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U:\Veřejné zakázky 2025\VZ Stavební práce\Podlimit-Nadlimit\Komunikace K. Nového - Dukelská\"/>
    </mc:Choice>
  </mc:AlternateContent>
  <xr:revisionPtr revIDLastSave="0" documentId="8_{F2CB32F6-7860-43A4-AA9D-0D4AF810D261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Rekapitulace stavby" sheetId="1" r:id="rId1"/>
    <sheet name="VOP k ceně díla" sheetId="18" r:id="rId2"/>
    <sheet name="SO 101.1 - Kom - bourání" sheetId="2" r:id="rId3"/>
    <sheet name="SO 101.2 Kom -nové" sheetId="22" r:id="rId4"/>
    <sheet name="SO 401 VO" sheetId="23" r:id="rId5"/>
    <sheet name="SO 402 Chránčky" sheetId="24" r:id="rId6"/>
    <sheet name="SO 501 Rekonstrukce rozvodů CZT" sheetId="3" r:id="rId7"/>
    <sheet name="SO 502 CZT Trubní vedení" sheetId="4" r:id="rId8"/>
    <sheet name="SO 503  RP  příp" sheetId="19" r:id="rId9"/>
    <sheet name="SO 504 RP trubní" sheetId="20" r:id="rId10"/>
    <sheet name="SO 505 RP vnitřní " sheetId="21" r:id="rId11"/>
    <sheet name="SO 701 - Vegetační úpravy" sheetId="11" r:id="rId12"/>
    <sheet name="SO 702 - Městský mobiliář" sheetId="12" r:id="rId13"/>
    <sheet name="SO 901 - Návrh DIO - objí..._01" sheetId="13" r:id="rId14"/>
    <sheet name="SO 902 - Návrh DIO" sheetId="14" r:id="rId15"/>
    <sheet name="VON - Vedlejší a ostatní ..._01" sheetId="15" r:id="rId16"/>
    <sheet name="Seznam figur" sheetId="16" r:id="rId17"/>
    <sheet name="Pokyny pro vyplnění" sheetId="17" r:id="rId18"/>
  </sheets>
  <externalReferences>
    <externalReference r:id="rId19"/>
    <externalReference r:id="rId20"/>
    <externalReference r:id="rId21"/>
  </externalReferences>
  <definedNames>
    <definedName name="_xlnm._FilterDatabase" localSheetId="2" hidden="1">'SO 101.1 - Kom - bourání'!$C$88:$K$260</definedName>
    <definedName name="_xlnm._FilterDatabase" localSheetId="6" hidden="1">'SO 501 Rekonstrukce rozvodů CZT'!$C$91:$K$467</definedName>
    <definedName name="_xlnm._FilterDatabase" localSheetId="7" hidden="1">'SO 502 CZT Trubní vedení'!$C$89:$K$343</definedName>
    <definedName name="_xlnm._FilterDatabase" localSheetId="11" hidden="1">'SO 701 - Vegetační úpravy'!$C$87:$K$226</definedName>
    <definedName name="_xlnm._FilterDatabase" localSheetId="12" hidden="1">'SO 702 - Městský mobiliář'!$C$87:$K$105</definedName>
    <definedName name="_xlnm._FilterDatabase" localSheetId="13" hidden="1">'SO 901 - Návrh DIO - objí..._01'!$C$86:$K$106</definedName>
    <definedName name="_xlnm._FilterDatabase" localSheetId="14" hidden="1">'SO 902 - Návrh DIO'!$C$86:$K$112</definedName>
    <definedName name="_xlnm._FilterDatabase" localSheetId="15" hidden="1">'VON - Vedlejší a ostatní ..._01'!$C$91:$K$124</definedName>
    <definedName name="_xlnm.Print_Titles" localSheetId="0">'Rekapitulace stavby'!$52:$52</definedName>
    <definedName name="_xlnm.Print_Titles" localSheetId="16">'Seznam figur'!$9:$9</definedName>
    <definedName name="_xlnm.Print_Titles" localSheetId="2">'SO 101.1 - Kom - bourání'!$88:$88</definedName>
    <definedName name="_xlnm.Print_Titles" localSheetId="6">'SO 501 Rekonstrukce rozvodů CZT'!$91:$91</definedName>
    <definedName name="_xlnm.Print_Titles" localSheetId="7">'SO 502 CZT Trubní vedení'!$89:$89</definedName>
    <definedName name="_xlnm.Print_Titles" localSheetId="11">'SO 701 - Vegetační úpravy'!$87:$87</definedName>
    <definedName name="_xlnm.Print_Titles" localSheetId="12">'SO 702 - Městský mobiliář'!$87:$87</definedName>
    <definedName name="_xlnm.Print_Titles" localSheetId="13">'SO 901 - Návrh DIO - objí..._01'!$86:$86</definedName>
    <definedName name="_xlnm.Print_Titles" localSheetId="14">'SO 902 - Návrh DIO'!$86:$86</definedName>
    <definedName name="_xlnm.Print_Titles" localSheetId="15">'VON - Vedlejší a ostatní ..._01'!$91:$91</definedName>
    <definedName name="_xlnm.Print_Area" localSheetId="17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stavby'!$C$42:$AQ$69</definedName>
    <definedName name="_xlnm.Print_Area" localSheetId="16">'Seznam figur'!$C$4:$G$155</definedName>
    <definedName name="_xlnm.Print_Area" localSheetId="2">'SO 101.1 - Kom - bourání'!$C$4:$J$41,'SO 101.1 - Kom - bourání'!$C$47:$J$68,'SO 101.1 - Kom - bourání'!$C$74:$K$260</definedName>
    <definedName name="_xlnm.Print_Area" localSheetId="6">'SO 501 Rekonstrukce rozvodů CZT'!$C$4:$J$41,'SO 501 Rekonstrukce rozvodů CZT'!$C$47:$J$71,'SO 501 Rekonstrukce rozvodů CZT'!$C$77:$K$467</definedName>
    <definedName name="_xlnm.Print_Area" localSheetId="7">'SO 502 CZT Trubní vedení'!$C$4:$J$41,'SO 502 CZT Trubní vedení'!$C$47:$J$69,'SO 502 CZT Trubní vedení'!$C$75:$K$343</definedName>
    <definedName name="_xlnm.Print_Area" localSheetId="11">'SO 701 - Vegetační úpravy'!$C$4:$J$41,'SO 701 - Vegetační úpravy'!$C$47:$J$67,'SO 701 - Vegetační úpravy'!$C$73:$K$226</definedName>
    <definedName name="_xlnm.Print_Area" localSheetId="12">'SO 702 - Městský mobiliář'!$C$4:$J$41,'SO 702 - Městský mobiliář'!$C$47:$J$67,'SO 702 - Městský mobiliář'!$C$73:$K$105</definedName>
    <definedName name="_xlnm.Print_Area" localSheetId="13">'SO 901 - Návrh DIO - objí..._01'!$C$4:$J$41,'SO 901 - Návrh DIO - objí..._01'!$C$47:$J$66,'SO 901 - Návrh DIO - objí..._01'!$C$72:$K$106</definedName>
    <definedName name="_xlnm.Print_Area" localSheetId="14">'SO 902 - Návrh DIO'!$C$4:$J$41,'SO 902 - Návrh DIO'!$C$47:$J$66,'SO 902 - Návrh DIO'!$C$72:$K$112</definedName>
    <definedName name="_xlnm.Print_Area" localSheetId="15">'VON - Vedlejší a ostatní ..._01'!$C$4:$J$41,'VON - Vedlejší a ostatní ..._01'!$C$47:$J$71,'VON - Vedlejší a ostatní ..._01'!$C$77:$K$124</definedName>
    <definedName name="_xlnm.Print_Area" localSheetId="1">'VOP k ceně díla'!$A$1:$F$29</definedName>
  </definedNames>
  <calcPr calcId="191029"/>
</workbook>
</file>

<file path=xl/calcChain.xml><?xml version="1.0" encoding="utf-8"?>
<calcChain xmlns="http://schemas.openxmlformats.org/spreadsheetml/2006/main">
  <c r="J100" i="2" l="1"/>
  <c r="V30" i="20"/>
  <c r="Y182" i="24" l="1"/>
  <c r="J99" i="24"/>
  <c r="BE99" i="24" s="1"/>
  <c r="BK180" i="24"/>
  <c r="BI180" i="24"/>
  <c r="BH180" i="24"/>
  <c r="BG180" i="24"/>
  <c r="BF180" i="24"/>
  <c r="T180" i="24"/>
  <c r="R180" i="24"/>
  <c r="P180" i="24"/>
  <c r="J180" i="24"/>
  <c r="BE180" i="24" s="1"/>
  <c r="BK175" i="24"/>
  <c r="BI175" i="24"/>
  <c r="BH175" i="24"/>
  <c r="BG175" i="24"/>
  <c r="BF175" i="24"/>
  <c r="T175" i="24"/>
  <c r="R175" i="24"/>
  <c r="P175" i="24"/>
  <c r="J175" i="24"/>
  <c r="BE175" i="24" s="1"/>
  <c r="BK174" i="24"/>
  <c r="BI174" i="24"/>
  <c r="BH174" i="24"/>
  <c r="BG174" i="24"/>
  <c r="BF174" i="24"/>
  <c r="T174" i="24"/>
  <c r="R174" i="24"/>
  <c r="P174" i="24"/>
  <c r="J174" i="24"/>
  <c r="BE174" i="24" s="1"/>
  <c r="BK172" i="24"/>
  <c r="BI172" i="24"/>
  <c r="BH172" i="24"/>
  <c r="BG172" i="24"/>
  <c r="BF172" i="24"/>
  <c r="T172" i="24"/>
  <c r="R172" i="24"/>
  <c r="P172" i="24"/>
  <c r="J172" i="24"/>
  <c r="BE172" i="24" s="1"/>
  <c r="BK167" i="24"/>
  <c r="BI167" i="24"/>
  <c r="BH167" i="24"/>
  <c r="BG167" i="24"/>
  <c r="BF167" i="24"/>
  <c r="T167" i="24"/>
  <c r="R167" i="24"/>
  <c r="P167" i="24"/>
  <c r="J167" i="24"/>
  <c r="BE167" i="24" s="1"/>
  <c r="BK165" i="24"/>
  <c r="BI165" i="24"/>
  <c r="BH165" i="24"/>
  <c r="BG165" i="24"/>
  <c r="BF165" i="24"/>
  <c r="T165" i="24"/>
  <c r="R165" i="24"/>
  <c r="P165" i="24"/>
  <c r="J165" i="24"/>
  <c r="BE165" i="24" s="1"/>
  <c r="BK161" i="24"/>
  <c r="BI161" i="24"/>
  <c r="BH161" i="24"/>
  <c r="BG161" i="24"/>
  <c r="BF161" i="24"/>
  <c r="T161" i="24"/>
  <c r="R161" i="24"/>
  <c r="P161" i="24"/>
  <c r="J161" i="24"/>
  <c r="BE161" i="24" s="1"/>
  <c r="BK155" i="24"/>
  <c r="BI155" i="24"/>
  <c r="BH155" i="24"/>
  <c r="BG155" i="24"/>
  <c r="BF155" i="24"/>
  <c r="T155" i="24"/>
  <c r="R155" i="24"/>
  <c r="P155" i="24"/>
  <c r="J155" i="24"/>
  <c r="BE155" i="24" s="1"/>
  <c r="BK150" i="24"/>
  <c r="BI150" i="24"/>
  <c r="BH150" i="24"/>
  <c r="BG150" i="24"/>
  <c r="BF150" i="24"/>
  <c r="T150" i="24"/>
  <c r="R150" i="24"/>
  <c r="P150" i="24"/>
  <c r="J150" i="24"/>
  <c r="BE150" i="24" s="1"/>
  <c r="BK145" i="24"/>
  <c r="BI145" i="24"/>
  <c r="BH145" i="24"/>
  <c r="BG145" i="24"/>
  <c r="BF145" i="24"/>
  <c r="T145" i="24"/>
  <c r="R145" i="24"/>
  <c r="P145" i="24"/>
  <c r="J145" i="24"/>
  <c r="BE145" i="24" s="1"/>
  <c r="BK144" i="24"/>
  <c r="BI144" i="24"/>
  <c r="BH144" i="24"/>
  <c r="BG144" i="24"/>
  <c r="BF144" i="24"/>
  <c r="T144" i="24"/>
  <c r="R144" i="24"/>
  <c r="P144" i="24"/>
  <c r="J144" i="24"/>
  <c r="BE144" i="24" s="1"/>
  <c r="BK143" i="24"/>
  <c r="BI143" i="24"/>
  <c r="BH143" i="24"/>
  <c r="BG143" i="24"/>
  <c r="BF143" i="24"/>
  <c r="T143" i="24"/>
  <c r="R143" i="24"/>
  <c r="P143" i="24"/>
  <c r="J143" i="24"/>
  <c r="BE143" i="24" s="1"/>
  <c r="BK138" i="24"/>
  <c r="BI138" i="24"/>
  <c r="BH138" i="24"/>
  <c r="BG138" i="24"/>
  <c r="BF138" i="24"/>
  <c r="T138" i="24"/>
  <c r="R138" i="24"/>
  <c r="P138" i="24"/>
  <c r="J138" i="24"/>
  <c r="BE138" i="24" s="1"/>
  <c r="BK133" i="24"/>
  <c r="BI133" i="24"/>
  <c r="BH133" i="24"/>
  <c r="BG133" i="24"/>
  <c r="BF133" i="24"/>
  <c r="T133" i="24"/>
  <c r="R133" i="24"/>
  <c r="P133" i="24"/>
  <c r="J133" i="24"/>
  <c r="BE133" i="24" s="1"/>
  <c r="BK129" i="24"/>
  <c r="BI129" i="24"/>
  <c r="BH129" i="24"/>
  <c r="BG129" i="24"/>
  <c r="BF129" i="24"/>
  <c r="T129" i="24"/>
  <c r="R129" i="24"/>
  <c r="P129" i="24"/>
  <c r="J129" i="24"/>
  <c r="BE129" i="24" s="1"/>
  <c r="BK127" i="24"/>
  <c r="BI127" i="24"/>
  <c r="BH127" i="24"/>
  <c r="BG127" i="24"/>
  <c r="BF127" i="24"/>
  <c r="T127" i="24"/>
  <c r="R127" i="24"/>
  <c r="P127" i="24"/>
  <c r="J127" i="24"/>
  <c r="BE127" i="24" s="1"/>
  <c r="BK126" i="24"/>
  <c r="BI126" i="24"/>
  <c r="BH126" i="24"/>
  <c r="BG126" i="24"/>
  <c r="BF126" i="24"/>
  <c r="T126" i="24"/>
  <c r="R126" i="24"/>
  <c r="P126" i="24"/>
  <c r="J126" i="24"/>
  <c r="BE126" i="24" s="1"/>
  <c r="BK124" i="24"/>
  <c r="BI124" i="24"/>
  <c r="BH124" i="24"/>
  <c r="BG124" i="24"/>
  <c r="BF124" i="24"/>
  <c r="T124" i="24"/>
  <c r="R124" i="24"/>
  <c r="P124" i="24"/>
  <c r="J124" i="24"/>
  <c r="BE124" i="24" s="1"/>
  <c r="BK120" i="24"/>
  <c r="BI120" i="24"/>
  <c r="BH120" i="24"/>
  <c r="BG120" i="24"/>
  <c r="BF120" i="24"/>
  <c r="T120" i="24"/>
  <c r="R120" i="24"/>
  <c r="P120" i="24"/>
  <c r="J120" i="24"/>
  <c r="BE120" i="24" s="1"/>
  <c r="BK116" i="24"/>
  <c r="BI116" i="24"/>
  <c r="BH116" i="24"/>
  <c r="BG116" i="24"/>
  <c r="BF116" i="24"/>
  <c r="T116" i="24"/>
  <c r="R116" i="24"/>
  <c r="P116" i="24"/>
  <c r="J116" i="24"/>
  <c r="BE116" i="24" s="1"/>
  <c r="BK111" i="24"/>
  <c r="BI111" i="24"/>
  <c r="BH111" i="24"/>
  <c r="BG111" i="24"/>
  <c r="BF111" i="24"/>
  <c r="T111" i="24"/>
  <c r="R111" i="24"/>
  <c r="P111" i="24"/>
  <c r="J111" i="24"/>
  <c r="BE111" i="24" s="1"/>
  <c r="BK106" i="24"/>
  <c r="BI106" i="24"/>
  <c r="BH106" i="24"/>
  <c r="BG106" i="24"/>
  <c r="BF106" i="24"/>
  <c r="T106" i="24"/>
  <c r="R106" i="24"/>
  <c r="P106" i="24"/>
  <c r="J106" i="24"/>
  <c r="BE106" i="24" s="1"/>
  <c r="BK103" i="24"/>
  <c r="BI103" i="24"/>
  <c r="BH103" i="24"/>
  <c r="BG103" i="24"/>
  <c r="BF103" i="24"/>
  <c r="T103" i="24"/>
  <c r="R103" i="24"/>
  <c r="P103" i="24"/>
  <c r="J103" i="24"/>
  <c r="BE103" i="24" s="1"/>
  <c r="BK99" i="24"/>
  <c r="BI99" i="24"/>
  <c r="BH99" i="24"/>
  <c r="BG99" i="24"/>
  <c r="BF99" i="24"/>
  <c r="T99" i="24"/>
  <c r="R99" i="24"/>
  <c r="P99" i="24"/>
  <c r="BK96" i="24"/>
  <c r="BI96" i="24"/>
  <c r="BH96" i="24"/>
  <c r="BG96" i="24"/>
  <c r="BF96" i="24"/>
  <c r="T96" i="24"/>
  <c r="R96" i="24"/>
  <c r="P96" i="24"/>
  <c r="J96" i="24"/>
  <c r="BE96" i="24" s="1"/>
  <c r="BK91" i="24"/>
  <c r="BI91" i="24"/>
  <c r="BH91" i="24"/>
  <c r="BG91" i="24"/>
  <c r="BF91" i="24"/>
  <c r="T91" i="24"/>
  <c r="R91" i="24"/>
  <c r="P91" i="24"/>
  <c r="J91" i="24"/>
  <c r="BE91" i="24" s="1"/>
  <c r="J85" i="24"/>
  <c r="J84" i="24"/>
  <c r="F84" i="24"/>
  <c r="F82" i="24"/>
  <c r="E80" i="24"/>
  <c r="J59" i="24"/>
  <c r="J58" i="24"/>
  <c r="F58" i="24"/>
  <c r="F56" i="24"/>
  <c r="E54" i="24"/>
  <c r="J39" i="24"/>
  <c r="J38" i="24"/>
  <c r="J37" i="24"/>
  <c r="J20" i="24"/>
  <c r="E20" i="24"/>
  <c r="F85" i="24" s="1"/>
  <c r="J19" i="24"/>
  <c r="J14" i="24"/>
  <c r="J56" i="24" s="1"/>
  <c r="E7" i="24"/>
  <c r="E76" i="24" s="1"/>
  <c r="BK309" i="23"/>
  <c r="BI309" i="23"/>
  <c r="BH309" i="23"/>
  <c r="BG309" i="23"/>
  <c r="BF309" i="23"/>
  <c r="T309" i="23"/>
  <c r="R309" i="23"/>
  <c r="P309" i="23"/>
  <c r="J309" i="23"/>
  <c r="BE309" i="23" s="1"/>
  <c r="BK307" i="23"/>
  <c r="BI307" i="23"/>
  <c r="BH307" i="23"/>
  <c r="BG307" i="23"/>
  <c r="BF307" i="23"/>
  <c r="T307" i="23"/>
  <c r="R307" i="23"/>
  <c r="P307" i="23"/>
  <c r="J307" i="23"/>
  <c r="BE307" i="23" s="1"/>
  <c r="BK302" i="23"/>
  <c r="BI302" i="23"/>
  <c r="BH302" i="23"/>
  <c r="BG302" i="23"/>
  <c r="BF302" i="23"/>
  <c r="BE302" i="23"/>
  <c r="T302" i="23"/>
  <c r="R302" i="23"/>
  <c r="P302" i="23"/>
  <c r="J302" i="23"/>
  <c r="BK300" i="23"/>
  <c r="BI300" i="23"/>
  <c r="BH300" i="23"/>
  <c r="BG300" i="23"/>
  <c r="BF300" i="23"/>
  <c r="T300" i="23"/>
  <c r="R300" i="23"/>
  <c r="P300" i="23"/>
  <c r="J300" i="23"/>
  <c r="BE300" i="23" s="1"/>
  <c r="BK296" i="23"/>
  <c r="BI296" i="23"/>
  <c r="BH296" i="23"/>
  <c r="BG296" i="23"/>
  <c r="BF296" i="23"/>
  <c r="T296" i="23"/>
  <c r="R296" i="23"/>
  <c r="P296" i="23"/>
  <c r="J296" i="23"/>
  <c r="BE296" i="23" s="1"/>
  <c r="BK294" i="23"/>
  <c r="BI294" i="23"/>
  <c r="BH294" i="23"/>
  <c r="BG294" i="23"/>
  <c r="BF294" i="23"/>
  <c r="T294" i="23"/>
  <c r="R294" i="23"/>
  <c r="P294" i="23"/>
  <c r="J294" i="23"/>
  <c r="BE294" i="23" s="1"/>
  <c r="BK293" i="23"/>
  <c r="BI293" i="23"/>
  <c r="BH293" i="23"/>
  <c r="BG293" i="23"/>
  <c r="BF293" i="23"/>
  <c r="T293" i="23"/>
  <c r="R293" i="23"/>
  <c r="P293" i="23"/>
  <c r="J293" i="23"/>
  <c r="BE293" i="23" s="1"/>
  <c r="BK288" i="23"/>
  <c r="BI288" i="23"/>
  <c r="BH288" i="23"/>
  <c r="BG288" i="23"/>
  <c r="BF288" i="23"/>
  <c r="T288" i="23"/>
  <c r="R288" i="23"/>
  <c r="P288" i="23"/>
  <c r="J288" i="23"/>
  <c r="BE288" i="23" s="1"/>
  <c r="BK283" i="23"/>
  <c r="BI283" i="23"/>
  <c r="BH283" i="23"/>
  <c r="BG283" i="23"/>
  <c r="BF283" i="23"/>
  <c r="T283" i="23"/>
  <c r="R283" i="23"/>
  <c r="P283" i="23"/>
  <c r="J283" i="23"/>
  <c r="BE283" i="23" s="1"/>
  <c r="BK278" i="23"/>
  <c r="BI278" i="23"/>
  <c r="BH278" i="23"/>
  <c r="BG278" i="23"/>
  <c r="BF278" i="23"/>
  <c r="T278" i="23"/>
  <c r="R278" i="23"/>
  <c r="P278" i="23"/>
  <c r="J278" i="23"/>
  <c r="BE278" i="23" s="1"/>
  <c r="BK275" i="23"/>
  <c r="BI275" i="23"/>
  <c r="BH275" i="23"/>
  <c r="BG275" i="23"/>
  <c r="BF275" i="23"/>
  <c r="T275" i="23"/>
  <c r="R275" i="23"/>
  <c r="P275" i="23"/>
  <c r="J275" i="23"/>
  <c r="BE275" i="23" s="1"/>
  <c r="BK269" i="23"/>
  <c r="BI269" i="23"/>
  <c r="BH269" i="23"/>
  <c r="BG269" i="23"/>
  <c r="BF269" i="23"/>
  <c r="T269" i="23"/>
  <c r="R269" i="23"/>
  <c r="P269" i="23"/>
  <c r="J269" i="23"/>
  <c r="BE269" i="23" s="1"/>
  <c r="BK263" i="23"/>
  <c r="BI263" i="23"/>
  <c r="BH263" i="23"/>
  <c r="BG263" i="23"/>
  <c r="BF263" i="23"/>
  <c r="T263" i="23"/>
  <c r="R263" i="23"/>
  <c r="P263" i="23"/>
  <c r="J263" i="23"/>
  <c r="BE263" i="23" s="1"/>
  <c r="BK258" i="23"/>
  <c r="BI258" i="23"/>
  <c r="BH258" i="23"/>
  <c r="BG258" i="23"/>
  <c r="BF258" i="23"/>
  <c r="T258" i="23"/>
  <c r="R258" i="23"/>
  <c r="P258" i="23"/>
  <c r="J258" i="23"/>
  <c r="BE258" i="23" s="1"/>
  <c r="BK253" i="23"/>
  <c r="BI253" i="23"/>
  <c r="BH253" i="23"/>
  <c r="BG253" i="23"/>
  <c r="BF253" i="23"/>
  <c r="T253" i="23"/>
  <c r="R253" i="23"/>
  <c r="P253" i="23"/>
  <c r="J253" i="23"/>
  <c r="BE253" i="23" s="1"/>
  <c r="BK251" i="23"/>
  <c r="BI251" i="23"/>
  <c r="BH251" i="23"/>
  <c r="BG251" i="23"/>
  <c r="BF251" i="23"/>
  <c r="T251" i="23"/>
  <c r="R251" i="23"/>
  <c r="P251" i="23"/>
  <c r="J251" i="23"/>
  <c r="BE251" i="23" s="1"/>
  <c r="BK246" i="23"/>
  <c r="BI246" i="23"/>
  <c r="BH246" i="23"/>
  <c r="BG246" i="23"/>
  <c r="BF246" i="23"/>
  <c r="T246" i="23"/>
  <c r="R246" i="23"/>
  <c r="P246" i="23"/>
  <c r="J246" i="23"/>
  <c r="BE246" i="23" s="1"/>
  <c r="BK241" i="23"/>
  <c r="BI241" i="23"/>
  <c r="BH241" i="23"/>
  <c r="BG241" i="23"/>
  <c r="BF241" i="23"/>
  <c r="T241" i="23"/>
  <c r="R241" i="23"/>
  <c r="P241" i="23"/>
  <c r="J241" i="23"/>
  <c r="BE241" i="23" s="1"/>
  <c r="BK236" i="23"/>
  <c r="BI236" i="23"/>
  <c r="BH236" i="23"/>
  <c r="BG236" i="23"/>
  <c r="BF236" i="23"/>
  <c r="T236" i="23"/>
  <c r="R236" i="23"/>
  <c r="P236" i="23"/>
  <c r="J236" i="23"/>
  <c r="BE236" i="23" s="1"/>
  <c r="BK231" i="23"/>
  <c r="BI231" i="23"/>
  <c r="BH231" i="23"/>
  <c r="BG231" i="23"/>
  <c r="BF231" i="23"/>
  <c r="T231" i="23"/>
  <c r="R231" i="23"/>
  <c r="P231" i="23"/>
  <c r="J231" i="23"/>
  <c r="BE231" i="23" s="1"/>
  <c r="BK226" i="23"/>
  <c r="BI226" i="23"/>
  <c r="BH226" i="23"/>
  <c r="BG226" i="23"/>
  <c r="BF226" i="23"/>
  <c r="T226" i="23"/>
  <c r="R226" i="23"/>
  <c r="P226" i="23"/>
  <c r="J226" i="23"/>
  <c r="BE226" i="23" s="1"/>
  <c r="BK221" i="23"/>
  <c r="BI221" i="23"/>
  <c r="BH221" i="23"/>
  <c r="BG221" i="23"/>
  <c r="BF221" i="23"/>
  <c r="T221" i="23"/>
  <c r="R221" i="23"/>
  <c r="P221" i="23"/>
  <c r="J221" i="23"/>
  <c r="BE221" i="23" s="1"/>
  <c r="BK216" i="23"/>
  <c r="BI216" i="23"/>
  <c r="BH216" i="23"/>
  <c r="BG216" i="23"/>
  <c r="BF216" i="23"/>
  <c r="T216" i="23"/>
  <c r="R216" i="23"/>
  <c r="P216" i="23"/>
  <c r="J216" i="23"/>
  <c r="BE216" i="23" s="1"/>
  <c r="BK214" i="23"/>
  <c r="BI214" i="23"/>
  <c r="BH214" i="23"/>
  <c r="BG214" i="23"/>
  <c r="BF214" i="23"/>
  <c r="T214" i="23"/>
  <c r="R214" i="23"/>
  <c r="P214" i="23"/>
  <c r="J214" i="23"/>
  <c r="BE214" i="23" s="1"/>
  <c r="BK211" i="23"/>
  <c r="BI211" i="23"/>
  <c r="BH211" i="23"/>
  <c r="BG211" i="23"/>
  <c r="BF211" i="23"/>
  <c r="T211" i="23"/>
  <c r="R211" i="23"/>
  <c r="P211" i="23"/>
  <c r="J211" i="23"/>
  <c r="BE211" i="23" s="1"/>
  <c r="BK207" i="23"/>
  <c r="BI207" i="23"/>
  <c r="BH207" i="23"/>
  <c r="BG207" i="23"/>
  <c r="BF207" i="23"/>
  <c r="T207" i="23"/>
  <c r="R207" i="23"/>
  <c r="P207" i="23"/>
  <c r="J207" i="23"/>
  <c r="BE207" i="23" s="1"/>
  <c r="BK204" i="23"/>
  <c r="BI204" i="23"/>
  <c r="BH204" i="23"/>
  <c r="BG204" i="23"/>
  <c r="BF204" i="23"/>
  <c r="T204" i="23"/>
  <c r="R204" i="23"/>
  <c r="P204" i="23"/>
  <c r="J204" i="23"/>
  <c r="BE204" i="23" s="1"/>
  <c r="BK199" i="23"/>
  <c r="BI199" i="23"/>
  <c r="BH199" i="23"/>
  <c r="BG199" i="23"/>
  <c r="BF199" i="23"/>
  <c r="T199" i="23"/>
  <c r="R199" i="23"/>
  <c r="P199" i="23"/>
  <c r="J199" i="23"/>
  <c r="BE199" i="23" s="1"/>
  <c r="BK195" i="23"/>
  <c r="BI195" i="23"/>
  <c r="BH195" i="23"/>
  <c r="BG195" i="23"/>
  <c r="BF195" i="23"/>
  <c r="T195" i="23"/>
  <c r="R195" i="23"/>
  <c r="P195" i="23"/>
  <c r="J195" i="23"/>
  <c r="BE195" i="23" s="1"/>
  <c r="BK191" i="23"/>
  <c r="BI191" i="23"/>
  <c r="BH191" i="23"/>
  <c r="BG191" i="23"/>
  <c r="BF191" i="23"/>
  <c r="T191" i="23"/>
  <c r="R191" i="23"/>
  <c r="P191" i="23"/>
  <c r="J191" i="23"/>
  <c r="BE191" i="23" s="1"/>
  <c r="BK186" i="23"/>
  <c r="BI186" i="23"/>
  <c r="BH186" i="23"/>
  <c r="BG186" i="23"/>
  <c r="BF186" i="23"/>
  <c r="T186" i="23"/>
  <c r="R186" i="23"/>
  <c r="P186" i="23"/>
  <c r="J186" i="23"/>
  <c r="BE186" i="23" s="1"/>
  <c r="BK181" i="23"/>
  <c r="BI181" i="23"/>
  <c r="BH181" i="23"/>
  <c r="BG181" i="23"/>
  <c r="BF181" i="23"/>
  <c r="T181" i="23"/>
  <c r="R181" i="23"/>
  <c r="P181" i="23"/>
  <c r="J181" i="23"/>
  <c r="BE181" i="23" s="1"/>
  <c r="BK175" i="23"/>
  <c r="BI175" i="23"/>
  <c r="BH175" i="23"/>
  <c r="BG175" i="23"/>
  <c r="BF175" i="23"/>
  <c r="T175" i="23"/>
  <c r="R175" i="23"/>
  <c r="P175" i="23"/>
  <c r="J175" i="23"/>
  <c r="BE175" i="23" s="1"/>
  <c r="BK172" i="23"/>
  <c r="BI172" i="23"/>
  <c r="BH172" i="23"/>
  <c r="BG172" i="23"/>
  <c r="BF172" i="23"/>
  <c r="T172" i="23"/>
  <c r="R172" i="23"/>
  <c r="P172" i="23"/>
  <c r="J172" i="23"/>
  <c r="BE172" i="23" s="1"/>
  <c r="BK168" i="23"/>
  <c r="BI168" i="23"/>
  <c r="BH168" i="23"/>
  <c r="BG168" i="23"/>
  <c r="BF168" i="23"/>
  <c r="T168" i="23"/>
  <c r="R168" i="23"/>
  <c r="P168" i="23"/>
  <c r="J168" i="23"/>
  <c r="BE168" i="23" s="1"/>
  <c r="BK165" i="23"/>
  <c r="BI165" i="23"/>
  <c r="BH165" i="23"/>
  <c r="BG165" i="23"/>
  <c r="BF165" i="23"/>
  <c r="T165" i="23"/>
  <c r="T145" i="23" s="1"/>
  <c r="R165" i="23"/>
  <c r="P165" i="23"/>
  <c r="J165" i="23"/>
  <c r="BE165" i="23" s="1"/>
  <c r="BK161" i="23"/>
  <c r="BI161" i="23"/>
  <c r="BH161" i="23"/>
  <c r="BG161" i="23"/>
  <c r="BF161" i="23"/>
  <c r="BE161" i="23"/>
  <c r="T161" i="23"/>
  <c r="R161" i="23"/>
  <c r="P161" i="23"/>
  <c r="J161" i="23"/>
  <c r="BK158" i="23"/>
  <c r="BI158" i="23"/>
  <c r="BH158" i="23"/>
  <c r="BG158" i="23"/>
  <c r="BF158" i="23"/>
  <c r="T158" i="23"/>
  <c r="R158" i="23"/>
  <c r="P158" i="23"/>
  <c r="J158" i="23"/>
  <c r="BE158" i="23" s="1"/>
  <c r="BK154" i="23"/>
  <c r="BI154" i="23"/>
  <c r="BH154" i="23"/>
  <c r="BG154" i="23"/>
  <c r="BF154" i="23"/>
  <c r="T154" i="23"/>
  <c r="R154" i="23"/>
  <c r="P154" i="23"/>
  <c r="J154" i="23"/>
  <c r="BE154" i="23" s="1"/>
  <c r="BK151" i="23"/>
  <c r="BI151" i="23"/>
  <c r="BH151" i="23"/>
  <c r="BG151" i="23"/>
  <c r="BF151" i="23"/>
  <c r="T151" i="23"/>
  <c r="R151" i="23"/>
  <c r="P151" i="23"/>
  <c r="J151" i="23"/>
  <c r="BE151" i="23" s="1"/>
  <c r="BK146" i="23"/>
  <c r="BK145" i="23" s="1"/>
  <c r="J145" i="23" s="1"/>
  <c r="J66" i="23" s="1"/>
  <c r="BI146" i="23"/>
  <c r="BH146" i="23"/>
  <c r="BG146" i="23"/>
  <c r="BF146" i="23"/>
  <c r="T146" i="23"/>
  <c r="R146" i="23"/>
  <c r="P146" i="23"/>
  <c r="P145" i="23" s="1"/>
  <c r="J146" i="23"/>
  <c r="BE146" i="23" s="1"/>
  <c r="BK142" i="23"/>
  <c r="BI142" i="23"/>
  <c r="BH142" i="23"/>
  <c r="BG142" i="23"/>
  <c r="BF142" i="23"/>
  <c r="BE142" i="23"/>
  <c r="T142" i="23"/>
  <c r="R142" i="23"/>
  <c r="P142" i="23"/>
  <c r="J142" i="23"/>
  <c r="BK140" i="23"/>
  <c r="BI140" i="23"/>
  <c r="BH140" i="23"/>
  <c r="BG140" i="23"/>
  <c r="BF140" i="23"/>
  <c r="T140" i="23"/>
  <c r="R140" i="23"/>
  <c r="P140" i="23"/>
  <c r="J140" i="23"/>
  <c r="BE140" i="23" s="1"/>
  <c r="BK135" i="23"/>
  <c r="BI135" i="23"/>
  <c r="BH135" i="23"/>
  <c r="BG135" i="23"/>
  <c r="BF135" i="23"/>
  <c r="T135" i="23"/>
  <c r="R135" i="23"/>
  <c r="P135" i="23"/>
  <c r="J135" i="23"/>
  <c r="BE135" i="23" s="1"/>
  <c r="BK131" i="23"/>
  <c r="BI131" i="23"/>
  <c r="BH131" i="23"/>
  <c r="BG131" i="23"/>
  <c r="BF131" i="23"/>
  <c r="T131" i="23"/>
  <c r="R131" i="23"/>
  <c r="P131" i="23"/>
  <c r="J131" i="23"/>
  <c r="BE131" i="23" s="1"/>
  <c r="BK127" i="23"/>
  <c r="BI127" i="23"/>
  <c r="BH127" i="23"/>
  <c r="BG127" i="23"/>
  <c r="BF127" i="23"/>
  <c r="T127" i="23"/>
  <c r="R127" i="23"/>
  <c r="P127" i="23"/>
  <c r="J127" i="23"/>
  <c r="BE127" i="23" s="1"/>
  <c r="BK126" i="23"/>
  <c r="BI126" i="23"/>
  <c r="BH126" i="23"/>
  <c r="BG126" i="23"/>
  <c r="BF126" i="23"/>
  <c r="T126" i="23"/>
  <c r="R126" i="23"/>
  <c r="P126" i="23"/>
  <c r="J126" i="23"/>
  <c r="BE126" i="23" s="1"/>
  <c r="BK125" i="23"/>
  <c r="BI125" i="23"/>
  <c r="BH125" i="23"/>
  <c r="BG125" i="23"/>
  <c r="BF125" i="23"/>
  <c r="T125" i="23"/>
  <c r="R125" i="23"/>
  <c r="P125" i="23"/>
  <c r="J125" i="23"/>
  <c r="BE125" i="23" s="1"/>
  <c r="BK124" i="23"/>
  <c r="BI124" i="23"/>
  <c r="BH124" i="23"/>
  <c r="BG124" i="23"/>
  <c r="BF124" i="23"/>
  <c r="BE124" i="23"/>
  <c r="T124" i="23"/>
  <c r="R124" i="23"/>
  <c r="P124" i="23"/>
  <c r="J124" i="23"/>
  <c r="BK123" i="23"/>
  <c r="BI123" i="23"/>
  <c r="BH123" i="23"/>
  <c r="BG123" i="23"/>
  <c r="BF123" i="23"/>
  <c r="T123" i="23"/>
  <c r="R123" i="23"/>
  <c r="P123" i="23"/>
  <c r="J123" i="23"/>
  <c r="BE123" i="23" s="1"/>
  <c r="BK119" i="23"/>
  <c r="BI119" i="23"/>
  <c r="BH119" i="23"/>
  <c r="BG119" i="23"/>
  <c r="BF119" i="23"/>
  <c r="T119" i="23"/>
  <c r="R119" i="23"/>
  <c r="P119" i="23"/>
  <c r="J119" i="23"/>
  <c r="BE119" i="23" s="1"/>
  <c r="BK116" i="23"/>
  <c r="BI116" i="23"/>
  <c r="BH116" i="23"/>
  <c r="BG116" i="23"/>
  <c r="BF116" i="23"/>
  <c r="T116" i="23"/>
  <c r="R116" i="23"/>
  <c r="P116" i="23"/>
  <c r="J116" i="23"/>
  <c r="BE116" i="23" s="1"/>
  <c r="BK112" i="23"/>
  <c r="BI112" i="23"/>
  <c r="BH112" i="23"/>
  <c r="BG112" i="23"/>
  <c r="BF112" i="23"/>
  <c r="BE112" i="23"/>
  <c r="T112" i="23"/>
  <c r="R112" i="23"/>
  <c r="P112" i="23"/>
  <c r="J112" i="23"/>
  <c r="BK111" i="23"/>
  <c r="BI111" i="23"/>
  <c r="BH111" i="23"/>
  <c r="BG111" i="23"/>
  <c r="BF111" i="23"/>
  <c r="T111" i="23"/>
  <c r="R111" i="23"/>
  <c r="P111" i="23"/>
  <c r="J111" i="23"/>
  <c r="BE111" i="23" s="1"/>
  <c r="BK108" i="23"/>
  <c r="BI108" i="23"/>
  <c r="BH108" i="23"/>
  <c r="BG108" i="23"/>
  <c r="BF108" i="23"/>
  <c r="F36" i="23" s="1"/>
  <c r="T108" i="23"/>
  <c r="R108" i="23"/>
  <c r="P108" i="23"/>
  <c r="J108" i="23"/>
  <c r="BE108" i="23" s="1"/>
  <c r="BK107" i="23"/>
  <c r="BI107" i="23"/>
  <c r="BH107" i="23"/>
  <c r="BG107" i="23"/>
  <c r="BF107" i="23"/>
  <c r="T107" i="23"/>
  <c r="R107" i="23"/>
  <c r="P107" i="23"/>
  <c r="J107" i="23"/>
  <c r="BE107" i="23" s="1"/>
  <c r="BK101" i="23"/>
  <c r="BI101" i="23"/>
  <c r="BH101" i="23"/>
  <c r="F38" i="23" s="1"/>
  <c r="BG101" i="23"/>
  <c r="BF101" i="23"/>
  <c r="T101" i="23"/>
  <c r="R101" i="23"/>
  <c r="P101" i="23"/>
  <c r="J101" i="23"/>
  <c r="BE101" i="23" s="1"/>
  <c r="BK100" i="23"/>
  <c r="BI100" i="23"/>
  <c r="BH100" i="23"/>
  <c r="BG100" i="23"/>
  <c r="BF100" i="23"/>
  <c r="T100" i="23"/>
  <c r="R100" i="23"/>
  <c r="P100" i="23"/>
  <c r="J100" i="23"/>
  <c r="BE100" i="23" s="1"/>
  <c r="BK99" i="23"/>
  <c r="BI99" i="23"/>
  <c r="BH99" i="23"/>
  <c r="BG99" i="23"/>
  <c r="BF99" i="23"/>
  <c r="T99" i="23"/>
  <c r="R99" i="23"/>
  <c r="P99" i="23"/>
  <c r="J99" i="23"/>
  <c r="BE99" i="23" s="1"/>
  <c r="BK92" i="23"/>
  <c r="BI92" i="23"/>
  <c r="BH92" i="23"/>
  <c r="BG92" i="23"/>
  <c r="BF92" i="23"/>
  <c r="BE92" i="23"/>
  <c r="T92" i="23"/>
  <c r="R92" i="23"/>
  <c r="R90" i="23" s="1"/>
  <c r="P92" i="23"/>
  <c r="J92" i="23"/>
  <c r="BK91" i="23"/>
  <c r="BI91" i="23"/>
  <c r="BH91" i="23"/>
  <c r="BG91" i="23"/>
  <c r="BF91" i="23"/>
  <c r="J36" i="23" s="1"/>
  <c r="T91" i="23"/>
  <c r="T90" i="23" s="1"/>
  <c r="R91" i="23"/>
  <c r="P91" i="23"/>
  <c r="P90" i="23" s="1"/>
  <c r="P89" i="23" s="1"/>
  <c r="P88" i="23" s="1"/>
  <c r="J91" i="23"/>
  <c r="BE91" i="23" s="1"/>
  <c r="J85" i="23"/>
  <c r="J84" i="23"/>
  <c r="F84" i="23"/>
  <c r="F82" i="23"/>
  <c r="E80" i="23"/>
  <c r="J59" i="23"/>
  <c r="J58" i="23"/>
  <c r="F58" i="23"/>
  <c r="F56" i="23"/>
  <c r="E54" i="23"/>
  <c r="J39" i="23"/>
  <c r="J38" i="23"/>
  <c r="J37" i="23"/>
  <c r="J20" i="23"/>
  <c r="E20" i="23"/>
  <c r="F85" i="23" s="1"/>
  <c r="J19" i="23"/>
  <c r="J14" i="23"/>
  <c r="J56" i="23" s="1"/>
  <c r="E7" i="23"/>
  <c r="E76" i="23" s="1"/>
  <c r="BK657" i="22"/>
  <c r="BK656" i="22" s="1"/>
  <c r="J656" i="22" s="1"/>
  <c r="J72" i="22" s="1"/>
  <c r="BI657" i="22"/>
  <c r="BH657" i="22"/>
  <c r="BG657" i="22"/>
  <c r="BF657" i="22"/>
  <c r="T657" i="22"/>
  <c r="T656" i="22" s="1"/>
  <c r="R657" i="22"/>
  <c r="R656" i="22" s="1"/>
  <c r="P657" i="22"/>
  <c r="P656" i="22" s="1"/>
  <c r="J657" i="22"/>
  <c r="BE657" i="22" s="1"/>
  <c r="BK654" i="22"/>
  <c r="BI654" i="22"/>
  <c r="BH654" i="22"/>
  <c r="BG654" i="22"/>
  <c r="BF654" i="22"/>
  <c r="BE654" i="22"/>
  <c r="T654" i="22"/>
  <c r="R654" i="22"/>
  <c r="P654" i="22"/>
  <c r="J654" i="22"/>
  <c r="BK652" i="22"/>
  <c r="BI652" i="22"/>
  <c r="BH652" i="22"/>
  <c r="BG652" i="22"/>
  <c r="BF652" i="22"/>
  <c r="T652" i="22"/>
  <c r="R652" i="22"/>
  <c r="P652" i="22"/>
  <c r="J652" i="22"/>
  <c r="BE652" i="22" s="1"/>
  <c r="BK650" i="22"/>
  <c r="BI650" i="22"/>
  <c r="BH650" i="22"/>
  <c r="BG650" i="22"/>
  <c r="BF650" i="22"/>
  <c r="T650" i="22"/>
  <c r="R650" i="22"/>
  <c r="P650" i="22"/>
  <c r="J650" i="22"/>
  <c r="BE650" i="22" s="1"/>
  <c r="BK646" i="22"/>
  <c r="BI646" i="22"/>
  <c r="BH646" i="22"/>
  <c r="BG646" i="22"/>
  <c r="BF646" i="22"/>
  <c r="T646" i="22"/>
  <c r="R646" i="22"/>
  <c r="P646" i="22"/>
  <c r="J646" i="22"/>
  <c r="BE646" i="22" s="1"/>
  <c r="BK642" i="22"/>
  <c r="BI642" i="22"/>
  <c r="BH642" i="22"/>
  <c r="BG642" i="22"/>
  <c r="BF642" i="22"/>
  <c r="BE642" i="22"/>
  <c r="T642" i="22"/>
  <c r="R642" i="22"/>
  <c r="P642" i="22"/>
  <c r="J642" i="22"/>
  <c r="BK639" i="22"/>
  <c r="BI639" i="22"/>
  <c r="BH639" i="22"/>
  <c r="BG639" i="22"/>
  <c r="BF639" i="22"/>
  <c r="T639" i="22"/>
  <c r="R639" i="22"/>
  <c r="P639" i="22"/>
  <c r="J639" i="22"/>
  <c r="BE639" i="22" s="1"/>
  <c r="BK635" i="22"/>
  <c r="BI635" i="22"/>
  <c r="BH635" i="22"/>
  <c r="BG635" i="22"/>
  <c r="BF635" i="22"/>
  <c r="T635" i="22"/>
  <c r="R635" i="22"/>
  <c r="P635" i="22"/>
  <c r="J635" i="22"/>
  <c r="BE635" i="22" s="1"/>
  <c r="BK632" i="22"/>
  <c r="BI632" i="22"/>
  <c r="BH632" i="22"/>
  <c r="BG632" i="22"/>
  <c r="BF632" i="22"/>
  <c r="T632" i="22"/>
  <c r="R632" i="22"/>
  <c r="P632" i="22"/>
  <c r="J632" i="22"/>
  <c r="BE632" i="22" s="1"/>
  <c r="BK628" i="22"/>
  <c r="BI628" i="22"/>
  <c r="BH628" i="22"/>
  <c r="BG628" i="22"/>
  <c r="BF628" i="22"/>
  <c r="T628" i="22"/>
  <c r="R628" i="22"/>
  <c r="P628" i="22"/>
  <c r="J628" i="22"/>
  <c r="BE628" i="22" s="1"/>
  <c r="BK626" i="22"/>
  <c r="BI626" i="22"/>
  <c r="BH626" i="22"/>
  <c r="BG626" i="22"/>
  <c r="BF626" i="22"/>
  <c r="T626" i="22"/>
  <c r="R626" i="22"/>
  <c r="P626" i="22"/>
  <c r="P625" i="22" s="1"/>
  <c r="J626" i="22"/>
  <c r="BE626" i="22" s="1"/>
  <c r="R625" i="22"/>
  <c r="BK621" i="22"/>
  <c r="BI621" i="22"/>
  <c r="BH621" i="22"/>
  <c r="BG621" i="22"/>
  <c r="BF621" i="22"/>
  <c r="BE621" i="22"/>
  <c r="T621" i="22"/>
  <c r="R621" i="22"/>
  <c r="P621" i="22"/>
  <c r="J621" i="22"/>
  <c r="BK617" i="22"/>
  <c r="BI617" i="22"/>
  <c r="BH617" i="22"/>
  <c r="BG617" i="22"/>
  <c r="BF617" i="22"/>
  <c r="T617" i="22"/>
  <c r="R617" i="22"/>
  <c r="P617" i="22"/>
  <c r="J617" i="22"/>
  <c r="BE617" i="22" s="1"/>
  <c r="BK614" i="22"/>
  <c r="BI614" i="22"/>
  <c r="BH614" i="22"/>
  <c r="BG614" i="22"/>
  <c r="BF614" i="22"/>
  <c r="T614" i="22"/>
  <c r="R614" i="22"/>
  <c r="P614" i="22"/>
  <c r="J614" i="22"/>
  <c r="BE614" i="22" s="1"/>
  <c r="BK606" i="22"/>
  <c r="BI606" i="22"/>
  <c r="BH606" i="22"/>
  <c r="BG606" i="22"/>
  <c r="BF606" i="22"/>
  <c r="T606" i="22"/>
  <c r="R606" i="22"/>
  <c r="P606" i="22"/>
  <c r="J606" i="22"/>
  <c r="BE606" i="22" s="1"/>
  <c r="BK604" i="22"/>
  <c r="BI604" i="22"/>
  <c r="BH604" i="22"/>
  <c r="BG604" i="22"/>
  <c r="BF604" i="22"/>
  <c r="T604" i="22"/>
  <c r="R604" i="22"/>
  <c r="P604" i="22"/>
  <c r="J604" i="22"/>
  <c r="BE604" i="22" s="1"/>
  <c r="BK602" i="22"/>
  <c r="BI602" i="22"/>
  <c r="BH602" i="22"/>
  <c r="BG602" i="22"/>
  <c r="BF602" i="22"/>
  <c r="BE602" i="22"/>
  <c r="T602" i="22"/>
  <c r="R602" i="22"/>
  <c r="P602" i="22"/>
  <c r="J602" i="22"/>
  <c r="BK600" i="22"/>
  <c r="BI600" i="22"/>
  <c r="BH600" i="22"/>
  <c r="BG600" i="22"/>
  <c r="BF600" i="22"/>
  <c r="T600" i="22"/>
  <c r="R600" i="22"/>
  <c r="P600" i="22"/>
  <c r="J600" i="22"/>
  <c r="BE600" i="22" s="1"/>
  <c r="BK598" i="22"/>
  <c r="BI598" i="22"/>
  <c r="BH598" i="22"/>
  <c r="BG598" i="22"/>
  <c r="BF598" i="22"/>
  <c r="T598" i="22"/>
  <c r="R598" i="22"/>
  <c r="P598" i="22"/>
  <c r="J598" i="22"/>
  <c r="BE598" i="22" s="1"/>
  <c r="BK594" i="22"/>
  <c r="BI594" i="22"/>
  <c r="BH594" i="22"/>
  <c r="BG594" i="22"/>
  <c r="BF594" i="22"/>
  <c r="T594" i="22"/>
  <c r="R594" i="22"/>
  <c r="P594" i="22"/>
  <c r="J594" i="22"/>
  <c r="BE594" i="22" s="1"/>
  <c r="BK588" i="22"/>
  <c r="BI588" i="22"/>
  <c r="BH588" i="22"/>
  <c r="BG588" i="22"/>
  <c r="BF588" i="22"/>
  <c r="T588" i="22"/>
  <c r="R588" i="22"/>
  <c r="P588" i="22"/>
  <c r="J588" i="22"/>
  <c r="BE588" i="22" s="1"/>
  <c r="BK584" i="22"/>
  <c r="BI584" i="22"/>
  <c r="BH584" i="22"/>
  <c r="BG584" i="22"/>
  <c r="BF584" i="22"/>
  <c r="T584" i="22"/>
  <c r="R584" i="22"/>
  <c r="P584" i="22"/>
  <c r="J584" i="22"/>
  <c r="BE584" i="22" s="1"/>
  <c r="BK580" i="22"/>
  <c r="BI580" i="22"/>
  <c r="BH580" i="22"/>
  <c r="BG580" i="22"/>
  <c r="BF580" i="22"/>
  <c r="T580" i="22"/>
  <c r="R580" i="22"/>
  <c r="P580" i="22"/>
  <c r="J580" i="22"/>
  <c r="BE580" i="22" s="1"/>
  <c r="BK576" i="22"/>
  <c r="BI576" i="22"/>
  <c r="BH576" i="22"/>
  <c r="BG576" i="22"/>
  <c r="BF576" i="22"/>
  <c r="T576" i="22"/>
  <c r="R576" i="22"/>
  <c r="P576" i="22"/>
  <c r="J576" i="22"/>
  <c r="BE576" i="22" s="1"/>
  <c r="BK572" i="22"/>
  <c r="BI572" i="22"/>
  <c r="BH572" i="22"/>
  <c r="BG572" i="22"/>
  <c r="BF572" i="22"/>
  <c r="T572" i="22"/>
  <c r="R572" i="22"/>
  <c r="P572" i="22"/>
  <c r="J572" i="22"/>
  <c r="BE572" i="22" s="1"/>
  <c r="BK568" i="22"/>
  <c r="BI568" i="22"/>
  <c r="BH568" i="22"/>
  <c r="BG568" i="22"/>
  <c r="BF568" i="22"/>
  <c r="T568" i="22"/>
  <c r="R568" i="22"/>
  <c r="P568" i="22"/>
  <c r="J568" i="22"/>
  <c r="BE568" i="22" s="1"/>
  <c r="BK560" i="22"/>
  <c r="BI560" i="22"/>
  <c r="BH560" i="22"/>
  <c r="BG560" i="22"/>
  <c r="BF560" i="22"/>
  <c r="T560" i="22"/>
  <c r="R560" i="22"/>
  <c r="P560" i="22"/>
  <c r="J560" i="22"/>
  <c r="BE560" i="22" s="1"/>
  <c r="BK544" i="22"/>
  <c r="BI544" i="22"/>
  <c r="BH544" i="22"/>
  <c r="BG544" i="22"/>
  <c r="BF544" i="22"/>
  <c r="T544" i="22"/>
  <c r="R544" i="22"/>
  <c r="P544" i="22"/>
  <c r="J544" i="22"/>
  <c r="BE544" i="22" s="1"/>
  <c r="BK541" i="22"/>
  <c r="BI541" i="22"/>
  <c r="BH541" i="22"/>
  <c r="BG541" i="22"/>
  <c r="BF541" i="22"/>
  <c r="T541" i="22"/>
  <c r="R541" i="22"/>
  <c r="P541" i="22"/>
  <c r="J541" i="22"/>
  <c r="BE541" i="22" s="1"/>
  <c r="BK538" i="22"/>
  <c r="BI538" i="22"/>
  <c r="BH538" i="22"/>
  <c r="BG538" i="22"/>
  <c r="BF538" i="22"/>
  <c r="T538" i="22"/>
  <c r="R538" i="22"/>
  <c r="P538" i="22"/>
  <c r="J538" i="22"/>
  <c r="BE538" i="22" s="1"/>
  <c r="BK525" i="22"/>
  <c r="BI525" i="22"/>
  <c r="BH525" i="22"/>
  <c r="BG525" i="22"/>
  <c r="BF525" i="22"/>
  <c r="T525" i="22"/>
  <c r="R525" i="22"/>
  <c r="P525" i="22"/>
  <c r="J525" i="22"/>
  <c r="BE525" i="22" s="1"/>
  <c r="BK516" i="22"/>
  <c r="BI516" i="22"/>
  <c r="BH516" i="22"/>
  <c r="BG516" i="22"/>
  <c r="BF516" i="22"/>
  <c r="T516" i="22"/>
  <c r="R516" i="22"/>
  <c r="P516" i="22"/>
  <c r="J516" i="22"/>
  <c r="BE516" i="22" s="1"/>
  <c r="BK513" i="22"/>
  <c r="BI513" i="22"/>
  <c r="BH513" i="22"/>
  <c r="BG513" i="22"/>
  <c r="BF513" i="22"/>
  <c r="BE513" i="22"/>
  <c r="T513" i="22"/>
  <c r="R513" i="22"/>
  <c r="P513" i="22"/>
  <c r="J513" i="22"/>
  <c r="BK510" i="22"/>
  <c r="BI510" i="22"/>
  <c r="BH510" i="22"/>
  <c r="BG510" i="22"/>
  <c r="BF510" i="22"/>
  <c r="T510" i="22"/>
  <c r="R510" i="22"/>
  <c r="P510" i="22"/>
  <c r="J510" i="22"/>
  <c r="BE510" i="22" s="1"/>
  <c r="BK503" i="22"/>
  <c r="BI503" i="22"/>
  <c r="BH503" i="22"/>
  <c r="BG503" i="22"/>
  <c r="BF503" i="22"/>
  <c r="T503" i="22"/>
  <c r="R503" i="22"/>
  <c r="P503" i="22"/>
  <c r="J503" i="22"/>
  <c r="BE503" i="22" s="1"/>
  <c r="BK500" i="22"/>
  <c r="BI500" i="22"/>
  <c r="BH500" i="22"/>
  <c r="BG500" i="22"/>
  <c r="BF500" i="22"/>
  <c r="T500" i="22"/>
  <c r="R500" i="22"/>
  <c r="P500" i="22"/>
  <c r="J500" i="22"/>
  <c r="BE500" i="22" s="1"/>
  <c r="BK494" i="22"/>
  <c r="BI494" i="22"/>
  <c r="BH494" i="22"/>
  <c r="BG494" i="22"/>
  <c r="BF494" i="22"/>
  <c r="T494" i="22"/>
  <c r="R494" i="22"/>
  <c r="P494" i="22"/>
  <c r="J494" i="22"/>
  <c r="BE494" i="22" s="1"/>
  <c r="BK492" i="22"/>
  <c r="BI492" i="22"/>
  <c r="BH492" i="22"/>
  <c r="BG492" i="22"/>
  <c r="BF492" i="22"/>
  <c r="T492" i="22"/>
  <c r="R492" i="22"/>
  <c r="P492" i="22"/>
  <c r="J492" i="22"/>
  <c r="BE492" i="22" s="1"/>
  <c r="BK489" i="22"/>
  <c r="BI489" i="22"/>
  <c r="BH489" i="22"/>
  <c r="BG489" i="22"/>
  <c r="BF489" i="22"/>
  <c r="T489" i="22"/>
  <c r="R489" i="22"/>
  <c r="P489" i="22"/>
  <c r="J489" i="22"/>
  <c r="BE489" i="22" s="1"/>
  <c r="BK483" i="22"/>
  <c r="BI483" i="22"/>
  <c r="BH483" i="22"/>
  <c r="BG483" i="22"/>
  <c r="BF483" i="22"/>
  <c r="T483" i="22"/>
  <c r="R483" i="22"/>
  <c r="P483" i="22"/>
  <c r="J483" i="22"/>
  <c r="BE483" i="22" s="1"/>
  <c r="BK480" i="22"/>
  <c r="BI480" i="22"/>
  <c r="BH480" i="22"/>
  <c r="BG480" i="22"/>
  <c r="BF480" i="22"/>
  <c r="BE480" i="22"/>
  <c r="T480" i="22"/>
  <c r="R480" i="22"/>
  <c r="P480" i="22"/>
  <c r="J480" i="22"/>
  <c r="BK477" i="22"/>
  <c r="BI477" i="22"/>
  <c r="BH477" i="22"/>
  <c r="BG477" i="22"/>
  <c r="BF477" i="22"/>
  <c r="T477" i="22"/>
  <c r="R477" i="22"/>
  <c r="P477" i="22"/>
  <c r="J477" i="22"/>
  <c r="BE477" i="22" s="1"/>
  <c r="BK470" i="22"/>
  <c r="BI470" i="22"/>
  <c r="BH470" i="22"/>
  <c r="BG470" i="22"/>
  <c r="BF470" i="22"/>
  <c r="T470" i="22"/>
  <c r="R470" i="22"/>
  <c r="P470" i="22"/>
  <c r="J470" i="22"/>
  <c r="BE470" i="22" s="1"/>
  <c r="BK467" i="22"/>
  <c r="BI467" i="22"/>
  <c r="BH467" i="22"/>
  <c r="BG467" i="22"/>
  <c r="BF467" i="22"/>
  <c r="T467" i="22"/>
  <c r="R467" i="22"/>
  <c r="P467" i="22"/>
  <c r="J467" i="22"/>
  <c r="BE467" i="22" s="1"/>
  <c r="BK465" i="22"/>
  <c r="BI465" i="22"/>
  <c r="BH465" i="22"/>
  <c r="BG465" i="22"/>
  <c r="BF465" i="22"/>
  <c r="BE465" i="22"/>
  <c r="T465" i="22"/>
  <c r="R465" i="22"/>
  <c r="P465" i="22"/>
  <c r="J465" i="22"/>
  <c r="BK460" i="22"/>
  <c r="BI460" i="22"/>
  <c r="BH460" i="22"/>
  <c r="BG460" i="22"/>
  <c r="BF460" i="22"/>
  <c r="T460" i="22"/>
  <c r="R460" i="22"/>
  <c r="P460" i="22"/>
  <c r="J460" i="22"/>
  <c r="BE460" i="22" s="1"/>
  <c r="BK456" i="22"/>
  <c r="BI456" i="22"/>
  <c r="BH456" i="22"/>
  <c r="BG456" i="22"/>
  <c r="BF456" i="22"/>
  <c r="T456" i="22"/>
  <c r="R456" i="22"/>
  <c r="P456" i="22"/>
  <c r="J456" i="22"/>
  <c r="BE456" i="22" s="1"/>
  <c r="BK452" i="22"/>
  <c r="BI452" i="22"/>
  <c r="BH452" i="22"/>
  <c r="BG452" i="22"/>
  <c r="BF452" i="22"/>
  <c r="T452" i="22"/>
  <c r="R452" i="22"/>
  <c r="P452" i="22"/>
  <c r="J452" i="22"/>
  <c r="BE452" i="22" s="1"/>
  <c r="BK451" i="22"/>
  <c r="BI451" i="22"/>
  <c r="BH451" i="22"/>
  <c r="BG451" i="22"/>
  <c r="BF451" i="22"/>
  <c r="T451" i="22"/>
  <c r="R451" i="22"/>
  <c r="P451" i="22"/>
  <c r="J451" i="22"/>
  <c r="BE451" i="22" s="1"/>
  <c r="BK444" i="22"/>
  <c r="BI444" i="22"/>
  <c r="BH444" i="22"/>
  <c r="BG444" i="22"/>
  <c r="BF444" i="22"/>
  <c r="T444" i="22"/>
  <c r="R444" i="22"/>
  <c r="P444" i="22"/>
  <c r="J444" i="22"/>
  <c r="BE444" i="22" s="1"/>
  <c r="BK443" i="22"/>
  <c r="BI443" i="22"/>
  <c r="BH443" i="22"/>
  <c r="BG443" i="22"/>
  <c r="BF443" i="22"/>
  <c r="T443" i="22"/>
  <c r="R443" i="22"/>
  <c r="P443" i="22"/>
  <c r="J443" i="22"/>
  <c r="BE443" i="22" s="1"/>
  <c r="BK442" i="22"/>
  <c r="BI442" i="22"/>
  <c r="BH442" i="22"/>
  <c r="BG442" i="22"/>
  <c r="BF442" i="22"/>
  <c r="T442" i="22"/>
  <c r="R442" i="22"/>
  <c r="P442" i="22"/>
  <c r="J442" i="22"/>
  <c r="BE442" i="22" s="1"/>
  <c r="BK436" i="22"/>
  <c r="BI436" i="22"/>
  <c r="BH436" i="22"/>
  <c r="BG436" i="22"/>
  <c r="BF436" i="22"/>
  <c r="T436" i="22"/>
  <c r="R436" i="22"/>
  <c r="P436" i="22"/>
  <c r="J436" i="22"/>
  <c r="BE436" i="22" s="1"/>
  <c r="BK435" i="22"/>
  <c r="BI435" i="22"/>
  <c r="BH435" i="22"/>
  <c r="BG435" i="22"/>
  <c r="BF435" i="22"/>
  <c r="T435" i="22"/>
  <c r="R435" i="22"/>
  <c r="P435" i="22"/>
  <c r="J435" i="22"/>
  <c r="BE435" i="22" s="1"/>
  <c r="BK434" i="22"/>
  <c r="BI434" i="22"/>
  <c r="BH434" i="22"/>
  <c r="BG434" i="22"/>
  <c r="BF434" i="22"/>
  <c r="T434" i="22"/>
  <c r="R434" i="22"/>
  <c r="P434" i="22"/>
  <c r="J434" i="22"/>
  <c r="BE434" i="22" s="1"/>
  <c r="BK433" i="22"/>
  <c r="BI433" i="22"/>
  <c r="BH433" i="22"/>
  <c r="BG433" i="22"/>
  <c r="BF433" i="22"/>
  <c r="T433" i="22"/>
  <c r="R433" i="22"/>
  <c r="P433" i="22"/>
  <c r="J433" i="22"/>
  <c r="BE433" i="22" s="1"/>
  <c r="BK432" i="22"/>
  <c r="BK422" i="22" s="1"/>
  <c r="J422" i="22" s="1"/>
  <c r="J70" i="22" s="1"/>
  <c r="BI432" i="22"/>
  <c r="BH432" i="22"/>
  <c r="BG432" i="22"/>
  <c r="BF432" i="22"/>
  <c r="T432" i="22"/>
  <c r="R432" i="22"/>
  <c r="P432" i="22"/>
  <c r="J432" i="22"/>
  <c r="BE432" i="22" s="1"/>
  <c r="BK423" i="22"/>
  <c r="BI423" i="22"/>
  <c r="BH423" i="22"/>
  <c r="BG423" i="22"/>
  <c r="BF423" i="22"/>
  <c r="T423" i="22"/>
  <c r="R423" i="22"/>
  <c r="P423" i="22"/>
  <c r="P422" i="22" s="1"/>
  <c r="J423" i="22"/>
  <c r="BE423" i="22" s="1"/>
  <c r="BK420" i="22"/>
  <c r="BI420" i="22"/>
  <c r="BH420" i="22"/>
  <c r="BG420" i="22"/>
  <c r="BF420" i="22"/>
  <c r="T420" i="22"/>
  <c r="R420" i="22"/>
  <c r="P420" i="22"/>
  <c r="J420" i="22"/>
  <c r="BE420" i="22" s="1"/>
  <c r="BK416" i="22"/>
  <c r="BI416" i="22"/>
  <c r="BH416" i="22"/>
  <c r="BG416" i="22"/>
  <c r="BF416" i="22"/>
  <c r="T416" i="22"/>
  <c r="R416" i="22"/>
  <c r="P416" i="22"/>
  <c r="J416" i="22"/>
  <c r="BE416" i="22" s="1"/>
  <c r="BK414" i="22"/>
  <c r="BI414" i="22"/>
  <c r="BH414" i="22"/>
  <c r="BG414" i="22"/>
  <c r="BF414" i="22"/>
  <c r="T414" i="22"/>
  <c r="R414" i="22"/>
  <c r="P414" i="22"/>
  <c r="J414" i="22"/>
  <c r="BE414" i="22" s="1"/>
  <c r="BK410" i="22"/>
  <c r="BI410" i="22"/>
  <c r="BH410" i="22"/>
  <c r="BG410" i="22"/>
  <c r="BF410" i="22"/>
  <c r="BE410" i="22"/>
  <c r="T410" i="22"/>
  <c r="R410" i="22"/>
  <c r="P410" i="22"/>
  <c r="J410" i="22"/>
  <c r="BK408" i="22"/>
  <c r="BI408" i="22"/>
  <c r="BH408" i="22"/>
  <c r="BG408" i="22"/>
  <c r="BF408" i="22"/>
  <c r="T408" i="22"/>
  <c r="R408" i="22"/>
  <c r="P408" i="22"/>
  <c r="J408" i="22"/>
  <c r="BE408" i="22" s="1"/>
  <c r="BK404" i="22"/>
  <c r="BI404" i="22"/>
  <c r="BH404" i="22"/>
  <c r="BG404" i="22"/>
  <c r="BF404" i="22"/>
  <c r="T404" i="22"/>
  <c r="R404" i="22"/>
  <c r="P404" i="22"/>
  <c r="J404" i="22"/>
  <c r="BE404" i="22" s="1"/>
  <c r="BK400" i="22"/>
  <c r="BI400" i="22"/>
  <c r="BH400" i="22"/>
  <c r="BG400" i="22"/>
  <c r="BF400" i="22"/>
  <c r="T400" i="22"/>
  <c r="R400" i="22"/>
  <c r="P400" i="22"/>
  <c r="J400" i="22"/>
  <c r="BE400" i="22" s="1"/>
  <c r="BK396" i="22"/>
  <c r="BI396" i="22"/>
  <c r="BH396" i="22"/>
  <c r="BG396" i="22"/>
  <c r="BF396" i="22"/>
  <c r="T396" i="22"/>
  <c r="R396" i="22"/>
  <c r="P396" i="22"/>
  <c r="J396" i="22"/>
  <c r="BE396" i="22" s="1"/>
  <c r="BK394" i="22"/>
  <c r="BI394" i="22"/>
  <c r="BH394" i="22"/>
  <c r="BG394" i="22"/>
  <c r="BF394" i="22"/>
  <c r="T394" i="22"/>
  <c r="R394" i="22"/>
  <c r="P394" i="22"/>
  <c r="J394" i="22"/>
  <c r="BE394" i="22" s="1"/>
  <c r="BK390" i="22"/>
  <c r="BI390" i="22"/>
  <c r="BH390" i="22"/>
  <c r="BG390" i="22"/>
  <c r="BF390" i="22"/>
  <c r="T390" i="22"/>
  <c r="R390" i="22"/>
  <c r="R389" i="22" s="1"/>
  <c r="P390" i="22"/>
  <c r="J390" i="22"/>
  <c r="BE390" i="22" s="1"/>
  <c r="BK385" i="22"/>
  <c r="BI385" i="22"/>
  <c r="BH385" i="22"/>
  <c r="BG385" i="22"/>
  <c r="BF385" i="22"/>
  <c r="BE385" i="22"/>
  <c r="T385" i="22"/>
  <c r="R385" i="22"/>
  <c r="P385" i="22"/>
  <c r="J385" i="22"/>
  <c r="BK381" i="22"/>
  <c r="BI381" i="22"/>
  <c r="BH381" i="22"/>
  <c r="BG381" i="22"/>
  <c r="BF381" i="22"/>
  <c r="T381" i="22"/>
  <c r="R381" i="22"/>
  <c r="P381" i="22"/>
  <c r="J381" i="22"/>
  <c r="BE381" i="22" s="1"/>
  <c r="BK373" i="22"/>
  <c r="BI373" i="22"/>
  <c r="BH373" i="22"/>
  <c r="BG373" i="22"/>
  <c r="BF373" i="22"/>
  <c r="T373" i="22"/>
  <c r="R373" i="22"/>
  <c r="P373" i="22"/>
  <c r="J373" i="22"/>
  <c r="BE373" i="22" s="1"/>
  <c r="BK368" i="22"/>
  <c r="BI368" i="22"/>
  <c r="BH368" i="22"/>
  <c r="BG368" i="22"/>
  <c r="BF368" i="22"/>
  <c r="T368" i="22"/>
  <c r="R368" i="22"/>
  <c r="P368" i="22"/>
  <c r="J368" i="22"/>
  <c r="BE368" i="22" s="1"/>
  <c r="BK359" i="22"/>
  <c r="BI359" i="22"/>
  <c r="BH359" i="22"/>
  <c r="BG359" i="22"/>
  <c r="BF359" i="22"/>
  <c r="T359" i="22"/>
  <c r="R359" i="22"/>
  <c r="P359" i="22"/>
  <c r="J359" i="22"/>
  <c r="BE359" i="22" s="1"/>
  <c r="BK354" i="22"/>
  <c r="BI354" i="22"/>
  <c r="BH354" i="22"/>
  <c r="BG354" i="22"/>
  <c r="BF354" i="22"/>
  <c r="T354" i="22"/>
  <c r="R354" i="22"/>
  <c r="P354" i="22"/>
  <c r="J354" i="22"/>
  <c r="BE354" i="22" s="1"/>
  <c r="BK351" i="22"/>
  <c r="BI351" i="22"/>
  <c r="BH351" i="22"/>
  <c r="BG351" i="22"/>
  <c r="BF351" i="22"/>
  <c r="T351" i="22"/>
  <c r="R351" i="22"/>
  <c r="P351" i="22"/>
  <c r="J351" i="22"/>
  <c r="BE351" i="22" s="1"/>
  <c r="BK348" i="22"/>
  <c r="BI348" i="22"/>
  <c r="BH348" i="22"/>
  <c r="BG348" i="22"/>
  <c r="BF348" i="22"/>
  <c r="BE348" i="22"/>
  <c r="T348" i="22"/>
  <c r="R348" i="22"/>
  <c r="P348" i="22"/>
  <c r="J348" i="22"/>
  <c r="BK336" i="22"/>
  <c r="BI336" i="22"/>
  <c r="BH336" i="22"/>
  <c r="BG336" i="22"/>
  <c r="BF336" i="22"/>
  <c r="T336" i="22"/>
  <c r="R336" i="22"/>
  <c r="P336" i="22"/>
  <c r="J336" i="22"/>
  <c r="BE336" i="22" s="1"/>
  <c r="BK331" i="22"/>
  <c r="BI331" i="22"/>
  <c r="BH331" i="22"/>
  <c r="BG331" i="22"/>
  <c r="BF331" i="22"/>
  <c r="T331" i="22"/>
  <c r="R331" i="22"/>
  <c r="P331" i="22"/>
  <c r="J331" i="22"/>
  <c r="BE331" i="22" s="1"/>
  <c r="BK329" i="22"/>
  <c r="BI329" i="22"/>
  <c r="BH329" i="22"/>
  <c r="BG329" i="22"/>
  <c r="BF329" i="22"/>
  <c r="T329" i="22"/>
  <c r="R329" i="22"/>
  <c r="P329" i="22"/>
  <c r="J329" i="22"/>
  <c r="BE329" i="22" s="1"/>
  <c r="BK322" i="22"/>
  <c r="BI322" i="22"/>
  <c r="BH322" i="22"/>
  <c r="BG322" i="22"/>
  <c r="BF322" i="22"/>
  <c r="T322" i="22"/>
  <c r="R322" i="22"/>
  <c r="P322" i="22"/>
  <c r="J322" i="22"/>
  <c r="BE322" i="22" s="1"/>
  <c r="BK319" i="22"/>
  <c r="BI319" i="22"/>
  <c r="BH319" i="22"/>
  <c r="BG319" i="22"/>
  <c r="BF319" i="22"/>
  <c r="BE319" i="22"/>
  <c r="T319" i="22"/>
  <c r="R319" i="22"/>
  <c r="P319" i="22"/>
  <c r="J319" i="22"/>
  <c r="BK314" i="22"/>
  <c r="BI314" i="22"/>
  <c r="BH314" i="22"/>
  <c r="BG314" i="22"/>
  <c r="BF314" i="22"/>
  <c r="T314" i="22"/>
  <c r="R314" i="22"/>
  <c r="P314" i="22"/>
  <c r="J314" i="22"/>
  <c r="BE314" i="22" s="1"/>
  <c r="BK305" i="22"/>
  <c r="BI305" i="22"/>
  <c r="BH305" i="22"/>
  <c r="BG305" i="22"/>
  <c r="BF305" i="22"/>
  <c r="T305" i="22"/>
  <c r="R305" i="22"/>
  <c r="P305" i="22"/>
  <c r="J305" i="22"/>
  <c r="BE305" i="22" s="1"/>
  <c r="BK297" i="22"/>
  <c r="BI297" i="22"/>
  <c r="BH297" i="22"/>
  <c r="BG297" i="22"/>
  <c r="BF297" i="22"/>
  <c r="T297" i="22"/>
  <c r="R297" i="22"/>
  <c r="P297" i="22"/>
  <c r="J297" i="22"/>
  <c r="BE297" i="22" s="1"/>
  <c r="BK289" i="22"/>
  <c r="BI289" i="22"/>
  <c r="BH289" i="22"/>
  <c r="BG289" i="22"/>
  <c r="BF289" i="22"/>
  <c r="T289" i="22"/>
  <c r="R289" i="22"/>
  <c r="P289" i="22"/>
  <c r="J289" i="22"/>
  <c r="BE289" i="22" s="1"/>
  <c r="BK281" i="22"/>
  <c r="BI281" i="22"/>
  <c r="BH281" i="22"/>
  <c r="BG281" i="22"/>
  <c r="BF281" i="22"/>
  <c r="T281" i="22"/>
  <c r="R281" i="22"/>
  <c r="P281" i="22"/>
  <c r="J281" i="22"/>
  <c r="BE281" i="22" s="1"/>
  <c r="BK277" i="22"/>
  <c r="BI277" i="22"/>
  <c r="BH277" i="22"/>
  <c r="BG277" i="22"/>
  <c r="BF277" i="22"/>
  <c r="T277" i="22"/>
  <c r="R277" i="22"/>
  <c r="P277" i="22"/>
  <c r="J277" i="22"/>
  <c r="BE277" i="22" s="1"/>
  <c r="BK261" i="22"/>
  <c r="BI261" i="22"/>
  <c r="BH261" i="22"/>
  <c r="BG261" i="22"/>
  <c r="BF261" i="22"/>
  <c r="T261" i="22"/>
  <c r="R261" i="22"/>
  <c r="P261" i="22"/>
  <c r="J261" i="22"/>
  <c r="BE261" i="22" s="1"/>
  <c r="BK254" i="22"/>
  <c r="BI254" i="22"/>
  <c r="BH254" i="22"/>
  <c r="BG254" i="22"/>
  <c r="BF254" i="22"/>
  <c r="T254" i="22"/>
  <c r="R254" i="22"/>
  <c r="P254" i="22"/>
  <c r="J254" i="22"/>
  <c r="BE254" i="22" s="1"/>
  <c r="BK246" i="22"/>
  <c r="BI246" i="22"/>
  <c r="BH246" i="22"/>
  <c r="BG246" i="22"/>
  <c r="BF246" i="22"/>
  <c r="T246" i="22"/>
  <c r="R246" i="22"/>
  <c r="P246" i="22"/>
  <c r="J246" i="22"/>
  <c r="BE246" i="22" s="1"/>
  <c r="BK235" i="22"/>
  <c r="BI235" i="22"/>
  <c r="BH235" i="22"/>
  <c r="BG235" i="22"/>
  <c r="BF235" i="22"/>
  <c r="T235" i="22"/>
  <c r="R235" i="22"/>
  <c r="P235" i="22"/>
  <c r="J235" i="22"/>
  <c r="BE235" i="22" s="1"/>
  <c r="BK222" i="22"/>
  <c r="BI222" i="22"/>
  <c r="BH222" i="22"/>
  <c r="BG222" i="22"/>
  <c r="BF222" i="22"/>
  <c r="T222" i="22"/>
  <c r="R222" i="22"/>
  <c r="P222" i="22"/>
  <c r="J222" i="22"/>
  <c r="BE222" i="22" s="1"/>
  <c r="T221" i="22"/>
  <c r="BK218" i="22"/>
  <c r="BI218" i="22"/>
  <c r="BH218" i="22"/>
  <c r="BG218" i="22"/>
  <c r="BF218" i="22"/>
  <c r="BE218" i="22"/>
  <c r="T218" i="22"/>
  <c r="R218" i="22"/>
  <c r="P218" i="22"/>
  <c r="J218" i="22"/>
  <c r="BK215" i="22"/>
  <c r="BI215" i="22"/>
  <c r="BH215" i="22"/>
  <c r="BG215" i="22"/>
  <c r="BF215" i="22"/>
  <c r="T215" i="22"/>
  <c r="R215" i="22"/>
  <c r="P215" i="22"/>
  <c r="J215" i="22"/>
  <c r="BE215" i="22" s="1"/>
  <c r="BK209" i="22"/>
  <c r="BI209" i="22"/>
  <c r="BH209" i="22"/>
  <c r="BG209" i="22"/>
  <c r="BF209" i="22"/>
  <c r="T209" i="22"/>
  <c r="R209" i="22"/>
  <c r="P209" i="22"/>
  <c r="J209" i="22"/>
  <c r="BE209" i="22" s="1"/>
  <c r="BK206" i="22"/>
  <c r="BI206" i="22"/>
  <c r="BH206" i="22"/>
  <c r="BG206" i="22"/>
  <c r="BF206" i="22"/>
  <c r="T206" i="22"/>
  <c r="R206" i="22"/>
  <c r="P206" i="22"/>
  <c r="J206" i="22"/>
  <c r="BE206" i="22" s="1"/>
  <c r="BK201" i="22"/>
  <c r="BI201" i="22"/>
  <c r="BH201" i="22"/>
  <c r="BG201" i="22"/>
  <c r="BF201" i="22"/>
  <c r="T201" i="22"/>
  <c r="R201" i="22"/>
  <c r="P201" i="22"/>
  <c r="P200" i="22" s="1"/>
  <c r="J201" i="22"/>
  <c r="BE201" i="22" s="1"/>
  <c r="R200" i="22"/>
  <c r="BK194" i="22"/>
  <c r="BI194" i="22"/>
  <c r="BH194" i="22"/>
  <c r="BG194" i="22"/>
  <c r="BF194" i="22"/>
  <c r="T194" i="22"/>
  <c r="R194" i="22"/>
  <c r="P194" i="22"/>
  <c r="J194" i="22"/>
  <c r="BE194" i="22" s="1"/>
  <c r="BK192" i="22"/>
  <c r="BI192" i="22"/>
  <c r="BH192" i="22"/>
  <c r="BG192" i="22"/>
  <c r="BF192" i="22"/>
  <c r="T192" i="22"/>
  <c r="R192" i="22"/>
  <c r="P192" i="22"/>
  <c r="J192" i="22"/>
  <c r="BE192" i="22" s="1"/>
  <c r="BK186" i="22"/>
  <c r="BK185" i="22" s="1"/>
  <c r="J185" i="22" s="1"/>
  <c r="J66" i="22" s="1"/>
  <c r="BI186" i="22"/>
  <c r="BH186" i="22"/>
  <c r="BG186" i="22"/>
  <c r="BF186" i="22"/>
  <c r="T186" i="22"/>
  <c r="T185" i="22" s="1"/>
  <c r="R186" i="22"/>
  <c r="P186" i="22"/>
  <c r="P185" i="22" s="1"/>
  <c r="J186" i="22"/>
  <c r="BE186" i="22" s="1"/>
  <c r="BK181" i="22"/>
  <c r="BI181" i="22"/>
  <c r="BH181" i="22"/>
  <c r="BG181" i="22"/>
  <c r="BF181" i="22"/>
  <c r="T181" i="22"/>
  <c r="R181" i="22"/>
  <c r="P181" i="22"/>
  <c r="J181" i="22"/>
  <c r="BE181" i="22" s="1"/>
  <c r="BK179" i="22"/>
  <c r="BI179" i="22"/>
  <c r="BH179" i="22"/>
  <c r="BG179" i="22"/>
  <c r="BF179" i="22"/>
  <c r="T179" i="22"/>
  <c r="R179" i="22"/>
  <c r="P179" i="22"/>
  <c r="J179" i="22"/>
  <c r="BE179" i="22" s="1"/>
  <c r="BK168" i="22"/>
  <c r="BI168" i="22"/>
  <c r="BH168" i="22"/>
  <c r="BG168" i="22"/>
  <c r="BF168" i="22"/>
  <c r="T168" i="22"/>
  <c r="R168" i="22"/>
  <c r="P168" i="22"/>
  <c r="J168" i="22"/>
  <c r="BE168" i="22" s="1"/>
  <c r="BK158" i="22"/>
  <c r="BI158" i="22"/>
  <c r="BH158" i="22"/>
  <c r="BG158" i="22"/>
  <c r="BF158" i="22"/>
  <c r="T158" i="22"/>
  <c r="R158" i="22"/>
  <c r="P158" i="22"/>
  <c r="J158" i="22"/>
  <c r="BE158" i="22" s="1"/>
  <c r="BK154" i="22"/>
  <c r="BI154" i="22"/>
  <c r="BH154" i="22"/>
  <c r="BG154" i="22"/>
  <c r="BF154" i="22"/>
  <c r="T154" i="22"/>
  <c r="R154" i="22"/>
  <c r="P154" i="22"/>
  <c r="J154" i="22"/>
  <c r="BE154" i="22" s="1"/>
  <c r="BK150" i="22"/>
  <c r="BI150" i="22"/>
  <c r="BH150" i="22"/>
  <c r="BG150" i="22"/>
  <c r="BF150" i="22"/>
  <c r="T150" i="22"/>
  <c r="R150" i="22"/>
  <c r="P150" i="22"/>
  <c r="J150" i="22"/>
  <c r="BE150" i="22" s="1"/>
  <c r="BK145" i="22"/>
  <c r="BI145" i="22"/>
  <c r="BH145" i="22"/>
  <c r="BG145" i="22"/>
  <c r="BF145" i="22"/>
  <c r="T145" i="22"/>
  <c r="R145" i="22"/>
  <c r="P145" i="22"/>
  <c r="J145" i="22"/>
  <c r="BE145" i="22" s="1"/>
  <c r="BK142" i="22"/>
  <c r="BI142" i="22"/>
  <c r="BH142" i="22"/>
  <c r="BG142" i="22"/>
  <c r="BF142" i="22"/>
  <c r="T142" i="22"/>
  <c r="R142" i="22"/>
  <c r="P142" i="22"/>
  <c r="J142" i="22"/>
  <c r="BE142" i="22" s="1"/>
  <c r="BK138" i="22"/>
  <c r="BI138" i="22"/>
  <c r="BH138" i="22"/>
  <c r="BG138" i="22"/>
  <c r="BF138" i="22"/>
  <c r="T138" i="22"/>
  <c r="R138" i="22"/>
  <c r="P138" i="22"/>
  <c r="J138" i="22"/>
  <c r="BE138" i="22" s="1"/>
  <c r="BK134" i="22"/>
  <c r="BI134" i="22"/>
  <c r="BH134" i="22"/>
  <c r="BG134" i="22"/>
  <c r="BF134" i="22"/>
  <c r="T134" i="22"/>
  <c r="R134" i="22"/>
  <c r="P134" i="22"/>
  <c r="J134" i="22"/>
  <c r="BE134" i="22" s="1"/>
  <c r="BK128" i="22"/>
  <c r="BI128" i="22"/>
  <c r="BH128" i="22"/>
  <c r="BG128" i="22"/>
  <c r="BF128" i="22"/>
  <c r="BE128" i="22"/>
  <c r="T128" i="22"/>
  <c r="R128" i="22"/>
  <c r="P128" i="22"/>
  <c r="J128" i="22"/>
  <c r="BK124" i="22"/>
  <c r="BI124" i="22"/>
  <c r="BH124" i="22"/>
  <c r="BG124" i="22"/>
  <c r="BF124" i="22"/>
  <c r="BE124" i="22"/>
  <c r="T124" i="22"/>
  <c r="R124" i="22"/>
  <c r="P124" i="22"/>
  <c r="J124" i="22"/>
  <c r="BK121" i="22"/>
  <c r="BI121" i="22"/>
  <c r="BH121" i="22"/>
  <c r="BG121" i="22"/>
  <c r="BF121" i="22"/>
  <c r="T121" i="22"/>
  <c r="R121" i="22"/>
  <c r="P121" i="22"/>
  <c r="J121" i="22"/>
  <c r="BE121" i="22" s="1"/>
  <c r="BK117" i="22"/>
  <c r="BI117" i="22"/>
  <c r="BH117" i="22"/>
  <c r="BG117" i="22"/>
  <c r="BF117" i="22"/>
  <c r="T117" i="22"/>
  <c r="R117" i="22"/>
  <c r="P117" i="22"/>
  <c r="J117" i="22"/>
  <c r="BE117" i="22" s="1"/>
  <c r="BK115" i="22"/>
  <c r="BI115" i="22"/>
  <c r="BH115" i="22"/>
  <c r="BG115" i="22"/>
  <c r="BF115" i="22"/>
  <c r="T115" i="22"/>
  <c r="R115" i="22"/>
  <c r="P115" i="22"/>
  <c r="J115" i="22"/>
  <c r="BE115" i="22" s="1"/>
  <c r="BK111" i="22"/>
  <c r="BI111" i="22"/>
  <c r="BH111" i="22"/>
  <c r="BG111" i="22"/>
  <c r="BF111" i="22"/>
  <c r="BE111" i="22"/>
  <c r="T111" i="22"/>
  <c r="R111" i="22"/>
  <c r="P111" i="22"/>
  <c r="J111" i="22"/>
  <c r="BK107" i="22"/>
  <c r="BI107" i="22"/>
  <c r="BH107" i="22"/>
  <c r="BG107" i="22"/>
  <c r="BF107" i="22"/>
  <c r="T107" i="22"/>
  <c r="R107" i="22"/>
  <c r="P107" i="22"/>
  <c r="J107" i="22"/>
  <c r="BE107" i="22" s="1"/>
  <c r="BK102" i="22"/>
  <c r="BI102" i="22"/>
  <c r="BH102" i="22"/>
  <c r="BG102" i="22"/>
  <c r="BF102" i="22"/>
  <c r="T102" i="22"/>
  <c r="R102" i="22"/>
  <c r="P102" i="22"/>
  <c r="J102" i="22"/>
  <c r="BE102" i="22" s="1"/>
  <c r="BK97" i="22"/>
  <c r="BI97" i="22"/>
  <c r="BH97" i="22"/>
  <c r="BG97" i="22"/>
  <c r="BF97" i="22"/>
  <c r="T97" i="22"/>
  <c r="R97" i="22"/>
  <c r="P97" i="22"/>
  <c r="J97" i="22"/>
  <c r="BE97" i="22" s="1"/>
  <c r="J91" i="22"/>
  <c r="J90" i="22"/>
  <c r="F90" i="22"/>
  <c r="F88" i="22"/>
  <c r="E86" i="22"/>
  <c r="J59" i="22"/>
  <c r="J58" i="22"/>
  <c r="F58" i="22"/>
  <c r="F56" i="22"/>
  <c r="E54" i="22"/>
  <c r="J39" i="22"/>
  <c r="J38" i="22"/>
  <c r="J37" i="22"/>
  <c r="J20" i="22"/>
  <c r="E20" i="22"/>
  <c r="F59" i="22" s="1"/>
  <c r="J19" i="22"/>
  <c r="J14" i="22"/>
  <c r="J56" i="22" s="1"/>
  <c r="E7" i="22"/>
  <c r="E82" i="22" s="1"/>
  <c r="BD58" i="1"/>
  <c r="BC58" i="1"/>
  <c r="BB58" i="1"/>
  <c r="BA58" i="1"/>
  <c r="AZ58" i="1"/>
  <c r="AY58" i="1"/>
  <c r="AX58" i="1"/>
  <c r="AW58" i="1"/>
  <c r="AT58" i="1" s="1"/>
  <c r="AV58" i="1"/>
  <c r="AU58" i="1"/>
  <c r="BD57" i="1"/>
  <c r="BC57" i="1"/>
  <c r="BB57" i="1"/>
  <c r="BA57" i="1"/>
  <c r="AZ57" i="1"/>
  <c r="AY57" i="1"/>
  <c r="AX57" i="1"/>
  <c r="AW57" i="1"/>
  <c r="AV57" i="1"/>
  <c r="AT57" i="1" s="1"/>
  <c r="AU57" i="1"/>
  <c r="BD56" i="1"/>
  <c r="BC56" i="1"/>
  <c r="BB56" i="1"/>
  <c r="BA56" i="1"/>
  <c r="AZ56" i="1"/>
  <c r="AY56" i="1"/>
  <c r="AX56" i="1"/>
  <c r="AW56" i="1"/>
  <c r="AV56" i="1"/>
  <c r="AU56" i="1"/>
  <c r="BD63" i="1"/>
  <c r="BC63" i="1"/>
  <c r="BB63" i="1"/>
  <c r="BA63" i="1"/>
  <c r="AZ63" i="1"/>
  <c r="AY63" i="1"/>
  <c r="AX63" i="1"/>
  <c r="AV63" i="1"/>
  <c r="AU63" i="1"/>
  <c r="BD62" i="1"/>
  <c r="BC62" i="1"/>
  <c r="BB62" i="1"/>
  <c r="BA62" i="1"/>
  <c r="AY62" i="1"/>
  <c r="AW62" i="1"/>
  <c r="AU62" i="1"/>
  <c r="BD61" i="1"/>
  <c r="BC61" i="1"/>
  <c r="BB61" i="1"/>
  <c r="AX61" i="1"/>
  <c r="AU61" i="1"/>
  <c r="BK175" i="21"/>
  <c r="BI175" i="21"/>
  <c r="BH175" i="21"/>
  <c r="BG175" i="21"/>
  <c r="BE175" i="21"/>
  <c r="T175" i="21"/>
  <c r="R175" i="21"/>
  <c r="P175" i="21"/>
  <c r="J175" i="21"/>
  <c r="BF175" i="21" s="1"/>
  <c r="BK174" i="21"/>
  <c r="BI174" i="21"/>
  <c r="BH174" i="21"/>
  <c r="BG174" i="21"/>
  <c r="BE174" i="21"/>
  <c r="T174" i="21"/>
  <c r="R174" i="21"/>
  <c r="P174" i="21"/>
  <c r="J174" i="21"/>
  <c r="BF174" i="21" s="1"/>
  <c r="BK173" i="21"/>
  <c r="BI173" i="21"/>
  <c r="BH173" i="21"/>
  <c r="BG173" i="21"/>
  <c r="BE173" i="21"/>
  <c r="T173" i="21"/>
  <c r="R173" i="21"/>
  <c r="P173" i="21"/>
  <c r="J173" i="21"/>
  <c r="BF173" i="21" s="1"/>
  <c r="BK172" i="21"/>
  <c r="BI172" i="21"/>
  <c r="BH172" i="21"/>
  <c r="BG172" i="21"/>
  <c r="BE172" i="21"/>
  <c r="T172" i="21"/>
  <c r="R172" i="21"/>
  <c r="P172" i="21"/>
  <c r="J172" i="21"/>
  <c r="BF172" i="21" s="1"/>
  <c r="BK171" i="21"/>
  <c r="BI171" i="21"/>
  <c r="BH171" i="21"/>
  <c r="BG171" i="21"/>
  <c r="BE171" i="21"/>
  <c r="T171" i="21"/>
  <c r="R171" i="21"/>
  <c r="P171" i="21"/>
  <c r="J171" i="21"/>
  <c r="BF171" i="21" s="1"/>
  <c r="BK170" i="21"/>
  <c r="BI170" i="21"/>
  <c r="BH170" i="21"/>
  <c r="BG170" i="21"/>
  <c r="BF170" i="21"/>
  <c r="BE170" i="21"/>
  <c r="T170" i="21"/>
  <c r="R170" i="21"/>
  <c r="P170" i="21"/>
  <c r="J170" i="21"/>
  <c r="BK169" i="21"/>
  <c r="BI169" i="21"/>
  <c r="BH169" i="21"/>
  <c r="BG169" i="21"/>
  <c r="BE169" i="21"/>
  <c r="T169" i="21"/>
  <c r="R169" i="21"/>
  <c r="P169" i="21"/>
  <c r="J169" i="21"/>
  <c r="BF169" i="21" s="1"/>
  <c r="BK167" i="21"/>
  <c r="BI167" i="21"/>
  <c r="BH167" i="21"/>
  <c r="BG167" i="21"/>
  <c r="BE167" i="21"/>
  <c r="T167" i="21"/>
  <c r="R167" i="21"/>
  <c r="P167" i="21"/>
  <c r="J167" i="21"/>
  <c r="BF167" i="21" s="1"/>
  <c r="BK166" i="21"/>
  <c r="BI166" i="21"/>
  <c r="BH166" i="21"/>
  <c r="BG166" i="21"/>
  <c r="BE166" i="21"/>
  <c r="T166" i="21"/>
  <c r="R166" i="21"/>
  <c r="P166" i="21"/>
  <c r="J166" i="21"/>
  <c r="BF166" i="21" s="1"/>
  <c r="BK165" i="21"/>
  <c r="BI165" i="21"/>
  <c r="BH165" i="21"/>
  <c r="BG165" i="21"/>
  <c r="BE165" i="21"/>
  <c r="T165" i="21"/>
  <c r="R165" i="21"/>
  <c r="P165" i="21"/>
  <c r="J165" i="21"/>
  <c r="BF165" i="21" s="1"/>
  <c r="BK164" i="21"/>
  <c r="BI164" i="21"/>
  <c r="BH164" i="21"/>
  <c r="BG164" i="21"/>
  <c r="BE164" i="21"/>
  <c r="T164" i="21"/>
  <c r="R164" i="21"/>
  <c r="P164" i="21"/>
  <c r="J164" i="21"/>
  <c r="BF164" i="21" s="1"/>
  <c r="BK163" i="21"/>
  <c r="BI163" i="21"/>
  <c r="BH163" i="21"/>
  <c r="BG163" i="21"/>
  <c r="BF163" i="21"/>
  <c r="BE163" i="21"/>
  <c r="T163" i="21"/>
  <c r="R163" i="21"/>
  <c r="P163" i="21"/>
  <c r="J163" i="21"/>
  <c r="BK162" i="21"/>
  <c r="BI162" i="21"/>
  <c r="BH162" i="21"/>
  <c r="BG162" i="21"/>
  <c r="BE162" i="21"/>
  <c r="T162" i="21"/>
  <c r="R162" i="21"/>
  <c r="P162" i="21"/>
  <c r="J162" i="21"/>
  <c r="BF162" i="21" s="1"/>
  <c r="BK161" i="21"/>
  <c r="BI161" i="21"/>
  <c r="BH161" i="21"/>
  <c r="BG161" i="21"/>
  <c r="BE161" i="21"/>
  <c r="T161" i="21"/>
  <c r="R161" i="21"/>
  <c r="P161" i="21"/>
  <c r="J161" i="21"/>
  <c r="BF161" i="21" s="1"/>
  <c r="BK160" i="21"/>
  <c r="BI160" i="21"/>
  <c r="BH160" i="21"/>
  <c r="BG160" i="21"/>
  <c r="BF160" i="21"/>
  <c r="BE160" i="21"/>
  <c r="T160" i="21"/>
  <c r="T159" i="21" s="1"/>
  <c r="R160" i="21"/>
  <c r="R159" i="21" s="1"/>
  <c r="P160" i="21"/>
  <c r="J160" i="21"/>
  <c r="BK158" i="21"/>
  <c r="BI158" i="21"/>
  <c r="BH158" i="21"/>
  <c r="BG158" i="21"/>
  <c r="BE158" i="21"/>
  <c r="T158" i="21"/>
  <c r="R158" i="21"/>
  <c r="P158" i="21"/>
  <c r="J158" i="21"/>
  <c r="BF158" i="21" s="1"/>
  <c r="BK157" i="21"/>
  <c r="BI157" i="21"/>
  <c r="BH157" i="21"/>
  <c r="BG157" i="21"/>
  <c r="BE157" i="21"/>
  <c r="T157" i="21"/>
  <c r="R157" i="21"/>
  <c r="P157" i="21"/>
  <c r="J157" i="21"/>
  <c r="BF157" i="21" s="1"/>
  <c r="BK156" i="21"/>
  <c r="BI156" i="21"/>
  <c r="BH156" i="21"/>
  <c r="BG156" i="21"/>
  <c r="BE156" i="21"/>
  <c r="T156" i="21"/>
  <c r="R156" i="21"/>
  <c r="P156" i="21"/>
  <c r="J156" i="21"/>
  <c r="BF156" i="21" s="1"/>
  <c r="BK155" i="21"/>
  <c r="BI155" i="21"/>
  <c r="BH155" i="21"/>
  <c r="BG155" i="21"/>
  <c r="BE155" i="21"/>
  <c r="T155" i="21"/>
  <c r="R155" i="21"/>
  <c r="P155" i="21"/>
  <c r="J155" i="21"/>
  <c r="BF155" i="21" s="1"/>
  <c r="BK154" i="21"/>
  <c r="BI154" i="21"/>
  <c r="BH154" i="21"/>
  <c r="BG154" i="21"/>
  <c r="BE154" i="21"/>
  <c r="T154" i="21"/>
  <c r="R154" i="21"/>
  <c r="P154" i="21"/>
  <c r="J154" i="21"/>
  <c r="BF154" i="21" s="1"/>
  <c r="BK153" i="21"/>
  <c r="BI153" i="21"/>
  <c r="BH153" i="21"/>
  <c r="BG153" i="21"/>
  <c r="BF153" i="21"/>
  <c r="BE153" i="21"/>
  <c r="T153" i="21"/>
  <c r="R153" i="21"/>
  <c r="P153" i="21"/>
  <c r="J153" i="21"/>
  <c r="BK152" i="21"/>
  <c r="BI152" i="21"/>
  <c r="BH152" i="21"/>
  <c r="BG152" i="21"/>
  <c r="BE152" i="21"/>
  <c r="T152" i="21"/>
  <c r="R152" i="21"/>
  <c r="P152" i="21"/>
  <c r="J152" i="21"/>
  <c r="BF152" i="21" s="1"/>
  <c r="BK151" i="21"/>
  <c r="BI151" i="21"/>
  <c r="BH151" i="21"/>
  <c r="BG151" i="21"/>
  <c r="BE151" i="21"/>
  <c r="T151" i="21"/>
  <c r="R151" i="21"/>
  <c r="P151" i="21"/>
  <c r="J151" i="21"/>
  <c r="BF151" i="21" s="1"/>
  <c r="BK150" i="21"/>
  <c r="BI150" i="21"/>
  <c r="BH150" i="21"/>
  <c r="BG150" i="21"/>
  <c r="BE150" i="21"/>
  <c r="T150" i="21"/>
  <c r="R150" i="21"/>
  <c r="P150" i="21"/>
  <c r="J150" i="21"/>
  <c r="BF150" i="21" s="1"/>
  <c r="BK149" i="21"/>
  <c r="BI149" i="21"/>
  <c r="BH149" i="21"/>
  <c r="BG149" i="21"/>
  <c r="BE149" i="21"/>
  <c r="T149" i="21"/>
  <c r="R149" i="21"/>
  <c r="P149" i="21"/>
  <c r="J149" i="21"/>
  <c r="BF149" i="21" s="1"/>
  <c r="BK148" i="21"/>
  <c r="BI148" i="21"/>
  <c r="BH148" i="21"/>
  <c r="BG148" i="21"/>
  <c r="BE148" i="21"/>
  <c r="T148" i="21"/>
  <c r="R148" i="21"/>
  <c r="P148" i="21"/>
  <c r="J148" i="21"/>
  <c r="BF148" i="21" s="1"/>
  <c r="BK147" i="21"/>
  <c r="BI147" i="21"/>
  <c r="BH147" i="21"/>
  <c r="BG147" i="21"/>
  <c r="BE147" i="21"/>
  <c r="T147" i="21"/>
  <c r="R147" i="21"/>
  <c r="P147" i="21"/>
  <c r="J147" i="21"/>
  <c r="BF147" i="21" s="1"/>
  <c r="BK146" i="21"/>
  <c r="BI146" i="21"/>
  <c r="BH146" i="21"/>
  <c r="BG146" i="21"/>
  <c r="BE146" i="21"/>
  <c r="T146" i="21"/>
  <c r="R146" i="21"/>
  <c r="P146" i="21"/>
  <c r="J146" i="21"/>
  <c r="BF146" i="21" s="1"/>
  <c r="BK145" i="21"/>
  <c r="BI145" i="21"/>
  <c r="BH145" i="21"/>
  <c r="BG145" i="21"/>
  <c r="BE145" i="21"/>
  <c r="T145" i="21"/>
  <c r="R145" i="21"/>
  <c r="P145" i="21"/>
  <c r="J145" i="21"/>
  <c r="BF145" i="21" s="1"/>
  <c r="BK144" i="21"/>
  <c r="BI144" i="21"/>
  <c r="BH144" i="21"/>
  <c r="BG144" i="21"/>
  <c r="BE144" i="21"/>
  <c r="T144" i="21"/>
  <c r="R144" i="21"/>
  <c r="P144" i="21"/>
  <c r="J144" i="21"/>
  <c r="BF144" i="21" s="1"/>
  <c r="BK143" i="21"/>
  <c r="BI143" i="21"/>
  <c r="BH143" i="21"/>
  <c r="BG143" i="21"/>
  <c r="BE143" i="21"/>
  <c r="T143" i="21"/>
  <c r="R143" i="21"/>
  <c r="P143" i="21"/>
  <c r="J143" i="21"/>
  <c r="BF143" i="21" s="1"/>
  <c r="BK142" i="21"/>
  <c r="BI142" i="21"/>
  <c r="BH142" i="21"/>
  <c r="BG142" i="21"/>
  <c r="BE142" i="21"/>
  <c r="T142" i="21"/>
  <c r="R142" i="21"/>
  <c r="P142" i="21"/>
  <c r="J142" i="21"/>
  <c r="BF142" i="21" s="1"/>
  <c r="BK141" i="21"/>
  <c r="BI141" i="21"/>
  <c r="BH141" i="21"/>
  <c r="BG141" i="21"/>
  <c r="BF141" i="21"/>
  <c r="BE141" i="21"/>
  <c r="T141" i="21"/>
  <c r="R141" i="21"/>
  <c r="P141" i="21"/>
  <c r="J141" i="21"/>
  <c r="BK140" i="21"/>
  <c r="BI140" i="21"/>
  <c r="BH140" i="21"/>
  <c r="BG140" i="21"/>
  <c r="BE140" i="21"/>
  <c r="T140" i="21"/>
  <c r="R140" i="21"/>
  <c r="P140" i="21"/>
  <c r="J140" i="21"/>
  <c r="BF140" i="21" s="1"/>
  <c r="BK139" i="21"/>
  <c r="BI139" i="21"/>
  <c r="BH139" i="21"/>
  <c r="BG139" i="21"/>
  <c r="BE139" i="21"/>
  <c r="T139" i="21"/>
  <c r="R139" i="21"/>
  <c r="P139" i="21"/>
  <c r="J139" i="21"/>
  <c r="BF139" i="21" s="1"/>
  <c r="BK138" i="21"/>
  <c r="BI138" i="21"/>
  <c r="BH138" i="21"/>
  <c r="BG138" i="21"/>
  <c r="BE138" i="21"/>
  <c r="T138" i="21"/>
  <c r="R138" i="21"/>
  <c r="P138" i="21"/>
  <c r="J138" i="21"/>
  <c r="BF138" i="21" s="1"/>
  <c r="BK137" i="21"/>
  <c r="BI137" i="21"/>
  <c r="BH137" i="21"/>
  <c r="BG137" i="21"/>
  <c r="BE137" i="21"/>
  <c r="T137" i="21"/>
  <c r="R137" i="21"/>
  <c r="P137" i="21"/>
  <c r="J137" i="21"/>
  <c r="BF137" i="21" s="1"/>
  <c r="BK136" i="21"/>
  <c r="BI136" i="21"/>
  <c r="BH136" i="21"/>
  <c r="BG136" i="21"/>
  <c r="BE136" i="21"/>
  <c r="T136" i="21"/>
  <c r="R136" i="21"/>
  <c r="P136" i="21"/>
  <c r="J136" i="21"/>
  <c r="BF136" i="21" s="1"/>
  <c r="BK135" i="21"/>
  <c r="BI135" i="21"/>
  <c r="BH135" i="21"/>
  <c r="BG135" i="21"/>
  <c r="BE135" i="21"/>
  <c r="T135" i="21"/>
  <c r="R135" i="21"/>
  <c r="P135" i="21"/>
  <c r="J135" i="21"/>
  <c r="BF135" i="21" s="1"/>
  <c r="BK134" i="21"/>
  <c r="BI134" i="21"/>
  <c r="BH134" i="21"/>
  <c r="BG134" i="21"/>
  <c r="BE134" i="21"/>
  <c r="T134" i="21"/>
  <c r="R134" i="21"/>
  <c r="P134" i="21"/>
  <c r="J134" i="21"/>
  <c r="BF134" i="21" s="1"/>
  <c r="BK133" i="21"/>
  <c r="BI133" i="21"/>
  <c r="BH133" i="21"/>
  <c r="BG133" i="21"/>
  <c r="BE133" i="21"/>
  <c r="T133" i="21"/>
  <c r="R133" i="21"/>
  <c r="P133" i="21"/>
  <c r="J133" i="21"/>
  <c r="BF133" i="21" s="1"/>
  <c r="BK132" i="21"/>
  <c r="BI132" i="21"/>
  <c r="BH132" i="21"/>
  <c r="BG132" i="21"/>
  <c r="BE132" i="21"/>
  <c r="T132" i="21"/>
  <c r="R132" i="21"/>
  <c r="P132" i="21"/>
  <c r="J132" i="21"/>
  <c r="BF132" i="21" s="1"/>
  <c r="BK131" i="21"/>
  <c r="BI131" i="21"/>
  <c r="BH131" i="21"/>
  <c r="BG131" i="21"/>
  <c r="BE131" i="21"/>
  <c r="T131" i="21"/>
  <c r="R131" i="21"/>
  <c r="P131" i="21"/>
  <c r="J131" i="21"/>
  <c r="BF131" i="21" s="1"/>
  <c r="BK130" i="21"/>
  <c r="BI130" i="21"/>
  <c r="BH130" i="21"/>
  <c r="BG130" i="21"/>
  <c r="BE130" i="21"/>
  <c r="T130" i="21"/>
  <c r="R130" i="21"/>
  <c r="P130" i="21"/>
  <c r="J130" i="21"/>
  <c r="BF130" i="21" s="1"/>
  <c r="BK129" i="21"/>
  <c r="BI129" i="21"/>
  <c r="BH129" i="21"/>
  <c r="BG129" i="21"/>
  <c r="BF129" i="21"/>
  <c r="BE129" i="21"/>
  <c r="T129" i="21"/>
  <c r="R129" i="21"/>
  <c r="P129" i="21"/>
  <c r="J129" i="21"/>
  <c r="BK128" i="21"/>
  <c r="BI128" i="21"/>
  <c r="BH128" i="21"/>
  <c r="BG128" i="21"/>
  <c r="BE128" i="21"/>
  <c r="T128" i="21"/>
  <c r="R128" i="21"/>
  <c r="P128" i="21"/>
  <c r="J128" i="21"/>
  <c r="BF128" i="21" s="1"/>
  <c r="BK127" i="21"/>
  <c r="BI127" i="21"/>
  <c r="BH127" i="21"/>
  <c r="BG127" i="21"/>
  <c r="BE127" i="21"/>
  <c r="T127" i="21"/>
  <c r="R127" i="21"/>
  <c r="P127" i="21"/>
  <c r="J127" i="21"/>
  <c r="BF127" i="21" s="1"/>
  <c r="BK126" i="21"/>
  <c r="BI126" i="21"/>
  <c r="BH126" i="21"/>
  <c r="BG126" i="21"/>
  <c r="BE126" i="21"/>
  <c r="T126" i="21"/>
  <c r="R126" i="21"/>
  <c r="P126" i="21"/>
  <c r="J126" i="21"/>
  <c r="BF126" i="21" s="1"/>
  <c r="BK125" i="21"/>
  <c r="BI125" i="21"/>
  <c r="BH125" i="21"/>
  <c r="BG125" i="21"/>
  <c r="BE125" i="21"/>
  <c r="T125" i="21"/>
  <c r="R125" i="21"/>
  <c r="P125" i="21"/>
  <c r="J125" i="21"/>
  <c r="BF125" i="21" s="1"/>
  <c r="BK124" i="21"/>
  <c r="BI124" i="21"/>
  <c r="BH124" i="21"/>
  <c r="BG124" i="21"/>
  <c r="BE124" i="21"/>
  <c r="T124" i="21"/>
  <c r="R124" i="21"/>
  <c r="P124" i="21"/>
  <c r="J124" i="21"/>
  <c r="BF124" i="21" s="1"/>
  <c r="BK123" i="21"/>
  <c r="BI123" i="21"/>
  <c r="BH123" i="21"/>
  <c r="BG123" i="21"/>
  <c r="BF123" i="21"/>
  <c r="BE123" i="21"/>
  <c r="T123" i="21"/>
  <c r="R123" i="21"/>
  <c r="P123" i="21"/>
  <c r="J123" i="21"/>
  <c r="BK122" i="21"/>
  <c r="BI122" i="21"/>
  <c r="BH122" i="21"/>
  <c r="BG122" i="21"/>
  <c r="BE122" i="21"/>
  <c r="T122" i="21"/>
  <c r="T120" i="21" s="1"/>
  <c r="R122" i="21"/>
  <c r="P122" i="21"/>
  <c r="J122" i="21"/>
  <c r="BF122" i="21" s="1"/>
  <c r="BK121" i="21"/>
  <c r="BI121" i="21"/>
  <c r="BH121" i="21"/>
  <c r="BG121" i="21"/>
  <c r="BF121" i="21"/>
  <c r="BE121" i="21"/>
  <c r="T121" i="21"/>
  <c r="R121" i="21"/>
  <c r="P121" i="21"/>
  <c r="J121" i="21"/>
  <c r="J116" i="21"/>
  <c r="J115" i="21"/>
  <c r="F115" i="21"/>
  <c r="F113" i="21"/>
  <c r="E111" i="21"/>
  <c r="J92" i="21"/>
  <c r="J91" i="21"/>
  <c r="F91" i="21"/>
  <c r="F89" i="21"/>
  <c r="E87" i="21"/>
  <c r="J37" i="21"/>
  <c r="J36" i="21"/>
  <c r="J35" i="21"/>
  <c r="J18" i="21"/>
  <c r="E18" i="21"/>
  <c r="F116" i="21" s="1"/>
  <c r="J17" i="21"/>
  <c r="J12" i="21"/>
  <c r="J113" i="21" s="1"/>
  <c r="E7" i="21"/>
  <c r="E109" i="21" s="1"/>
  <c r="F37" i="22" l="1"/>
  <c r="F36" i="22"/>
  <c r="P389" i="22"/>
  <c r="R422" i="22"/>
  <c r="T89" i="23"/>
  <c r="T88" i="23" s="1"/>
  <c r="T422" i="22"/>
  <c r="R145" i="23"/>
  <c r="F37" i="21"/>
  <c r="F36" i="21"/>
  <c r="R221" i="22"/>
  <c r="F37" i="23"/>
  <c r="P120" i="21"/>
  <c r="F39" i="22"/>
  <c r="T200" i="22"/>
  <c r="T95" i="22" s="1"/>
  <c r="T94" i="22" s="1"/>
  <c r="T389" i="22"/>
  <c r="F39" i="23"/>
  <c r="T625" i="22"/>
  <c r="R120" i="21"/>
  <c r="P159" i="21"/>
  <c r="R168" i="21"/>
  <c r="P168" i="21"/>
  <c r="P119" i="21" s="1"/>
  <c r="BK168" i="21"/>
  <c r="J168" i="21" s="1"/>
  <c r="J99" i="21" s="1"/>
  <c r="R96" i="22"/>
  <c r="R95" i="22" s="1"/>
  <c r="R94" i="22" s="1"/>
  <c r="P96" i="22"/>
  <c r="P221" i="22"/>
  <c r="T168" i="21"/>
  <c r="T119" i="21" s="1"/>
  <c r="T96" i="22"/>
  <c r="R185" i="22"/>
  <c r="BK120" i="21"/>
  <c r="F35" i="21"/>
  <c r="F33" i="21"/>
  <c r="BK159" i="21"/>
  <c r="J159" i="21" s="1"/>
  <c r="J98" i="21" s="1"/>
  <c r="BK90" i="23"/>
  <c r="BK89" i="23" s="1"/>
  <c r="BK96" i="22"/>
  <c r="J96" i="22" s="1"/>
  <c r="J65" i="22" s="1"/>
  <c r="BK389" i="22"/>
  <c r="J389" i="22" s="1"/>
  <c r="J69" i="22" s="1"/>
  <c r="J36" i="22"/>
  <c r="BK625" i="22"/>
  <c r="J625" i="22" s="1"/>
  <c r="J71" i="22" s="1"/>
  <c r="F38" i="22"/>
  <c r="BK221" i="22"/>
  <c r="J221" i="22" s="1"/>
  <c r="J68" i="22" s="1"/>
  <c r="BK200" i="22"/>
  <c r="J200" i="22" s="1"/>
  <c r="J67" i="22" s="1"/>
  <c r="E85" i="21"/>
  <c r="P90" i="24"/>
  <c r="P89" i="24" s="1"/>
  <c r="P88" i="24" s="1"/>
  <c r="F91" i="22"/>
  <c r="J36" i="24"/>
  <c r="BK90" i="24"/>
  <c r="J90" i="24" s="1"/>
  <c r="T90" i="24"/>
  <c r="F39" i="24"/>
  <c r="F36" i="24"/>
  <c r="F37" i="24"/>
  <c r="J65" i="24"/>
  <c r="F38" i="24"/>
  <c r="R90" i="24"/>
  <c r="R89" i="24" s="1"/>
  <c r="R88" i="24" s="1"/>
  <c r="E50" i="24"/>
  <c r="AT56" i="1"/>
  <c r="E50" i="22"/>
  <c r="F35" i="24"/>
  <c r="J35" i="24"/>
  <c r="J82" i="24"/>
  <c r="F59" i="24"/>
  <c r="F35" i="23"/>
  <c r="J35" i="23"/>
  <c r="R89" i="23"/>
  <c r="R88" i="23" s="1"/>
  <c r="E50" i="23"/>
  <c r="J82" i="23"/>
  <c r="F59" i="23"/>
  <c r="P95" i="22"/>
  <c r="P94" i="22" s="1"/>
  <c r="F35" i="22"/>
  <c r="J35" i="22"/>
  <c r="J88" i="22"/>
  <c r="F34" i="21"/>
  <c r="J34" i="21"/>
  <c r="J89" i="21"/>
  <c r="J33" i="21"/>
  <c r="F92" i="21"/>
  <c r="BK119" i="21" l="1"/>
  <c r="J119" i="21" s="1"/>
  <c r="R119" i="21"/>
  <c r="J120" i="21"/>
  <c r="J97" i="21" s="1"/>
  <c r="J90" i="23"/>
  <c r="J65" i="23" s="1"/>
  <c r="BK95" i="22"/>
  <c r="BK94" i="22" s="1"/>
  <c r="J94" i="22" s="1"/>
  <c r="J66" i="24"/>
  <c r="J89" i="24"/>
  <c r="J88" i="24" s="1"/>
  <c r="T89" i="24"/>
  <c r="T88" i="24" s="1"/>
  <c r="BK89" i="24"/>
  <c r="BK88" i="23"/>
  <c r="J88" i="23" s="1"/>
  <c r="J89" i="23"/>
  <c r="J64" i="23" s="1"/>
  <c r="J96" i="21"/>
  <c r="J30" i="21"/>
  <c r="J95" i="22" l="1"/>
  <c r="J64" i="22" s="1"/>
  <c r="J39" i="21"/>
  <c r="AN63" i="1" s="1"/>
  <c r="AG63" i="1"/>
  <c r="J64" i="24"/>
  <c r="BK88" i="24"/>
  <c r="J63" i="24" s="1"/>
  <c r="J32" i="23"/>
  <c r="J63" i="23"/>
  <c r="J32" i="22"/>
  <c r="J63" i="22"/>
  <c r="J41" i="23" l="1"/>
  <c r="AG57" i="1"/>
  <c r="AN57" i="1" s="1"/>
  <c r="J41" i="22"/>
  <c r="AG56" i="1"/>
  <c r="AN56" i="1" s="1"/>
  <c r="J32" i="24"/>
  <c r="J41" i="24" l="1"/>
  <c r="AG58" i="1"/>
  <c r="AN58" i="1" s="1"/>
  <c r="BK139" i="20" l="1"/>
  <c r="BI139" i="20"/>
  <c r="BH139" i="20"/>
  <c r="BG139" i="20"/>
  <c r="BE139" i="20"/>
  <c r="T139" i="20"/>
  <c r="R139" i="20"/>
  <c r="P139" i="20"/>
  <c r="J139" i="20"/>
  <c r="BF139" i="20" s="1"/>
  <c r="BK138" i="20"/>
  <c r="BI138" i="20"/>
  <c r="BH138" i="20"/>
  <c r="BG138" i="20"/>
  <c r="BE138" i="20"/>
  <c r="T138" i="20"/>
  <c r="R138" i="20"/>
  <c r="P138" i="20"/>
  <c r="J138" i="20"/>
  <c r="BF138" i="20" s="1"/>
  <c r="BK137" i="20"/>
  <c r="BI137" i="20"/>
  <c r="BH137" i="20"/>
  <c r="BG137" i="20"/>
  <c r="BE137" i="20"/>
  <c r="T137" i="20"/>
  <c r="R137" i="20"/>
  <c r="P137" i="20"/>
  <c r="J137" i="20"/>
  <c r="BF137" i="20" s="1"/>
  <c r="BK136" i="20"/>
  <c r="BI136" i="20"/>
  <c r="BH136" i="20"/>
  <c r="BG136" i="20"/>
  <c r="BF136" i="20"/>
  <c r="BE136" i="20"/>
  <c r="T136" i="20"/>
  <c r="R136" i="20"/>
  <c r="P136" i="20"/>
  <c r="J136" i="20"/>
  <c r="BK135" i="20"/>
  <c r="BI135" i="20"/>
  <c r="BH135" i="20"/>
  <c r="BG135" i="20"/>
  <c r="BE135" i="20"/>
  <c r="T135" i="20"/>
  <c r="R135" i="20"/>
  <c r="P135" i="20"/>
  <c r="J135" i="20"/>
  <c r="BF135" i="20" s="1"/>
  <c r="BK134" i="20"/>
  <c r="BI134" i="20"/>
  <c r="BH134" i="20"/>
  <c r="BG134" i="20"/>
  <c r="BE134" i="20"/>
  <c r="T134" i="20"/>
  <c r="R134" i="20"/>
  <c r="P134" i="20"/>
  <c r="J134" i="20"/>
  <c r="BF134" i="20" s="1"/>
  <c r="BK133" i="20"/>
  <c r="BI133" i="20"/>
  <c r="BH133" i="20"/>
  <c r="BG133" i="20"/>
  <c r="BE133" i="20"/>
  <c r="T133" i="20"/>
  <c r="R133" i="20"/>
  <c r="P133" i="20"/>
  <c r="J133" i="20"/>
  <c r="BF133" i="20" s="1"/>
  <c r="BK132" i="20"/>
  <c r="BI132" i="20"/>
  <c r="BH132" i="20"/>
  <c r="BG132" i="20"/>
  <c r="BE132" i="20"/>
  <c r="T132" i="20"/>
  <c r="R132" i="20"/>
  <c r="P132" i="20"/>
  <c r="J132" i="20"/>
  <c r="BF132" i="20" s="1"/>
  <c r="BK130" i="20"/>
  <c r="BI130" i="20"/>
  <c r="BH130" i="20"/>
  <c r="BG130" i="20"/>
  <c r="BE130" i="20"/>
  <c r="T130" i="20"/>
  <c r="R130" i="20"/>
  <c r="P130" i="20"/>
  <c r="J130" i="20"/>
  <c r="BF130" i="20" s="1"/>
  <c r="BK129" i="20"/>
  <c r="BI129" i="20"/>
  <c r="BH129" i="20"/>
  <c r="BG129" i="20"/>
  <c r="BF129" i="20"/>
  <c r="BE129" i="20"/>
  <c r="T129" i="20"/>
  <c r="R129" i="20"/>
  <c r="P129" i="20"/>
  <c r="J129" i="20"/>
  <c r="BK128" i="20"/>
  <c r="BI128" i="20"/>
  <c r="BH128" i="20"/>
  <c r="BG128" i="20"/>
  <c r="BE128" i="20"/>
  <c r="T128" i="20"/>
  <c r="R128" i="20"/>
  <c r="R127" i="20" s="1"/>
  <c r="P128" i="20"/>
  <c r="J128" i="20"/>
  <c r="BF128" i="20" s="1"/>
  <c r="BK126" i="20"/>
  <c r="BI126" i="20"/>
  <c r="BH126" i="20"/>
  <c r="BG126" i="20"/>
  <c r="BE126" i="20"/>
  <c r="J33" i="20" s="1"/>
  <c r="T126" i="20"/>
  <c r="R126" i="20"/>
  <c r="P126" i="20"/>
  <c r="J126" i="20"/>
  <c r="BF126" i="20" s="1"/>
  <c r="BK125" i="20"/>
  <c r="BI125" i="20"/>
  <c r="BH125" i="20"/>
  <c r="BG125" i="20"/>
  <c r="BF125" i="20"/>
  <c r="BE125" i="20"/>
  <c r="T125" i="20"/>
  <c r="R125" i="20"/>
  <c r="R123" i="20" s="1"/>
  <c r="P125" i="20"/>
  <c r="J125" i="20"/>
  <c r="BK124" i="20"/>
  <c r="BI124" i="20"/>
  <c r="BH124" i="20"/>
  <c r="BG124" i="20"/>
  <c r="BE124" i="20"/>
  <c r="T124" i="20"/>
  <c r="T123" i="20" s="1"/>
  <c r="R124" i="20"/>
  <c r="P124" i="20"/>
  <c r="J124" i="20"/>
  <c r="BF124" i="20" s="1"/>
  <c r="P123" i="20"/>
  <c r="BK122" i="20"/>
  <c r="BI122" i="20"/>
  <c r="F37" i="20" s="1"/>
  <c r="BH122" i="20"/>
  <c r="BG122" i="20"/>
  <c r="BE122" i="20"/>
  <c r="T122" i="20"/>
  <c r="T121" i="20" s="1"/>
  <c r="R122" i="20"/>
  <c r="R121" i="20" s="1"/>
  <c r="P122" i="20"/>
  <c r="P121" i="20" s="1"/>
  <c r="J122" i="20"/>
  <c r="BF122" i="20" s="1"/>
  <c r="BK121" i="20"/>
  <c r="F114" i="20"/>
  <c r="E112" i="20"/>
  <c r="F89" i="20"/>
  <c r="E87" i="20"/>
  <c r="J37" i="20"/>
  <c r="J36" i="20"/>
  <c r="J35" i="20"/>
  <c r="J24" i="20"/>
  <c r="E24" i="20"/>
  <c r="J117" i="20" s="1"/>
  <c r="J23" i="20"/>
  <c r="J21" i="20"/>
  <c r="E21" i="20"/>
  <c r="J116" i="20" s="1"/>
  <c r="J20" i="20"/>
  <c r="J18" i="20"/>
  <c r="E18" i="20"/>
  <c r="F117" i="20" s="1"/>
  <c r="J17" i="20"/>
  <c r="J15" i="20"/>
  <c r="E15" i="20"/>
  <c r="F91" i="20" s="1"/>
  <c r="J14" i="20"/>
  <c r="J12" i="20"/>
  <c r="J114" i="20" s="1"/>
  <c r="E7" i="20"/>
  <c r="E85" i="20" s="1"/>
  <c r="BK310" i="19"/>
  <c r="BI310" i="19"/>
  <c r="BH310" i="19"/>
  <c r="BG310" i="19"/>
  <c r="BF310" i="19"/>
  <c r="BE310" i="19"/>
  <c r="T310" i="19"/>
  <c r="R310" i="19"/>
  <c r="P310" i="19"/>
  <c r="J310" i="19"/>
  <c r="BK309" i="19"/>
  <c r="BI309" i="19"/>
  <c r="BH309" i="19"/>
  <c r="BG309" i="19"/>
  <c r="BF309" i="19"/>
  <c r="T309" i="19"/>
  <c r="T308" i="19" s="1"/>
  <c r="R309" i="19"/>
  <c r="R308" i="19" s="1"/>
  <c r="P309" i="19"/>
  <c r="P308" i="19" s="1"/>
  <c r="J309" i="19"/>
  <c r="BE309" i="19" s="1"/>
  <c r="BK307" i="19"/>
  <c r="BI307" i="19"/>
  <c r="BH307" i="19"/>
  <c r="BG307" i="19"/>
  <c r="BF307" i="19"/>
  <c r="T307" i="19"/>
  <c r="R307" i="19"/>
  <c r="P307" i="19"/>
  <c r="J307" i="19"/>
  <c r="BE307" i="19" s="1"/>
  <c r="BK306" i="19"/>
  <c r="BI306" i="19"/>
  <c r="BH306" i="19"/>
  <c r="BG306" i="19"/>
  <c r="BF306" i="19"/>
  <c r="T306" i="19"/>
  <c r="R306" i="19"/>
  <c r="R305" i="19" s="1"/>
  <c r="R304" i="19" s="1"/>
  <c r="P306" i="19"/>
  <c r="P305" i="19" s="1"/>
  <c r="J306" i="19"/>
  <c r="BE306" i="19" s="1"/>
  <c r="J303" i="19"/>
  <c r="BK302" i="19"/>
  <c r="T302" i="19"/>
  <c r="R302" i="19"/>
  <c r="P302" i="19"/>
  <c r="J302" i="19"/>
  <c r="BK301" i="19"/>
  <c r="BI301" i="19"/>
  <c r="BH301" i="19"/>
  <c r="BG301" i="19"/>
  <c r="BE301" i="19"/>
  <c r="T301" i="19"/>
  <c r="R301" i="19"/>
  <c r="P301" i="19"/>
  <c r="J301" i="19"/>
  <c r="BF301" i="19" s="1"/>
  <c r="BK297" i="19"/>
  <c r="BI297" i="19"/>
  <c r="BH297" i="19"/>
  <c r="BG297" i="19"/>
  <c r="BE297" i="19"/>
  <c r="T297" i="19"/>
  <c r="T296" i="19" s="1"/>
  <c r="T295" i="19" s="1"/>
  <c r="R297" i="19"/>
  <c r="R296" i="19" s="1"/>
  <c r="R295" i="19" s="1"/>
  <c r="P297" i="19"/>
  <c r="P296" i="19" s="1"/>
  <c r="P295" i="19" s="1"/>
  <c r="J297" i="19"/>
  <c r="BF297" i="19" s="1"/>
  <c r="BK294" i="19"/>
  <c r="BK293" i="19" s="1"/>
  <c r="J293" i="19" s="1"/>
  <c r="J101" i="19" s="1"/>
  <c r="BI294" i="19"/>
  <c r="BH294" i="19"/>
  <c r="BG294" i="19"/>
  <c r="BF294" i="19"/>
  <c r="T294" i="19"/>
  <c r="T293" i="19" s="1"/>
  <c r="R294" i="19"/>
  <c r="R293" i="19" s="1"/>
  <c r="P294" i="19"/>
  <c r="P293" i="19" s="1"/>
  <c r="J294" i="19"/>
  <c r="BE294" i="19" s="1"/>
  <c r="BK292" i="19"/>
  <c r="BI292" i="19"/>
  <c r="BH292" i="19"/>
  <c r="BG292" i="19"/>
  <c r="BF292" i="19"/>
  <c r="BE292" i="19"/>
  <c r="T292" i="19"/>
  <c r="R292" i="19"/>
  <c r="P292" i="19"/>
  <c r="J292" i="19"/>
  <c r="BK287" i="19"/>
  <c r="BI287" i="19"/>
  <c r="BH287" i="19"/>
  <c r="BG287" i="19"/>
  <c r="BF287" i="19"/>
  <c r="T287" i="19"/>
  <c r="R287" i="19"/>
  <c r="P287" i="19"/>
  <c r="J287" i="19"/>
  <c r="BE287" i="19" s="1"/>
  <c r="BK282" i="19"/>
  <c r="BI282" i="19"/>
  <c r="BH282" i="19"/>
  <c r="BG282" i="19"/>
  <c r="BF282" i="19"/>
  <c r="T282" i="19"/>
  <c r="R282" i="19"/>
  <c r="P282" i="19"/>
  <c r="J282" i="19"/>
  <c r="BE282" i="19" s="1"/>
  <c r="BK278" i="19"/>
  <c r="BI278" i="19"/>
  <c r="BH278" i="19"/>
  <c r="BG278" i="19"/>
  <c r="BF278" i="19"/>
  <c r="T278" i="19"/>
  <c r="R278" i="19"/>
  <c r="P278" i="19"/>
  <c r="J278" i="19"/>
  <c r="BE278" i="19" s="1"/>
  <c r="BK274" i="19"/>
  <c r="BK261" i="19" s="1"/>
  <c r="J261" i="19" s="1"/>
  <c r="J100" i="19" s="1"/>
  <c r="BI274" i="19"/>
  <c r="BH274" i="19"/>
  <c r="BG274" i="19"/>
  <c r="BF274" i="19"/>
  <c r="T274" i="19"/>
  <c r="R274" i="19"/>
  <c r="P274" i="19"/>
  <c r="J274" i="19"/>
  <c r="BE274" i="19" s="1"/>
  <c r="BK270" i="19"/>
  <c r="BI270" i="19"/>
  <c r="BH270" i="19"/>
  <c r="BG270" i="19"/>
  <c r="BF270" i="19"/>
  <c r="T270" i="19"/>
  <c r="R270" i="19"/>
  <c r="P270" i="19"/>
  <c r="J270" i="19"/>
  <c r="BE270" i="19" s="1"/>
  <c r="BK266" i="19"/>
  <c r="BI266" i="19"/>
  <c r="BH266" i="19"/>
  <c r="BG266" i="19"/>
  <c r="BF266" i="19"/>
  <c r="T266" i="19"/>
  <c r="R266" i="19"/>
  <c r="P266" i="19"/>
  <c r="J266" i="19"/>
  <c r="BE266" i="19" s="1"/>
  <c r="BK262" i="19"/>
  <c r="BI262" i="19"/>
  <c r="BH262" i="19"/>
  <c r="BG262" i="19"/>
  <c r="BF262" i="19"/>
  <c r="T262" i="19"/>
  <c r="T261" i="19" s="1"/>
  <c r="R262" i="19"/>
  <c r="P262" i="19"/>
  <c r="P261" i="19" s="1"/>
  <c r="J262" i="19"/>
  <c r="BE262" i="19" s="1"/>
  <c r="BK257" i="19"/>
  <c r="BI257" i="19"/>
  <c r="BH257" i="19"/>
  <c r="BG257" i="19"/>
  <c r="BE257" i="19"/>
  <c r="T257" i="19"/>
  <c r="R257" i="19"/>
  <c r="P257" i="19"/>
  <c r="J257" i="19"/>
  <c r="BF257" i="19" s="1"/>
  <c r="BK253" i="19"/>
  <c r="BI253" i="19"/>
  <c r="BH253" i="19"/>
  <c r="BG253" i="19"/>
  <c r="BE253" i="19"/>
  <c r="T253" i="19"/>
  <c r="R253" i="19"/>
  <c r="P253" i="19"/>
  <c r="J253" i="19"/>
  <c r="BF253" i="19" s="1"/>
  <c r="BK249" i="19"/>
  <c r="BI249" i="19"/>
  <c r="BH249" i="19"/>
  <c r="BG249" i="19"/>
  <c r="BE249" i="19"/>
  <c r="T249" i="19"/>
  <c r="R249" i="19"/>
  <c r="P249" i="19"/>
  <c r="J249" i="19"/>
  <c r="BF249" i="19" s="1"/>
  <c r="BK248" i="19"/>
  <c r="BI248" i="19"/>
  <c r="BH248" i="19"/>
  <c r="BG248" i="19"/>
  <c r="BF248" i="19"/>
  <c r="BE248" i="19"/>
  <c r="T248" i="19"/>
  <c r="R248" i="19"/>
  <c r="P248" i="19"/>
  <c r="J248" i="19"/>
  <c r="BK246" i="19"/>
  <c r="BI246" i="19"/>
  <c r="BH246" i="19"/>
  <c r="BG246" i="19"/>
  <c r="BF246" i="19"/>
  <c r="BE246" i="19"/>
  <c r="T246" i="19"/>
  <c r="R246" i="19"/>
  <c r="P246" i="19"/>
  <c r="J246" i="19"/>
  <c r="BK242" i="19"/>
  <c r="BI242" i="19"/>
  <c r="BH242" i="19"/>
  <c r="BG242" i="19"/>
  <c r="BF242" i="19"/>
  <c r="T242" i="19"/>
  <c r="R242" i="19"/>
  <c r="P242" i="19"/>
  <c r="J242" i="19"/>
  <c r="BE242" i="19" s="1"/>
  <c r="BK240" i="19"/>
  <c r="BI240" i="19"/>
  <c r="BH240" i="19"/>
  <c r="BG240" i="19"/>
  <c r="BF240" i="19"/>
  <c r="T240" i="19"/>
  <c r="R240" i="19"/>
  <c r="P240" i="19"/>
  <c r="J240" i="19"/>
  <c r="BE240" i="19" s="1"/>
  <c r="BK239" i="19"/>
  <c r="BI239" i="19"/>
  <c r="BH239" i="19"/>
  <c r="BG239" i="19"/>
  <c r="BF239" i="19"/>
  <c r="T239" i="19"/>
  <c r="R239" i="19"/>
  <c r="P239" i="19"/>
  <c r="J239" i="19"/>
  <c r="BE239" i="19" s="1"/>
  <c r="BK238" i="19"/>
  <c r="BI238" i="19"/>
  <c r="BH238" i="19"/>
  <c r="BG238" i="19"/>
  <c r="BE238" i="19"/>
  <c r="T238" i="19"/>
  <c r="R238" i="19"/>
  <c r="R237" i="19" s="1"/>
  <c r="P238" i="19"/>
  <c r="J238" i="19"/>
  <c r="BF238" i="19" s="1"/>
  <c r="BK235" i="19"/>
  <c r="BI235" i="19"/>
  <c r="BH235" i="19"/>
  <c r="BG235" i="19"/>
  <c r="BF235" i="19"/>
  <c r="BE235" i="19"/>
  <c r="T235" i="19"/>
  <c r="R235" i="19"/>
  <c r="P235" i="19"/>
  <c r="J235" i="19"/>
  <c r="BK231" i="19"/>
  <c r="BI231" i="19"/>
  <c r="BH231" i="19"/>
  <c r="BG231" i="19"/>
  <c r="BF231" i="19"/>
  <c r="T231" i="19"/>
  <c r="R231" i="19"/>
  <c r="P231" i="19"/>
  <c r="J231" i="19"/>
  <c r="BE231" i="19" s="1"/>
  <c r="BK227" i="19"/>
  <c r="BI227" i="19"/>
  <c r="BH227" i="19"/>
  <c r="BG227" i="19"/>
  <c r="BF227" i="19"/>
  <c r="T227" i="19"/>
  <c r="R227" i="19"/>
  <c r="P227" i="19"/>
  <c r="J227" i="19"/>
  <c r="BE227" i="19" s="1"/>
  <c r="BK223" i="19"/>
  <c r="BI223" i="19"/>
  <c r="BH223" i="19"/>
  <c r="BG223" i="19"/>
  <c r="BF223" i="19"/>
  <c r="T223" i="19"/>
  <c r="R223" i="19"/>
  <c r="P223" i="19"/>
  <c r="J223" i="19"/>
  <c r="BE223" i="19" s="1"/>
  <c r="BK219" i="19"/>
  <c r="BI219" i="19"/>
  <c r="BH219" i="19"/>
  <c r="BG219" i="19"/>
  <c r="BF219" i="19"/>
  <c r="T219" i="19"/>
  <c r="R219" i="19"/>
  <c r="P219" i="19"/>
  <c r="J219" i="19"/>
  <c r="BE219" i="19" s="1"/>
  <c r="BK215" i="19"/>
  <c r="BI215" i="19"/>
  <c r="BH215" i="19"/>
  <c r="BG215" i="19"/>
  <c r="BF215" i="19"/>
  <c r="T215" i="19"/>
  <c r="R215" i="19"/>
  <c r="P215" i="19"/>
  <c r="J215" i="19"/>
  <c r="BE215" i="19" s="1"/>
  <c r="BK211" i="19"/>
  <c r="BI211" i="19"/>
  <c r="BH211" i="19"/>
  <c r="BG211" i="19"/>
  <c r="BE211" i="19"/>
  <c r="T211" i="19"/>
  <c r="R211" i="19"/>
  <c r="P211" i="19"/>
  <c r="J211" i="19"/>
  <c r="BF211" i="19" s="1"/>
  <c r="BK207" i="19"/>
  <c r="BI207" i="19"/>
  <c r="BH207" i="19"/>
  <c r="BG207" i="19"/>
  <c r="BE207" i="19"/>
  <c r="T207" i="19"/>
  <c r="R207" i="19"/>
  <c r="P207" i="19"/>
  <c r="J207" i="19"/>
  <c r="BF207" i="19" s="1"/>
  <c r="BK203" i="19"/>
  <c r="BI203" i="19"/>
  <c r="BH203" i="19"/>
  <c r="BG203" i="19"/>
  <c r="BE203" i="19"/>
  <c r="T203" i="19"/>
  <c r="T202" i="19" s="1"/>
  <c r="R203" i="19"/>
  <c r="P203" i="19"/>
  <c r="J203" i="19"/>
  <c r="BF203" i="19" s="1"/>
  <c r="BK198" i="19"/>
  <c r="BK197" i="19" s="1"/>
  <c r="J197" i="19" s="1"/>
  <c r="J97" i="19" s="1"/>
  <c r="BI198" i="19"/>
  <c r="BH198" i="19"/>
  <c r="BG198" i="19"/>
  <c r="BF198" i="19"/>
  <c r="T198" i="19"/>
  <c r="T197" i="19" s="1"/>
  <c r="R198" i="19"/>
  <c r="P198" i="19"/>
  <c r="P197" i="19" s="1"/>
  <c r="J198" i="19"/>
  <c r="BE198" i="19" s="1"/>
  <c r="R197" i="19"/>
  <c r="BK193" i="19"/>
  <c r="BI193" i="19"/>
  <c r="BH193" i="19"/>
  <c r="BG193" i="19"/>
  <c r="BF193" i="19"/>
  <c r="T193" i="19"/>
  <c r="R193" i="19"/>
  <c r="P193" i="19"/>
  <c r="J193" i="19"/>
  <c r="BE193" i="19" s="1"/>
  <c r="BK191" i="19"/>
  <c r="BI191" i="19"/>
  <c r="BH191" i="19"/>
  <c r="BG191" i="19"/>
  <c r="BF191" i="19"/>
  <c r="T191" i="19"/>
  <c r="R191" i="19"/>
  <c r="P191" i="19"/>
  <c r="J191" i="19"/>
  <c r="BE191" i="19" s="1"/>
  <c r="BK187" i="19"/>
  <c r="BI187" i="19"/>
  <c r="BH187" i="19"/>
  <c r="BG187" i="19"/>
  <c r="BF187" i="19"/>
  <c r="T187" i="19"/>
  <c r="R187" i="19"/>
  <c r="P187" i="19"/>
  <c r="J187" i="19"/>
  <c r="BE187" i="19" s="1"/>
  <c r="BK186" i="19"/>
  <c r="BI186" i="19"/>
  <c r="BH186" i="19"/>
  <c r="BG186" i="19"/>
  <c r="BF186" i="19"/>
  <c r="T186" i="19"/>
  <c r="R186" i="19"/>
  <c r="P186" i="19"/>
  <c r="J186" i="19"/>
  <c r="BE186" i="19" s="1"/>
  <c r="BK179" i="19"/>
  <c r="BI179" i="19"/>
  <c r="BH179" i="19"/>
  <c r="BG179" i="19"/>
  <c r="BF179" i="19"/>
  <c r="T179" i="19"/>
  <c r="R179" i="19"/>
  <c r="P179" i="19"/>
  <c r="J179" i="19"/>
  <c r="BE179" i="19" s="1"/>
  <c r="BK175" i="19"/>
  <c r="BI175" i="19"/>
  <c r="BH175" i="19"/>
  <c r="BG175" i="19"/>
  <c r="BF175" i="19"/>
  <c r="T175" i="19"/>
  <c r="R175" i="19"/>
  <c r="P175" i="19"/>
  <c r="J175" i="19"/>
  <c r="BE175" i="19" s="1"/>
  <c r="BK171" i="19"/>
  <c r="BI171" i="19"/>
  <c r="BH171" i="19"/>
  <c r="BG171" i="19"/>
  <c r="BF171" i="19"/>
  <c r="T171" i="19"/>
  <c r="R171" i="19"/>
  <c r="P171" i="19"/>
  <c r="J171" i="19"/>
  <c r="BE171" i="19" s="1"/>
  <c r="BK166" i="19"/>
  <c r="BI166" i="19"/>
  <c r="BH166" i="19"/>
  <c r="BG166" i="19"/>
  <c r="BF166" i="19"/>
  <c r="T166" i="19"/>
  <c r="R166" i="19"/>
  <c r="P166" i="19"/>
  <c r="J166" i="19"/>
  <c r="BE166" i="19" s="1"/>
  <c r="BK162" i="19"/>
  <c r="BI162" i="19"/>
  <c r="BH162" i="19"/>
  <c r="BG162" i="19"/>
  <c r="BF162" i="19"/>
  <c r="T162" i="19"/>
  <c r="R162" i="19"/>
  <c r="P162" i="19"/>
  <c r="J162" i="19"/>
  <c r="BE162" i="19" s="1"/>
  <c r="BK161" i="19"/>
  <c r="BI161" i="19"/>
  <c r="BH161" i="19"/>
  <c r="BG161" i="19"/>
  <c r="BF161" i="19"/>
  <c r="BE161" i="19"/>
  <c r="T161" i="19"/>
  <c r="R161" i="19"/>
  <c r="P161" i="19"/>
  <c r="J161" i="19"/>
  <c r="BK157" i="19"/>
  <c r="BI157" i="19"/>
  <c r="BH157" i="19"/>
  <c r="BG157" i="19"/>
  <c r="BE157" i="19"/>
  <c r="T157" i="19"/>
  <c r="R157" i="19"/>
  <c r="P157" i="19"/>
  <c r="J157" i="19"/>
  <c r="BF157" i="19" s="1"/>
  <c r="BK153" i="19"/>
  <c r="BI153" i="19"/>
  <c r="BH153" i="19"/>
  <c r="BG153" i="19"/>
  <c r="BE153" i="19"/>
  <c r="T153" i="19"/>
  <c r="R153" i="19"/>
  <c r="P153" i="19"/>
  <c r="J153" i="19"/>
  <c r="BF153" i="19" s="1"/>
  <c r="BK149" i="19"/>
  <c r="BI149" i="19"/>
  <c r="BH149" i="19"/>
  <c r="BG149" i="19"/>
  <c r="BF149" i="19"/>
  <c r="BE149" i="19"/>
  <c r="T149" i="19"/>
  <c r="R149" i="19"/>
  <c r="P149" i="19"/>
  <c r="J149" i="19"/>
  <c r="BK145" i="19"/>
  <c r="BI145" i="19"/>
  <c r="BH145" i="19"/>
  <c r="BG145" i="19"/>
  <c r="BF145" i="19"/>
  <c r="BE145" i="19"/>
  <c r="T145" i="19"/>
  <c r="R145" i="19"/>
  <c r="P145" i="19"/>
  <c r="J145" i="19"/>
  <c r="BK141" i="19"/>
  <c r="BI141" i="19"/>
  <c r="BH141" i="19"/>
  <c r="BG141" i="19"/>
  <c r="BE141" i="19"/>
  <c r="T141" i="19"/>
  <c r="R141" i="19"/>
  <c r="P141" i="19"/>
  <c r="J141" i="19"/>
  <c r="BF141" i="19" s="1"/>
  <c r="BK137" i="19"/>
  <c r="BI137" i="19"/>
  <c r="BH137" i="19"/>
  <c r="BG137" i="19"/>
  <c r="BE137" i="19"/>
  <c r="T137" i="19"/>
  <c r="R137" i="19"/>
  <c r="P137" i="19"/>
  <c r="J137" i="19"/>
  <c r="BF137" i="19" s="1"/>
  <c r="BK133" i="19"/>
  <c r="BI133" i="19"/>
  <c r="BH133" i="19"/>
  <c r="BG133" i="19"/>
  <c r="BE133" i="19"/>
  <c r="T133" i="19"/>
  <c r="R133" i="19"/>
  <c r="P133" i="19"/>
  <c r="J133" i="19"/>
  <c r="BF133" i="19" s="1"/>
  <c r="BK129" i="19"/>
  <c r="BI129" i="19"/>
  <c r="BH129" i="19"/>
  <c r="BG129" i="19"/>
  <c r="BE129" i="19"/>
  <c r="T129" i="19"/>
  <c r="R129" i="19"/>
  <c r="P129" i="19"/>
  <c r="J129" i="19"/>
  <c r="BF129" i="19" s="1"/>
  <c r="T128" i="19"/>
  <c r="J123" i="19"/>
  <c r="J122" i="19"/>
  <c r="F122" i="19"/>
  <c r="F120" i="19"/>
  <c r="E118" i="19"/>
  <c r="J105" i="19"/>
  <c r="J104" i="19"/>
  <c r="J90" i="19"/>
  <c r="J89" i="19"/>
  <c r="F89" i="19"/>
  <c r="F87" i="19"/>
  <c r="E85" i="19"/>
  <c r="J35" i="19"/>
  <c r="J34" i="19"/>
  <c r="J33" i="19"/>
  <c r="J16" i="19"/>
  <c r="E16" i="19"/>
  <c r="F123" i="19" s="1"/>
  <c r="J15" i="19"/>
  <c r="J10" i="19"/>
  <c r="J120" i="19" s="1"/>
  <c r="F35" i="19" l="1"/>
  <c r="T237" i="19"/>
  <c r="P128" i="19"/>
  <c r="P127" i="19" s="1"/>
  <c r="P126" i="19" s="1"/>
  <c r="R128" i="19"/>
  <c r="P131" i="20"/>
  <c r="P202" i="19"/>
  <c r="R202" i="19"/>
  <c r="BK127" i="20"/>
  <c r="J127" i="20" s="1"/>
  <c r="J99" i="20" s="1"/>
  <c r="BK128" i="19"/>
  <c r="F33" i="20"/>
  <c r="N30" i="20" s="1"/>
  <c r="R131" i="20"/>
  <c r="P237" i="19"/>
  <c r="BK237" i="19"/>
  <c r="J237" i="19" s="1"/>
  <c r="J99" i="19" s="1"/>
  <c r="R261" i="19"/>
  <c r="BK296" i="19"/>
  <c r="BK295" i="19" s="1"/>
  <c r="J295" i="19" s="1"/>
  <c r="J102" i="19" s="1"/>
  <c r="P127" i="20"/>
  <c r="P120" i="20" s="1"/>
  <c r="T131" i="20"/>
  <c r="BK305" i="19"/>
  <c r="BK123" i="20"/>
  <c r="J123" i="20" s="1"/>
  <c r="J98" i="20" s="1"/>
  <c r="T305" i="19"/>
  <c r="T304" i="19" s="1"/>
  <c r="T127" i="20"/>
  <c r="T120" i="20" s="1"/>
  <c r="BK308" i="19"/>
  <c r="J308" i="19" s="1"/>
  <c r="J108" i="19" s="1"/>
  <c r="BK131" i="20"/>
  <c r="J131" i="20" s="1"/>
  <c r="J100" i="20" s="1"/>
  <c r="BK120" i="20"/>
  <c r="J120" i="20" s="1"/>
  <c r="J30" i="20" s="1"/>
  <c r="AG62" i="1" s="1"/>
  <c r="F36" i="20"/>
  <c r="J121" i="20"/>
  <c r="J97" i="20" s="1"/>
  <c r="F35" i="20"/>
  <c r="F33" i="19"/>
  <c r="BK202" i="19"/>
  <c r="J202" i="19" s="1"/>
  <c r="J98" i="19" s="1"/>
  <c r="F34" i="19"/>
  <c r="F92" i="20"/>
  <c r="J91" i="20"/>
  <c r="J87" i="19"/>
  <c r="R120" i="20"/>
  <c r="F34" i="20"/>
  <c r="J34" i="20"/>
  <c r="E110" i="20"/>
  <c r="J89" i="20"/>
  <c r="F116" i="20"/>
  <c r="J92" i="20"/>
  <c r="F31" i="19"/>
  <c r="F32" i="19"/>
  <c r="P304" i="19"/>
  <c r="BK304" i="19"/>
  <c r="J304" i="19" s="1"/>
  <c r="J106" i="19" s="1"/>
  <c r="J128" i="19"/>
  <c r="J96" i="19" s="1"/>
  <c r="J31" i="19"/>
  <c r="T127" i="19"/>
  <c r="F90" i="19"/>
  <c r="J305" i="19"/>
  <c r="J107" i="19" s="1"/>
  <c r="J32" i="19"/>
  <c r="J296" i="19"/>
  <c r="J103" i="19" s="1"/>
  <c r="N28" i="19" l="1"/>
  <c r="R127" i="19"/>
  <c r="R126" i="19" s="1"/>
  <c r="T126" i="19"/>
  <c r="J96" i="20"/>
  <c r="BK127" i="19"/>
  <c r="BK126" i="19" s="1"/>
  <c r="J126" i="19" s="1"/>
  <c r="J39" i="20"/>
  <c r="AN62" i="1" s="1"/>
  <c r="J127" i="19" l="1"/>
  <c r="J95" i="19" s="1"/>
  <c r="J94" i="19"/>
  <c r="J28" i="19"/>
  <c r="J37" i="19" l="1"/>
  <c r="AN61" i="1" s="1"/>
  <c r="AG61" i="1"/>
  <c r="BK148" i="4"/>
  <c r="BI148" i="4"/>
  <c r="BH148" i="4"/>
  <c r="BG148" i="4"/>
  <c r="BF148" i="4"/>
  <c r="T148" i="4"/>
  <c r="R148" i="4"/>
  <c r="P148" i="4"/>
  <c r="J148" i="4"/>
  <c r="BE148" i="4" s="1"/>
  <c r="BK147" i="4"/>
  <c r="BI147" i="4"/>
  <c r="BH147" i="4"/>
  <c r="BG147" i="4"/>
  <c r="BF147" i="4"/>
  <c r="T147" i="4"/>
  <c r="R147" i="4"/>
  <c r="P147" i="4"/>
  <c r="J147" i="4"/>
  <c r="BE147" i="4" s="1"/>
  <c r="BK146" i="4"/>
  <c r="BI146" i="4"/>
  <c r="BH146" i="4"/>
  <c r="BG146" i="4"/>
  <c r="BF146" i="4"/>
  <c r="T146" i="4"/>
  <c r="R146" i="4"/>
  <c r="P146" i="4"/>
  <c r="J146" i="4"/>
  <c r="BE146" i="4" s="1"/>
  <c r="BK145" i="4"/>
  <c r="BI145" i="4"/>
  <c r="BH145" i="4"/>
  <c r="BG145" i="4"/>
  <c r="BF145" i="4"/>
  <c r="T145" i="4"/>
  <c r="R145" i="4"/>
  <c r="P145" i="4"/>
  <c r="J145" i="4"/>
  <c r="BE145" i="4" s="1"/>
  <c r="BK144" i="4"/>
  <c r="BI144" i="4"/>
  <c r="BH144" i="4"/>
  <c r="BG144" i="4"/>
  <c r="BF144" i="4"/>
  <c r="T144" i="4"/>
  <c r="T139" i="4" s="1"/>
  <c r="R144" i="4"/>
  <c r="P144" i="4"/>
  <c r="J144" i="4"/>
  <c r="BE144" i="4" s="1"/>
  <c r="BK143" i="4"/>
  <c r="BI143" i="4"/>
  <c r="BH143" i="4"/>
  <c r="BG143" i="4"/>
  <c r="BF143" i="4"/>
  <c r="T143" i="4"/>
  <c r="R143" i="4"/>
  <c r="P143" i="4"/>
  <c r="J143" i="4"/>
  <c r="BE143" i="4" s="1"/>
  <c r="BK142" i="4"/>
  <c r="BI142" i="4"/>
  <c r="BH142" i="4"/>
  <c r="BG142" i="4"/>
  <c r="BF142" i="4"/>
  <c r="T142" i="4"/>
  <c r="R142" i="4"/>
  <c r="P142" i="4"/>
  <c r="J142" i="4"/>
  <c r="BE142" i="4" s="1"/>
  <c r="BK141" i="4"/>
  <c r="BI141" i="4"/>
  <c r="BH141" i="4"/>
  <c r="BG141" i="4"/>
  <c r="BF141" i="4"/>
  <c r="BE141" i="4"/>
  <c r="T141" i="4"/>
  <c r="R141" i="4"/>
  <c r="P141" i="4"/>
  <c r="J141" i="4"/>
  <c r="BK140" i="4"/>
  <c r="BI140" i="4"/>
  <c r="BH140" i="4"/>
  <c r="BG140" i="4"/>
  <c r="BF140" i="4"/>
  <c r="T140" i="4"/>
  <c r="R140" i="4"/>
  <c r="P140" i="4"/>
  <c r="J140" i="4"/>
  <c r="BE140" i="4" s="1"/>
  <c r="P139" i="4"/>
  <c r="BK138" i="4"/>
  <c r="BI138" i="4"/>
  <c r="BH138" i="4"/>
  <c r="BG138" i="4"/>
  <c r="BF138" i="4"/>
  <c r="T138" i="4"/>
  <c r="R138" i="4"/>
  <c r="P138" i="4"/>
  <c r="J138" i="4"/>
  <c r="BE138" i="4" s="1"/>
  <c r="BK137" i="4"/>
  <c r="BI137" i="4"/>
  <c r="BH137" i="4"/>
  <c r="BG137" i="4"/>
  <c r="BF137" i="4"/>
  <c r="BE137" i="4"/>
  <c r="T137" i="4"/>
  <c r="R137" i="4"/>
  <c r="P137" i="4"/>
  <c r="J137" i="4"/>
  <c r="BK136" i="4"/>
  <c r="BI136" i="4"/>
  <c r="BH136" i="4"/>
  <c r="BG136" i="4"/>
  <c r="BF136" i="4"/>
  <c r="T136" i="4"/>
  <c r="R136" i="4"/>
  <c r="P136" i="4"/>
  <c r="J136" i="4"/>
  <c r="BE136" i="4" s="1"/>
  <c r="BK135" i="4"/>
  <c r="BI135" i="4"/>
  <c r="BH135" i="4"/>
  <c r="BG135" i="4"/>
  <c r="BF135" i="4"/>
  <c r="T135" i="4"/>
  <c r="R135" i="4"/>
  <c r="P135" i="4"/>
  <c r="J135" i="4"/>
  <c r="BE135" i="4" s="1"/>
  <c r="BK134" i="4"/>
  <c r="BI134" i="4"/>
  <c r="BH134" i="4"/>
  <c r="BG134" i="4"/>
  <c r="BF134" i="4"/>
  <c r="T134" i="4"/>
  <c r="R134" i="4"/>
  <c r="R131" i="4" s="1"/>
  <c r="P134" i="4"/>
  <c r="J134" i="4"/>
  <c r="BE134" i="4" s="1"/>
  <c r="BK133" i="4"/>
  <c r="BI133" i="4"/>
  <c r="BH133" i="4"/>
  <c r="BG133" i="4"/>
  <c r="BF133" i="4"/>
  <c r="T133" i="4"/>
  <c r="R133" i="4"/>
  <c r="P133" i="4"/>
  <c r="J133" i="4"/>
  <c r="BE133" i="4" s="1"/>
  <c r="BK132" i="4"/>
  <c r="BI132" i="4"/>
  <c r="BH132" i="4"/>
  <c r="BG132" i="4"/>
  <c r="BF132" i="4"/>
  <c r="T132" i="4"/>
  <c r="T131" i="4" s="1"/>
  <c r="R132" i="4"/>
  <c r="P132" i="4"/>
  <c r="J132" i="4"/>
  <c r="BE132" i="4" s="1"/>
  <c r="BK130" i="4"/>
  <c r="BI130" i="4"/>
  <c r="BH130" i="4"/>
  <c r="BG130" i="4"/>
  <c r="BF130" i="4"/>
  <c r="T130" i="4"/>
  <c r="R130" i="4"/>
  <c r="P130" i="4"/>
  <c r="J130" i="4"/>
  <c r="BE130" i="4" s="1"/>
  <c r="BK129" i="4"/>
  <c r="BK128" i="4" s="1"/>
  <c r="J128" i="4" s="1"/>
  <c r="J99" i="4" s="1"/>
  <c r="BI129" i="4"/>
  <c r="BH129" i="4"/>
  <c r="BG129" i="4"/>
  <c r="BF129" i="4"/>
  <c r="T129" i="4"/>
  <c r="T128" i="4" s="1"/>
  <c r="R129" i="4"/>
  <c r="P129" i="4"/>
  <c r="P128" i="4" s="1"/>
  <c r="J129" i="4"/>
  <c r="BE129" i="4" s="1"/>
  <c r="BK127" i="4"/>
  <c r="BI127" i="4"/>
  <c r="BH127" i="4"/>
  <c r="BG127" i="4"/>
  <c r="BF127" i="4"/>
  <c r="T127" i="4"/>
  <c r="R127" i="4"/>
  <c r="P127" i="4"/>
  <c r="J127" i="4"/>
  <c r="BE127" i="4" s="1"/>
  <c r="BK126" i="4"/>
  <c r="BI126" i="4"/>
  <c r="BH126" i="4"/>
  <c r="BG126" i="4"/>
  <c r="BF126" i="4"/>
  <c r="T126" i="4"/>
  <c r="R126" i="4"/>
  <c r="P126" i="4"/>
  <c r="J126" i="4"/>
  <c r="BE126" i="4" s="1"/>
  <c r="BK125" i="4"/>
  <c r="BI125" i="4"/>
  <c r="BH125" i="4"/>
  <c r="BG125" i="4"/>
  <c r="BF125" i="4"/>
  <c r="T125" i="4"/>
  <c r="T124" i="4" s="1"/>
  <c r="R125" i="4"/>
  <c r="P125" i="4"/>
  <c r="J125" i="4"/>
  <c r="BE125" i="4" s="1"/>
  <c r="P124" i="4"/>
  <c r="BK123" i="4"/>
  <c r="BK122" i="4" s="1"/>
  <c r="BI123" i="4"/>
  <c r="BH123" i="4"/>
  <c r="BG123" i="4"/>
  <c r="BF123" i="4"/>
  <c r="T123" i="4"/>
  <c r="T122" i="4" s="1"/>
  <c r="R123" i="4"/>
  <c r="R122" i="4" s="1"/>
  <c r="P123" i="4"/>
  <c r="P122" i="4" s="1"/>
  <c r="J123" i="4"/>
  <c r="BE123" i="4" s="1"/>
  <c r="F115" i="4"/>
  <c r="E113" i="4"/>
  <c r="F89" i="4"/>
  <c r="E87" i="4"/>
  <c r="J37" i="4"/>
  <c r="J36" i="4"/>
  <c r="AV61" i="1" s="1"/>
  <c r="J35" i="4"/>
  <c r="J24" i="4"/>
  <c r="E24" i="4"/>
  <c r="J118" i="4" s="1"/>
  <c r="J23" i="4"/>
  <c r="J21" i="4"/>
  <c r="E21" i="4"/>
  <c r="J91" i="4" s="1"/>
  <c r="J20" i="4"/>
  <c r="J18" i="4"/>
  <c r="E18" i="4"/>
  <c r="F118" i="4" s="1"/>
  <c r="J17" i="4"/>
  <c r="J15" i="4"/>
  <c r="E15" i="4"/>
  <c r="F117" i="4" s="1"/>
  <c r="J14" i="4"/>
  <c r="J12" i="4"/>
  <c r="J89" i="4" s="1"/>
  <c r="E7" i="4"/>
  <c r="E85" i="4" s="1"/>
  <c r="BK295" i="3"/>
  <c r="BI295" i="3"/>
  <c r="BH295" i="3"/>
  <c r="BG295" i="3"/>
  <c r="BF295" i="3"/>
  <c r="T295" i="3"/>
  <c r="R295" i="3"/>
  <c r="R293" i="3" s="1"/>
  <c r="P295" i="3"/>
  <c r="J295" i="3"/>
  <c r="BE295" i="3" s="1"/>
  <c r="BK294" i="3"/>
  <c r="BK293" i="3" s="1"/>
  <c r="J293" i="3" s="1"/>
  <c r="J105" i="3" s="1"/>
  <c r="BI294" i="3"/>
  <c r="BH294" i="3"/>
  <c r="BG294" i="3"/>
  <c r="BF294" i="3"/>
  <c r="T294" i="3"/>
  <c r="T293" i="3" s="1"/>
  <c r="R294" i="3"/>
  <c r="P294" i="3"/>
  <c r="P293" i="3" s="1"/>
  <c r="J294" i="3"/>
  <c r="BE294" i="3" s="1"/>
  <c r="BK292" i="3"/>
  <c r="BI292" i="3"/>
  <c r="BH292" i="3"/>
  <c r="BG292" i="3"/>
  <c r="BF292" i="3"/>
  <c r="T292" i="3"/>
  <c r="R292" i="3"/>
  <c r="P292" i="3"/>
  <c r="J292" i="3"/>
  <c r="BE292" i="3" s="1"/>
  <c r="BK291" i="3"/>
  <c r="BK290" i="3" s="1"/>
  <c r="BI291" i="3"/>
  <c r="BH291" i="3"/>
  <c r="BG291" i="3"/>
  <c r="BF291" i="3"/>
  <c r="T291" i="3"/>
  <c r="T290" i="3" s="1"/>
  <c r="R291" i="3"/>
  <c r="R290" i="3" s="1"/>
  <c r="P291" i="3"/>
  <c r="P290" i="3" s="1"/>
  <c r="J291" i="3"/>
  <c r="BE291" i="3" s="1"/>
  <c r="BK288" i="3"/>
  <c r="BK287" i="3" s="1"/>
  <c r="J287" i="3" s="1"/>
  <c r="J102" i="3" s="1"/>
  <c r="BI288" i="3"/>
  <c r="BH288" i="3"/>
  <c r="BG288" i="3"/>
  <c r="BF288" i="3"/>
  <c r="T288" i="3"/>
  <c r="T287" i="3" s="1"/>
  <c r="R288" i="3"/>
  <c r="P288" i="3"/>
  <c r="P287" i="3" s="1"/>
  <c r="J288" i="3"/>
  <c r="BE288" i="3" s="1"/>
  <c r="R287" i="3"/>
  <c r="BK286" i="3"/>
  <c r="BI286" i="3"/>
  <c r="BH286" i="3"/>
  <c r="BG286" i="3"/>
  <c r="BF286" i="3"/>
  <c r="T286" i="3"/>
  <c r="R286" i="3"/>
  <c r="P286" i="3"/>
  <c r="J286" i="3"/>
  <c r="BE286" i="3" s="1"/>
  <c r="BK281" i="3"/>
  <c r="BI281" i="3"/>
  <c r="BH281" i="3"/>
  <c r="BG281" i="3"/>
  <c r="BF281" i="3"/>
  <c r="T281" i="3"/>
  <c r="R281" i="3"/>
  <c r="P281" i="3"/>
  <c r="J281" i="3"/>
  <c r="BE281" i="3" s="1"/>
  <c r="BK276" i="3"/>
  <c r="BI276" i="3"/>
  <c r="BH276" i="3"/>
  <c r="BG276" i="3"/>
  <c r="BF276" i="3"/>
  <c r="T276" i="3"/>
  <c r="R276" i="3"/>
  <c r="P276" i="3"/>
  <c r="J276" i="3"/>
  <c r="BE276" i="3" s="1"/>
  <c r="BK272" i="3"/>
  <c r="BI272" i="3"/>
  <c r="BH272" i="3"/>
  <c r="BG272" i="3"/>
  <c r="BF272" i="3"/>
  <c r="T272" i="3"/>
  <c r="R272" i="3"/>
  <c r="P272" i="3"/>
  <c r="J272" i="3"/>
  <c r="BE272" i="3" s="1"/>
  <c r="BK268" i="3"/>
  <c r="BI268" i="3"/>
  <c r="BH268" i="3"/>
  <c r="BG268" i="3"/>
  <c r="BF268" i="3"/>
  <c r="T268" i="3"/>
  <c r="R268" i="3"/>
  <c r="P268" i="3"/>
  <c r="J268" i="3"/>
  <c r="BE268" i="3" s="1"/>
  <c r="BK264" i="3"/>
  <c r="BI264" i="3"/>
  <c r="BH264" i="3"/>
  <c r="BG264" i="3"/>
  <c r="BF264" i="3"/>
  <c r="T264" i="3"/>
  <c r="R264" i="3"/>
  <c r="P264" i="3"/>
  <c r="J264" i="3"/>
  <c r="BE264" i="3" s="1"/>
  <c r="BK260" i="3"/>
  <c r="BI260" i="3"/>
  <c r="BH260" i="3"/>
  <c r="BG260" i="3"/>
  <c r="BF260" i="3"/>
  <c r="T260" i="3"/>
  <c r="R260" i="3"/>
  <c r="P260" i="3"/>
  <c r="P255" i="3" s="1"/>
  <c r="J260" i="3"/>
  <c r="BE260" i="3" s="1"/>
  <c r="BK256" i="3"/>
  <c r="BI256" i="3"/>
  <c r="BH256" i="3"/>
  <c r="BG256" i="3"/>
  <c r="BF256" i="3"/>
  <c r="T256" i="3"/>
  <c r="R256" i="3"/>
  <c r="R255" i="3" s="1"/>
  <c r="P256" i="3"/>
  <c r="J256" i="3"/>
  <c r="BE256" i="3" s="1"/>
  <c r="BK251" i="3"/>
  <c r="BI251" i="3"/>
  <c r="BH251" i="3"/>
  <c r="BG251" i="3"/>
  <c r="BE251" i="3"/>
  <c r="T251" i="3"/>
  <c r="R251" i="3"/>
  <c r="P251" i="3"/>
  <c r="J251" i="3"/>
  <c r="BF251" i="3" s="1"/>
  <c r="BK247" i="3"/>
  <c r="BI247" i="3"/>
  <c r="BH247" i="3"/>
  <c r="BG247" i="3"/>
  <c r="BE247" i="3"/>
  <c r="T247" i="3"/>
  <c r="R247" i="3"/>
  <c r="P247" i="3"/>
  <c r="J247" i="3"/>
  <c r="BF247" i="3" s="1"/>
  <c r="BK243" i="3"/>
  <c r="BI243" i="3"/>
  <c r="BH243" i="3"/>
  <c r="BG243" i="3"/>
  <c r="BE243" i="3"/>
  <c r="T243" i="3"/>
  <c r="R243" i="3"/>
  <c r="P243" i="3"/>
  <c r="J243" i="3"/>
  <c r="BF243" i="3" s="1"/>
  <c r="BK242" i="3"/>
  <c r="BI242" i="3"/>
  <c r="BH242" i="3"/>
  <c r="BG242" i="3"/>
  <c r="BE242" i="3"/>
  <c r="T242" i="3"/>
  <c r="R242" i="3"/>
  <c r="P242" i="3"/>
  <c r="J242" i="3"/>
  <c r="BF242" i="3" s="1"/>
  <c r="R241" i="3"/>
  <c r="BK240" i="3"/>
  <c r="BI240" i="3"/>
  <c r="BH240" i="3"/>
  <c r="BG240" i="3"/>
  <c r="BF240" i="3"/>
  <c r="BE240" i="3"/>
  <c r="T240" i="3"/>
  <c r="R240" i="3"/>
  <c r="P240" i="3"/>
  <c r="J240" i="3"/>
  <c r="BK239" i="3"/>
  <c r="BI239" i="3"/>
  <c r="BH239" i="3"/>
  <c r="BG239" i="3"/>
  <c r="BF239" i="3"/>
  <c r="T239" i="3"/>
  <c r="R239" i="3"/>
  <c r="P239" i="3"/>
  <c r="J239" i="3"/>
  <c r="BE239" i="3" s="1"/>
  <c r="BK238" i="3"/>
  <c r="BI238" i="3"/>
  <c r="BH238" i="3"/>
  <c r="BG238" i="3"/>
  <c r="BF238" i="3"/>
  <c r="T238" i="3"/>
  <c r="R238" i="3"/>
  <c r="P238" i="3"/>
  <c r="J238" i="3"/>
  <c r="BE238" i="3" s="1"/>
  <c r="BK237" i="3"/>
  <c r="BI237" i="3"/>
  <c r="BH237" i="3"/>
  <c r="BG237" i="3"/>
  <c r="BF237" i="3"/>
  <c r="T237" i="3"/>
  <c r="R237" i="3"/>
  <c r="P237" i="3"/>
  <c r="J237" i="3"/>
  <c r="BE237" i="3" s="1"/>
  <c r="BK236" i="3"/>
  <c r="BI236" i="3"/>
  <c r="BH236" i="3"/>
  <c r="BG236" i="3"/>
  <c r="BF236" i="3"/>
  <c r="T236" i="3"/>
  <c r="R236" i="3"/>
  <c r="P236" i="3"/>
  <c r="J236" i="3"/>
  <c r="BE236" i="3" s="1"/>
  <c r="BK235" i="3"/>
  <c r="BK234" i="3" s="1"/>
  <c r="J234" i="3" s="1"/>
  <c r="J99" i="3" s="1"/>
  <c r="BI235" i="3"/>
  <c r="BH235" i="3"/>
  <c r="BG235" i="3"/>
  <c r="BF235" i="3"/>
  <c r="T235" i="3"/>
  <c r="R235" i="3"/>
  <c r="P235" i="3"/>
  <c r="J235" i="3"/>
  <c r="BE235" i="3" s="1"/>
  <c r="T234" i="3"/>
  <c r="BK230" i="3"/>
  <c r="BI230" i="3"/>
  <c r="BH230" i="3"/>
  <c r="BG230" i="3"/>
  <c r="BF230" i="3"/>
  <c r="BE230" i="3"/>
  <c r="T230" i="3"/>
  <c r="R230" i="3"/>
  <c r="P230" i="3"/>
  <c r="J230" i="3"/>
  <c r="BK226" i="3"/>
  <c r="BI226" i="3"/>
  <c r="BH226" i="3"/>
  <c r="BG226" i="3"/>
  <c r="BF226" i="3"/>
  <c r="T226" i="3"/>
  <c r="R226" i="3"/>
  <c r="P226" i="3"/>
  <c r="J226" i="3"/>
  <c r="BE226" i="3" s="1"/>
  <c r="BK222" i="3"/>
  <c r="BI222" i="3"/>
  <c r="BH222" i="3"/>
  <c r="BG222" i="3"/>
  <c r="BF222" i="3"/>
  <c r="T222" i="3"/>
  <c r="R222" i="3"/>
  <c r="P222" i="3"/>
  <c r="J222" i="3"/>
  <c r="BE222" i="3" s="1"/>
  <c r="BK218" i="3"/>
  <c r="BI218" i="3"/>
  <c r="BH218" i="3"/>
  <c r="BG218" i="3"/>
  <c r="BF218" i="3"/>
  <c r="T218" i="3"/>
  <c r="R218" i="3"/>
  <c r="P218" i="3"/>
  <c r="J218" i="3"/>
  <c r="BE218" i="3" s="1"/>
  <c r="BK214" i="3"/>
  <c r="BI214" i="3"/>
  <c r="BH214" i="3"/>
  <c r="BG214" i="3"/>
  <c r="BE214" i="3"/>
  <c r="T214" i="3"/>
  <c r="R214" i="3"/>
  <c r="P214" i="3"/>
  <c r="J214" i="3"/>
  <c r="BF214" i="3" s="1"/>
  <c r="BK210" i="3"/>
  <c r="BI210" i="3"/>
  <c r="BH210" i="3"/>
  <c r="BG210" i="3"/>
  <c r="BE210" i="3"/>
  <c r="T210" i="3"/>
  <c r="R210" i="3"/>
  <c r="P210" i="3"/>
  <c r="P209" i="3" s="1"/>
  <c r="J210" i="3"/>
  <c r="BF210" i="3" s="1"/>
  <c r="BK205" i="3"/>
  <c r="BI205" i="3"/>
  <c r="BH205" i="3"/>
  <c r="BG205" i="3"/>
  <c r="BF205" i="3"/>
  <c r="T205" i="3"/>
  <c r="R205" i="3"/>
  <c r="P205" i="3"/>
  <c r="P196" i="3" s="1"/>
  <c r="J205" i="3"/>
  <c r="BE205" i="3" s="1"/>
  <c r="BK201" i="3"/>
  <c r="BI201" i="3"/>
  <c r="BH201" i="3"/>
  <c r="BG201" i="3"/>
  <c r="BF201" i="3"/>
  <c r="T201" i="3"/>
  <c r="R201" i="3"/>
  <c r="P201" i="3"/>
  <c r="J201" i="3"/>
  <c r="BE201" i="3" s="1"/>
  <c r="BK197" i="3"/>
  <c r="BK196" i="3" s="1"/>
  <c r="J196" i="3" s="1"/>
  <c r="J97" i="3" s="1"/>
  <c r="BI197" i="3"/>
  <c r="BH197" i="3"/>
  <c r="BG197" i="3"/>
  <c r="BF197" i="3"/>
  <c r="T197" i="3"/>
  <c r="R197" i="3"/>
  <c r="P197" i="3"/>
  <c r="J197" i="3"/>
  <c r="BE197" i="3" s="1"/>
  <c r="BK192" i="3"/>
  <c r="BI192" i="3"/>
  <c r="BH192" i="3"/>
  <c r="BG192" i="3"/>
  <c r="BF192" i="3"/>
  <c r="T192" i="3"/>
  <c r="R192" i="3"/>
  <c r="P192" i="3"/>
  <c r="J192" i="3"/>
  <c r="BE192" i="3" s="1"/>
  <c r="BK190" i="3"/>
  <c r="BI190" i="3"/>
  <c r="BH190" i="3"/>
  <c r="BG190" i="3"/>
  <c r="BF190" i="3"/>
  <c r="T190" i="3"/>
  <c r="R190" i="3"/>
  <c r="P190" i="3"/>
  <c r="J190" i="3"/>
  <c r="BE190" i="3" s="1"/>
  <c r="BK186" i="3"/>
  <c r="BI186" i="3"/>
  <c r="BH186" i="3"/>
  <c r="BG186" i="3"/>
  <c r="BF186" i="3"/>
  <c r="T186" i="3"/>
  <c r="R186" i="3"/>
  <c r="P186" i="3"/>
  <c r="J186" i="3"/>
  <c r="BE186" i="3" s="1"/>
  <c r="BK185" i="3"/>
  <c r="BI185" i="3"/>
  <c r="BH185" i="3"/>
  <c r="BG185" i="3"/>
  <c r="BF185" i="3"/>
  <c r="T185" i="3"/>
  <c r="R185" i="3"/>
  <c r="P185" i="3"/>
  <c r="J185" i="3"/>
  <c r="BE185" i="3" s="1"/>
  <c r="BK178" i="3"/>
  <c r="BI178" i="3"/>
  <c r="BH178" i="3"/>
  <c r="BG178" i="3"/>
  <c r="BF178" i="3"/>
  <c r="T178" i="3"/>
  <c r="R178" i="3"/>
  <c r="P178" i="3"/>
  <c r="J178" i="3"/>
  <c r="BE178" i="3" s="1"/>
  <c r="BK174" i="3"/>
  <c r="BI174" i="3"/>
  <c r="BH174" i="3"/>
  <c r="BG174" i="3"/>
  <c r="BF174" i="3"/>
  <c r="T174" i="3"/>
  <c r="R174" i="3"/>
  <c r="P174" i="3"/>
  <c r="J174" i="3"/>
  <c r="BE174" i="3" s="1"/>
  <c r="BK170" i="3"/>
  <c r="BI170" i="3"/>
  <c r="BH170" i="3"/>
  <c r="BG170" i="3"/>
  <c r="BF170" i="3"/>
  <c r="BE170" i="3"/>
  <c r="T170" i="3"/>
  <c r="R170" i="3"/>
  <c r="P170" i="3"/>
  <c r="J170" i="3"/>
  <c r="BK165" i="3"/>
  <c r="BI165" i="3"/>
  <c r="BH165" i="3"/>
  <c r="BG165" i="3"/>
  <c r="BF165" i="3"/>
  <c r="T165" i="3"/>
  <c r="R165" i="3"/>
  <c r="P165" i="3"/>
  <c r="J165" i="3"/>
  <c r="BE165" i="3" s="1"/>
  <c r="BK161" i="3"/>
  <c r="BI161" i="3"/>
  <c r="BH161" i="3"/>
  <c r="BG161" i="3"/>
  <c r="BF161" i="3"/>
  <c r="T161" i="3"/>
  <c r="R161" i="3"/>
  <c r="P161" i="3"/>
  <c r="J161" i="3"/>
  <c r="BE161" i="3" s="1"/>
  <c r="BK160" i="3"/>
  <c r="BI160" i="3"/>
  <c r="BH160" i="3"/>
  <c r="BG160" i="3"/>
  <c r="BF160" i="3"/>
  <c r="T160" i="3"/>
  <c r="R160" i="3"/>
  <c r="P160" i="3"/>
  <c r="J160" i="3"/>
  <c r="BE160" i="3" s="1"/>
  <c r="BK156" i="3"/>
  <c r="BI156" i="3"/>
  <c r="BH156" i="3"/>
  <c r="BG156" i="3"/>
  <c r="BF156" i="3"/>
  <c r="T156" i="3"/>
  <c r="R156" i="3"/>
  <c r="P156" i="3"/>
  <c r="J156" i="3"/>
  <c r="BE156" i="3" s="1"/>
  <c r="BK155" i="3"/>
  <c r="BI155" i="3"/>
  <c r="BH155" i="3"/>
  <c r="BG155" i="3"/>
  <c r="BF155" i="3"/>
  <c r="T155" i="3"/>
  <c r="R155" i="3"/>
  <c r="P155" i="3"/>
  <c r="J155" i="3"/>
  <c r="BE155" i="3" s="1"/>
  <c r="BK151" i="3"/>
  <c r="BI151" i="3"/>
  <c r="BH151" i="3"/>
  <c r="BG151" i="3"/>
  <c r="BF151" i="3"/>
  <c r="BE151" i="3"/>
  <c r="T151" i="3"/>
  <c r="R151" i="3"/>
  <c r="P151" i="3"/>
  <c r="J151" i="3"/>
  <c r="BK150" i="3"/>
  <c r="BI150" i="3"/>
  <c r="BH150" i="3"/>
  <c r="BG150" i="3"/>
  <c r="BF150" i="3"/>
  <c r="BE150" i="3"/>
  <c r="T150" i="3"/>
  <c r="R150" i="3"/>
  <c r="P150" i="3"/>
  <c r="J150" i="3"/>
  <c r="BK146" i="3"/>
  <c r="BI146" i="3"/>
  <c r="BH146" i="3"/>
  <c r="BG146" i="3"/>
  <c r="BE146" i="3"/>
  <c r="T146" i="3"/>
  <c r="R146" i="3"/>
  <c r="P146" i="3"/>
  <c r="J146" i="3"/>
  <c r="BF146" i="3" s="1"/>
  <c r="BK142" i="3"/>
  <c r="BI142" i="3"/>
  <c r="BH142" i="3"/>
  <c r="BG142" i="3"/>
  <c r="BE142" i="3"/>
  <c r="T142" i="3"/>
  <c r="R142" i="3"/>
  <c r="P142" i="3"/>
  <c r="J142" i="3"/>
  <c r="BF142" i="3" s="1"/>
  <c r="BK138" i="3"/>
  <c r="BI138" i="3"/>
  <c r="BH138" i="3"/>
  <c r="BG138" i="3"/>
  <c r="BF138" i="3"/>
  <c r="BE138" i="3"/>
  <c r="T138" i="3"/>
  <c r="R138" i="3"/>
  <c r="P138" i="3"/>
  <c r="J138" i="3"/>
  <c r="BK134" i="3"/>
  <c r="BI134" i="3"/>
  <c r="BH134" i="3"/>
  <c r="BG134" i="3"/>
  <c r="BE134" i="3"/>
  <c r="T134" i="3"/>
  <c r="T125" i="3" s="1"/>
  <c r="R134" i="3"/>
  <c r="P134" i="3"/>
  <c r="J134" i="3"/>
  <c r="BF134" i="3" s="1"/>
  <c r="BK130" i="3"/>
  <c r="BI130" i="3"/>
  <c r="BH130" i="3"/>
  <c r="BG130" i="3"/>
  <c r="BE130" i="3"/>
  <c r="T130" i="3"/>
  <c r="R130" i="3"/>
  <c r="P130" i="3"/>
  <c r="J130" i="3"/>
  <c r="BF130" i="3" s="1"/>
  <c r="BK126" i="3"/>
  <c r="BI126" i="3"/>
  <c r="BH126" i="3"/>
  <c r="BG126" i="3"/>
  <c r="BE126" i="3"/>
  <c r="T126" i="3"/>
  <c r="R126" i="3"/>
  <c r="P126" i="3"/>
  <c r="J126" i="3"/>
  <c r="BF126" i="3" s="1"/>
  <c r="J120" i="3"/>
  <c r="J119" i="3"/>
  <c r="F119" i="3"/>
  <c r="F117" i="3"/>
  <c r="E115" i="3"/>
  <c r="J90" i="3"/>
  <c r="J89" i="3"/>
  <c r="F89" i="3"/>
  <c r="F87" i="3"/>
  <c r="E85" i="3"/>
  <c r="J35" i="3"/>
  <c r="J34" i="3"/>
  <c r="J33" i="3"/>
  <c r="J16" i="3"/>
  <c r="E16" i="3"/>
  <c r="F90" i="3" s="1"/>
  <c r="J15" i="3"/>
  <c r="J10" i="3"/>
  <c r="J87" i="3" s="1"/>
  <c r="T289" i="3" l="1"/>
  <c r="P131" i="4"/>
  <c r="R209" i="3"/>
  <c r="BK209" i="3"/>
  <c r="J209" i="3" s="1"/>
  <c r="J98" i="3" s="1"/>
  <c r="P234" i="3"/>
  <c r="BK241" i="3"/>
  <c r="J241" i="3" s="1"/>
  <c r="J100" i="3" s="1"/>
  <c r="AW61" i="1"/>
  <c r="AT61" i="1" s="1"/>
  <c r="AV62" i="1"/>
  <c r="AT62" i="1" s="1"/>
  <c r="T121" i="4"/>
  <c r="R124" i="4"/>
  <c r="F36" i="4"/>
  <c r="AZ61" i="1" s="1"/>
  <c r="P121" i="4"/>
  <c r="F34" i="3"/>
  <c r="T196" i="3"/>
  <c r="T241" i="3"/>
  <c r="T124" i="3" s="1"/>
  <c r="T123" i="3" s="1"/>
  <c r="P289" i="3"/>
  <c r="F35" i="4"/>
  <c r="R125" i="3"/>
  <c r="T255" i="3"/>
  <c r="P125" i="3"/>
  <c r="P124" i="3" s="1"/>
  <c r="P123" i="3" s="1"/>
  <c r="R234" i="3"/>
  <c r="BK255" i="3"/>
  <c r="J255" i="3" s="1"/>
  <c r="J101" i="3" s="1"/>
  <c r="R139" i="4"/>
  <c r="P241" i="3"/>
  <c r="R289" i="3"/>
  <c r="BK139" i="4"/>
  <c r="J139" i="4" s="1"/>
  <c r="J101" i="4" s="1"/>
  <c r="T209" i="3"/>
  <c r="R196" i="3"/>
  <c r="R124" i="3" s="1"/>
  <c r="R123" i="3" s="1"/>
  <c r="R128" i="4"/>
  <c r="R121" i="4" s="1"/>
  <c r="BK124" i="4"/>
  <c r="J124" i="4" s="1"/>
  <c r="J98" i="4" s="1"/>
  <c r="BK131" i="4"/>
  <c r="J131" i="4" s="1"/>
  <c r="J100" i="4" s="1"/>
  <c r="F37" i="4"/>
  <c r="J34" i="4"/>
  <c r="F33" i="3"/>
  <c r="BK125" i="3"/>
  <c r="J125" i="3" s="1"/>
  <c r="J96" i="3" s="1"/>
  <c r="F35" i="3"/>
  <c r="J117" i="4"/>
  <c r="J115" i="4"/>
  <c r="F120" i="3"/>
  <c r="F33" i="4"/>
  <c r="J122" i="4"/>
  <c r="J97" i="4" s="1"/>
  <c r="F34" i="4"/>
  <c r="J92" i="4"/>
  <c r="J33" i="4"/>
  <c r="F92" i="4"/>
  <c r="E111" i="4"/>
  <c r="F91" i="4"/>
  <c r="BK289" i="3"/>
  <c r="J289" i="3" s="1"/>
  <c r="J103" i="3" s="1"/>
  <c r="J31" i="3"/>
  <c r="J32" i="3"/>
  <c r="F32" i="3"/>
  <c r="W30" i="1" s="1"/>
  <c r="AK30" i="1" s="1"/>
  <c r="F31" i="3"/>
  <c r="J117" i="3"/>
  <c r="J290" i="3"/>
  <c r="J104" i="3" s="1"/>
  <c r="N28" i="3" l="1"/>
  <c r="AZ62" i="1"/>
  <c r="BA61" i="1"/>
  <c r="BK121" i="4"/>
  <c r="J121" i="4" s="1"/>
  <c r="J30" i="4" s="1"/>
  <c r="BK124" i="3"/>
  <c r="J124" i="3" s="1"/>
  <c r="J95" i="3" s="1"/>
  <c r="J39" i="4" l="1"/>
  <c r="AN60" i="1" s="1"/>
  <c r="AG60" i="1"/>
  <c r="J96" i="4"/>
  <c r="BK123" i="3"/>
  <c r="J123" i="3" s="1"/>
  <c r="J94" i="3" s="1"/>
  <c r="AY61" i="1" l="1"/>
  <c r="AX62" i="1"/>
  <c r="AW63" i="1"/>
  <c r="AT63" i="1" s="1"/>
  <c r="J28" i="3"/>
  <c r="D7" i="16"/>
  <c r="J39" i="15"/>
  <c r="J38" i="15"/>
  <c r="AY68" i="1"/>
  <c r="J37" i="15"/>
  <c r="AX68" i="1"/>
  <c r="BI123" i="15"/>
  <c r="BH123" i="15"/>
  <c r="BG123" i="15"/>
  <c r="BF123" i="15"/>
  <c r="T123" i="15"/>
  <c r="R123" i="15"/>
  <c r="P123" i="15"/>
  <c r="BI121" i="15"/>
  <c r="BH121" i="15"/>
  <c r="BG121" i="15"/>
  <c r="BF121" i="15"/>
  <c r="T121" i="15"/>
  <c r="R121" i="15"/>
  <c r="P121" i="15"/>
  <c r="BI118" i="15"/>
  <c r="BH118" i="15"/>
  <c r="BG118" i="15"/>
  <c r="BF118" i="15"/>
  <c r="T118" i="15"/>
  <c r="T117" i="15" s="1"/>
  <c r="R118" i="15"/>
  <c r="R117" i="15"/>
  <c r="P118" i="15"/>
  <c r="P117" i="15" s="1"/>
  <c r="BI115" i="15"/>
  <c r="BH115" i="15"/>
  <c r="BG115" i="15"/>
  <c r="BF115" i="15"/>
  <c r="T115" i="15"/>
  <c r="R115" i="15"/>
  <c r="P115" i="15"/>
  <c r="BI113" i="15"/>
  <c r="BH113" i="15"/>
  <c r="BG113" i="15"/>
  <c r="BF113" i="15"/>
  <c r="T113" i="15"/>
  <c r="R113" i="15"/>
  <c r="P113" i="15"/>
  <c r="BI110" i="15"/>
  <c r="BH110" i="15"/>
  <c r="BG110" i="15"/>
  <c r="BF110" i="15"/>
  <c r="T110" i="15"/>
  <c r="R110" i="15"/>
  <c r="P110" i="15"/>
  <c r="BI108" i="15"/>
  <c r="BH108" i="15"/>
  <c r="BG108" i="15"/>
  <c r="BF108" i="15"/>
  <c r="T108" i="15"/>
  <c r="R108" i="15"/>
  <c r="P108" i="15"/>
  <c r="BI106" i="15"/>
  <c r="BH106" i="15"/>
  <c r="BG106" i="15"/>
  <c r="BF106" i="15"/>
  <c r="T106" i="15"/>
  <c r="R106" i="15"/>
  <c r="P106" i="15"/>
  <c r="BI104" i="15"/>
  <c r="BH104" i="15"/>
  <c r="BG104" i="15"/>
  <c r="BF104" i="15"/>
  <c r="T104" i="15"/>
  <c r="T103" i="15" s="1"/>
  <c r="R104" i="15"/>
  <c r="R103" i="15"/>
  <c r="P104" i="15"/>
  <c r="P103" i="15" s="1"/>
  <c r="BI101" i="15"/>
  <c r="BH101" i="15"/>
  <c r="BG101" i="15"/>
  <c r="BF101" i="15"/>
  <c r="T101" i="15"/>
  <c r="R101" i="15"/>
  <c r="P101" i="15"/>
  <c r="BI99" i="15"/>
  <c r="BH99" i="15"/>
  <c r="BG99" i="15"/>
  <c r="BF99" i="15"/>
  <c r="T99" i="15"/>
  <c r="R99" i="15"/>
  <c r="P99" i="15"/>
  <c r="BI97" i="15"/>
  <c r="BH97" i="15"/>
  <c r="BG97" i="15"/>
  <c r="BF97" i="15"/>
  <c r="T97" i="15"/>
  <c r="R97" i="15"/>
  <c r="P97" i="15"/>
  <c r="BI95" i="15"/>
  <c r="BH95" i="15"/>
  <c r="BG95" i="15"/>
  <c r="BF95" i="15"/>
  <c r="T95" i="15"/>
  <c r="R95" i="15"/>
  <c r="P95" i="15"/>
  <c r="J89" i="15"/>
  <c r="J88" i="15"/>
  <c r="F88" i="15"/>
  <c r="F86" i="15"/>
  <c r="E84" i="15"/>
  <c r="J59" i="15"/>
  <c r="J58" i="15"/>
  <c r="F58" i="15"/>
  <c r="F56" i="15"/>
  <c r="E54" i="15"/>
  <c r="J20" i="15"/>
  <c r="E20" i="15"/>
  <c r="F89" i="15" s="1"/>
  <c r="J19" i="15"/>
  <c r="J14" i="15"/>
  <c r="J86" i="15" s="1"/>
  <c r="E7" i="15"/>
  <c r="E80" i="15" s="1"/>
  <c r="J39" i="14"/>
  <c r="J38" i="14"/>
  <c r="AY67" i="1"/>
  <c r="J37" i="14"/>
  <c r="AX67" i="1" s="1"/>
  <c r="BI110" i="14"/>
  <c r="BH110" i="14"/>
  <c r="BG110" i="14"/>
  <c r="BF110" i="14"/>
  <c r="T110" i="14"/>
  <c r="R110" i="14"/>
  <c r="P110" i="14"/>
  <c r="BI106" i="14"/>
  <c r="BH106" i="14"/>
  <c r="BG106" i="14"/>
  <c r="BF106" i="14"/>
  <c r="T106" i="14"/>
  <c r="R106" i="14"/>
  <c r="P106" i="14"/>
  <c r="BI103" i="14"/>
  <c r="BH103" i="14"/>
  <c r="BG103" i="14"/>
  <c r="BF103" i="14"/>
  <c r="T103" i="14"/>
  <c r="R103" i="14"/>
  <c r="P103" i="14"/>
  <c r="BI99" i="14"/>
  <c r="BH99" i="14"/>
  <c r="BG99" i="14"/>
  <c r="BF99" i="14"/>
  <c r="T99" i="14"/>
  <c r="R99" i="14"/>
  <c r="P99" i="14"/>
  <c r="BI96" i="14"/>
  <c r="BH96" i="14"/>
  <c r="BG96" i="14"/>
  <c r="BF96" i="14"/>
  <c r="T96" i="14"/>
  <c r="R96" i="14"/>
  <c r="P96" i="14"/>
  <c r="BI90" i="14"/>
  <c r="BH90" i="14"/>
  <c r="BG90" i="14"/>
  <c r="BF90" i="14"/>
  <c r="T90" i="14"/>
  <c r="R90" i="14"/>
  <c r="P90" i="14"/>
  <c r="J84" i="14"/>
  <c r="J83" i="14"/>
  <c r="F83" i="14"/>
  <c r="F81" i="14"/>
  <c r="E79" i="14"/>
  <c r="J59" i="14"/>
  <c r="J58" i="14"/>
  <c r="F58" i="14"/>
  <c r="F56" i="14"/>
  <c r="E54" i="14"/>
  <c r="J20" i="14"/>
  <c r="E20" i="14"/>
  <c r="F84" i="14" s="1"/>
  <c r="J19" i="14"/>
  <c r="J14" i="14"/>
  <c r="J81" i="14" s="1"/>
  <c r="E7" i="14"/>
  <c r="E75" i="14" s="1"/>
  <c r="J39" i="13"/>
  <c r="J38" i="13"/>
  <c r="AY66" i="1" s="1"/>
  <c r="J37" i="13"/>
  <c r="AX66" i="1"/>
  <c r="BI104" i="13"/>
  <c r="BH104" i="13"/>
  <c r="BG104" i="13"/>
  <c r="BF104" i="13"/>
  <c r="T104" i="13"/>
  <c r="R104" i="13"/>
  <c r="P104" i="13"/>
  <c r="BI101" i="13"/>
  <c r="BH101" i="13"/>
  <c r="BG101" i="13"/>
  <c r="BF101" i="13"/>
  <c r="T101" i="13"/>
  <c r="R101" i="13"/>
  <c r="P101" i="13"/>
  <c r="BI96" i="13"/>
  <c r="BH96" i="13"/>
  <c r="BG96" i="13"/>
  <c r="BF96" i="13"/>
  <c r="T96" i="13"/>
  <c r="R96" i="13"/>
  <c r="P96" i="13"/>
  <c r="BI90" i="13"/>
  <c r="BH90" i="13"/>
  <c r="BG90" i="13"/>
  <c r="BF90" i="13"/>
  <c r="T90" i="13"/>
  <c r="R90" i="13"/>
  <c r="P90" i="13"/>
  <c r="J84" i="13"/>
  <c r="J83" i="13"/>
  <c r="F83" i="13"/>
  <c r="F81" i="13"/>
  <c r="E79" i="13"/>
  <c r="J59" i="13"/>
  <c r="J58" i="13"/>
  <c r="F58" i="13"/>
  <c r="F56" i="13"/>
  <c r="E54" i="13"/>
  <c r="J20" i="13"/>
  <c r="E20" i="13"/>
  <c r="F84" i="13" s="1"/>
  <c r="J19" i="13"/>
  <c r="J14" i="13"/>
  <c r="J81" i="13" s="1"/>
  <c r="E7" i="13"/>
  <c r="E75" i="13" s="1"/>
  <c r="J39" i="12"/>
  <c r="J38" i="12"/>
  <c r="AY65" i="1"/>
  <c r="J37" i="12"/>
  <c r="AX65" i="1" s="1"/>
  <c r="BI105" i="12"/>
  <c r="BH105" i="12"/>
  <c r="BG105" i="12"/>
  <c r="BF105" i="12"/>
  <c r="T105" i="12"/>
  <c r="R105" i="12"/>
  <c r="P105" i="12"/>
  <c r="BI104" i="12"/>
  <c r="BH104" i="12"/>
  <c r="BG104" i="12"/>
  <c r="BF104" i="12"/>
  <c r="T104" i="12"/>
  <c r="R104" i="12"/>
  <c r="P104" i="12"/>
  <c r="BI102" i="12"/>
  <c r="BH102" i="12"/>
  <c r="BG102" i="12"/>
  <c r="BF102" i="12"/>
  <c r="T102" i="12"/>
  <c r="R102" i="12"/>
  <c r="P102" i="12"/>
  <c r="BI97" i="12"/>
  <c r="BH97" i="12"/>
  <c r="BG97" i="12"/>
  <c r="BF97" i="12"/>
  <c r="T97" i="12"/>
  <c r="R97" i="12"/>
  <c r="P97" i="12"/>
  <c r="BI96" i="12"/>
  <c r="BH96" i="12"/>
  <c r="BG96" i="12"/>
  <c r="BF96" i="12"/>
  <c r="T96" i="12"/>
  <c r="R96" i="12"/>
  <c r="P96" i="12"/>
  <c r="BI91" i="12"/>
  <c r="BH91" i="12"/>
  <c r="BG91" i="12"/>
  <c r="BF91" i="12"/>
  <c r="T91" i="12"/>
  <c r="R91" i="12"/>
  <c r="P91" i="12"/>
  <c r="J85" i="12"/>
  <c r="J84" i="12"/>
  <c r="F84" i="12"/>
  <c r="F82" i="12"/>
  <c r="E80" i="12"/>
  <c r="J59" i="12"/>
  <c r="J58" i="12"/>
  <c r="F58" i="12"/>
  <c r="F56" i="12"/>
  <c r="E54" i="12"/>
  <c r="J20" i="12"/>
  <c r="E20" i="12"/>
  <c r="F85" i="12" s="1"/>
  <c r="J19" i="12"/>
  <c r="J14" i="12"/>
  <c r="J82" i="12" s="1"/>
  <c r="E7" i="12"/>
  <c r="E76" i="12" s="1"/>
  <c r="J39" i="11"/>
  <c r="J38" i="11"/>
  <c r="AY64" i="1" s="1"/>
  <c r="J37" i="11"/>
  <c r="AX64" i="1" s="1"/>
  <c r="BI226" i="11"/>
  <c r="BH226" i="11"/>
  <c r="BG226" i="11"/>
  <c r="BF226" i="11"/>
  <c r="T226" i="11"/>
  <c r="R226" i="11"/>
  <c r="P226" i="11"/>
  <c r="BI225" i="11"/>
  <c r="BH225" i="11"/>
  <c r="BG225" i="11"/>
  <c r="BF225" i="11"/>
  <c r="T225" i="11"/>
  <c r="R225" i="11"/>
  <c r="P225" i="11"/>
  <c r="BI221" i="11"/>
  <c r="BH221" i="11"/>
  <c r="BG221" i="11"/>
  <c r="BF221" i="11"/>
  <c r="T221" i="11"/>
  <c r="R221" i="11"/>
  <c r="P221" i="11"/>
  <c r="BI215" i="11"/>
  <c r="BH215" i="11"/>
  <c r="BG215" i="11"/>
  <c r="BF215" i="11"/>
  <c r="T215" i="11"/>
  <c r="R215" i="11"/>
  <c r="P215" i="11"/>
  <c r="BI206" i="11"/>
  <c r="BH206" i="11"/>
  <c r="BG206" i="11"/>
  <c r="BF206" i="11"/>
  <c r="T206" i="11"/>
  <c r="R206" i="11"/>
  <c r="P206" i="11"/>
  <c r="BI193" i="11"/>
  <c r="BH193" i="11"/>
  <c r="BG193" i="11"/>
  <c r="BF193" i="11"/>
  <c r="T193" i="11"/>
  <c r="R193" i="11"/>
  <c r="P193" i="11"/>
  <c r="BI190" i="11"/>
  <c r="BH190" i="11"/>
  <c r="BG190" i="11"/>
  <c r="BF190" i="11"/>
  <c r="T190" i="11"/>
  <c r="R190" i="11"/>
  <c r="P190" i="11"/>
  <c r="BI185" i="11"/>
  <c r="BH185" i="11"/>
  <c r="BG185" i="11"/>
  <c r="BF185" i="11"/>
  <c r="T185" i="11"/>
  <c r="R185" i="11"/>
  <c r="P185" i="11"/>
  <c r="BI182" i="11"/>
  <c r="BH182" i="11"/>
  <c r="BG182" i="11"/>
  <c r="BF182" i="11"/>
  <c r="T182" i="11"/>
  <c r="R182" i="11"/>
  <c r="P182" i="11"/>
  <c r="BI179" i="11"/>
  <c r="BH179" i="11"/>
  <c r="BG179" i="11"/>
  <c r="BF179" i="11"/>
  <c r="T179" i="11"/>
  <c r="R179" i="11"/>
  <c r="P179" i="11"/>
  <c r="BI178" i="11"/>
  <c r="BH178" i="11"/>
  <c r="BG178" i="11"/>
  <c r="BF178" i="11"/>
  <c r="T178" i="11"/>
  <c r="R178" i="11"/>
  <c r="P178" i="11"/>
  <c r="BI173" i="11"/>
  <c r="BH173" i="11"/>
  <c r="BG173" i="11"/>
  <c r="BF173" i="11"/>
  <c r="T173" i="11"/>
  <c r="R173" i="11"/>
  <c r="P173" i="11"/>
  <c r="BI170" i="11"/>
  <c r="BH170" i="11"/>
  <c r="BG170" i="11"/>
  <c r="BF170" i="11"/>
  <c r="T170" i="11"/>
  <c r="R170" i="11"/>
  <c r="P170" i="11"/>
  <c r="BI167" i="11"/>
  <c r="BH167" i="11"/>
  <c r="BG167" i="11"/>
  <c r="BF167" i="11"/>
  <c r="T167" i="11"/>
  <c r="R167" i="11"/>
  <c r="P167" i="11"/>
  <c r="BI160" i="11"/>
  <c r="BH160" i="11"/>
  <c r="BG160" i="11"/>
  <c r="BF160" i="11"/>
  <c r="T160" i="11"/>
  <c r="R160" i="11"/>
  <c r="P160" i="11"/>
  <c r="BI157" i="11"/>
  <c r="BH157" i="11"/>
  <c r="BG157" i="11"/>
  <c r="BF157" i="11"/>
  <c r="T157" i="11"/>
  <c r="R157" i="11"/>
  <c r="P157" i="11"/>
  <c r="BI152" i="11"/>
  <c r="BH152" i="11"/>
  <c r="BG152" i="11"/>
  <c r="BF152" i="11"/>
  <c r="T152" i="11"/>
  <c r="R152" i="11"/>
  <c r="P152" i="11"/>
  <c r="BI150" i="11"/>
  <c r="BH150" i="11"/>
  <c r="BG150" i="11"/>
  <c r="BF150" i="11"/>
  <c r="T150" i="11"/>
  <c r="R150" i="11"/>
  <c r="P150" i="11"/>
  <c r="BI147" i="11"/>
  <c r="BH147" i="11"/>
  <c r="BG147" i="11"/>
  <c r="BF147" i="11"/>
  <c r="T147" i="11"/>
  <c r="R147" i="11"/>
  <c r="P147" i="11"/>
  <c r="BI146" i="11"/>
  <c r="BH146" i="11"/>
  <c r="BG146" i="11"/>
  <c r="BF146" i="11"/>
  <c r="T146" i="11"/>
  <c r="R146" i="11"/>
  <c r="P146" i="11"/>
  <c r="BI141" i="11"/>
  <c r="BH141" i="11"/>
  <c r="BG141" i="11"/>
  <c r="BF141" i="11"/>
  <c r="T141" i="11"/>
  <c r="R141" i="11"/>
  <c r="P141" i="11"/>
  <c r="BI138" i="11"/>
  <c r="BH138" i="11"/>
  <c r="BG138" i="11"/>
  <c r="BF138" i="11"/>
  <c r="T138" i="11"/>
  <c r="R138" i="11"/>
  <c r="P138" i="11"/>
  <c r="BI135" i="11"/>
  <c r="BH135" i="11"/>
  <c r="BG135" i="11"/>
  <c r="BF135" i="11"/>
  <c r="T135" i="11"/>
  <c r="R135" i="11"/>
  <c r="P135" i="11"/>
  <c r="BI132" i="11"/>
  <c r="BH132" i="11"/>
  <c r="BG132" i="11"/>
  <c r="BF132" i="11"/>
  <c r="T132" i="11"/>
  <c r="R132" i="11"/>
  <c r="P132" i="11"/>
  <c r="BI130" i="11"/>
  <c r="BH130" i="11"/>
  <c r="BG130" i="11"/>
  <c r="BF130" i="11"/>
  <c r="T130" i="11"/>
  <c r="R130" i="11"/>
  <c r="P130" i="11"/>
  <c r="BI125" i="11"/>
  <c r="BH125" i="11"/>
  <c r="BG125" i="11"/>
  <c r="BF125" i="11"/>
  <c r="T125" i="11"/>
  <c r="R125" i="11"/>
  <c r="P125" i="11"/>
  <c r="BI122" i="11"/>
  <c r="BH122" i="11"/>
  <c r="BG122" i="11"/>
  <c r="BF122" i="11"/>
  <c r="T122" i="11"/>
  <c r="R122" i="11"/>
  <c r="P122" i="11"/>
  <c r="BI119" i="11"/>
  <c r="BH119" i="11"/>
  <c r="BG119" i="11"/>
  <c r="BF119" i="11"/>
  <c r="T119" i="11"/>
  <c r="R119" i="11"/>
  <c r="P119" i="11"/>
  <c r="BI117" i="11"/>
  <c r="BH117" i="11"/>
  <c r="BG117" i="11"/>
  <c r="BF117" i="11"/>
  <c r="T117" i="11"/>
  <c r="R117" i="11"/>
  <c r="P117" i="11"/>
  <c r="BI104" i="11"/>
  <c r="BH104" i="11"/>
  <c r="BG104" i="11"/>
  <c r="BF104" i="11"/>
  <c r="T104" i="11"/>
  <c r="R104" i="11"/>
  <c r="P104" i="11"/>
  <c r="BI91" i="11"/>
  <c r="BH91" i="11"/>
  <c r="BG91" i="11"/>
  <c r="BF91" i="11"/>
  <c r="T91" i="11"/>
  <c r="R91" i="11"/>
  <c r="P91" i="11"/>
  <c r="J85" i="11"/>
  <c r="J84" i="11"/>
  <c r="F84" i="11"/>
  <c r="F82" i="11"/>
  <c r="E80" i="11"/>
  <c r="J59" i="11"/>
  <c r="J58" i="11"/>
  <c r="F58" i="11"/>
  <c r="F56" i="11"/>
  <c r="E54" i="11"/>
  <c r="J20" i="11"/>
  <c r="E20" i="11"/>
  <c r="F59" i="11" s="1"/>
  <c r="J19" i="11"/>
  <c r="J14" i="11"/>
  <c r="J82" i="11" s="1"/>
  <c r="E7" i="11"/>
  <c r="E50" i="11" s="1"/>
  <c r="AY60" i="1"/>
  <c r="AX60" i="1"/>
  <c r="AY59" i="1"/>
  <c r="J39" i="2"/>
  <c r="J38" i="2"/>
  <c r="AY55" i="1" s="1"/>
  <c r="J37" i="2"/>
  <c r="AX55" i="1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48" i="2"/>
  <c r="BH248" i="2"/>
  <c r="BG248" i="2"/>
  <c r="BF248" i="2"/>
  <c r="T248" i="2"/>
  <c r="R248" i="2"/>
  <c r="P248" i="2"/>
  <c r="BI241" i="2"/>
  <c r="BH241" i="2"/>
  <c r="BG241" i="2"/>
  <c r="BF241" i="2"/>
  <c r="T241" i="2"/>
  <c r="R241" i="2"/>
  <c r="P241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199" i="2"/>
  <c r="BH199" i="2"/>
  <c r="BG199" i="2"/>
  <c r="BF199" i="2"/>
  <c r="T199" i="2"/>
  <c r="R199" i="2"/>
  <c r="P199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2" i="2"/>
  <c r="BH132" i="2"/>
  <c r="BG132" i="2"/>
  <c r="BF132" i="2"/>
  <c r="T132" i="2"/>
  <c r="R132" i="2"/>
  <c r="P132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4" i="2"/>
  <c r="BH104" i="2"/>
  <c r="BG104" i="2"/>
  <c r="BF104" i="2"/>
  <c r="T104" i="2"/>
  <c r="R104" i="2"/>
  <c r="P104" i="2"/>
  <c r="BI100" i="2"/>
  <c r="BH100" i="2"/>
  <c r="BG100" i="2"/>
  <c r="BF100" i="2"/>
  <c r="T100" i="2"/>
  <c r="R100" i="2"/>
  <c r="P100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J86" i="2"/>
  <c r="J85" i="2"/>
  <c r="F85" i="2"/>
  <c r="F83" i="2"/>
  <c r="E81" i="2"/>
  <c r="J59" i="2"/>
  <c r="J58" i="2"/>
  <c r="F58" i="2"/>
  <c r="F56" i="2"/>
  <c r="E54" i="2"/>
  <c r="J20" i="2"/>
  <c r="E20" i="2"/>
  <c r="F59" i="2" s="1"/>
  <c r="J19" i="2"/>
  <c r="J14" i="2"/>
  <c r="J83" i="2" s="1"/>
  <c r="E7" i="2"/>
  <c r="E50" i="2" s="1"/>
  <c r="L50" i="1"/>
  <c r="AM50" i="1"/>
  <c r="AM49" i="1"/>
  <c r="L49" i="1"/>
  <c r="AM47" i="1"/>
  <c r="L47" i="1"/>
  <c r="L45" i="1"/>
  <c r="L44" i="1"/>
  <c r="BK105" i="12"/>
  <c r="J108" i="2"/>
  <c r="BK90" i="14"/>
  <c r="J160" i="2"/>
  <c r="J150" i="11"/>
  <c r="BK108" i="15"/>
  <c r="BK157" i="11"/>
  <c r="J214" i="2"/>
  <c r="J212" i="2"/>
  <c r="BK150" i="11"/>
  <c r="BK99" i="15"/>
  <c r="BK106" i="14"/>
  <c r="J206" i="11"/>
  <c r="BK167" i="11"/>
  <c r="J144" i="2"/>
  <c r="BK108" i="2"/>
  <c r="BK193" i="11"/>
  <c r="J122" i="11"/>
  <c r="BK115" i="15"/>
  <c r="BK128" i="2"/>
  <c r="BK90" i="13"/>
  <c r="J192" i="2"/>
  <c r="BK124" i="2"/>
  <c r="BK138" i="11"/>
  <c r="BK104" i="15"/>
  <c r="J97" i="15"/>
  <c r="BK225" i="11"/>
  <c r="BK140" i="2"/>
  <c r="J180" i="2"/>
  <c r="BK165" i="2"/>
  <c r="J225" i="11"/>
  <c r="J170" i="11"/>
  <c r="J102" i="12"/>
  <c r="BK110" i="14"/>
  <c r="BK152" i="11"/>
  <c r="BK92" i="2"/>
  <c r="J119" i="11"/>
  <c r="BK148" i="2"/>
  <c r="BK178" i="11"/>
  <c r="J110" i="15"/>
  <c r="J179" i="11"/>
  <c r="BK152" i="2"/>
  <c r="J92" i="2"/>
  <c r="BK96" i="14"/>
  <c r="J90" i="13"/>
  <c r="BK144" i="2"/>
  <c r="BK160" i="11"/>
  <c r="BK160" i="2"/>
  <c r="J96" i="2"/>
  <c r="BK225" i="2"/>
  <c r="J108" i="15"/>
  <c r="BK241" i="2"/>
  <c r="J203" i="2"/>
  <c r="J96" i="13"/>
  <c r="J178" i="11"/>
  <c r="J115" i="15"/>
  <c r="J248" i="2"/>
  <c r="BK121" i="15"/>
  <c r="BK101" i="15"/>
  <c r="BK104" i="13"/>
  <c r="J146" i="11"/>
  <c r="J120" i="2"/>
  <c r="J130" i="11"/>
  <c r="BK113" i="15"/>
  <c r="BK222" i="2"/>
  <c r="BK147" i="11"/>
  <c r="J183" i="2"/>
  <c r="J148" i="2"/>
  <c r="BK99" i="14"/>
  <c r="BK173" i="11"/>
  <c r="J199" i="2"/>
  <c r="BK101" i="13"/>
  <c r="J152" i="2"/>
  <c r="J123" i="15"/>
  <c r="J241" i="2"/>
  <c r="J95" i="15"/>
  <c r="J221" i="11"/>
  <c r="BK235" i="2"/>
  <c r="J135" i="11"/>
  <c r="BK118" i="15"/>
  <c r="J113" i="15"/>
  <c r="BK156" i="2"/>
  <c r="BK179" i="11"/>
  <c r="BK248" i="2"/>
  <c r="BK96" i="2"/>
  <c r="J157" i="11"/>
  <c r="J165" i="2"/>
  <c r="J185" i="11"/>
  <c r="J182" i="11"/>
  <c r="BK259" i="2"/>
  <c r="BK91" i="11"/>
  <c r="J257" i="2"/>
  <c r="J152" i="11"/>
  <c r="BK207" i="2"/>
  <c r="BK103" i="14"/>
  <c r="J101" i="13"/>
  <c r="BK170" i="11"/>
  <c r="J125" i="11"/>
  <c r="J117" i="11"/>
  <c r="J225" i="2"/>
  <c r="BK102" i="12"/>
  <c r="BK120" i="2"/>
  <c r="BK106" i="15"/>
  <c r="BK116" i="2"/>
  <c r="J116" i="2"/>
  <c r="BK132" i="11"/>
  <c r="J104" i="13"/>
  <c r="BK180" i="2"/>
  <c r="BK215" i="11"/>
  <c r="BK199" i="2"/>
  <c r="BK141" i="11"/>
  <c r="BK96" i="12"/>
  <c r="J128" i="2"/>
  <c r="J104" i="15"/>
  <c r="J99" i="14"/>
  <c r="J167" i="11"/>
  <c r="J105" i="12"/>
  <c r="J121" i="15"/>
  <c r="J104" i="11"/>
  <c r="BK189" i="2"/>
  <c r="BK117" i="11"/>
  <c r="J177" i="2"/>
  <c r="J103" i="14"/>
  <c r="BK206" i="11"/>
  <c r="BK136" i="2"/>
  <c r="J173" i="11"/>
  <c r="BK255" i="2"/>
  <c r="BK104" i="2"/>
  <c r="J101" i="15"/>
  <c r="J110" i="14"/>
  <c r="J226" i="11"/>
  <c r="BK104" i="11"/>
  <c r="BK212" i="2"/>
  <c r="BK190" i="11"/>
  <c r="BK119" i="11"/>
  <c r="J259" i="2"/>
  <c r="J118" i="15"/>
  <c r="J91" i="12"/>
  <c r="J189" i="2"/>
  <c r="J193" i="11"/>
  <c r="BK217" i="2"/>
  <c r="J96" i="12"/>
  <c r="BK104" i="12"/>
  <c r="J160" i="11"/>
  <c r="J156" i="2"/>
  <c r="BK97" i="15"/>
  <c r="BK226" i="11"/>
  <c r="BK122" i="11"/>
  <c r="J104" i="12"/>
  <c r="BK169" i="2"/>
  <c r="BK91" i="12"/>
  <c r="J255" i="2"/>
  <c r="BK185" i="11"/>
  <c r="BK232" i="2"/>
  <c r="J96" i="14"/>
  <c r="BK183" i="2"/>
  <c r="BK125" i="11"/>
  <c r="J232" i="2"/>
  <c r="J132" i="2"/>
  <c r="J106" i="15"/>
  <c r="BK257" i="2"/>
  <c r="BK203" i="2"/>
  <c r="J106" i="14"/>
  <c r="BK130" i="11"/>
  <c r="J104" i="2"/>
  <c r="J235" i="2"/>
  <c r="J173" i="2"/>
  <c r="BK112" i="2"/>
  <c r="J147" i="11"/>
  <c r="J138" i="11"/>
  <c r="J222" i="2"/>
  <c r="BK214" i="2"/>
  <c r="J99" i="15"/>
  <c r="J90" i="14"/>
  <c r="BK182" i="11"/>
  <c r="BK221" i="11"/>
  <c r="BK132" i="2"/>
  <c r="J136" i="2"/>
  <c r="BK97" i="12"/>
  <c r="J207" i="2"/>
  <c r="BK123" i="15"/>
  <c r="J112" i="2"/>
  <c r="J169" i="2"/>
  <c r="J215" i="11"/>
  <c r="J91" i="11"/>
  <c r="BK177" i="2"/>
  <c r="J190" i="11"/>
  <c r="BK173" i="2"/>
  <c r="BK146" i="11"/>
  <c r="J97" i="12"/>
  <c r="J140" i="2"/>
  <c r="BK135" i="11"/>
  <c r="J217" i="2"/>
  <c r="BK95" i="15"/>
  <c r="BK96" i="13"/>
  <c r="J141" i="11"/>
  <c r="BK192" i="2"/>
  <c r="J132" i="11"/>
  <c r="BK100" i="2"/>
  <c r="J124" i="2"/>
  <c r="BK110" i="15"/>
  <c r="J37" i="3" l="1"/>
  <c r="AX59" i="1" s="1"/>
  <c r="AG59" i="1"/>
  <c r="R198" i="2"/>
  <c r="R90" i="11"/>
  <c r="BK120" i="15"/>
  <c r="J120" i="15" s="1"/>
  <c r="J70" i="15" s="1"/>
  <c r="T198" i="2"/>
  <c r="T120" i="15"/>
  <c r="T211" i="2"/>
  <c r="T90" i="11"/>
  <c r="BK90" i="12"/>
  <c r="BK103" i="12"/>
  <c r="J103" i="12" s="1"/>
  <c r="J66" i="12" s="1"/>
  <c r="T91" i="2"/>
  <c r="T90" i="12"/>
  <c r="T103" i="12"/>
  <c r="T89" i="12" s="1"/>
  <c r="T88" i="12" s="1"/>
  <c r="BK89" i="13"/>
  <c r="BK88" i="13"/>
  <c r="J88" i="13" s="1"/>
  <c r="J64" i="13" s="1"/>
  <c r="T89" i="13"/>
  <c r="T88" i="13" s="1"/>
  <c r="T87" i="13" s="1"/>
  <c r="BK89" i="14"/>
  <c r="J89" i="14" s="1"/>
  <c r="J65" i="14" s="1"/>
  <c r="P89" i="14"/>
  <c r="P88" i="14" s="1"/>
  <c r="P87" i="14" s="1"/>
  <c r="AU67" i="1" s="1"/>
  <c r="R89" i="14"/>
  <c r="R88" i="14"/>
  <c r="R87" i="14"/>
  <c r="T89" i="14"/>
  <c r="T88" i="14"/>
  <c r="T87" i="14"/>
  <c r="R211" i="2"/>
  <c r="P90" i="11"/>
  <c r="BK91" i="2"/>
  <c r="BK112" i="15"/>
  <c r="J112" i="15" s="1"/>
  <c r="J68" i="15" s="1"/>
  <c r="R91" i="2"/>
  <c r="R90" i="2" s="1"/>
  <c r="R89" i="2" s="1"/>
  <c r="P224" i="11"/>
  <c r="P112" i="15"/>
  <c r="P198" i="2"/>
  <c r="P120" i="15"/>
  <c r="P211" i="2"/>
  <c r="T224" i="11"/>
  <c r="P90" i="12"/>
  <c r="P103" i="12"/>
  <c r="P89" i="13"/>
  <c r="P88" i="13"/>
  <c r="P87" i="13" s="1"/>
  <c r="AU66" i="1" s="1"/>
  <c r="T112" i="15"/>
  <c r="BK211" i="2"/>
  <c r="J211" i="2" s="1"/>
  <c r="J67" i="2" s="1"/>
  <c r="BK224" i="11"/>
  <c r="J224" i="11" s="1"/>
  <c r="J66" i="11" s="1"/>
  <c r="R90" i="12"/>
  <c r="R89" i="12"/>
  <c r="R88" i="12" s="1"/>
  <c r="R103" i="12"/>
  <c r="R89" i="13"/>
  <c r="R88" i="13"/>
  <c r="R87" i="13" s="1"/>
  <c r="R120" i="15"/>
  <c r="P91" i="2"/>
  <c r="BK90" i="11"/>
  <c r="J90" i="11"/>
  <c r="J65" i="11" s="1"/>
  <c r="BK198" i="2"/>
  <c r="J198" i="2" s="1"/>
  <c r="J66" i="2" s="1"/>
  <c r="R224" i="11"/>
  <c r="BK94" i="15"/>
  <c r="J94" i="15" s="1"/>
  <c r="J65" i="15" s="1"/>
  <c r="P94" i="15"/>
  <c r="R94" i="15"/>
  <c r="T94" i="15"/>
  <c r="BK105" i="15"/>
  <c r="J105" i="15" s="1"/>
  <c r="J67" i="15" s="1"/>
  <c r="P105" i="15"/>
  <c r="R105" i="15"/>
  <c r="T105" i="15"/>
  <c r="R112" i="15"/>
  <c r="F86" i="2"/>
  <c r="BE212" i="2"/>
  <c r="BE147" i="11"/>
  <c r="BE173" i="11"/>
  <c r="BE221" i="11"/>
  <c r="J56" i="2"/>
  <c r="BE140" i="2"/>
  <c r="BE152" i="2"/>
  <c r="BE203" i="2"/>
  <c r="BE91" i="11"/>
  <c r="BE118" i="15"/>
  <c r="BE112" i="2"/>
  <c r="BE136" i="2"/>
  <c r="BE148" i="2"/>
  <c r="BE192" i="2"/>
  <c r="E76" i="11"/>
  <c r="BE138" i="11"/>
  <c r="J56" i="12"/>
  <c r="BE90" i="13"/>
  <c r="BE96" i="13"/>
  <c r="BE123" i="15"/>
  <c r="BE92" i="2"/>
  <c r="BE180" i="2"/>
  <c r="BE199" i="2"/>
  <c r="BE207" i="2"/>
  <c r="BE257" i="2"/>
  <c r="BE150" i="11"/>
  <c r="BE170" i="11"/>
  <c r="BE225" i="11"/>
  <c r="BE226" i="11"/>
  <c r="J56" i="13"/>
  <c r="F59" i="13"/>
  <c r="F59" i="14"/>
  <c r="BE90" i="14"/>
  <c r="BE96" i="14"/>
  <c r="BE99" i="14"/>
  <c r="BE103" i="14"/>
  <c r="BE106" i="14"/>
  <c r="BE110" i="14"/>
  <c r="E50" i="15"/>
  <c r="J56" i="15"/>
  <c r="F59" i="15"/>
  <c r="BE95" i="15"/>
  <c r="BE97" i="15"/>
  <c r="BE99" i="15"/>
  <c r="BE101" i="15"/>
  <c r="BE96" i="2"/>
  <c r="BE116" i="2"/>
  <c r="BE165" i="2"/>
  <c r="BE225" i="2"/>
  <c r="BE117" i="11"/>
  <c r="BE96" i="12"/>
  <c r="BK117" i="15"/>
  <c r="J117" i="15" s="1"/>
  <c r="J69" i="15" s="1"/>
  <c r="E77" i="2"/>
  <c r="BE108" i="2"/>
  <c r="BE124" i="2"/>
  <c r="BE183" i="2"/>
  <c r="BE235" i="2"/>
  <c r="BE255" i="2"/>
  <c r="BE104" i="11"/>
  <c r="BE122" i="11"/>
  <c r="BE125" i="11"/>
  <c r="BE152" i="11"/>
  <c r="BE167" i="11"/>
  <c r="BE115" i="15"/>
  <c r="BE144" i="2"/>
  <c r="BE173" i="2"/>
  <c r="BE177" i="2"/>
  <c r="BE232" i="2"/>
  <c r="F85" i="11"/>
  <c r="BE160" i="11"/>
  <c r="E50" i="12"/>
  <c r="BE91" i="12"/>
  <c r="BE105" i="12"/>
  <c r="BE113" i="15"/>
  <c r="BE120" i="2"/>
  <c r="BE193" i="11"/>
  <c r="BE121" i="15"/>
  <c r="BE104" i="2"/>
  <c r="BE128" i="2"/>
  <c r="BE156" i="2"/>
  <c r="J56" i="11"/>
  <c r="BE157" i="11"/>
  <c r="BE215" i="11"/>
  <c r="F59" i="12"/>
  <c r="BE104" i="12"/>
  <c r="E50" i="13"/>
  <c r="BE169" i="2"/>
  <c r="BE214" i="2"/>
  <c r="BE217" i="2"/>
  <c r="BE119" i="11"/>
  <c r="BE146" i="11"/>
  <c r="BE178" i="11"/>
  <c r="BE179" i="11"/>
  <c r="BE185" i="11"/>
  <c r="BE97" i="12"/>
  <c r="BE101" i="13"/>
  <c r="BE104" i="13"/>
  <c r="E50" i="14"/>
  <c r="J56" i="14"/>
  <c r="BE100" i="2"/>
  <c r="BE132" i="2"/>
  <c r="BE160" i="2"/>
  <c r="BE189" i="2"/>
  <c r="BE222" i="2"/>
  <c r="BE241" i="2"/>
  <c r="BE248" i="2"/>
  <c r="BE132" i="11"/>
  <c r="BE135" i="11"/>
  <c r="BE141" i="11"/>
  <c r="BE190" i="11"/>
  <c r="BE206" i="11"/>
  <c r="BE259" i="2"/>
  <c r="BE130" i="11"/>
  <c r="BE182" i="11"/>
  <c r="BE102" i="12"/>
  <c r="BE104" i="15"/>
  <c r="BE106" i="15"/>
  <c r="BE108" i="15"/>
  <c r="BE110" i="15"/>
  <c r="BK103" i="15"/>
  <c r="J103" i="15"/>
  <c r="J66" i="15" s="1"/>
  <c r="F39" i="11"/>
  <c r="BD64" i="1" s="1"/>
  <c r="F38" i="12"/>
  <c r="BC65" i="1" s="1"/>
  <c r="BB60" i="1"/>
  <c r="J36" i="11"/>
  <c r="AW64" i="1" s="1"/>
  <c r="F36" i="11"/>
  <c r="BA64" i="1" s="1"/>
  <c r="F37" i="13"/>
  <c r="BB66" i="1" s="1"/>
  <c r="F39" i="12"/>
  <c r="BD65" i="1" s="1"/>
  <c r="BA59" i="1"/>
  <c r="F38" i="2"/>
  <c r="BC55" i="1" s="1"/>
  <c r="F36" i="14"/>
  <c r="BA67" i="1" s="1"/>
  <c r="BC59" i="1"/>
  <c r="F36" i="12"/>
  <c r="BA65" i="1" s="1"/>
  <c r="F36" i="15"/>
  <c r="BA68" i="1" s="1"/>
  <c r="J36" i="12"/>
  <c r="AW65" i="1" s="1"/>
  <c r="F36" i="2"/>
  <c r="BA55" i="1" s="1"/>
  <c r="BC60" i="1"/>
  <c r="F37" i="11"/>
  <c r="BB64" i="1" s="1"/>
  <c r="F37" i="15"/>
  <c r="BB68" i="1" s="1"/>
  <c r="BA60" i="1"/>
  <c r="BD60" i="1"/>
  <c r="F37" i="14"/>
  <c r="BB67" i="1" s="1"/>
  <c r="F39" i="2"/>
  <c r="BD55" i="1" s="1"/>
  <c r="F37" i="12"/>
  <c r="BB65" i="1" s="1"/>
  <c r="J36" i="2"/>
  <c r="AW55" i="1" s="1"/>
  <c r="F38" i="11"/>
  <c r="BC64" i="1" s="1"/>
  <c r="AW59" i="1"/>
  <c r="J36" i="14"/>
  <c r="AW67" i="1" s="1"/>
  <c r="F39" i="13"/>
  <c r="BD66" i="1" s="1"/>
  <c r="F39" i="15"/>
  <c r="BD68" i="1" s="1"/>
  <c r="AW60" i="1"/>
  <c r="F38" i="13"/>
  <c r="BC66" i="1" s="1"/>
  <c r="BD59" i="1"/>
  <c r="BB59" i="1"/>
  <c r="F36" i="13"/>
  <c r="BA66" i="1" s="1"/>
  <c r="F38" i="15"/>
  <c r="BC68" i="1" s="1"/>
  <c r="J36" i="13"/>
  <c r="AW66" i="1" s="1"/>
  <c r="AS54" i="1"/>
  <c r="J36" i="15"/>
  <c r="AW68" i="1" s="1"/>
  <c r="F39" i="14"/>
  <c r="BD67" i="1" s="1"/>
  <c r="F37" i="2"/>
  <c r="BB55" i="1" s="1"/>
  <c r="F38" i="14"/>
  <c r="BC67" i="1" s="1"/>
  <c r="P90" i="2" l="1"/>
  <c r="P89" i="2" s="1"/>
  <c r="AU55" i="1" s="1"/>
  <c r="T90" i="2"/>
  <c r="T89" i="2" s="1"/>
  <c r="P89" i="12"/>
  <c r="P88" i="12" s="1"/>
  <c r="AU65" i="1" s="1"/>
  <c r="AN59" i="1"/>
  <c r="P93" i="15"/>
  <c r="P92" i="15" s="1"/>
  <c r="AU68" i="1" s="1"/>
  <c r="AU60" i="1"/>
  <c r="T89" i="11"/>
  <c r="T88" i="11" s="1"/>
  <c r="R93" i="15"/>
  <c r="R92" i="15"/>
  <c r="BK89" i="12"/>
  <c r="J89" i="12" s="1"/>
  <c r="J64" i="12" s="1"/>
  <c r="P89" i="11"/>
  <c r="P88" i="11" s="1"/>
  <c r="AU64" i="1" s="1"/>
  <c r="T93" i="15"/>
  <c r="T92" i="15" s="1"/>
  <c r="AU59" i="1"/>
  <c r="R89" i="11"/>
  <c r="R88" i="11"/>
  <c r="BK90" i="2"/>
  <c r="J90" i="2"/>
  <c r="J64" i="2" s="1"/>
  <c r="J90" i="12"/>
  <c r="J65" i="12" s="1"/>
  <c r="J89" i="13"/>
  <c r="J65" i="13" s="1"/>
  <c r="BK88" i="14"/>
  <c r="J88" i="14" s="1"/>
  <c r="J64" i="14" s="1"/>
  <c r="J91" i="2"/>
  <c r="J65" i="2" s="1"/>
  <c r="BK89" i="11"/>
  <c r="J89" i="11" s="1"/>
  <c r="J64" i="11" s="1"/>
  <c r="BK87" i="13"/>
  <c r="J87" i="13"/>
  <c r="J63" i="13" s="1"/>
  <c r="BK93" i="15"/>
  <c r="J93" i="15" s="1"/>
  <c r="J64" i="15" s="1"/>
  <c r="J35" i="14"/>
  <c r="AV67" i="1" s="1"/>
  <c r="AT67" i="1" s="1"/>
  <c r="J35" i="15"/>
  <c r="AV68" i="1" s="1"/>
  <c r="AT68" i="1" s="1"/>
  <c r="J35" i="11"/>
  <c r="AV64" i="1" s="1"/>
  <c r="AT64" i="1" s="1"/>
  <c r="AV60" i="1"/>
  <c r="AT60" i="1" s="1"/>
  <c r="F35" i="11"/>
  <c r="AZ64" i="1" s="1"/>
  <c r="AZ59" i="1"/>
  <c r="F35" i="13"/>
  <c r="AZ66" i="1" s="1"/>
  <c r="AZ60" i="1"/>
  <c r="J35" i="13"/>
  <c r="AV66" i="1" s="1"/>
  <c r="AT66" i="1" s="1"/>
  <c r="AV59" i="1"/>
  <c r="AT59" i="1" s="1"/>
  <c r="J35" i="2"/>
  <c r="AV55" i="1" s="1"/>
  <c r="AT55" i="1" s="1"/>
  <c r="F35" i="15"/>
  <c r="F35" i="2"/>
  <c r="BA54" i="1"/>
  <c r="J35" i="12"/>
  <c r="AV65" i="1" s="1"/>
  <c r="AT65" i="1" s="1"/>
  <c r="F35" i="12"/>
  <c r="AZ65" i="1" s="1"/>
  <c r="F35" i="14"/>
  <c r="AZ67" i="1" s="1"/>
  <c r="AZ68" i="1" l="1"/>
  <c r="AG68" i="1"/>
  <c r="AZ55" i="1"/>
  <c r="W29" i="1"/>
  <c r="AK26" i="1" s="1"/>
  <c r="BK89" i="2"/>
  <c r="J89" i="2" s="1"/>
  <c r="J32" i="2" s="1"/>
  <c r="AG55" i="1" s="1"/>
  <c r="AN55" i="1" s="1"/>
  <c r="BK87" i="14"/>
  <c r="J87" i="14" s="1"/>
  <c r="J63" i="14" s="1"/>
  <c r="BK88" i="11"/>
  <c r="J88" i="11" s="1"/>
  <c r="J32" i="11" s="1"/>
  <c r="AG64" i="1" s="1"/>
  <c r="AN64" i="1" s="1"/>
  <c r="BK88" i="12"/>
  <c r="J88" i="12" s="1"/>
  <c r="J63" i="12" s="1"/>
  <c r="BK92" i="15"/>
  <c r="J92" i="15" s="1"/>
  <c r="J63" i="15" s="1"/>
  <c r="BD54" i="1"/>
  <c r="W33" i="1" s="1"/>
  <c r="J32" i="13"/>
  <c r="AG66" i="1" s="1"/>
  <c r="AN66" i="1" s="1"/>
  <c r="BC54" i="1"/>
  <c r="AY54" i="1" s="1"/>
  <c r="BB54" i="1"/>
  <c r="W31" i="1" s="1"/>
  <c r="AU54" i="1"/>
  <c r="AW54" i="1"/>
  <c r="J41" i="11" l="1"/>
  <c r="J41" i="13"/>
  <c r="J63" i="2"/>
  <c r="J41" i="2"/>
  <c r="J63" i="11"/>
  <c r="AX54" i="1"/>
  <c r="AZ54" i="1"/>
  <c r="W32" i="1"/>
  <c r="J32" i="14"/>
  <c r="AG67" i="1" s="1"/>
  <c r="AN67" i="1" s="1"/>
  <c r="J32" i="15"/>
  <c r="AN68" i="1"/>
  <c r="J32" i="12"/>
  <c r="AG65" i="1" s="1"/>
  <c r="AN65" i="1" s="1"/>
  <c r="AN54" i="1" l="1"/>
  <c r="AG54" i="1"/>
  <c r="AK29" i="1" s="1"/>
  <c r="J41" i="12"/>
  <c r="J41" i="14"/>
  <c r="J41" i="15"/>
  <c r="AV54" i="1"/>
  <c r="AK35" i="1" l="1"/>
  <c r="AT54" i="1"/>
</calcChain>
</file>

<file path=xl/sharedStrings.xml><?xml version="1.0" encoding="utf-8"?>
<sst xmlns="http://schemas.openxmlformats.org/spreadsheetml/2006/main" count="21536" uniqueCount="2224">
  <si>
    <t>Export Komplet</t>
  </si>
  <si>
    <t>VZ</t>
  </si>
  <si>
    <t>2.0</t>
  </si>
  <si>
    <t/>
  </si>
  <si>
    <t>False</t>
  </si>
  <si>
    <t>{ed5efb91-0cbe-40fa-be12-e8ffbf887d1c}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</si>
  <si>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</si>
  <si>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</si>
  <si>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</si>
  <si>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</si>
  <si>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</si>
  <si>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</si>
  <si>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</si>
  <si>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</si>
  <si>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R21-014</t>
  </si>
  <si>
    <t>Stavba:</t>
  </si>
  <si>
    <t>Nová komunikace mezi ul. Dukelskou - Karla Nového - Pražská kasárna, projektová dokumentace</t>
  </si>
  <si>
    <t>KSO:</t>
  </si>
  <si>
    <t>CC-CZ:</t>
  </si>
  <si>
    <t>Místo:</t>
  </si>
  <si>
    <t>k.ú. Benešov</t>
  </si>
  <si>
    <t>Datum:</t>
  </si>
  <si>
    <t>Zadavatel:</t>
  </si>
  <si>
    <t>IČ:</t>
  </si>
  <si>
    <t>Město Benešov</t>
  </si>
  <si>
    <t>DIČ:</t>
  </si>
  <si>
    <t>Zhotovitel:</t>
  </si>
  <si>
    <t xml:space="preserve"> </t>
  </si>
  <si>
    <t>Projektant:</t>
  </si>
  <si>
    <t>DOPAS s.r.o. Praha</t>
  </si>
  <si>
    <t>True</t>
  </si>
  <si>
    <t>Zpracovatel:</t>
  </si>
  <si>
    <t>62196243</t>
  </si>
  <si>
    <t>L. Štuller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</si>
  <si>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</si>
  <si>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</si>
  <si>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</si>
  <si>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</si>
  <si>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</si>
  <si>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</si>
  <si>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</si>
  <si>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</si>
  <si>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</si>
  <si>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</si>
  <si>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</si>
  <si>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</si>
  <si>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</si>
  <si>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</si>
  <si>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</si>
  <si>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</si>
  <si>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</si>
  <si>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</si>
  <si>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</si>
  <si>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</si>
  <si>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</si>
  <si>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</si>
  <si>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</si>
  <si>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</si>
  <si>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</si>
  <si>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</si>
  <si>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</si>
  <si>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</si>
  <si>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</si>
  <si>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</si>
  <si>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</si>
  <si>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</si>
  <si>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</si>
  <si>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</si>
  <si>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</si>
  <si>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</si>
  <si>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</si>
  <si>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</si>
  <si>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</si>
  <si>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</si>
  <si>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</si>
  <si>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</si>
  <si>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{d9c6116f-c9be-4467-9ca8-73968aa34e5d}</t>
  </si>
  <si>
    <t>2</t>
  </si>
  <si>
    <t>/</t>
  </si>
  <si>
    <t>SO 101.1</t>
  </si>
  <si>
    <t>Komunikace a zpevněné plochy (bourání)</t>
  </si>
  <si>
    <t>Soupis</t>
  </si>
  <si>
    <t>{2c8eb5a9-2aad-4914-bdf5-306d1aa65403}</t>
  </si>
  <si>
    <t>{a52596e8-5e95-49e0-9458-cd74d0b9e706}</t>
  </si>
  <si>
    <t>{43f7b318-e645-4943-943f-72d24e089e73}</t>
  </si>
  <si>
    <t>SO 401</t>
  </si>
  <si>
    <t>Veřejné osvětlení</t>
  </si>
  <si>
    <t>{071f96ae-f718-41ea-9306-22caa550f82c}</t>
  </si>
  <si>
    <t>SO 901</t>
  </si>
  <si>
    <t>Návrh DIO - objízdná trasa</t>
  </si>
  <si>
    <t>SO 902</t>
  </si>
  <si>
    <t>VON</t>
  </si>
  <si>
    <t>Vedlejší a ostatní náklady</t>
  </si>
  <si>
    <t>{2f9b62ec-98e2-471d-a5d7-4c523d5309cf}</t>
  </si>
  <si>
    <t>SO 101.2</t>
  </si>
  <si>
    <t>Komunikace a zpevněné plochy (nové konstrukce)</t>
  </si>
  <si>
    <t>{592cd5f0-8dd1-4466-b015-6463889dcae5}</t>
  </si>
  <si>
    <t>SO 701</t>
  </si>
  <si>
    <t>Vegetační úpravy</t>
  </si>
  <si>
    <t>{f0814aef-1000-4f18-8b30-e716562d4b44}</t>
  </si>
  <si>
    <t>SO 702</t>
  </si>
  <si>
    <t>Městský mobiliář</t>
  </si>
  <si>
    <t>{5a6463fe-b269-4665-ab1d-881d4127c3e1}</t>
  </si>
  <si>
    <t>{44f0c4aa-b0e3-41b2-9484-96598f6be7b1}</t>
  </si>
  <si>
    <t>Návrh DIO</t>
  </si>
  <si>
    <t>{210262c7-6cd9-423c-ad22-5a1c32ce6396}</t>
  </si>
  <si>
    <t>{e790860f-b467-4ff6-b61c-3cfab85f3278}</t>
  </si>
  <si>
    <t>KRYCÍ LIST SOUPISU PRACÍ</t>
  </si>
  <si>
    <t>Objekt:</t>
  </si>
  <si>
    <t>1.ET - 1. ETAPA</t>
  </si>
  <si>
    <t>Soupis:</t>
  </si>
  <si>
    <t>SO 101.1 - Komunikace a zpevněné plochy (bourání)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</si>
  <si>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</si>
  <si>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</si>
  <si>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</si>
  <si>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</si>
  <si>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</si>
  <si>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</si>
  <si>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</si>
  <si>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</si>
  <si>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</si>
  <si>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</si>
  <si>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</si>
  <si>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</si>
  <si>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</si>
  <si>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</si>
  <si>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</si>
  <si>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</si>
  <si>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</si>
  <si>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</si>
  <si>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</si>
  <si>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</si>
  <si>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</si>
  <si>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</si>
  <si>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</si>
  <si>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</si>
  <si>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</si>
  <si>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</si>
  <si>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</si>
  <si>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s odstraněním kořenů ručně průměru kmene do 100 mm jakékoliv plochy v rovině nebo ve svahu o sklonu do 1:5</t>
  </si>
  <si>
    <t>m2</t>
  </si>
  <si>
    <t>CS ÚRS 2021 01</t>
  </si>
  <si>
    <t>4</t>
  </si>
  <si>
    <t>523227522</t>
  </si>
  <si>
    <t>VV</t>
  </si>
  <si>
    <t>101_D.1.3 Situace - příprava staveniště.pdf</t>
  </si>
  <si>
    <t>20,000</t>
  </si>
  <si>
    <t>Součet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</si>
  <si>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</si>
  <si>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</si>
  <si>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508376309</t>
  </si>
  <si>
    <t>117,920 " chodník - bet. dlažba</t>
  </si>
  <si>
    <t>3</t>
  </si>
  <si>
    <t>113106171</t>
  </si>
  <si>
    <t>Rozebrání dlažeb a dílců vozovek a ploch s přemístěním hmot na skládku na vzdálenost do 3 m nebo s naložením na dopravní prostředek, s jakoukoliv výplní spár ručně ze zámkové dlažby s ložem z kameniva</t>
  </si>
  <si>
    <t>-418758632</t>
  </si>
  <si>
    <t>98,380 " parkovací stání - bet. dlažba</t>
  </si>
  <si>
    <t>113106242</t>
  </si>
  <si>
    <t>Rozebrání dlažeb a dílců vozovek a ploch s přemístěním hmot na skládku na vzdálenost do 3 m nebo s naložením na dopravní prostředek, s jakoukoliv výplní spár strojně plochy jednotlivě přes 200 m2 ze silničních dílců jakýchkoliv rozměrů, s ložem z kameniva nebo živice se spárami zalitými cementovou maltou</t>
  </si>
  <si>
    <t>-519079529</t>
  </si>
  <si>
    <t>676,230 " parkovací plocha - panely</t>
  </si>
  <si>
    <t>5</t>
  </si>
  <si>
    <t>113107122</t>
  </si>
  <si>
    <t>Odstranění podkladů nebo krytů ručně s přemístěním hmot na skládku na vzdálenost do 3 m nebo s naložením na dopravní prostředek z kameniva hrubého drceného, o tl. vrstvy přes 100 do 200 mm</t>
  </si>
  <si>
    <t>1035042133</t>
  </si>
  <si>
    <t>117,920 " chodník - bet. dlažba (ŠD tl. 150 mm)</t>
  </si>
  <si>
    <t>6</t>
  </si>
  <si>
    <t>113107131</t>
  </si>
  <si>
    <t>Odstranění podkladů nebo krytů ručně s přemístěním hmot na skládku na vzdálenost do 3 m nebo s naložením na dopravní prostředek z betonu prostého, o tl. vrstvy přes 100 do 150 mm</t>
  </si>
  <si>
    <t>-804860542</t>
  </si>
  <si>
    <t>5,590 " beton. plocha</t>
  </si>
  <si>
    <t>7</t>
  </si>
  <si>
    <t>113107166</t>
  </si>
  <si>
    <t>Odstranění podkladů nebo krytů strojně plochy jednotlivě přes 50 m2 do 200 m2 s přemístěním hmot na skládku na vzdálenost do 20 m nebo s naložením na dopravní prostředek z kameniva hrubého drceného se štětem, o tl. vrstvy přes 250 do 450 mm</t>
  </si>
  <si>
    <t>1285079246</t>
  </si>
  <si>
    <t>94,090 " štěrkové pojížděné plochy</t>
  </si>
  <si>
    <t>8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</si>
  <si>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</si>
  <si>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</si>
  <si>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-1895738399</t>
  </si>
  <si>
    <t>1068,730 " komunikace - asfalt (podkladní vrstva ŠD tl. 150 mm)</t>
  </si>
  <si>
    <t>9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</si>
  <si>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</si>
  <si>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</si>
  <si>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1466377293</t>
  </si>
  <si>
    <t>676,230 " parkovací plocha - panely (podkladní vrstva ŠD tl. 250 mm)</t>
  </si>
  <si>
    <t>10</t>
  </si>
  <si>
    <t>113107231</t>
  </si>
  <si>
    <t>Odstranění podkladů nebo krytů strojně plochy jednotlivě přes 200 m2 s přemístěním hmot na skládku na vzdálenost do 20 m nebo s naložením na dopravní prostředek z betonu prostého, o tl. vrstvy přes 100 do 150 mm</t>
  </si>
  <si>
    <t>1906705376</t>
  </si>
  <si>
    <t>1068,730 " komunikace - asfalt (podkladní vrstva SC 8/10 tl. 120 mm)</t>
  </si>
  <si>
    <t>11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</si>
  <si>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</si>
  <si>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</si>
  <si>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-1914027456</t>
  </si>
  <si>
    <t>1068,730 " komunikace - asfalt (ložná + obrusná vrstva)</t>
  </si>
  <si>
    <t>12</t>
  </si>
  <si>
    <t>113107322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</si>
  <si>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</si>
  <si>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-909380404</t>
  </si>
  <si>
    <t>98,380 " parkovací stání - bet. dlažba (podkladní vrstva ŠD tl. 150 mm)</t>
  </si>
  <si>
    <t>13</t>
  </si>
  <si>
    <t>113107323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</si>
  <si>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</si>
  <si>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875132061</t>
  </si>
  <si>
    <t>54,860 " chodník - asfalt (podkladní vrstva ŠD tl. 270 mm)</t>
  </si>
  <si>
    <t>14</t>
  </si>
  <si>
    <t>113107326</t>
  </si>
  <si>
    <t>Odstranění podkladů nebo krytů strojně plochy jednotlivě do 50 m2 s přemístěním hmot na skládku na vzdálenost do 3 m nebo s naložením na dopravní prostředek z kameniva hrubého drceného se štětem, o tl. vrstvy přes 250 do 450 mm</t>
  </si>
  <si>
    <t>604986645</t>
  </si>
  <si>
    <t>7,260 " štěrkové pojížděné plochy</t>
  </si>
  <si>
    <t>113107330</t>
  </si>
  <si>
    <t>Odstranění podkladů nebo krytů strojně plochy jednotlivě do 50 m2 s přemístěním hmot na skládku na vzdálenost do 3 m nebo s naložením na dopravní prostředek z betonu prostého, o tl. vrstvy do 100 mm</t>
  </si>
  <si>
    <t>277161995</t>
  </si>
  <si>
    <t>54,860 " chodník - asfalt (podkladní vrstva SC 8/10 tl. 100 mm)</t>
  </si>
  <si>
    <t>16</t>
  </si>
  <si>
    <t>113107331</t>
  </si>
  <si>
    <t>Odstranění podkladů nebo krytů strojně plochy jednotlivě do 50 m2 s přemístěním hmot na skládku na vzdálenost do 3 m nebo s naložením na dopravní prostředek z betonu prostého, o tl. vrstvy přes 100 do 150 mm</t>
  </si>
  <si>
    <t>-764569</t>
  </si>
  <si>
    <t>98,380 " parkovací stání - bet. dlažba (podkladní vrstva SC 8/10 tl. 120 mm)</t>
  </si>
  <si>
    <t>17</t>
  </si>
  <si>
    <t>113107341</t>
  </si>
  <si>
    <t>Odstranění podkladů nebo krytů strojně plochy jednotlivě do 50 m2 s přemístěním hmot na skládku na vzdálenost do 3 m nebo s naložením na dopravní prostředek živičných, o tl. vrstvy do 50 mm</t>
  </si>
  <si>
    <t>1162105905</t>
  </si>
  <si>
    <t>54,860 " chodník - asfalt</t>
  </si>
  <si>
    <t>18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</si>
  <si>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</si>
  <si>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</si>
  <si>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</si>
  <si>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-519311658</t>
  </si>
  <si>
    <t>4,860+15,090+1,930+9,360+8,870 " bet. silniční obruba</t>
  </si>
  <si>
    <t>11,320+7,990+14,310+7,350+4,610 " kamenná obruba</t>
  </si>
  <si>
    <t>19</t>
  </si>
  <si>
    <t>113204111</t>
  </si>
  <si>
    <t>Vytrhání obrub s vybouráním lože, s přemístěním hmot na skládku na vzdálenost do 3 m nebo s naložením na dopravní prostředek záhonových</t>
  </si>
  <si>
    <t>-995550213</t>
  </si>
  <si>
    <t>18,200 " parková bet. obruba š. 5 cm</t>
  </si>
  <si>
    <t>20</t>
  </si>
  <si>
    <t>121151113</t>
  </si>
  <si>
    <t>Sejmutí ornice strojně při souvislé ploše přes 100 do 500 m2, tl. vrstvy do 200 mm</t>
  </si>
  <si>
    <t>-142702770</t>
  </si>
  <si>
    <t>294,146 " původní zeleň</t>
  </si>
  <si>
    <t>122151104</t>
  </si>
  <si>
    <t>Odkopávky a prokopávky nezapažené strojně v hornině třídy těžitelnosti I skupiny 1 a 2 přes 100 do 500 m3</t>
  </si>
  <si>
    <t>m3</t>
  </si>
  <si>
    <t>879261439</t>
  </si>
  <si>
    <t>376,797*0,420 " nezpevněné plochy - pojížděná hlína</t>
  </si>
  <si>
    <t>22</t>
  </si>
  <si>
    <t>162301501</t>
  </si>
  <si>
    <t>Vodorovné přemístění smýcených křovin do průměru kmene 100 mm na vzdálenost do 5 000 m</t>
  </si>
  <si>
    <t>507534324</t>
  </si>
  <si>
    <t>VV viz. položka č. 111211101</t>
  </si>
  <si>
    <t>23</t>
  </si>
  <si>
    <t>162301981</t>
  </si>
  <si>
    <t>Vodorovné přemístění smýcených křovin Příplatek k ceně za každých dalších i započatých 1 000 m</t>
  </si>
  <si>
    <t>-1107904717</t>
  </si>
  <si>
    <t>20,000*5</t>
  </si>
  <si>
    <t>24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</si>
  <si>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</si>
  <si>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</si>
  <si>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417940197</t>
  </si>
  <si>
    <t>VV viz. položka č. 121151113</t>
  </si>
  <si>
    <t>294,146*0,200 " orniční vrstva na deponii dle propozic objednatele</t>
  </si>
  <si>
    <t>VV viz. položka č. 122151104</t>
  </si>
  <si>
    <t>158,255 " odkopávky na trvalou skládku</t>
  </si>
  <si>
    <t>25</t>
  </si>
  <si>
    <t>171201231</t>
  </si>
  <si>
    <t>Poplatek za uložení stavebního odpadu na recyklační skládce (skládkovné) zeminy a kamení zatříděného do Katalogu odpadů pod kódem 17 05 04</t>
  </si>
  <si>
    <t>t</t>
  </si>
  <si>
    <t>-2026542160</t>
  </si>
  <si>
    <t>158,255*1,75 " odkopávky na trvalou skládku; objem. hmotnost výkopku 1750 kg/m3</t>
  </si>
  <si>
    <t>26</t>
  </si>
  <si>
    <t>171251201</t>
  </si>
  <si>
    <t>Uložení sypaniny na skládky nebo meziskládky bez hutnění s upravením uložené sypaniny do předepsaného tvaru</t>
  </si>
  <si>
    <t>-764751455</t>
  </si>
  <si>
    <t>Ostatní konstrukce a práce, bourání</t>
  </si>
  <si>
    <t>27</t>
  </si>
  <si>
    <t>963015R01</t>
  </si>
  <si>
    <t>Demontáž prefabrikovaných prvků drobné architektury - betonový květináč</t>
  </si>
  <si>
    <t>kus</t>
  </si>
  <si>
    <t>bez CS</t>
  </si>
  <si>
    <t>2088643656</t>
  </si>
  <si>
    <t>2,000</t>
  </si>
  <si>
    <t>28</t>
  </si>
  <si>
    <t>966001311</t>
  </si>
  <si>
    <t>Odstranění odpadkového koše s betonovou patkou</t>
  </si>
  <si>
    <t>-709011697</t>
  </si>
  <si>
    <t>1,000</t>
  </si>
  <si>
    <t>29</t>
  </si>
  <si>
    <t>966051111</t>
  </si>
  <si>
    <t>Bourání palisád betonových osazených v řadě</t>
  </si>
  <si>
    <t>-1641100760</t>
  </si>
  <si>
    <t>(13,140+8,620)*0,200*1,500 " opěrná stěna</t>
  </si>
  <si>
    <t>997</t>
  </si>
  <si>
    <t>Přesun sutě</t>
  </si>
  <si>
    <t>30</t>
  </si>
  <si>
    <t>997221551</t>
  </si>
  <si>
    <t>Vodorovná doprava suti bez naložení, ale se složením a s hrubým urovnáním ze sypkých materiálů, na vzdálenost do 1 km</t>
  </si>
  <si>
    <t>1042008783</t>
  </si>
  <si>
    <t xml:space="preserve">34,197+58,336+309,932+297,541+28,530+24,138+4,501 " podkladní drcené kamenivo </t>
  </si>
  <si>
    <t>31</t>
  </si>
  <si>
    <t>997221559</t>
  </si>
  <si>
    <t>Vodorovná doprava suti bez naložení, ale se složením a s hrubým urovnáním Příplatek k ceně za každý další i započatý 1 km přes 1 km</t>
  </si>
  <si>
    <t>231009241</t>
  </si>
  <si>
    <t>VV viz. položka č. 997221551</t>
  </si>
  <si>
    <t>757,175*9</t>
  </si>
  <si>
    <t>32</t>
  </si>
  <si>
    <t>997221561</t>
  </si>
  <si>
    <t>Vodorovná doprava suti bez naložení, ale se složením a s hrubým urovnáním z kusových materiálů, na vzdálenost do 1 km</t>
  </si>
  <si>
    <t>-115345054</t>
  </si>
  <si>
    <t>1,817+347,337+13,166+31,974 " podkladní beton. vrstvy (SC 8/10)</t>
  </si>
  <si>
    <t>235,121+5,376 " asfaltové kry</t>
  </si>
  <si>
    <t>16,973 " beton. opěrné zdi (palisády)</t>
  </si>
  <si>
    <t>33</t>
  </si>
  <si>
    <t>997221569</t>
  </si>
  <si>
    <t>419153852</t>
  </si>
  <si>
    <t>VV viz. položka č. 997221561</t>
  </si>
  <si>
    <t>651,764*9</t>
  </si>
  <si>
    <t>34</t>
  </si>
  <si>
    <t>997221571</t>
  </si>
  <si>
    <t>Vodorovná doprava vybouraných hmot bez naložení, ale se složením a s hrubým urovnáním na vzdálenost do 1 km</t>
  </si>
  <si>
    <t>-1957643872</t>
  </si>
  <si>
    <t>30,659+29,022 " bet. dlažba</t>
  </si>
  <si>
    <t>287,398 " silniční panel</t>
  </si>
  <si>
    <t>17,566+0,728 " bet. + kamenná obruba</t>
  </si>
  <si>
    <t>1,370 " bet. květináče</t>
  </si>
  <si>
    <t>0,087 " odpadkový koš</t>
  </si>
  <si>
    <t>35</t>
  </si>
  <si>
    <t>997221579</t>
  </si>
  <si>
    <t>Vodorovná doprava vybouraných hmot bez naložení, ale se složením a s hrubým urovnáním na vzdálenost Příplatek k ceně za každý další i započatý 1 km přes 1 km</t>
  </si>
  <si>
    <t>1250107691</t>
  </si>
  <si>
    <t>VV viz. položka č. 997221571</t>
  </si>
  <si>
    <t>366,830*9</t>
  </si>
  <si>
    <t>36</t>
  </si>
  <si>
    <t>997221611</t>
  </si>
  <si>
    <t>Nakládání na dopravní prostředky pro vodorovnou dopravu suti</t>
  </si>
  <si>
    <t>-1147691523</t>
  </si>
  <si>
    <t>37</t>
  </si>
  <si>
    <t>997221612</t>
  </si>
  <si>
    <t>Nakládání na dopravní prostředky pro vodorovnou dopravu vybouraných hmot</t>
  </si>
  <si>
    <t>1991778172</t>
  </si>
  <si>
    <t>38</t>
  </si>
  <si>
    <t>997221861</t>
  </si>
  <si>
    <t>Poplatek za uložení stavebního odpadu na recyklační skládce (skládkovné) z prostého betonu zatříděného do Katalogu odpadů pod kódem 17 01 01</t>
  </si>
  <si>
    <t>1541485624</t>
  </si>
  <si>
    <t>39</t>
  </si>
  <si>
    <t>997221862</t>
  </si>
  <si>
    <t>Poplatek za uložení stavebního odpadu na recyklační skládce (skládkovné) z armovaného betonu zatříděného do Katalogu odpadů pod kódem 17 01 01</t>
  </si>
  <si>
    <t>1603384542</t>
  </si>
  <si>
    <t>40</t>
  </si>
  <si>
    <t>997221873</t>
  </si>
  <si>
    <t>1460097598</t>
  </si>
  <si>
    <t>41</t>
  </si>
  <si>
    <t>997221875</t>
  </si>
  <si>
    <t>Poplatek za uložení stavebního odpadu na recyklační skládce (skládkovné) asfaltového bez obsahu dehtu zatříděného do Katalogu odpadů pod kódem 17 03 02</t>
  </si>
  <si>
    <t>-1609461382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</si>
  <si>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</si>
  <si>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</si>
  <si>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</si>
  <si>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</si>
  <si>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998 - Přesun hmot</t>
  </si>
  <si>
    <t>10,000</t>
  </si>
  <si>
    <t>119003227</t>
  </si>
  <si>
    <t>Pomocné konstrukce při zabezpečení výkopu svislé ocelové mobilní oplocení, výšky do 2,2 m panely vyplněné dráty zřízení</t>
  </si>
  <si>
    <t>119003228</t>
  </si>
  <si>
    <t>Pomocné konstrukce při zabezpečení výkopu svislé ocelové mobilní oplocení, výšky do 2,2 m panely vyplněné dráty odstranění</t>
  </si>
  <si>
    <t>VV viz. položka č. 119003227</t>
  </si>
  <si>
    <t>174151101</t>
  </si>
  <si>
    <t>M</t>
  </si>
  <si>
    <t>58344171</t>
  </si>
  <si>
    <t>štěrkodrť frakce 0/32</t>
  </si>
  <si>
    <t>Zakládání</t>
  </si>
  <si>
    <t>Svislé a kompletní konstrukce</t>
  </si>
  <si>
    <t>Vodorovné konstrukce</t>
  </si>
  <si>
    <t>59224187</t>
  </si>
  <si>
    <t>prstenec šachtový vyrovnávací betonový 625x120x100mm</t>
  </si>
  <si>
    <t>Trubní vedení</t>
  </si>
  <si>
    <t>42</t>
  </si>
  <si>
    <t>43</t>
  </si>
  <si>
    <t>44</t>
  </si>
  <si>
    <t>45</t>
  </si>
  <si>
    <t>10*1,03 'Přepočtené koeficientem množství</t>
  </si>
  <si>
    <t>46</t>
  </si>
  <si>
    <t>47</t>
  </si>
  <si>
    <t>877355231</t>
  </si>
  <si>
    <t>Montáž tvarovek na kanalizačním potrubí z trub z plastu z tvrdého PVC nebo z polypropylenu v otevřeném výkopu víček DN 200</t>
  </si>
  <si>
    <t>48</t>
  </si>
  <si>
    <t>28611724</t>
  </si>
  <si>
    <t>víčko kanalizace plastové KG DN 200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</si>
  <si>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</si>
  <si>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</si>
  <si>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</si>
  <si>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</si>
  <si>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</si>
  <si>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</si>
  <si>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</si>
  <si>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</si>
  <si>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</si>
  <si>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</si>
  <si>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</si>
  <si>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</si>
  <si>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</si>
  <si>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</si>
  <si>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</si>
  <si>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7,000</t>
  </si>
  <si>
    <t>64</t>
  </si>
  <si>
    <t>65</t>
  </si>
  <si>
    <t>66</t>
  </si>
  <si>
    <t>67</t>
  </si>
  <si>
    <t>101_D.1.2 Situace.pdf</t>
  </si>
  <si>
    <t>68</t>
  </si>
  <si>
    <t>69</t>
  </si>
  <si>
    <t>59223864</t>
  </si>
  <si>
    <t>prstenec pro uliční vpusť vyrovnávací betonový 390x60x130mm</t>
  </si>
  <si>
    <t>70</t>
  </si>
  <si>
    <t>71</t>
  </si>
  <si>
    <t>72</t>
  </si>
  <si>
    <t>73</t>
  </si>
  <si>
    <t>899104112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</si>
  <si>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</si>
  <si>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</si>
  <si>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</si>
  <si>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</si>
  <si>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</si>
  <si>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</si>
  <si>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</si>
  <si>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</si>
  <si>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</si>
  <si>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998</t>
  </si>
  <si>
    <t>Přesun hmot</t>
  </si>
  <si>
    <t>83</t>
  </si>
  <si>
    <t>84</t>
  </si>
  <si>
    <t>P</t>
  </si>
  <si>
    <t>56230636</t>
  </si>
  <si>
    <t>M - Práce a dodávky M</t>
  </si>
  <si>
    <t>4,000</t>
  </si>
  <si>
    <t>132251103</t>
  </si>
  <si>
    <t>Hloubení nezapažených rýh šířky do 800 mm strojně s urovnáním dna do předepsaného profilu a spádu v hornině třídy těžitelnosti I skupiny 3 přes 50 do 100 m3</t>
  </si>
  <si>
    <t>151101301</t>
  </si>
  <si>
    <t>151101311</t>
  </si>
  <si>
    <t>VV viz. položka č. 132251103</t>
  </si>
  <si>
    <t>soubor</t>
  </si>
  <si>
    <t>Práce a dodávky M</t>
  </si>
  <si>
    <t>128</t>
  </si>
  <si>
    <t>256</t>
  </si>
  <si>
    <t>6,000</t>
  </si>
  <si>
    <t>85</t>
  </si>
  <si>
    <t>86</t>
  </si>
  <si>
    <t>87</t>
  </si>
  <si>
    <t>88</t>
  </si>
  <si>
    <t>89</t>
  </si>
  <si>
    <t>90</t>
  </si>
  <si>
    <t>91</t>
  </si>
  <si>
    <t>92</t>
  </si>
  <si>
    <t>SO 401 - Veřejné osvětlení</t>
  </si>
  <si>
    <t xml:space="preserve">    21-M - Elektromontáže</t>
  </si>
  <si>
    <t xml:space="preserve">    46-M - Zemní práce při extr.mont.pracích</t>
  </si>
  <si>
    <t>21-M</t>
  </si>
  <si>
    <t>Elektromontáže</t>
  </si>
  <si>
    <t>210100099</t>
  </si>
  <si>
    <t>Ukončení vodičů izolovaných s označením a zapojením na svorkovnici s otevřením a uzavřením krytu průřezu žíly do 10 mm2</t>
  </si>
  <si>
    <t>-726609551</t>
  </si>
  <si>
    <t>210202016</t>
  </si>
  <si>
    <t>Montáž svítidel výbojkových se zapojením vodičů průmyslových nebo venkovních na sloupek parkových</t>
  </si>
  <si>
    <t>-1379305517</t>
  </si>
  <si>
    <t>401_D.1 Technická zpráva.pdf</t>
  </si>
  <si>
    <t>401_D.1.1 Situace.pdf</t>
  </si>
  <si>
    <t>401_D.1.3 Sestava stožáru A.pdf</t>
  </si>
  <si>
    <t>6,000 " stožár 1-6</t>
  </si>
  <si>
    <t>1,000 " stožár 7 (výměna svítidla)</t>
  </si>
  <si>
    <t>35500R03</t>
  </si>
  <si>
    <t>svítidlo LED mini-5068/16 500 mA/5139/WW730/28W</t>
  </si>
  <si>
    <t>-384990970</t>
  </si>
  <si>
    <t>35500R04</t>
  </si>
  <si>
    <t>svítidlo LED mini-5068/16 500 mA/5139/WW730/79W</t>
  </si>
  <si>
    <t>1829166761</t>
  </si>
  <si>
    <t>210204011</t>
  </si>
  <si>
    <t>Montáž stožárů osvětlení, bez zemních prací ocelových samostatně stojících, délky do 12 m</t>
  </si>
  <si>
    <t>298316725</t>
  </si>
  <si>
    <t>35500R01</t>
  </si>
  <si>
    <t>stožář osvětlení výšky 6 m ocelový bezpaticový KOO KLL6-114/76/60 + kotevní rošt KO-300</t>
  </si>
  <si>
    <t>-1422628605</t>
  </si>
  <si>
    <t>210204205</t>
  </si>
  <si>
    <t>Montáž elektrovýzbroje stožárů osvětlení 6 okruhů</t>
  </si>
  <si>
    <t>2072109920</t>
  </si>
  <si>
    <t>VV viz. položka č. 210204011</t>
  </si>
  <si>
    <t>35500R02</t>
  </si>
  <si>
    <t>elektrovýzbroj stožáru VO vč. E27</t>
  </si>
  <si>
    <t>916764649</t>
  </si>
  <si>
    <t>210220022</t>
  </si>
  <si>
    <t>Montáž uzemňovacího vedení s upevněním, propojením a připojením pomocí svorek v zemi s izolací spojů vodičů FeZn drátem nebo lanem průměru do 10 mm v městské zástavbě</t>
  </si>
  <si>
    <t>1694040609</t>
  </si>
  <si>
    <t>270,000</t>
  </si>
  <si>
    <t>35441073</t>
  </si>
  <si>
    <t>drát D 10mm FeZn</t>
  </si>
  <si>
    <t>kg</t>
  </si>
  <si>
    <t>-819128653</t>
  </si>
  <si>
    <t>270,000*0,62 " (0,62 kg/m´)</t>
  </si>
  <si>
    <t>167,4*1,15 'Přepočtené koeficientem množství</t>
  </si>
  <si>
    <t>210220301</t>
  </si>
  <si>
    <t>Montáž hromosvodného vedení svorek se 2 šrouby</t>
  </si>
  <si>
    <t>1060825035</t>
  </si>
  <si>
    <t>35431019</t>
  </si>
  <si>
    <t>svorka uzemnění FeZn připojovací na kovové části pro 1 vodič D 7-10 mm -plochá, 2 šrouby</t>
  </si>
  <si>
    <t>-819598390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</si>
  <si>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</si>
  <si>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</si>
  <si>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-1467214437</t>
  </si>
  <si>
    <t>210280223</t>
  </si>
  <si>
    <t>Měření zemních odporů zemnící sítě délky pásku přes 200 do 500 m</t>
  </si>
  <si>
    <t>2019057381</t>
  </si>
  <si>
    <t>210280712</t>
  </si>
  <si>
    <t>Zkoušky a prohlídky osvětlovacího zařízení měření intenzity osvětlení</t>
  </si>
  <si>
    <t>-343178491</t>
  </si>
  <si>
    <t>210802016</t>
  </si>
  <si>
    <t>Demontáž svítidel venkovního světlení ze stožáru</t>
  </si>
  <si>
    <t>-836241942</t>
  </si>
  <si>
    <t>210804011</t>
  </si>
  <si>
    <t>Demontáž stožáru veřejného osvětlení s odpojením a demontáží svítidla</t>
  </si>
  <si>
    <t>-1387015482</t>
  </si>
  <si>
    <t>3,000</t>
  </si>
  <si>
    <t>210812033</t>
  </si>
  <si>
    <t>Montáž izolovaných kabelů měděných do 1 kV bez ukončení plných a kulatých (např. CYKY, CHKE-R) uložených volně nebo v liště počtu a průřezu žil 4x6 až 10 mm2</t>
  </si>
  <si>
    <t>549070604</t>
  </si>
  <si>
    <t>275,000</t>
  </si>
  <si>
    <t>34111076</t>
  </si>
  <si>
    <t>kabel instalační jádro Cu plné izolace PVC plášť PVC 450/750V (CYKY) 4x10mm2</t>
  </si>
  <si>
    <t>187879559</t>
  </si>
  <si>
    <t>275*1,15 'Přepočtené koeficientem množství</t>
  </si>
  <si>
    <t>210950201</t>
  </si>
  <si>
    <t>Ostatní práce při montáži vodičů, šňůr a kabelů Příplatek k cenám za zatahování kabelů do tvárnicových tras s komorami nebo do kolektorů hmotnosti kabelů do 0,75 kg</t>
  </si>
  <si>
    <t>914201121</t>
  </si>
  <si>
    <t>VV viz. položka č. 210812033</t>
  </si>
  <si>
    <t>46-M</t>
  </si>
  <si>
    <t>Zemní práce při extr.mont.pracích</t>
  </si>
  <si>
    <t>460010024</t>
  </si>
  <si>
    <t>Vytyčení trasy vedení kabelového (podzemního) v zastavěném prostoru</t>
  </si>
  <si>
    <t>km</t>
  </si>
  <si>
    <t>-441861907</t>
  </si>
  <si>
    <t>222,000/1000 " rýha 35x80 cm</t>
  </si>
  <si>
    <t>44,000/1000 " rýha 50x120 cm</t>
  </si>
  <si>
    <t>460010025</t>
  </si>
  <si>
    <t>Vytyčení trasy inženýrských sítí v zastavěném prostoru</t>
  </si>
  <si>
    <t>945894263</t>
  </si>
  <si>
    <t>VV viz. položka č. 460010024</t>
  </si>
  <si>
    <t>0,266</t>
  </si>
  <si>
    <t>460061121</t>
  </si>
  <si>
    <t>Zabezpečení výkopu a objektů přechodová lávka délky do 2 m včetně zábradlí zřízení</t>
  </si>
  <si>
    <t>-1093686141</t>
  </si>
  <si>
    <t>460061122</t>
  </si>
  <si>
    <t>Zabezpečení výkopu a objektů přechodová lávka délky do 2 m včetně zábradlí odstranění</t>
  </si>
  <si>
    <t>1558601165</t>
  </si>
  <si>
    <t>VV viz. položka č. 460061121</t>
  </si>
  <si>
    <t>460061131</t>
  </si>
  <si>
    <t>Zabezpečení výkopu a objektů pojízdný tlustý ocelový plech šířky výkopu do 1 m zřízení</t>
  </si>
  <si>
    <t>-1856308081</t>
  </si>
  <si>
    <t>3,000*2,000*4</t>
  </si>
  <si>
    <t>460061132</t>
  </si>
  <si>
    <t>Zabezpečení výkopu a objektů pojízdný tlustý ocelový plech šířky výkopu do 1 m odstranění</t>
  </si>
  <si>
    <t>788225024</t>
  </si>
  <si>
    <t>VV viz. položka č. 460061131</t>
  </si>
  <si>
    <t>24,000</t>
  </si>
  <si>
    <t>460061141</t>
  </si>
  <si>
    <t>Zabezpečení výkopu a objektů ocelové mobilní oplocení výšky do 1,5 m zřízení</t>
  </si>
  <si>
    <t>-768114830</t>
  </si>
  <si>
    <t>224,000*2+45,500*2+3,500*4 " rýha 35x80 cm + rýha 50x120 cm</t>
  </si>
  <si>
    <t>460061142</t>
  </si>
  <si>
    <t>Zabezpečení výkopu a objektů ocelové mobilní oplocení výšky do 1,5 m odstranění</t>
  </si>
  <si>
    <t>216984917</t>
  </si>
  <si>
    <t>VV viz. položka č. 460061141</t>
  </si>
  <si>
    <t>553,000</t>
  </si>
  <si>
    <t>460131113</t>
  </si>
  <si>
    <t>Hloubení nezapažených jam ručně včetně urovnání dna s přemístěním výkopku do vzdálenosti 3 m od okraje jámy nebo s naložením na dopravní prostředek v hornině třídy těžitelnosti I skupiny 3</t>
  </si>
  <si>
    <t>-119098386</t>
  </si>
  <si>
    <t>(1,200*1,200*1,500)*6</t>
  </si>
  <si>
    <t>460161172</t>
  </si>
  <si>
    <t>Hloubení zapažených i nezapažených kabelových rýh ručně včetně urovnání dna s přemístěním výkopku do vzdálenosti 3 m od okraje jámy nebo s naložením na dopravní prostředek šířky 35 cm hloubky 80 cm v hornině třídy těžitelnosti I skupiny 3</t>
  </si>
  <si>
    <t>1370505941</t>
  </si>
  <si>
    <t>222,000</t>
  </si>
  <si>
    <t>460161312</t>
  </si>
  <si>
    <t>Hloubení zapažených i nezapažených kabelových rýh ručně včetně urovnání dna s přemístěním výkopku do vzdálenosti 3 m od okraje jámy nebo s naložením na dopravní prostředek šířky 50 cm hloubky 120 cm v hornině třídy těžitelnosti I skupiny 3</t>
  </si>
  <si>
    <t>28430457</t>
  </si>
  <si>
    <t>44,000</t>
  </si>
  <si>
    <t>460241111</t>
  </si>
  <si>
    <t>Příplatek k cenám vykopávek v blízkosti podzemního vedení pro jakoukoliv třídu horniny</t>
  </si>
  <si>
    <t>-1473458525</t>
  </si>
  <si>
    <t>(1,000*0,800)*0,350*12 " křížení IS</t>
  </si>
  <si>
    <t>460242211</t>
  </si>
  <si>
    <t>Provizorní zajištění inženýrských sítí ve výkopech kabelů při křížení</t>
  </si>
  <si>
    <t>212905484</t>
  </si>
  <si>
    <t>12,000</t>
  </si>
  <si>
    <t>460321111</t>
  </si>
  <si>
    <t>Vodorovné přemístění (odvoz) horniny stavebním kolečkem s vyprázdněním kolečka na hromady nebo do dopravního prostředku z jakékoliv horniny na vzdálenost do 10 m</t>
  </si>
  <si>
    <t>363274054</t>
  </si>
  <si>
    <t>přebytečný výkopek k místu centrální nakládky do staveništního kontejneru</t>
  </si>
  <si>
    <t>222,000*0,350*0,300</t>
  </si>
  <si>
    <t>44,000*0,500*0,500</t>
  </si>
  <si>
    <t>460321121</t>
  </si>
  <si>
    <t>Vodorovné přemístění (odvoz) horniny stavebním kolečkem s vyprázdněním kolečka na hromady nebo do dopravního prostředku z jakékoliv horniny Příplatek za k ceně za každých dalších 10 m</t>
  </si>
  <si>
    <t>-596476377</t>
  </si>
  <si>
    <t>VV viz. položka č. 460321111</t>
  </si>
  <si>
    <t>34,310*4</t>
  </si>
  <si>
    <t>460341113</t>
  </si>
  <si>
    <t>Vodorovné přemístění (odvoz) horniny dopravními prostředky včetně složení, bez naložení a rozprostření jakékoliv třídy, na vzdálenost přes 500 do 1000 m</t>
  </si>
  <si>
    <t>426343488</t>
  </si>
  <si>
    <t>přebytečný výkopek na trvalou skládku</t>
  </si>
  <si>
    <t>34,310</t>
  </si>
  <si>
    <t>460341121</t>
  </si>
  <si>
    <t>Vodorovné přemístění (odvoz) horniny dopravními prostředky včetně složení, bez naložení a rozprostření jakékoliv třídy, na vzdálenost Příplatek k ceně -1113 za každých dalších i započatých 1000 m</t>
  </si>
  <si>
    <t>62707124</t>
  </si>
  <si>
    <t>VV viz. položka č. 460341113</t>
  </si>
  <si>
    <t>34,310*9</t>
  </si>
  <si>
    <t>460361121</t>
  </si>
  <si>
    <t>Poplatek (skládkovné) za uložení zeminy na recyklační skládce zatříděné do Katalogu odpadů pod kódem 17 05 04</t>
  </si>
  <si>
    <t>-1289584727</t>
  </si>
  <si>
    <t>34,310*1,75 " objem. hmotnost výkopku 1750 kg/m3</t>
  </si>
  <si>
    <t>460371111</t>
  </si>
  <si>
    <t>Naložení výkopku ručně z hornin třídy těžitelnosti I skupiny 1 až 3</t>
  </si>
  <si>
    <t>2082384098</t>
  </si>
  <si>
    <t>460431182</t>
  </si>
  <si>
    <t>Zásyp kabelových rýh ručně s přemístění sypaniny ze vzdálenosti do 10 m, s uložením výkopku ve vrstvách včetně zhutnění a úpravy povrchu šířky 35 cm hloubky 80 cm z horniny třídy těžitelnosti I skupiny 3</t>
  </si>
  <si>
    <t>-2046356484</t>
  </si>
  <si>
    <t>58337310</t>
  </si>
  <si>
    <t>štěrkopísek frakce 0/4</t>
  </si>
  <si>
    <t>1159574172</t>
  </si>
  <si>
    <t>222,000*0,350*0,200</t>
  </si>
  <si>
    <t>-(PI*0,025*0,025*222,000) " odpočet chráničky d 50</t>
  </si>
  <si>
    <t>15,104*2 'Přepočtené koeficientem množství</t>
  </si>
  <si>
    <t>460431332</t>
  </si>
  <si>
    <t>Zásyp kabelových rýh ručně s přemístění sypaniny ze vzdálenosti do 10 m, s uložením výkopku ve vrstvách včetně zhutnění a úpravy povrchu šířky 50 cm hloubky 120 cm z horniny třídy těžitelnosti I skupiny 3</t>
  </si>
  <si>
    <t>-1749121200</t>
  </si>
  <si>
    <t>1487113645</t>
  </si>
  <si>
    <t>44,000*0,500*0,400</t>
  </si>
  <si>
    <t>-(PI*0,050*0,050*44,000) " odpočet chráničky d 100</t>
  </si>
  <si>
    <t>8,454*2 'Přepočtené koeficientem množství</t>
  </si>
  <si>
    <t>460481122</t>
  </si>
  <si>
    <t>Úprava pláně ručně v hornině třídy těžitelnosti I skupiny 3 se zhutněním</t>
  </si>
  <si>
    <t>521723936</t>
  </si>
  <si>
    <t>222,000*0,350</t>
  </si>
  <si>
    <t>44,000*0,500</t>
  </si>
  <si>
    <t>460631212</t>
  </si>
  <si>
    <t>Zemní protlaky řízené horizontální vrtání v hornině třídy těžitelnosti I a II skupiny 1 až 4 včetně protlačení trub v hloubce do 6 m vnějšího průměru vrtu přes 90 do 110 mm</t>
  </si>
  <si>
    <t>-1662547014</t>
  </si>
  <si>
    <t>55283916</t>
  </si>
  <si>
    <t>trubka ocelová bezešvá hladká jakost 11 353 108x5,0mm</t>
  </si>
  <si>
    <t>-372023877</t>
  </si>
  <si>
    <t>460632113</t>
  </si>
  <si>
    <t>Zemní protlaky zemní práce nutné k provedení protlaku výkop včetně zásypu ručně startovací jáma v hornině třídy těžitelnosti I skupiny 3</t>
  </si>
  <si>
    <t>-725024486</t>
  </si>
  <si>
    <t>460632213</t>
  </si>
  <si>
    <t>Zemní protlaky zemní práce nutné k provedení protlaku výkop včetně zásypu ručně koncová jáma v hornině třídy těžitelnosti I skupiny 3</t>
  </si>
  <si>
    <t>-973338943</t>
  </si>
  <si>
    <t>460641113</t>
  </si>
  <si>
    <t>Základové konstrukce základ bez bednění do rostlé zeminy z monolitického betonu tř. C 16/20</t>
  </si>
  <si>
    <t>2084704928</t>
  </si>
  <si>
    <t>(1,200*1,200*1,500)*6 " stožár VO</t>
  </si>
  <si>
    <t>460641411</t>
  </si>
  <si>
    <t>Základové konstrukce bednění s případnými vzpěrami nezabudované zřízení</t>
  </si>
  <si>
    <t>-1303908890</t>
  </si>
  <si>
    <t>(1,200*4*1,500)*6 " stožár VO</t>
  </si>
  <si>
    <t>460641412</t>
  </si>
  <si>
    <t>Základové konstrukce bednění s případnými vzpěrami nezabudované odstranění</t>
  </si>
  <si>
    <t>797106486</t>
  </si>
  <si>
    <t>VV viz. položka č. 460641411</t>
  </si>
  <si>
    <t>43,200</t>
  </si>
  <si>
    <t>460661111</t>
  </si>
  <si>
    <t>Kabelové lože z písku včetně podsypu, zhutnění a urovnání povrchu pro kabely nn bez zakrytí, šířky do 35 cm</t>
  </si>
  <si>
    <t>-27305426</t>
  </si>
  <si>
    <t>460661112</t>
  </si>
  <si>
    <t>Kabelové lože z písku včetně podsypu, zhutnění a urovnání povrchu pro kabely nn bez zakrytí, šířky přes 35 do 50 cm</t>
  </si>
  <si>
    <t>-2003871972</t>
  </si>
  <si>
    <t>460671111</t>
  </si>
  <si>
    <t>Výstražná fólie z PVC pro krytí kabelů včetně vyrovnání povrchu rýhy, rozvinutí a uložení fólie šířky do 20 cm</t>
  </si>
  <si>
    <t>1214260036</t>
  </si>
  <si>
    <t>222,000+44,000</t>
  </si>
  <si>
    <t>460742121</t>
  </si>
  <si>
    <t>Osazení kabelových prostupů včetně utěsnění a spárování z trub plastových do rýhy, bez výkopových prací s obsypem z písku, vnitřního průměru do 10 cm</t>
  </si>
  <si>
    <t>2012702253</t>
  </si>
  <si>
    <t>28610002</t>
  </si>
  <si>
    <t>trubka tlaková hrdlovaná vodovodní PVC dl 6m DN 100</t>
  </si>
  <si>
    <t>-307271961</t>
  </si>
  <si>
    <t>44*1,03 'Přepočtené koeficientem množství</t>
  </si>
  <si>
    <t>460751111</t>
  </si>
  <si>
    <t>Osazení kabelových kanálů včetně utěsnění, vyspárování a zakrytí víkem z prefabrikovaných betonových žlabů do rýhy, bez výkopových prací vnější šířky do 20 cm</t>
  </si>
  <si>
    <t>-1585132850</t>
  </si>
  <si>
    <t>18,000</t>
  </si>
  <si>
    <t>59213001</t>
  </si>
  <si>
    <t>žlab kabelový betonový 100x18,5/10x10cm</t>
  </si>
  <si>
    <t>-2115295928</t>
  </si>
  <si>
    <t>18*1,01 'Přepočtené koeficientem množství</t>
  </si>
  <si>
    <t>460791212</t>
  </si>
  <si>
    <t>Montáž trubek ochranných uložených volně do rýhy plastových ohebných, vnitřního průměru přes 32 do 50 mm</t>
  </si>
  <si>
    <t>200782212</t>
  </si>
  <si>
    <t>34571351</t>
  </si>
  <si>
    <t>trubka elektroinstalační ohebná dvouplášťová korugovaná (chránička) D 41/50mm, HDPE+LDPE</t>
  </si>
  <si>
    <t>1064261079</t>
  </si>
  <si>
    <t>266*1,05 'Přepočtené koeficientem množství</t>
  </si>
  <si>
    <t>469981111</t>
  </si>
  <si>
    <t>Přesun hmot pro pomocné stavební práce při elektromontážích dopravní vzdálenost do 1 000 m</t>
  </si>
  <si>
    <t>1933621168</t>
  </si>
  <si>
    <t>SO 901 - Návrh DIO - objízdná trasa</t>
  </si>
  <si>
    <t>913121111</t>
  </si>
  <si>
    <t>Montáž a demontáž dočasných dopravních značek kompletních značek vč. podstavce a sloupku základních</t>
  </si>
  <si>
    <t>901_C.3.3. Speciální výkres - objízdná trasa.pdf</t>
  </si>
  <si>
    <t>2,000 " IS 11c</t>
  </si>
  <si>
    <t>2,000 " IP 10a</t>
  </si>
  <si>
    <t>1,000 " IP 10b</t>
  </si>
  <si>
    <t>913121112</t>
  </si>
  <si>
    <t>Montáž a demontáž dočasných dopravních značek kompletních značek vč. podstavce a sloupku zvětšených</t>
  </si>
  <si>
    <t>4,000 " IP 22/IS 11c</t>
  </si>
  <si>
    <t>2,000 " IP 22/IP 10b</t>
  </si>
  <si>
    <t>913121211</t>
  </si>
  <si>
    <t>Montáž a demontáž dočasných dopravních značek Příplatek za první a každý další den použití dočasných dopravních značek k ceně 12-1111</t>
  </si>
  <si>
    <t>VV viz. položka č. 913121111</t>
  </si>
  <si>
    <t>913121212</t>
  </si>
  <si>
    <t>Montáž a demontáž dočasných dopravních značek Příplatek za první a každý další den použití dočasných dopravních značek k ceně 12-1112</t>
  </si>
  <si>
    <t>VV viz. položka č. 913121112</t>
  </si>
  <si>
    <t>913221111</t>
  </si>
  <si>
    <t>Montáž a demontáž dočasných dopravních zábran světelných včetně zásobníku na akumulátor, šířky 1,5 m, 3 světla</t>
  </si>
  <si>
    <t>913221211</t>
  </si>
  <si>
    <t>Montáž a demontáž dočasných dopravních zábran Příplatek za první a každý další den použití dočasných dopravních zábran k ceně 22-1111</t>
  </si>
  <si>
    <t>VV viz. položka č. 913221111</t>
  </si>
  <si>
    <t>913331115</t>
  </si>
  <si>
    <t>Montáž a demontáž dočasných dopravních vodících zařízení signální svítilny včetně akumulátoru</t>
  </si>
  <si>
    <t>913331215</t>
  </si>
  <si>
    <t>Montáž a demontáž dočasných dopravních vodících zařízení Příplatek za první a každý další den použití dočasných dopravních vodících zařízení k ceně 33-1115</t>
  </si>
  <si>
    <t>VV viz. položka č. 913331115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</si>
  <si>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</si>
  <si>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</si>
  <si>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</si>
  <si>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</si>
  <si>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</si>
  <si>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</si>
  <si>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</si>
  <si>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</si>
  <si>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</si>
  <si>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</si>
  <si>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</si>
  <si>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012203000</t>
  </si>
  <si>
    <t>Geodetické práce před a při provádění stavby</t>
  </si>
  <si>
    <t>KČ</t>
  </si>
  <si>
    <t>1024</t>
  </si>
  <si>
    <t>Poznámka k položce:_x000D_
-VYTÝČENÍ INŽENÝRSKÝCH SÍTÍ NA STAVENIŠTI VČETNĚ OBNOVENÍ SPRÁVCŮ SÍTÍ PO DOBU VÝSTAVBY PRO VŠECHNY OBJEKTY STAVBY_x000D_
-GEODETICKÉ PRÁCE PO CELOU DOBU VÝSTAVBY PRO VŠECHNY OBJEKTY STAVBY</t>
  </si>
  <si>
    <t>012303000</t>
  </si>
  <si>
    <t>Geodetické práce po výstavbě</t>
  </si>
  <si>
    <t>Poznámka k položce:_x000D_
V TIŠTĚNÉ I DIGITÁLNÍ PODOBĚ:_x000D_
-GEODETICKÉ ZAMĚŘENÍ SKUTEČNÉHO PROVEDENÍ STAVBY,_x000D_
- PODKLADY PRO ZÁKRES DO DIGITÁLNÍ MAPY_x000D_
-GEOMETRICKÝ PLÁN PRO VKLAD DO KATASTRU NEMOVITOSTÍ, _x000D_
-OSTATNÍ INFORMACE VIZ POŽADAVKY V ZD</t>
  </si>
  <si>
    <t>013254000</t>
  </si>
  <si>
    <t>Dokumentace skutečného provedení stavby</t>
  </si>
  <si>
    <t>Poznámka k položce:_x000D_
PRO VŠECHNY OBJEKTY STAVBY (HSV,PSV,MONTÁŽE)_x000D_
_x000D_
-V POČTU  A PROVEDENÍ  DLE ZADÁVACÍ DOKUMENTACE A  vyhl.MPR 499/2006 Sb.a odst.6 § 125 zákona č.183/2006 Sb(stavebního zákona) _x000D_
VČETNĚ FOTODOKUMENTACE STAVBY</t>
  </si>
  <si>
    <t>VRN3</t>
  </si>
  <si>
    <t>Zařízení staveniště</t>
  </si>
  <si>
    <t>030001000</t>
  </si>
  <si>
    <t>Poznámka k položce:_x000D_
Zajištění a provedení všech prací a dodávek nezbytných k provedení díla, tj. prací a dodávek které nejsou přímo určeny rozsahem stavby, avšak jejich provedení je pro zhotovení stavby nezbytné (např. VRN/NUS vč. zařízení staveniště a jeho likvidaci po stavbě, zajištění dočasných přípojek pro zařízení staveniště, aktualizace vyjádření a prověření existence stávajících podzemních i vzdušných vedení a zařízení, zajištění vytýčení všech podzemních sítí  a provedení opatření pro zajištění podzemních a nadzemních sítí a ochranu po dobu výstavby s protokolárním předání křížení se sítěmi, opatření pro zajištění bezpečnosti, ochrany zdraví a požární bezpečnosti.opatření vyplývající z plánu BOZP_x000D_
- veškeré náklady spojené s pořízením, dovozem, montáží, údržbou, demontáží a odvozem:_x000D_
 veškerých mobilních stavebních buněk ( kancelář, šatny, příruční sklad, umývárna ) a k tomu odpovídajících mobilních WC, včetně eventuálního dočasného zpevnění ploch např. pro skládkování a ochranu nezabudovaného nebo vytěženého materiálu, mobilního oplocení staveniště po dobu stavby ,  provizorního ohrazení výkopů, dočasného napojení na inženýrské sítě a ekologickou likvidaci odpadů. Ostatní ZS - viz.ZOV ( např.umístění bezpečnostních značek,tabulky se zákazem vstupu nepovolaným osobám na staveniště a pod.),  rekultivaci plochy po odstranění zařízení staveniště v rozsahu dle ZOV_x000D_
-včetně nákladů na energie pro ZS_x000D_
pro zhotovitele i podzhotovitele</t>
  </si>
  <si>
    <t>032103000</t>
  </si>
  <si>
    <t>Náklady na stavební buňky-KANCELÁŘ PRO OBJEDNATELE</t>
  </si>
  <si>
    <t>Poznámka k položce:_x000D_
VČETNĚ VYBAVENÍ PO CELOU DOBU VÝSTAVBY</t>
  </si>
  <si>
    <t>034503000</t>
  </si>
  <si>
    <t>Informační tabule na staveništi</t>
  </si>
  <si>
    <t>Poznámka k položce:_x000D_
DLE GRAFICKÉHO NÁVRHU A POČTU UVEDENÉHO V ZD</t>
  </si>
  <si>
    <t>VRN4</t>
  </si>
  <si>
    <t>Inženýrská činnost</t>
  </si>
  <si>
    <t>040001000</t>
  </si>
  <si>
    <t>Poznámka k položce:_x000D_
NAPŘ._x000D_
NÁKLADY NA KOLAUDAČNÍ ŘÍZENÍ_x000D_
_x000D_
REVIZE,KTERÉ NEJSOU SOUČÁSTÍ SAMOSTATNÝCH OBJEKTŮ_x000D_
_x000D_
ZKOUŠKY A OSTATNÍ MĚŘENÍ,SLOŽENÍ VYTĚŽENÉ ZEMINY A DALŠÍ, KTERÉ NEJSOU SOUČÁSTÍ SAMOSTATNÝCH OBJEKTŮ</t>
  </si>
  <si>
    <t>045002000</t>
  </si>
  <si>
    <t>Kompletační a koordinační činnost</t>
  </si>
  <si>
    <t>Poznámka k položce:_x000D_
PRO ZHOTOVITELE A PODZHOTOVITELE (HSV,PSV,M)</t>
  </si>
  <si>
    <t>VRN7</t>
  </si>
  <si>
    <t>Provozní vlivy</t>
  </si>
  <si>
    <t>070001000</t>
  </si>
  <si>
    <t>Poznámka k položce:_x000D_
včetně:_x000D_
Technická opatření vyplývající na celé stavbě ze skutečného výskytu inženýrských podzemních sítí v době realizace stavby po jejich vytýčení jejich správci a po zjištění přesného stavu inženýrských sítí v zemi vč.koordinace se zástupci těchto správců sítí při splnění všech prácí,které vyplynou z jejich požadavků-ochranna sítí v rámci staveniště.</t>
  </si>
  <si>
    <t>VRN9</t>
  </si>
  <si>
    <t>Ostatní náklady</t>
  </si>
  <si>
    <t>091704000</t>
  </si>
  <si>
    <t>Náklady na údržbu</t>
  </si>
  <si>
    <t>Poznámka k položce:_x000D_
NÁKLADY NA ÚDRŽBU A ČIŠTĚNÍ PŘÍJEZDOVÝCH KOMUNIKACÍ PO CELOU DOBU VÝSTAVBY_x000D_
_x000D_
NÁKLADY NA OBNOVENÍ VŠECH DOTČENÝCH PLOCH STAVBOU DO PŮVODNÍHO STAVU</t>
  </si>
  <si>
    <t>094002000</t>
  </si>
  <si>
    <t>Ostatní náklady související s výstavbou</t>
  </si>
  <si>
    <t>Poznámka k položce:_x000D_
STŘEŽENÍ A OCHRANA DÍLA OD UKONČENÍ PŘEJÍMACÍHO ŘÍZENÍ DO DOBY VYDÁNÍ PRAVOMOCNÉHO KOLAUDAČNÍHO SOUHLASU - 30 dní</t>
  </si>
  <si>
    <t>SKL_1</t>
  </si>
  <si>
    <t>Komunikace - asfaltová vozovka (skladba 1)</t>
  </si>
  <si>
    <t>794,79</t>
  </si>
  <si>
    <t>SKL_1a</t>
  </si>
  <si>
    <t>Komunikace - asfaltová vozovka - napojení přes odskoky (skladba 1)</t>
  </si>
  <si>
    <t>16,27</t>
  </si>
  <si>
    <t>SKL_2</t>
  </si>
  <si>
    <t>Plocha křižovatky a prahy - betonová dlažba (skladba 2)</t>
  </si>
  <si>
    <t>415,31</t>
  </si>
  <si>
    <t>SKL_2a</t>
  </si>
  <si>
    <t>Plocha křižovatky - předláždění bet. dlažbou (skladba 2)</t>
  </si>
  <si>
    <t>41,1</t>
  </si>
  <si>
    <t>SKL_3</t>
  </si>
  <si>
    <t>Pojížděné chodníky - bet. dlažba (skladba 3)</t>
  </si>
  <si>
    <t>560,49</t>
  </si>
  <si>
    <t>SKL_4</t>
  </si>
  <si>
    <t>Parkovací stání - bet. dlažba (skladba 4)</t>
  </si>
  <si>
    <t>42,21</t>
  </si>
  <si>
    <t>SKL_5</t>
  </si>
  <si>
    <t>Chodník - bet. dlažba (skladba 5)</t>
  </si>
  <si>
    <t>149,19</t>
  </si>
  <si>
    <t>2.ET - 2. ETAPA</t>
  </si>
  <si>
    <t>SKL_5a</t>
  </si>
  <si>
    <t>Chodník - předláždění bet. dlažba (skladba 5)</t>
  </si>
  <si>
    <t>25,66</t>
  </si>
  <si>
    <t>SKL_5b</t>
  </si>
  <si>
    <t>Hmatná dlažba chodník - bet. dlažba (skladba 5)</t>
  </si>
  <si>
    <t>37,27</t>
  </si>
  <si>
    <t>SO 101.2 - Komunikace a zpevněné plochy (nové konstrukce)</t>
  </si>
  <si>
    <t>SKL_2b</t>
  </si>
  <si>
    <t>Hmatná dlažba plochy křižovatky - bet. dlažba (skladba 2)</t>
  </si>
  <si>
    <t>5,2</t>
  </si>
  <si>
    <t>SKL_3a</t>
  </si>
  <si>
    <t>Hmatná dlažba pojížděný chodník - bet. dlažba (skladba 3)</t>
  </si>
  <si>
    <t>5,77</t>
  </si>
  <si>
    <t>OBR_P_8</t>
  </si>
  <si>
    <t>Obrubník betonový parkový 80x250 mm</t>
  </si>
  <si>
    <t>29,66</t>
  </si>
  <si>
    <t>OBR_P_5</t>
  </si>
  <si>
    <t>Obrubník betonový parkový 50x200 mm</t>
  </si>
  <si>
    <t>325,13</t>
  </si>
  <si>
    <t>OBR_S_250</t>
  </si>
  <si>
    <t>Obrubník betonový silniční 150x250 mm</t>
  </si>
  <si>
    <t>57,32</t>
  </si>
  <si>
    <t>OBR_S_150</t>
  </si>
  <si>
    <t>Obrubník betonový silniční 150x150 mm</t>
  </si>
  <si>
    <t>316,28</t>
  </si>
  <si>
    <t>OBR_S_250_100</t>
  </si>
  <si>
    <t>Obrubník betonový silniční 100x250 mm</t>
  </si>
  <si>
    <t>6,87</t>
  </si>
  <si>
    <t>OBR_K</t>
  </si>
  <si>
    <t>Obrubník kamenný OP3 250x200 mm</t>
  </si>
  <si>
    <t>21,15</t>
  </si>
  <si>
    <t>DREN_150</t>
  </si>
  <si>
    <t>Drenáž DN 150 mm</t>
  </si>
  <si>
    <t>193,66</t>
  </si>
  <si>
    <t xml:space="preserve">    5 - Komunikace pozemní</t>
  </si>
  <si>
    <t>-557299194</t>
  </si>
  <si>
    <t>SKL_5a " bet. dlažba po očištění použita zpět k předláždění</t>
  </si>
  <si>
    <t>Mezisoučet " chodník</t>
  </si>
  <si>
    <t>1200596042</t>
  </si>
  <si>
    <t>SKL_2a " bet. dlažba po očištění použita zpět k předláždění</t>
  </si>
  <si>
    <t>Mezisoučet " plocha křižovatky a příčné prahy</t>
  </si>
  <si>
    <t>113154114</t>
  </si>
  <si>
    <t>Frézování živičného podkladu nebo krytu s naložením na dopravní prostředek plochy do 500 m2 bez překážek v trase pruhu šířky do 0,5 m, tloušťky vrstvy 100 mm</t>
  </si>
  <si>
    <t>934579615</t>
  </si>
  <si>
    <t>"101_D.1.2_Situace.pdf</t>
  </si>
  <si>
    <t>(2,800+3,645+9,2600+1,000+0,550+0,800+0,815+1,020+2,260)*0,500 " napojení přes odskoky - ložná vrstva</t>
  </si>
  <si>
    <t>113154122</t>
  </si>
  <si>
    <t>Frézování živičného podkladu nebo krytu s naložením na dopravní prostředek plochy do 500 m2 bez překážek v trase pruhu šířky přes 0,5 m do 1 m, tloušťky vrstvy 40 mm</t>
  </si>
  <si>
    <t>-101564787</t>
  </si>
  <si>
    <t>(2,800+3,645+9,2600+1,000+0,550+0,800+0,815+1,020+2,260)*1,000 " napojení přes odskoky - obrusná vrstva</t>
  </si>
  <si>
    <t>116951213</t>
  </si>
  <si>
    <t>Zemina promísená s vápnem na deponii za účelem zlepšení jejích mechanických vlastností do zásypů inženýrských sítí a stavebních objektů v množství z objemové hmotnosti zeminy po zhutnění přes 1,5 do 2 %</t>
  </si>
  <si>
    <t>12987394</t>
  </si>
  <si>
    <t>615,000 " sejmutá vrstva v tl. 300 mm na úrovni pláně</t>
  </si>
  <si>
    <t>-916681482</t>
  </si>
  <si>
    <t>203,000*2+14,000*2</t>
  </si>
  <si>
    <t>-37681826</t>
  </si>
  <si>
    <t>434,000</t>
  </si>
  <si>
    <t>122252205</t>
  </si>
  <si>
    <t>Odkopávky a prokopávky nezapažené pro silnice a dálnice strojně v hornině třídy těžitelnosti I přes 500 do 1 000 m3</t>
  </si>
  <si>
    <t>-1116016839</t>
  </si>
  <si>
    <t>2050,000*0,300 " sejmutí cca. 300 mm vrstvy na úrovni pláně znehodnocené při provádění 1. etapy prací</t>
  </si>
  <si>
    <t>-39021618</t>
  </si>
  <si>
    <t>101_D.1 Technická zpráva.pdf</t>
  </si>
  <si>
    <t>101_D.1.5 Vzorový příčný řez a detail napojení.pdf</t>
  </si>
  <si>
    <t>DREN_150*0,400*0,850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</si>
  <si>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</si>
  <si>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</si>
  <si>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868422697</t>
  </si>
  <si>
    <t>sejmutá degradovaná vrstva pláně v tl. 300 mm - přemístění na deponii k promísení s vápnem</t>
  </si>
  <si>
    <t>VV viz. položka č. 122252205</t>
  </si>
  <si>
    <t>615,000*2 " 1x na deponii + 1x z deponie na staveniště</t>
  </si>
  <si>
    <t>-1069342990</t>
  </si>
  <si>
    <t>přebytečný výkopek na skládku</t>
  </si>
  <si>
    <t>65,844</t>
  </si>
  <si>
    <t>167151111</t>
  </si>
  <si>
    <t>Nakládání, skládání a překládání neulehlého výkopku nebo sypaniny strojně nakládání, množství přes 100 m3, z hornin třídy těžitelnosti I, skupiny 1 až 3</t>
  </si>
  <si>
    <t>-1262081107</t>
  </si>
  <si>
    <t>upravená zemina pro aktivní zónu na staveništní deponii pro zpětný násyp</t>
  </si>
  <si>
    <t>615,000</t>
  </si>
  <si>
    <t>171152111</t>
  </si>
  <si>
    <t>Uložení sypaniny do zhutněných násypů pro silnice, dálnice a letiště s rozprostřením sypaniny ve vrstvách, s hrubým urovnáním a uzavřením povrchu násypu z hornin nesoudržných sypkých v aktivní zóně</t>
  </si>
  <si>
    <t>782554376</t>
  </si>
  <si>
    <t>upravená původní zemina promísením s vápnem</t>
  </si>
  <si>
    <t>171152501</t>
  </si>
  <si>
    <t>Zhutnění podloží pod násypy z rostlé horniny třídy těžitelnosti I a II, skupiny 1 až 4 z hornin soudružných a nesoudržných</t>
  </si>
  <si>
    <t>1419732201</t>
  </si>
  <si>
    <t>2050,000 " před provedeným zpětného násypu upravenou zeminou</t>
  </si>
  <si>
    <t>-1095076207</t>
  </si>
  <si>
    <t>65,844*1,75 " objem. hmotnost výkopku 1750 kg/m3</t>
  </si>
  <si>
    <t>498780259</t>
  </si>
  <si>
    <t>staveništní deponie pro úpravu zeminy promísením vápnem</t>
  </si>
  <si>
    <t>Mezisoučet " staveništní deponie</t>
  </si>
  <si>
    <t>VV iz. položka č. 132251103</t>
  </si>
  <si>
    <t>Mezisoučet " trvalá skládka</t>
  </si>
  <si>
    <t>174111103</t>
  </si>
  <si>
    <t>Zásyp sypaninou z jakékoliv horniny ručně s uložením výkopku ve vrstvách se zhutněním zářezů se šikmými stěnami pro podzemní vedení a kolem objektů zřízených v těchto zářezech</t>
  </si>
  <si>
    <t>-1030159227</t>
  </si>
  <si>
    <t>dosyp zeminou se zhutněním za liniovým prvkem</t>
  </si>
  <si>
    <t>OBR_K*0,150</t>
  </si>
  <si>
    <t>OBR_P_5*0,150</t>
  </si>
  <si>
    <t>OBR_P_8*0,150</t>
  </si>
  <si>
    <t>OBR_S_150*0,150</t>
  </si>
  <si>
    <t>OBR_S_250*0,150</t>
  </si>
  <si>
    <t>OBR_S_250_100*0,150</t>
  </si>
  <si>
    <t>10364100</t>
  </si>
  <si>
    <t>zemina pro terénní úpravy - tříděná</t>
  </si>
  <si>
    <t>-748381611</t>
  </si>
  <si>
    <t>113,463*1,75 " objem. hmotnost zeminy 1750 kg/m3</t>
  </si>
  <si>
    <t>181252305</t>
  </si>
  <si>
    <t>Úprava pláně na stavbách silnic a dálnic strojně na násypech se zhutněním</t>
  </si>
  <si>
    <t>-2099219519</t>
  </si>
  <si>
    <t>2050,000 " po provedení zpětného násypu upravenou zeminou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</si>
  <si>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</si>
  <si>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</si>
  <si>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-1387011617</t>
  </si>
  <si>
    <t>DREN_150*(0,400*2+0,850*2)</t>
  </si>
  <si>
    <t>69311068</t>
  </si>
  <si>
    <t>geotextilie netkaná separační, ochranná, filtrační, drenážní PP 300g/m2</t>
  </si>
  <si>
    <t>-498807711</t>
  </si>
  <si>
    <t>484,15*1,1845 'Přepočtené koeficientem množství</t>
  </si>
  <si>
    <t>212752102</t>
  </si>
  <si>
    <t>Trativody z drenážních trubek pro liniové stavby a komunikace se zřízením štěrkového lože pod trubky a s jejich obsypem v otevřeném výkopu trubka korugovaná sendvičová PE-HD SN 4 celoperforovaná 360° DN 150</t>
  </si>
  <si>
    <t>-655553438</t>
  </si>
  <si>
    <t>339921131</t>
  </si>
  <si>
    <t>Osazování palisád betonových v řadě se zabetonováním výšky palisády do 500 mm</t>
  </si>
  <si>
    <t>1933974106</t>
  </si>
  <si>
    <t>101_D.1.9 Opěrný prvek u objektu p.č. 167/1.pdf</t>
  </si>
  <si>
    <t>34*0,180 " výška 400 mm</t>
  </si>
  <si>
    <t>592284R02</t>
  </si>
  <si>
    <t>palisáda betonová vzhled dobové dlažební kameny přírodní 180x120x400mm</t>
  </si>
  <si>
    <t>358259920</t>
  </si>
  <si>
    <t>6,120</t>
  </si>
  <si>
    <t>6,12*5,667 'Přepočtené koeficientem množství</t>
  </si>
  <si>
    <t>339921132</t>
  </si>
  <si>
    <t>Osazování palisád betonových v řadě se zabetonováním výšky palisády přes 500 do 1000 mm</t>
  </si>
  <si>
    <t>-763600091</t>
  </si>
  <si>
    <t>37,520 " v případě nerealizování objektu, výška 1000 mm</t>
  </si>
  <si>
    <t>14,000*0,180 " výška 600 mm</t>
  </si>
  <si>
    <t>59228409</t>
  </si>
  <si>
    <t>palisáda betonová vzhled dobové dlažební kameny přírodní 180x120x600mm</t>
  </si>
  <si>
    <t>-338336227</t>
  </si>
  <si>
    <t>2,520</t>
  </si>
  <si>
    <t>2,52*5,667 'Přepočtené koeficientem množství</t>
  </si>
  <si>
    <t>592284R1</t>
  </si>
  <si>
    <t>palisáda betonová vzhled dobové dlažební kameny přírodní 180x120x1000mm</t>
  </si>
  <si>
    <t>1671592051</t>
  </si>
  <si>
    <t>37,520</t>
  </si>
  <si>
    <t>37,52*6,375 'Přepočtené koeficientem množství</t>
  </si>
  <si>
    <t>Komunikace pozemní</t>
  </si>
  <si>
    <t>564851111</t>
  </si>
  <si>
    <t>Podklad ze štěrkodrti ŠD s rozprostřením a zhutněním, po zhutnění tl. 150 mm</t>
  </si>
  <si>
    <t>984357585</t>
  </si>
  <si>
    <t>Mezisoučet " pojížděný chodník</t>
  </si>
  <si>
    <t>Mezisoučet " parkovací stání</t>
  </si>
  <si>
    <t>564861111</t>
  </si>
  <si>
    <t>Podklad ze štěrkodrti ŠD s rozprostřením a zhutněním, po zhutnění tl. 200 mm</t>
  </si>
  <si>
    <t>-1048159348</t>
  </si>
  <si>
    <t>Mezisoučet " asfaltová komunikace</t>
  </si>
  <si>
    <t xml:space="preserve">Mezisoučet " plocha křižovatky a příčných prahů </t>
  </si>
  <si>
    <t>565145111</t>
  </si>
  <si>
    <t>Asfaltový beton vrstva podkladní ACP 16 (obalované kamenivo střednězrnné - OKS) s rozprostřením a zhutněním v pruhu šířky přes 1,5 do 3 m, po zhutnění tl. 60 mm</t>
  </si>
  <si>
    <t>-501640328</t>
  </si>
  <si>
    <t>566301111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</si>
  <si>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0,04 do 0,06 m3/m2</t>
  </si>
  <si>
    <t>-103836653</t>
  </si>
  <si>
    <t>předláždění bet. dlažbou</t>
  </si>
  <si>
    <t>567122111</t>
  </si>
  <si>
    <t>Podklad ze směsi stmelené cementem SC bez dilatačních spár, s rozprostřením a zhutněním SC C 8/10 (KSC I), po zhutnění tl. 120 mm</t>
  </si>
  <si>
    <t>-966739087</t>
  </si>
  <si>
    <t>Mezisoučet " plocha křižovatky a příčných prahů</t>
  </si>
  <si>
    <t>571908111</t>
  </si>
  <si>
    <t>Kryt vymývaným dekoračním kamenivem (kačírkem) tl. 200 mm</t>
  </si>
  <si>
    <t>158021485</t>
  </si>
  <si>
    <t>28,770</t>
  </si>
  <si>
    <t>573111112</t>
  </si>
  <si>
    <t>Postřik infiltrační PI z asfaltu silničního s posypem kamenivem, v množství 1,00 kg/m2</t>
  </si>
  <si>
    <t>-1914491995</t>
  </si>
  <si>
    <t>573211107</t>
  </si>
  <si>
    <t>Postřik spojovací PS bez posypu kamenivem z asfaltu silničního, v množství 0,30 kg/m2</t>
  </si>
  <si>
    <t>664964897</t>
  </si>
  <si>
    <t>577134111</t>
  </si>
  <si>
    <t>Asfaltový beton vrstva obrusná ACO 11 (ABS) s rozprostřením a se zhutněním z nemodifikovaného asfaltu v pruhu šířky do 3 m tř. I, po zhutnění tl. 40 mm</t>
  </si>
  <si>
    <t>-1786174604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</si>
  <si>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</si>
  <si>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</si>
  <si>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26033118</t>
  </si>
  <si>
    <t>4,740 " bet. přídažba u objektu</t>
  </si>
  <si>
    <t>59245018</t>
  </si>
  <si>
    <t>dlažba tvar obdélník betonová 200x100x60mm přírodní</t>
  </si>
  <si>
    <t>13473943</t>
  </si>
  <si>
    <t>3,000 " náhrada nepoužitelné dlažby</t>
  </si>
  <si>
    <t>4,740 " přídlažba u objektu</t>
  </si>
  <si>
    <t>7,74*1,03 'Přepočtené koeficientem množství</t>
  </si>
  <si>
    <t>59245006</t>
  </si>
  <si>
    <t>dlažba tvar obdélník betonová pro nevidomé 200x100x60mm barevná</t>
  </si>
  <si>
    <t>1367424226</t>
  </si>
  <si>
    <t>37,27*1,03 'Přepočtené koeficientem množství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</si>
  <si>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</si>
  <si>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</si>
  <si>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859127690</t>
  </si>
  <si>
    <t>-165607731</t>
  </si>
  <si>
    <t>149,19*1,02 'Přepočtené koeficientem množství</t>
  </si>
  <si>
    <t>596211114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</si>
  <si>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Příplatek k cenám za dlažbu z prvků dvou barev</t>
  </si>
  <si>
    <t>1054201749</t>
  </si>
  <si>
    <t>596212210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</si>
  <si>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</si>
  <si>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-471352873</t>
  </si>
  <si>
    <t>59245213</t>
  </si>
  <si>
    <t>dlažba zámková tvaru I 196x161x80mm přírodní</t>
  </si>
  <si>
    <t>-1927826962</t>
  </si>
  <si>
    <t>5,000 " náhrada za nepoužitelnou část bet. dlažby</t>
  </si>
  <si>
    <t>5*1,03 'Přepočtené koeficientem množství</t>
  </si>
  <si>
    <t>59245203</t>
  </si>
  <si>
    <t>dlažba zámková tvaru I 196x161x80mm barevná</t>
  </si>
  <si>
    <t>1652614703</t>
  </si>
  <si>
    <t>42,21*1,03 'Přepočtené koeficientem množství</t>
  </si>
  <si>
    <t>59245224</t>
  </si>
  <si>
    <t>dlažba zámková tvaru I základní pro nevidomé 196x161x80mm barevná</t>
  </si>
  <si>
    <t>-184940385</t>
  </si>
  <si>
    <t>10,97*1,03 'Přepočtené koeficientem množství</t>
  </si>
  <si>
    <t>596212213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</si>
  <si>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300 m2</t>
  </si>
  <si>
    <t>-1231912049</t>
  </si>
  <si>
    <t>1114900558</t>
  </si>
  <si>
    <t>975,8*1,01 'Přepočtené koeficientem množství</t>
  </si>
  <si>
    <t>596212214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</si>
  <si>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Příplatek k cenám za dlažbu z prvků dvou barev</t>
  </si>
  <si>
    <t>1585568208</t>
  </si>
  <si>
    <t>596991111</t>
  </si>
  <si>
    <t>Řezání betonové, kameninové nebo kamenné dlažby do oblouku tloušťky dlažby do 60 mm</t>
  </si>
  <si>
    <t>263552288</t>
  </si>
  <si>
    <t>2,450+6,050+2,500+2,900+7,350</t>
  </si>
  <si>
    <t>596991112</t>
  </si>
  <si>
    <t>Řezání betonové, kameninové nebo kamenné dlažby do oblouku tloušťky dlažby přes 60 do 80 mm</t>
  </si>
  <si>
    <t>1750302584</t>
  </si>
  <si>
    <t>1,850+1,600+10,200+2,900+3,850+11,200</t>
  </si>
  <si>
    <t>101047832</t>
  </si>
  <si>
    <t>1,000 " rušená UV</t>
  </si>
  <si>
    <t>1587920097</t>
  </si>
  <si>
    <t>1*1,03 'Přepočtené koeficientem množství</t>
  </si>
  <si>
    <t>890411811</t>
  </si>
  <si>
    <t>Bourání šachet a jímek ručně velikosti obestavěného prostoru do 1,5 m3 z prefabrikovaných skruží</t>
  </si>
  <si>
    <t>-976766489</t>
  </si>
  <si>
    <t>(PI*0,300*0,300*1,575)*1 " rušená UV</t>
  </si>
  <si>
    <t>899202211</t>
  </si>
  <si>
    <t>Demontáž mříží litinových včetně rámů, hmotnosti jednotlivě přes 50 do 100 Kg</t>
  </si>
  <si>
    <t>1996378433</t>
  </si>
  <si>
    <t>899231111</t>
  </si>
  <si>
    <t>Výšková úprava uličního vstupu nebo vpusti do 200 mm zvýšením mříže</t>
  </si>
  <si>
    <t>752572754</t>
  </si>
  <si>
    <t>2,000 " UV</t>
  </si>
  <si>
    <t>2140537471</t>
  </si>
  <si>
    <t>2*2 'Přepočtené koeficientem množství</t>
  </si>
  <si>
    <t>899331111</t>
  </si>
  <si>
    <t>Výšková úprava uličního vstupu nebo vpusti do 200 mm zvýšením poklopu</t>
  </si>
  <si>
    <t>-132629775</t>
  </si>
  <si>
    <t>2,000 " RŠ kanalizační</t>
  </si>
  <si>
    <t>1935423665</t>
  </si>
  <si>
    <t>899431111</t>
  </si>
  <si>
    <t>Výšková úprava uličního vstupu nebo vpusti do 200 mm zvýšením krycího hrnce, šoupěte nebo hydrantu bez úpravy armatur</t>
  </si>
  <si>
    <t>91912560</t>
  </si>
  <si>
    <t>5,000 " vodovodní Š</t>
  </si>
  <si>
    <t>deska podkladová uličního poklopu ventilkového a šoupatového</t>
  </si>
  <si>
    <t>-119600252</t>
  </si>
  <si>
    <t>5*2 'Přepočtené koeficientem množství</t>
  </si>
  <si>
    <t>914111111</t>
  </si>
  <si>
    <t>Montáž svislé dopravní značky základní velikosti do 1 m2 objímkami na sloupky nebo konzoly</t>
  </si>
  <si>
    <t>253068932</t>
  </si>
  <si>
    <t>101_D.1.7 Situace dopravního značení.pdf</t>
  </si>
  <si>
    <t>2,000 " P2</t>
  </si>
  <si>
    <t>1,000 " E2d</t>
  </si>
  <si>
    <t>1,000 " P4</t>
  </si>
  <si>
    <t>Mezisoučet " nové desky SDZ</t>
  </si>
  <si>
    <t>1,000 " IP 2</t>
  </si>
  <si>
    <t>Mezisoučet " přesunutá deska SDZ</t>
  </si>
  <si>
    <t>40445612</t>
  </si>
  <si>
    <t>značky upravující přednost P2 750mm</t>
  </si>
  <si>
    <t>-570212668</t>
  </si>
  <si>
    <t>40445609</t>
  </si>
  <si>
    <t>značky upravující přednost P4 900mm</t>
  </si>
  <si>
    <t>-1455927496</t>
  </si>
  <si>
    <t>40445648</t>
  </si>
  <si>
    <t>dodatkové tabulky E2d 500x700mm</t>
  </si>
  <si>
    <t>-1878133834</t>
  </si>
  <si>
    <t>40445257</t>
  </si>
  <si>
    <t>svorka upínací na sloupek D 70mm</t>
  </si>
  <si>
    <t>-128289137</t>
  </si>
  <si>
    <t>914111121</t>
  </si>
  <si>
    <t>Montáž svislé dopravní značky základní velikosti do 2 m2 objímkami na sloupky nebo konzoly</t>
  </si>
  <si>
    <t>208553306</t>
  </si>
  <si>
    <t>2,000 " IZ 6a</t>
  </si>
  <si>
    <t>2,000 " IZ 6b</t>
  </si>
  <si>
    <t>Mezisoučet " nové SDZ</t>
  </si>
  <si>
    <t>40445627</t>
  </si>
  <si>
    <t>informativní značky provozní IZ 6a - IZ 6b, 1000x1500mm</t>
  </si>
  <si>
    <t>-1717967941</t>
  </si>
  <si>
    <t>-1188968299</t>
  </si>
  <si>
    <t>914511112</t>
  </si>
  <si>
    <t>Montáž sloupku dopravních značek délky do 3,5 m do hliníkové patky</t>
  </si>
  <si>
    <t>-1109844560</t>
  </si>
  <si>
    <t>2,000*2 " IZ 6a</t>
  </si>
  <si>
    <t>2,000*2 " IZ 6b</t>
  </si>
  <si>
    <t>40445230</t>
  </si>
  <si>
    <t>sloupek pro dopravní značku Zn D 70mm v 3,5m</t>
  </si>
  <si>
    <t>-1632253547</t>
  </si>
  <si>
    <t>915131111</t>
  </si>
  <si>
    <t>Vodorovné dopravní značení stříkané barvou přechody pro chodce, šipky, symboly bílé základní</t>
  </si>
  <si>
    <t>-935530448</t>
  </si>
  <si>
    <t>(((0,500*1,000)/2)*6)*2 " VDZ V17 (do doby vyzrání)</t>
  </si>
  <si>
    <t>915341111</t>
  </si>
  <si>
    <t>Vodorovné značení předformovaným termoplastem šipky velikosti 1 m</t>
  </si>
  <si>
    <t>-550878092</t>
  </si>
  <si>
    <t>6,000*2 " VDZ V17 (po vyzrání)</t>
  </si>
  <si>
    <t>915495111</t>
  </si>
  <si>
    <t>Vyznačení vodorovného značení betonovou dlažbou do lože z kameniva těženého tl. 40 až 80 mm, s vyplněním spár pásů nebo pruhů</t>
  </si>
  <si>
    <t>1930698240</t>
  </si>
  <si>
    <t>7,480 " VZD V 10c (parkovací stání)</t>
  </si>
  <si>
    <t>5,000 " VZD V 10f (symbol ZTP)</t>
  </si>
  <si>
    <t>653856722</t>
  </si>
  <si>
    <t>2,5*1,03 'Přepočtené koeficientem množství</t>
  </si>
  <si>
    <t>915621111</t>
  </si>
  <si>
    <t>Předznačení pro vodorovné značení stříkané barvou nebo prováděné z nátěrových hmot plošné šipky, symboly, nápisy</t>
  </si>
  <si>
    <t>2139589011</t>
  </si>
  <si>
    <t>VV viz. položka č. 915131111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</si>
  <si>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</si>
  <si>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</si>
  <si>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-1690571568</t>
  </si>
  <si>
    <t>101_D.1.8 Situace obrub.pdf</t>
  </si>
  <si>
    <t>59217032</t>
  </si>
  <si>
    <t>obrubník betonový silniční 1000x150x150mm</t>
  </si>
  <si>
    <t>-566666697</t>
  </si>
  <si>
    <t>316,28*1,02 'Přepočtené koeficientem množství</t>
  </si>
  <si>
    <t>59217031</t>
  </si>
  <si>
    <t>obrubník betonový silniční 1000x150x250mm</t>
  </si>
  <si>
    <t>80002645</t>
  </si>
  <si>
    <t>57,32*1,02 'Přepočtené koeficientem množství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</si>
  <si>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</si>
  <si>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</si>
  <si>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-614705316</t>
  </si>
  <si>
    <t>59217017</t>
  </si>
  <si>
    <t>obrubník betonový chodníkový 1000x100x250mm</t>
  </si>
  <si>
    <t>100878925</t>
  </si>
  <si>
    <t>6,87*1,02 'Přepočtené koeficientem množství</t>
  </si>
  <si>
    <t>916231292</t>
  </si>
  <si>
    <t>Osazení chodníkového obrubníku betonového se zřízením lože, s vyplněním a zatřením spár cementovou maltou Příplatek k cenám za řezání obrubníků při osazení do oblouku vnitřního poloměru do 2,5 m</t>
  </si>
  <si>
    <t>-1582164535</t>
  </si>
  <si>
    <t>(373,600+6,870+21,150)*15/100 " rozsah cca. 15% délek obrub</t>
  </si>
  <si>
    <t>916241113</t>
  </si>
  <si>
    <t>Osazení obrubníku kamenného se zřízením lože, s vyplněním a zatřením spár cementovou maltou ležatého s boční opěrou z betonu prostého, do lože z betonu prostého</t>
  </si>
  <si>
    <t>-436130485</t>
  </si>
  <si>
    <t>58380004</t>
  </si>
  <si>
    <t>obrubník kamenný žulový přímý 1000x250x200mm</t>
  </si>
  <si>
    <t>-377557104</t>
  </si>
  <si>
    <t>21,15*1,02 'Přepočtené koeficientem množství</t>
  </si>
  <si>
    <t>916331112</t>
  </si>
  <si>
    <t>Osazení zahradního obrubníku betonového s ložem tl. od 50 do 100 mm z betonu prostého tř. C 12/15 s boční opěrou z betonu prostého tř. C 12/15</t>
  </si>
  <si>
    <t>839780551</t>
  </si>
  <si>
    <t>59217037</t>
  </si>
  <si>
    <t>obrubník betonový parkový přírodní 500x50x200mm</t>
  </si>
  <si>
    <t>-160105704</t>
  </si>
  <si>
    <t>325,13*1,02 'Přepočtené koeficientem množství</t>
  </si>
  <si>
    <t>59217036</t>
  </si>
  <si>
    <t>obrubník betonový parkový přírodní 500x80x250mm</t>
  </si>
  <si>
    <t>-2088916743</t>
  </si>
  <si>
    <t>29,66*1,02 'Přepočtené koeficientem množství</t>
  </si>
  <si>
    <t>916991121</t>
  </si>
  <si>
    <t>Lože pod obrubníky, krajníky nebo obruby z dlažebních kostek z betonu prostého</t>
  </si>
  <si>
    <t>22156514</t>
  </si>
  <si>
    <t>OBR_K*0,300*0,150</t>
  </si>
  <si>
    <t>OBR_S_150*0,300*0,150</t>
  </si>
  <si>
    <t>OBR_S_250*0,300*0,150</t>
  </si>
  <si>
    <t>OBR_S_250_100*0,300*0,150</t>
  </si>
  <si>
    <t>919112212</t>
  </si>
  <si>
    <t>Řezání dilatačních spár v živičném krytu vytvoření komůrky pro těsnící zálivku šířky 10 mm, hloubky 20 mm</t>
  </si>
  <si>
    <t>-1838969573</t>
  </si>
  <si>
    <t>101_D.1.2_Situace.pdf</t>
  </si>
  <si>
    <t>podél obrub</t>
  </si>
  <si>
    <t>2,125+3,200+1,050+0,725+0,780+0,500+1,000+0,850+0,950+2,650+6,000+1,150+0,900+0,7650+0,625+0,750+0,650+0,650+2,600</t>
  </si>
  <si>
    <t>6,000+21,350+6,000+21,350</t>
  </si>
  <si>
    <t>6,000+58,750+6,000+58,750</t>
  </si>
  <si>
    <t>6,000+45,750+7,000+1,100+0,850+0,800+0,800+0,800+46,650</t>
  </si>
  <si>
    <t>Mezisoučet " obruby</t>
  </si>
  <si>
    <t>podíl kanalizačních prvků</t>
  </si>
  <si>
    <t>(0,600*4)*4 " UV</t>
  </si>
  <si>
    <t>(Pi*1,035)*4 " RŠ</t>
  </si>
  <si>
    <t>Mezisoučet " kanal. prvky</t>
  </si>
  <si>
    <t>919122111</t>
  </si>
  <si>
    <t>Utěsnění dilatačních spár zálivkou za tepla v cementobetonovém nebo živičném krytu včetně adhezního nátěru s těsnicím profilem pod zálivkou, pro komůrky šířky 10 mm, hloubky 20 mm</t>
  </si>
  <si>
    <t>618527286</t>
  </si>
  <si>
    <t>VV viz. položka č. 919112212</t>
  </si>
  <si>
    <t>344,476</t>
  </si>
  <si>
    <t>919125111</t>
  </si>
  <si>
    <t>Těsnění svislé spáry mezi živičným krytem a ostatními prvky asfaltovou páskou samolepicí šířky 35 mm tl. 8 mm</t>
  </si>
  <si>
    <t>1915850759</t>
  </si>
  <si>
    <t>919721101</t>
  </si>
  <si>
    <t>Geomříž pro stabilizaci podkladu tkaná z polyesteru podélná pevnost v tahu do 50 kN/m</t>
  </si>
  <si>
    <t>-1902238617</t>
  </si>
  <si>
    <t>93</t>
  </si>
  <si>
    <t>919726123</t>
  </si>
  <si>
    <t>Geotextilie netkaná pro ochranu, separaci nebo filtraci měrná hmotnost přes 300 do 500 g/m2</t>
  </si>
  <si>
    <t>860311083</t>
  </si>
  <si>
    <t>94</t>
  </si>
  <si>
    <t>919731121</t>
  </si>
  <si>
    <t>Zarovnání styčné plochy podkladu nebo krytu podél vybourané části komunikace nebo zpevněné plochy živičné tl. do 50 mm</t>
  </si>
  <si>
    <t>-831552878</t>
  </si>
  <si>
    <t>1,000+2,800+3,645+9,2600+1,000+0,550+0,800+0,815+1,020+2,260+1,000 " napojení přes odskoky - obrusná vrstva</t>
  </si>
  <si>
    <t>95</t>
  </si>
  <si>
    <t>919731122</t>
  </si>
  <si>
    <t>Zarovnání styčné plochy podkladu nebo krytu podél vybourané části komunikace nebo zpevněné plochy živičné tl. přes 50 do 100 mm</t>
  </si>
  <si>
    <t>-523714836</t>
  </si>
  <si>
    <t>0,500+2,800+3,645+9,2600+1,000+0,550+0,800+0,815+1,020+2,260+0,500 " napojení přes odskoky - ložná vrstva</t>
  </si>
  <si>
    <t>96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</si>
  <si>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</si>
  <si>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</si>
  <si>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-1294333363</t>
  </si>
  <si>
    <t>97</t>
  </si>
  <si>
    <t>919735111</t>
  </si>
  <si>
    <t>Řezání stávajícího živičného krytu nebo podkladu hloubky do 50 mm</t>
  </si>
  <si>
    <t>-912196507</t>
  </si>
  <si>
    <t>98</t>
  </si>
  <si>
    <t>919735112</t>
  </si>
  <si>
    <t>Řezání stávajícího živičného krytu nebo podkladu hloubky přes 50 do 100 mm</t>
  </si>
  <si>
    <t>-473256173</t>
  </si>
  <si>
    <t>99</t>
  </si>
  <si>
    <t>919794441</t>
  </si>
  <si>
    <t>Úprava ploch kolem hydrantů, šoupat, kanalizačních poklopů a mříží, sloupů apod. v živičných krytech jakékoliv tloušťky, jednotlivě v půdorysné ploše do 2 m2</t>
  </si>
  <si>
    <t>-862307488</t>
  </si>
  <si>
    <t>4,000+1,000 " UV</t>
  </si>
  <si>
    <t>4,000 " RŠ</t>
  </si>
  <si>
    <t>2,000 " Š</t>
  </si>
  <si>
    <t>100</t>
  </si>
  <si>
    <t>935113111</t>
  </si>
  <si>
    <t>Osazení odvodňovacího žlabu s krycím roštem polymerbetonového šířky do 200 mm</t>
  </si>
  <si>
    <t>-33116203</t>
  </si>
  <si>
    <t>1,950</t>
  </si>
  <si>
    <t>101</t>
  </si>
  <si>
    <t>59227011</t>
  </si>
  <si>
    <t>žlab odvodňovací polymerbetonový se spádem dna 0,5% 1000x130x180mm</t>
  </si>
  <si>
    <t>-521044553</t>
  </si>
  <si>
    <t>1,5*1,02 'Přepočtené koeficientem množství</t>
  </si>
  <si>
    <t>102</t>
  </si>
  <si>
    <t>59227027</t>
  </si>
  <si>
    <t>čelo plné na začátek a konec odvodňovacího žlabu polymerický beton všechny stavební výšky</t>
  </si>
  <si>
    <t>-165749068</t>
  </si>
  <si>
    <t>1*1,02 'Přepočtené koeficientem množství</t>
  </si>
  <si>
    <t>103</t>
  </si>
  <si>
    <t>56241453</t>
  </si>
  <si>
    <t xml:space="preserve">vpusť s kalovým košem s předformovaným odtokem zátěž A15-D 400kN pro žlaby </t>
  </si>
  <si>
    <t>-1739384418</t>
  </si>
  <si>
    <t>104</t>
  </si>
  <si>
    <t>56241025</t>
  </si>
  <si>
    <t>rošt můstkový D400 litina dl 0,5m oka 12/150 pro žlab</t>
  </si>
  <si>
    <t>-1110285120</t>
  </si>
  <si>
    <t>2*1,02 'Přepočtené koeficientem množství</t>
  </si>
  <si>
    <t>105</t>
  </si>
  <si>
    <t>938908411</t>
  </si>
  <si>
    <t>Čištění vozovek splachováním vodou povrchu podkladu nebo krytu živičného, betonového nebo dlážděného</t>
  </si>
  <si>
    <t>-1274460366</t>
  </si>
  <si>
    <t>SKL_1*2 " 1x ACP16 + 1x ACO11</t>
  </si>
  <si>
    <t>SKL_1a*2 " 1x ACP16 + 1x ACO11</t>
  </si>
  <si>
    <t>106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</si>
  <si>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</si>
  <si>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</si>
  <si>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-187173710</t>
  </si>
  <si>
    <t>VV viz. položka č. 938908411</t>
  </si>
  <si>
    <t>1622,120</t>
  </si>
  <si>
    <t>107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</si>
  <si>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</si>
  <si>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</si>
  <si>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-2110905727</t>
  </si>
  <si>
    <t>1,000 " přesunutá deska SDZ</t>
  </si>
  <si>
    <t>108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</si>
  <si>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</si>
  <si>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</si>
  <si>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2006010442</t>
  </si>
  <si>
    <t>109</t>
  </si>
  <si>
    <t>997221131</t>
  </si>
  <si>
    <t>Vodorovná doprava vybouraných hmot nošením s naložením a se složením na vzdálenost do 50 m</t>
  </si>
  <si>
    <t>198221146</t>
  </si>
  <si>
    <t>6,672+12,125 " bet. dlažba k očištění</t>
  </si>
  <si>
    <t>110</t>
  </si>
  <si>
    <t>-281237972</t>
  </si>
  <si>
    <t>2,547+2,038 " asfaltová fréza</t>
  </si>
  <si>
    <t>16,221+32,442 " uliční smetky</t>
  </si>
  <si>
    <t>111</t>
  </si>
  <si>
    <t>-290687992</t>
  </si>
  <si>
    <t>53,248*9</t>
  </si>
  <si>
    <t>112</t>
  </si>
  <si>
    <t>674725789</t>
  </si>
  <si>
    <t xml:space="preserve">0,854 " prefa UV </t>
  </si>
  <si>
    <t>0,100 " mříž UV</t>
  </si>
  <si>
    <t>113</t>
  </si>
  <si>
    <t>1643674424</t>
  </si>
  <si>
    <t>0,954*9</t>
  </si>
  <si>
    <t>114</t>
  </si>
  <si>
    <t>1615761640</t>
  </si>
  <si>
    <t>115</t>
  </si>
  <si>
    <t>480042375</t>
  </si>
  <si>
    <t>116</t>
  </si>
  <si>
    <t>1154889266</t>
  </si>
  <si>
    <t>117</t>
  </si>
  <si>
    <t>101401181</t>
  </si>
  <si>
    <t>118</t>
  </si>
  <si>
    <t>-2021375623</t>
  </si>
  <si>
    <t>119</t>
  </si>
  <si>
    <t>998223011</t>
  </si>
  <si>
    <t>Přesun hmot pro pozemní komunikace s krytem dlážděným dopravní vzdálenost do 200 m jakékoliv délky objektu</t>
  </si>
  <si>
    <t>-832472554</t>
  </si>
  <si>
    <t>SO 701 - Vegetační úpravy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</si>
  <si>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</si>
  <si>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</si>
  <si>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1462035066</t>
  </si>
  <si>
    <t>701_D.1.a Technická zpráva.pdf</t>
  </si>
  <si>
    <t>701_D.1.2 Situace.pdf</t>
  </si>
  <si>
    <t>9,646</t>
  </si>
  <si>
    <t>1,750</t>
  </si>
  <si>
    <t>9,493</t>
  </si>
  <si>
    <t>8,353</t>
  </si>
  <si>
    <t>14,957</t>
  </si>
  <si>
    <t>33,675</t>
  </si>
  <si>
    <t>108,410</t>
  </si>
  <si>
    <t>9,068</t>
  </si>
  <si>
    <t>415,778</t>
  </si>
  <si>
    <t>181311103</t>
  </si>
  <si>
    <t>Rozprostření a urovnání ornice v rovině nebo ve svahu sklonu do 1:5 ručně při souvislé ploše, tl. vrstvy do 200 mm</t>
  </si>
  <si>
    <t>-496430376</t>
  </si>
  <si>
    <t>10364101</t>
  </si>
  <si>
    <t>zemina pro terénní úpravy -  ornice</t>
  </si>
  <si>
    <t>-852244384</t>
  </si>
  <si>
    <t>611,130*0,200*1,60 " objemová hmotnost ornice cca. 1600 kg/m3</t>
  </si>
  <si>
    <t>181411131</t>
  </si>
  <si>
    <t>Založení trávníku na půdě předem připravené plochy do 1000 m2 výsevem včetně utažení parkového v rovině nebo na svahu do 1:5</t>
  </si>
  <si>
    <t>1606358438</t>
  </si>
  <si>
    <t>VV viz. položka č. 181311103</t>
  </si>
  <si>
    <t>611,130</t>
  </si>
  <si>
    <t>00572410</t>
  </si>
  <si>
    <t>osivo směs travní parková</t>
  </si>
  <si>
    <t>-457840732</t>
  </si>
  <si>
    <t>Poznámka k položce:_x000D_
- složení travní směsi : jílek vytrvalý 35% + kostřava červená dlouže výběžkatá 45% + kostřava červená trsnatá 10% + lipnice luční 5% + poháňka hřebemitá 5%_x000D_
- vydatnost : 25 g/m2</t>
  </si>
  <si>
    <t>611,13*0,025 'Přepočtené koeficientem množství</t>
  </si>
  <si>
    <t>183101221</t>
  </si>
  <si>
    <t>Hloubení jamek pro vysazování rostlin v zemině tř.1 až 4 s výměnou půdy z 50% v rovině nebo na svahu do 1:5, objemu přes 0,40 do 1,00 m3</t>
  </si>
  <si>
    <t>-997421399</t>
  </si>
  <si>
    <t>11,000 " Tilia cordata Rancho (lípa srdčitá)</t>
  </si>
  <si>
    <t>-390545970</t>
  </si>
  <si>
    <t>(((0,850*0,850*1,000)*11)*50/100)*1,75 " objem. hmotnost zeminy 1750 kg/m3</t>
  </si>
  <si>
    <t>183403114</t>
  </si>
  <si>
    <t>Obdělání půdy kultivátorováním v rovině nebo na svahu do 1:5</t>
  </si>
  <si>
    <t>-798083201</t>
  </si>
  <si>
    <t>183403153</t>
  </si>
  <si>
    <t>Obdělání půdy hrabáním v rovině nebo na svahu do 1:5</t>
  </si>
  <si>
    <t>1298877462</t>
  </si>
  <si>
    <t>611,130*2 " 2x křížem</t>
  </si>
  <si>
    <t>183403161</t>
  </si>
  <si>
    <t>Obdělání půdy válením v rovině nebo na svahu do 1:5</t>
  </si>
  <si>
    <t>1413670278</t>
  </si>
  <si>
    <t>611,130*3 " 3x křížem</t>
  </si>
  <si>
    <t>184102116</t>
  </si>
  <si>
    <t>Výsadba dřeviny s balem do předem vyhloubené jamky se zalitím v rovině nebo na svahu do 1:5, při průměru balu přes 600 do 800 mm</t>
  </si>
  <si>
    <t>1624406577</t>
  </si>
  <si>
    <t>02651R1</t>
  </si>
  <si>
    <t>Tilia cordata "Rancho" (lípa srdčitá) s balem 50-60 cm, obvod kmene ve výšce 1m 14-16 cm, nasazení koruny ve výšce cca. 2,2 m</t>
  </si>
  <si>
    <t>-974500998</t>
  </si>
  <si>
    <t>184215133</t>
  </si>
  <si>
    <t>Ukotvení dřeviny kůly třemi kůly, délky přes 2 do 3 m</t>
  </si>
  <si>
    <t>-1069934111</t>
  </si>
  <si>
    <t>VV viz. položka č. 184102116</t>
  </si>
  <si>
    <t>11,000</t>
  </si>
  <si>
    <t>60591255</t>
  </si>
  <si>
    <t>kůl vyvazovací dřevěný impregnovaný D 8cm dl 2,5m</t>
  </si>
  <si>
    <t>-1490927395</t>
  </si>
  <si>
    <t>11*3 'Přepočtené koeficientem množství</t>
  </si>
  <si>
    <t>184501121</t>
  </si>
  <si>
    <t>Zhotovení obalu kmene a spodních částí větví stromu z juty v jedné vrstvě v rovině nebo na svahu do 1:5</t>
  </si>
  <si>
    <t>1126571066</t>
  </si>
  <si>
    <t>((Pi*0,140)*2,000)*11 " Tilia cordata Rancho (lípa srdčitá)</t>
  </si>
  <si>
    <t>184801121</t>
  </si>
  <si>
    <t>Ošetření vysazených dřevin solitérních v rovině nebo na svahu do 1:5</t>
  </si>
  <si>
    <t>-905755418</t>
  </si>
  <si>
    <t>184802111</t>
  </si>
  <si>
    <t>Chemické odplevelení půdy před založením kultury, trávníku nebo zpevněných ploch o výměře jednotlivě přes 20 m2 v rovině nebo na svahu do 1:5 postřikem na široko</t>
  </si>
  <si>
    <t>1307740963</t>
  </si>
  <si>
    <t>184802611</t>
  </si>
  <si>
    <t>Chemické odplevelení po založení kultury v rovině nebo na svahu do 1:5 postřikem na široko</t>
  </si>
  <si>
    <t>-1342060967</t>
  </si>
  <si>
    <t>184813151</t>
  </si>
  <si>
    <t>Odstranění výmladků stromu mechanicky, na bázi, výšky do 2 m, průměru kmene do 0,2 m</t>
  </si>
  <si>
    <t>1855763469</t>
  </si>
  <si>
    <t>184816111</t>
  </si>
  <si>
    <t>Hnojení sazenic průmyslovými hnojivy v množství do 0,25 kg k jedné sazenici</t>
  </si>
  <si>
    <t>-1727843471</t>
  </si>
  <si>
    <t>5,000*11 " Tilia cordata Rancho (lípa srdčitá) - 5 tablet/strom</t>
  </si>
  <si>
    <t>2511911R1</t>
  </si>
  <si>
    <t>tableta výživového hnojiva 10g</t>
  </si>
  <si>
    <t>-951542927</t>
  </si>
  <si>
    <t>184818111</t>
  </si>
  <si>
    <t>Vyvětvení a tvarový ořez dřevin s úpravou koruny při výšce stromu do 3 m</t>
  </si>
  <si>
    <t>1607687464</t>
  </si>
  <si>
    <t>185803111</t>
  </si>
  <si>
    <t>Ošetření trávníku jednorázové v rovině nebo na svahu do 1:5</t>
  </si>
  <si>
    <t>-1066631682</t>
  </si>
  <si>
    <t>611,130 " 1. seč</t>
  </si>
  <si>
    <t>185804213</t>
  </si>
  <si>
    <t>Vypletí v rovině nebo na svahu do 1:5 dřevin solitérních</t>
  </si>
  <si>
    <t>-1605165781</t>
  </si>
  <si>
    <t>(Pi*(1,000)^2)*11 " Tilia cordata Rancho (lípa srdčitá)</t>
  </si>
  <si>
    <t>185804215</t>
  </si>
  <si>
    <t>Vypletí v rovině nebo na svahu do 1:5 trávníku po výsevu</t>
  </si>
  <si>
    <t>-1259516489</t>
  </si>
  <si>
    <t>185804311</t>
  </si>
  <si>
    <t>Zalití rostlin vodou plochy záhonů jednotlivě do 20 m2</t>
  </si>
  <si>
    <t>-357752377</t>
  </si>
  <si>
    <t>trávník</t>
  </si>
  <si>
    <t>(9,646+1,750+9,493+8,353+14,957+9,068)*15/1000 " při výsadbě (15 litrů/m2)</t>
  </si>
  <si>
    <t>(9,646+1,750+9,493+8,353+14,957+9,068)*15/1000*14 " po výsadbě po dobu 14 dnů (15 litrů/m2/den)</t>
  </si>
  <si>
    <t>(9,646+1,750+9,493+8,353+14,957+9,068)*15/1000 " při 1. seči (15 litrů/m2)</t>
  </si>
  <si>
    <t>Mezisoučet " trávník</t>
  </si>
  <si>
    <t>stromy</t>
  </si>
  <si>
    <t>11,000*100/1000 " při výsadbě (100 litrů/strom)</t>
  </si>
  <si>
    <t>11,000*50/1000 " při 1. seči (50 litrů/strom)</t>
  </si>
  <si>
    <t>Mezisoučet " stromy</t>
  </si>
  <si>
    <t>185804312</t>
  </si>
  <si>
    <t>Zalití rostlin vodou plochy záhonů jednotlivě přes 20 m2</t>
  </si>
  <si>
    <t>-2083915747</t>
  </si>
  <si>
    <t>(108,410+415,778)*15/1000 " při výsadbě (15 litrů/m2)</t>
  </si>
  <si>
    <t>(108,410+415,778)*15/1000*14 " p0 výsadbě po dobu 14 dnů (15 litrů/m2/den)</t>
  </si>
  <si>
    <t>(108,410+415,778)*15/1000 " při 1. seči (15 litrů/m2)</t>
  </si>
  <si>
    <t>185851121</t>
  </si>
  <si>
    <t>Dovoz vody pro zálivku rostlin na vzdálenost do 1000 m</t>
  </si>
  <si>
    <t>2023035643</t>
  </si>
  <si>
    <t>VV viz. položka č. 185804311</t>
  </si>
  <si>
    <t>14,434</t>
  </si>
  <si>
    <t>VV viz. položka č. 185804312</t>
  </si>
  <si>
    <t>125,805</t>
  </si>
  <si>
    <t>185851129</t>
  </si>
  <si>
    <t>Dovoz vody pro zálivku rostlin Příplatek k ceně za každých dalších i započatých 1000 m</t>
  </si>
  <si>
    <t>1913724026</t>
  </si>
  <si>
    <t>VV viz. položka č. 185851121</t>
  </si>
  <si>
    <t>140,239*9</t>
  </si>
  <si>
    <t>998231411</t>
  </si>
  <si>
    <t>Přesun hmot pro sadovnické a krajinářské úpravy - ručně bez užití mechanizace vodorovná dopravní vzdálenost do 100 m</t>
  </si>
  <si>
    <t>1817594718</t>
  </si>
  <si>
    <t>998231431</t>
  </si>
  <si>
    <t>Přesun hmot pro sadovnické a krajinářské úpravy - ručně bez užití mechanizace Příplatek k cenám za zvětšený přesun přes vymezenou největší dopravní vzdálenost za každých dalších i započatých 100 m</t>
  </si>
  <si>
    <t>-1973760495</t>
  </si>
  <si>
    <t>SO 702 - Městský mobiliář</t>
  </si>
  <si>
    <t>936104213</t>
  </si>
  <si>
    <t>Montáž odpadkového koše přichycením kotevními šrouby</t>
  </si>
  <si>
    <t>473101334</t>
  </si>
  <si>
    <t>702_D.1. Technická zpráva.pdf</t>
  </si>
  <si>
    <t>702_D1.1.2 Situace.pdf</t>
  </si>
  <si>
    <t>749101R1</t>
  </si>
  <si>
    <t>koš odpadkový kovový kotvený, uzamykatelný v 885mm š 370mm obsah 60L</t>
  </si>
  <si>
    <t>-1863469033</t>
  </si>
  <si>
    <t>936124113</t>
  </si>
  <si>
    <t>Montáž lavičky parkové stabilní přichycené kotevními šrouby</t>
  </si>
  <si>
    <t>1649945893</t>
  </si>
  <si>
    <t>4,000*2</t>
  </si>
  <si>
    <t>749101R2</t>
  </si>
  <si>
    <t>lavička s opěradlem kotvená 1500x590x430/790mm konstrukce kov antracit RAL 7016, sedák + opěradlo dřevo</t>
  </si>
  <si>
    <t>1874141283</t>
  </si>
  <si>
    <t>-1625776646</t>
  </si>
  <si>
    <t>-1518456369</t>
  </si>
  <si>
    <t>-2095251412</t>
  </si>
  <si>
    <t>-530020574</t>
  </si>
  <si>
    <t>1793544609</t>
  </si>
  <si>
    <t>5,000*60</t>
  </si>
  <si>
    <t>1638415347</t>
  </si>
  <si>
    <t>6,000*60</t>
  </si>
  <si>
    <t>SO 902 - Návrh DIO</t>
  </si>
  <si>
    <t>2145268377</t>
  </si>
  <si>
    <t xml:space="preserve">902_C.3.2 Speciální situační výkres - situace ZOV + návrh DIO 2. etapa.pdf </t>
  </si>
  <si>
    <t>1,000 " IP 10a</t>
  </si>
  <si>
    <t>2,000 " IP 10b</t>
  </si>
  <si>
    <t>2,000 " A15</t>
  </si>
  <si>
    <t>-2034459427</t>
  </si>
  <si>
    <t>1608987865</t>
  </si>
  <si>
    <t>4,000 " Z2 + 3S7</t>
  </si>
  <si>
    <t>1829204820</t>
  </si>
  <si>
    <t>4,000*60</t>
  </si>
  <si>
    <t>-1563160359</t>
  </si>
  <si>
    <t>2,000 " S7 na A15</t>
  </si>
  <si>
    <t>1333156204</t>
  </si>
  <si>
    <t>2,000*60</t>
  </si>
  <si>
    <t xml:space="preserve">    VRN10 - DALŠÍ NÁKLADY</t>
  </si>
  <si>
    <t>326825932</t>
  </si>
  <si>
    <t>-168376578</t>
  </si>
  <si>
    <t>013244000</t>
  </si>
  <si>
    <t>Dokumentace pro provádění stavby</t>
  </si>
  <si>
    <t>89183583</t>
  </si>
  <si>
    <t xml:space="preserve">Poznámka k položce:_x000D_
DÍLENSKÁ A VÝROBNÍ DOKUMENTACE ZPRACOVÁVANÁ ZHOTOVITELEM_x000D_
REALIZAČNÍ DOKUMENTACE PRO PROVEDENÍ STAVBY </t>
  </si>
  <si>
    <t>-35774243</t>
  </si>
  <si>
    <t>VRN10</t>
  </si>
  <si>
    <t>DALŠÍ NÁKLADY</t>
  </si>
  <si>
    <t>092002000</t>
  </si>
  <si>
    <t>Pronájem mobilní třídičky zemin pro promísení výkopků s vápnem pro zpětné násypy</t>
  </si>
  <si>
    <t>-1639342152</t>
  </si>
  <si>
    <t>1074684701</t>
  </si>
  <si>
    <t>-231864940</t>
  </si>
  <si>
    <t>158727283</t>
  </si>
  <si>
    <t>-1082381553</t>
  </si>
  <si>
    <t>1298461240</t>
  </si>
  <si>
    <t>-968667243</t>
  </si>
  <si>
    <t>-1605193097</t>
  </si>
  <si>
    <t>1476002700</t>
  </si>
  <si>
    <t>SEZNAM FIGUR</t>
  </si>
  <si>
    <t>Výměra</t>
  </si>
  <si>
    <t xml:space="preserve"> 2.ET/ SO 101.2</t>
  </si>
  <si>
    <t>10,560+31,890+24,910+48,370+28,100+23,790+26,040</t>
  </si>
  <si>
    <t>Použití figury:</t>
  </si>
  <si>
    <t>Hloubení rýh nezapažených  š do 800 mm v hornině třídy těžitelnosti I, skupiny 3 objem do 100 m3 strojně</t>
  </si>
  <si>
    <t>Zřízení opláštění žeber nebo trativodů geotextilií v rýze nebo zářezu sklonu přes 1:2 š do 2,5 m</t>
  </si>
  <si>
    <t>Trativod z drenážních trubek korugovaných PE-HD SN 4 perforace 360° včetně lože otevřený výkop DN 150 pro liniové stavby</t>
  </si>
  <si>
    <t>6,300+4,060+6,580+2,210+2,000</t>
  </si>
  <si>
    <t>Zásyp zářezů pro podzemní vedení sypaninou se zhutněním ručně</t>
  </si>
  <si>
    <t>Osazení obrubníku kamenného ležatého s boční opěrou do lože z betonu prostého</t>
  </si>
  <si>
    <t>Lože pod obrubníky, krajníky nebo obruby z dlažebních kostek z betonu prostého</t>
  </si>
  <si>
    <t>16,790+25,180+7,190+96,120+10,100+7,380+6,940+98,270+19,510+1,150+1,950+1,110+0,430+8,680+14,860+7,160+5,000+15,480-18,170</t>
  </si>
  <si>
    <t>Osazení zahradního obrubníku betonového do lože z betonu s boční opěrou</t>
  </si>
  <si>
    <t>7,000+7,960+14,700</t>
  </si>
  <si>
    <t>3,790+13,000+153,840+145,650</t>
  </si>
  <si>
    <t>Osazení silničního obrubníku betonového stojatého s boční opěrou do lože z betonu prostého</t>
  </si>
  <si>
    <t>12,000+12,000+12,000+6,020+6,020+1,570+0,730+6,980</t>
  </si>
  <si>
    <t>6,870</t>
  </si>
  <si>
    <t>Osazení chodníkového obrubníku betonového stojatého s boční opěrou do lože z betonu prostého</t>
  </si>
  <si>
    <t>794,790</t>
  </si>
  <si>
    <t>Podklad ze štěrkodrtě ŠD tl 200 mm</t>
  </si>
  <si>
    <t>Asfaltový beton vrstva podkladní ACP 16 (obalované kamenivo OKS) tl 60 mm š do 3 m</t>
  </si>
  <si>
    <t>Podklad ze směsi stmelené cementem SC C 8/10 (KSC I) tl 120 mm</t>
  </si>
  <si>
    <t>Postřik živičný infiltrační s posypem z asfaltu množství 1 kg/m2</t>
  </si>
  <si>
    <t>Postřik živičný spojovací z asfaltu v množství 0,30 kg/m2</t>
  </si>
  <si>
    <t>Asfaltový beton vrstva obrusná ACO 11 (ABS) tř. I tl 40 mm š do 3 m z nemodifikovaného asfaltu</t>
  </si>
  <si>
    <t>Geotextilie pro ochranu, separaci a filtraci netkaná měrná hmotnost do 500 g/m2</t>
  </si>
  <si>
    <t>Čištění vozovek splachováním vodou</t>
  </si>
  <si>
    <t>16,270</t>
  </si>
  <si>
    <t>415,310</t>
  </si>
  <si>
    <t>Kladení zámkové dlažby pozemních komunikací tl 80 mm skupiny A pl přes 300 m2</t>
  </si>
  <si>
    <t>Příplatek za kombinaci dvou barev u betonových dlažeb pozemních komunikací tl 80 mm skupiny A</t>
  </si>
  <si>
    <t>41,100</t>
  </si>
  <si>
    <t>Rozebrání dlažeb vozovek ze zámkové dlažby s ložem z kameniva ručně</t>
  </si>
  <si>
    <t>Úprava krytu z kameniva drceného pro nový kryt s doplněním kameniva drceného do 0,06 m3/m2</t>
  </si>
  <si>
    <t>Kladení zámkové dlažby pozemních komunikací tl 80 mm skupiny A pl do 50 m2</t>
  </si>
  <si>
    <t>Očištění vybouraných zámkových dlaždic s původním spárováním z kameniva těženého</t>
  </si>
  <si>
    <t>2,400+2,800</t>
  </si>
  <si>
    <t>560,490</t>
  </si>
  <si>
    <t>Podklad ze štěrkodrtě ŠD tl 150 mm</t>
  </si>
  <si>
    <t>4,160+1,610</t>
  </si>
  <si>
    <t>42,210</t>
  </si>
  <si>
    <t>149,190</t>
  </si>
  <si>
    <t>Kladení zámkové dlažby komunikací pro pěší tl 60 mm skupiny A pl do 300 m2</t>
  </si>
  <si>
    <t>Příplatek za kombinaci dvou barev u kladení betonových dlažeb komunikací pro pěší tl 60 mm skupiny A</t>
  </si>
  <si>
    <t>25,660</t>
  </si>
  <si>
    <t>Rozebrání dlažeb ze zámkových dlaždic komunikací pro pěší ručně</t>
  </si>
  <si>
    <t>Kladení zámkové dlažby komunikací pro pěší tl 60 mm skupiny A pl do 50 m2</t>
  </si>
  <si>
    <t>35,050+2,220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</si>
  <si>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</si>
  <si>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</si>
  <si>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</si>
  <si>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</si>
  <si>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</si>
  <si>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</si>
  <si>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</si>
  <si>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</si>
  <si>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</si>
  <si>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</si>
  <si>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</si>
  <si>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</si>
  <si>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</si>
  <si>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</si>
  <si>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</si>
  <si>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</si>
  <si>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</si>
  <si>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</si>
  <si>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</si>
  <si>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</si>
  <si>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</si>
  <si>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</si>
  <si>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</si>
  <si>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</si>
  <si>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</si>
  <si>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</si>
  <si>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</si>
  <si>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</si>
  <si>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</si>
  <si>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</si>
  <si>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</si>
  <si>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</si>
  <si>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</si>
  <si>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</si>
  <si>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</si>
  <si>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</si>
  <si>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</si>
  <si>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</si>
  <si>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</si>
  <si>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</si>
  <si>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</si>
  <si>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</si>
  <si>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</si>
  <si>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</si>
  <si>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</si>
  <si>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</si>
  <si>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</si>
  <si>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</si>
  <si>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</si>
  <si>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</si>
  <si>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</si>
  <si>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</si>
  <si>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</si>
  <si>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</si>
  <si>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</si>
  <si>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</si>
  <si>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</si>
  <si>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</si>
  <si>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</si>
  <si>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</si>
  <si>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</si>
  <si>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</si>
  <si>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</si>
  <si>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</si>
  <si>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</si>
  <si>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</si>
  <si>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</si>
  <si>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</si>
  <si>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</si>
  <si>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</si>
  <si>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</si>
  <si>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</si>
  <si>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</si>
  <si>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</si>
  <si>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</si>
  <si>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</si>
  <si>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</si>
  <si>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</si>
  <si>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</si>
  <si>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</si>
  <si>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</si>
  <si>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</si>
  <si>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</si>
  <si>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</si>
  <si>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</si>
  <si>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</si>
  <si>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</si>
  <si>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</si>
  <si>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</si>
  <si>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</si>
  <si>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</si>
  <si>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</si>
  <si>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</si>
  <si>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</si>
  <si>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</si>
  <si>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</si>
  <si>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</si>
  <si>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</si>
  <si>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</si>
  <si>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</si>
  <si>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</si>
  <si>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</si>
  <si>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</si>
  <si>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</si>
  <si>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</si>
  <si>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</si>
  <si>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</si>
  <si>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</si>
  <si>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</si>
  <si>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</si>
  <si>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</si>
  <si>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</si>
  <si>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</si>
  <si>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</si>
  <si>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</si>
  <si>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</si>
  <si>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</si>
  <si>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</si>
  <si>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</si>
  <si>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</si>
  <si>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</si>
  <si>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</si>
  <si>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</si>
  <si>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</si>
  <si>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</si>
  <si>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</si>
  <si>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</si>
  <si>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</si>
  <si>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</si>
  <si>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</si>
  <si>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</si>
  <si>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</si>
  <si>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</si>
  <si>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</si>
  <si>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</si>
  <si>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</si>
  <si>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</si>
  <si>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</si>
  <si>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</si>
  <si>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</si>
  <si>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</si>
  <si>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</si>
  <si>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</si>
  <si>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</si>
  <si>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</si>
  <si>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</si>
  <si>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</si>
  <si>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</si>
  <si>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</si>
  <si>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</si>
  <si>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</si>
  <si>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</si>
  <si>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</si>
  <si>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</si>
  <si>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</si>
  <si>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</si>
  <si>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</si>
  <si>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</si>
  <si>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</si>
  <si>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</si>
  <si>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</si>
  <si>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</si>
  <si>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</si>
  <si>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</si>
  <si>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</si>
  <si>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</si>
  <si>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</si>
  <si>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</si>
  <si>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</si>
  <si>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</si>
  <si>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</si>
  <si>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</si>
  <si>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</si>
  <si>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</si>
  <si>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</si>
  <si>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</si>
  <si>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</si>
  <si>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</si>
  <si>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</si>
  <si>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</si>
  <si>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</si>
  <si>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</si>
  <si>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Všeobecné podmínky k ceně díla</t>
  </si>
  <si>
    <r>
      <t>1)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Nabídková cena obsahuje veškeré práce a dodávky, které jsou zřejmé z projektové dokumentace, zejména technické zprávy, výkresů, výkazu výměr a výpisů materiálů.</t>
    </r>
  </si>
  <si>
    <r>
      <t>2)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Pro stanovení ceny je nutné prostudovat veškeré dostupné podklady a zejména prohlédnout vlastní staveniště.</t>
    </r>
  </si>
  <si>
    <r>
      <t>3)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Věcné ani výměrové údaje ve všech soupisech prací a dodávek nesmějí být zhotovitelem při zpracování nabídky měněny. Výměry materiálů ve specifikacích jsou uvedeny v teoretické (vypočítané) výměře, náklady na prořez či ztratné zohlední dodavatel v jednotkové ceně. Celkové ceny jednotlivých položek i kapitol budou odpovídat uvedené věcné náplni a výměrám v soupisu prací a dodávek.</t>
    </r>
  </si>
  <si>
    <r>
      <t>4)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Zhotovitel při vypracování nabídky zohlední všechny údaje a požadavky uvedené v projektu a v technických standardech. Pokud tak neučiní, nebude v průběhu provádění stavby brán zřetel na jeho eventuální požadavky na uznání víceprací vyplývajících z údajů a požadavků uvedených ve výše zmíněné projektové dokumentaci.</t>
    </r>
  </si>
  <si>
    <r>
      <t>6)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Jsou-li ve výkazu výměr uvedeny odkazy na obchodní firmy, názvy nebo specifická označení výrobků apod., jsou takové odkazy pouze informativní a zadavatel umožňuje použít i jiných, zejména kvalitativně a technicky stejných řešení.</t>
    </r>
  </si>
  <si>
    <r>
      <t>7)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Nabídka a jednotková cena zahrnuje, pokud není v následujících specifikacích uvedeno jinak, dodávku a montáž materiálu a výrobku podle níže uvedené specifikace, včetně dopravy na staveniště, povinných zkoušek materiálů, vzorků a prací ve smyslu platných norem a předpisů. Předmětem díla a povinností zhotovitele je dále provedení veškerých kotevních a spojovacích prvků, pomocných konstrukcí, stavebních připomoci a ostatních prací přímo nespecifikovaných v těchto podkladech a projektové dokumentaci, ale nezbytných pro zhotovení a plnou funkčnost a požadovanou kvalitu díla.</t>
    </r>
  </si>
  <si>
    <r>
      <t>8)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Do nabídky budou započítány i náklady na stavební přípomoce pro provedení technických instalací jako např. zemní práce, zásypy, obsypy, zhotovení nik, chrániček a těsnění prostupů požárních a akustických a náklady na výpomocné práce pro práce dokončovací a pro technologie včetně potřebných lešení, pažení a jiných dočasných konstrukcí.</t>
    </r>
  </si>
  <si>
    <r>
      <t>9)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Cena díla zahrnuje i veškeré náklady potřebné k provedení díla, tj. včetně věcí opatřených zhotovitelem k provedení díla, včetně nákladů na napojení na objekty stávající nebo budované, pomocných prací, výrobků, materiálů, revizí, kontrol, prohlídek, předepsaných zkoušek, posudků, nákladů na požární dohled a nákladů na bezpečnost práce.</t>
    </r>
  </si>
  <si>
    <r>
      <t>10)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Do cen budou započítány všechny nezbytné režijní náklady stavby, náklady na průběžný úklid stavby a okolí a náklady na závěrečný úklid stavby a okolí.</t>
    </r>
  </si>
  <si>
    <r>
      <t>11)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ceně budou zahrnuty náklady na střežení staveniště po celou dobu výstavby včetně nákladů pojištění rizik při realizaci stavby.</t>
    </r>
  </si>
  <si>
    <r>
      <t>12)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Součástí ceny díla je vytýčení, ochrana a zajištění veškerých stávajících inženýrských sítí (křižujících nebo v souběhu s prováděnými pracemi). Tyto práce a dodávky jsou součástí nabídky a nebudou zvlášť hrazeny.</t>
    </r>
  </si>
  <si>
    <r>
      <t>13)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Cena díla obsahuje náklady na napojení a rozvody staveništních médií  a ceny médií spotřebovaných při realizaci díla.</t>
    </r>
  </si>
  <si>
    <r>
      <t>14)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Uchazeč má právo navštívit staveniště. Doporučuje se, aby každý uchazeč před zpracováním nabídky budoucí staveniště navštívil a podrobně se seznámil se všemi podmínkami a okolnostmi staveniště, které mohou ovlivnit jeho nabídku.</t>
    </r>
  </si>
  <si>
    <r>
      <t>15)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Dodatečné požadavky, zejména na prodloužení lhůt, úpravu kvality prací, zvýšení ceny z titulu nedokonalého zhodnocení situace či nedostatečných informací, nebudou akceptovány.</t>
    </r>
  </si>
  <si>
    <r>
      <t>16)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Veškeré případné vícenáklady, které vyplynou v průběhu stavby a pokud nebudou vyvolány dodatečnými požadavky objednatele, jsou součástí celkové nabídkové ceny a nebudou zvlášť hrazeny.</t>
    </r>
  </si>
  <si>
    <r>
      <t>17)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Všechny použité stavební materiály a technická zařízení musí splňovat požadavky platných příslušných norem ČSN a EN (v případě nesouladu platí přísnější) na jejich použití v daných stavebních konstrukcích a zhotovitel je povinen doložit jejich certifikáty o vhodnosti pro použití pro dané stavební konstrukce.</t>
    </r>
  </si>
  <si>
    <r>
      <t>18)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Výroba konstrukcí, stavebních prvků nebo příprava stavebních hmot a směsí ve vlastní výrobně zhotovitele mimo staveniště nezakládá nárok na zvýšení jednotkové ceny.</t>
    </r>
  </si>
  <si>
    <r>
      <t>19)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Zhotovitel provede všechny povinné zkoušky, zkoušky rozvodů a zařízení technického vybavení budov, přípojek a venkovních nadzemních a podzemních vedení, vyhotoví potřebné protokoly o nich, zajistí revizní zprávy, návody na obsluhu zařízení v českém jazyce, případně zajistí proškolení a zajistí pokud je to nutné, odsouhlasení a převzetí díla správce sítí. Rovněž provede pasport přilehlých nemovitostí a vyhotoví zprávu s fotodokumentací. Náklady na výše uvedené práce je nutno zahrnout do jednotkových cen a nebudou zvlášť hrazeny.</t>
    </r>
  </si>
  <si>
    <r>
      <t>20)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Veškeré prostupy potrubí a kabelů požárně dělícími konstrukcemi musí být utěsněny dle ustanovení ČSN 73 0802, čl.8.6.1. systémovými atestovanými hmotami s požární odolností shodnou s požární odolností konstrukce, kterou prostupují. Náklady je nutno zahrnout do jednotkových cen.</t>
    </r>
  </si>
  <si>
    <r>
      <t>21)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průběhu provádění prací budou respektovány všechny příslušné platné předpisy a požadavky BOZP. Náklady vyplývající z jejich dodržení jsou součástí jednotkové ceny a nebudou zvlášť hrazeny.</t>
    </r>
  </si>
  <si>
    <r>
      <t>22)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Vzorky materiálů : výsledný materiál musí odpovídat kvalitou, barvou a jakostí povrchu materiálovým vzorkům, které je povinen zhotovitel předložit k odsouhlasení objednateli v dostatečném předstihu před zahájením prací.</t>
    </r>
  </si>
  <si>
    <r>
      <t>23)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dostatečném předstihu před zahájením výroby je zhotovitel povinen předložit objednateli, architektovi a projektantovi k odsouhlasení dílenské výkresy, včetně výrobních detailů atypických prvků a katalogové materiály typových výrobků a předloží vzorky materiálů a konstrukcí. Náklady na tyto práce je nutné zahrnout do jednotkové ceny a nebudou zvlášť hrazeny. Teprve na základě písemného souhlasu objednatele je možné zahájit výrobu.</t>
    </r>
  </si>
  <si>
    <r>
      <t>24)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Barva všech výrobků musí být odsouhlasena objednatelem, architektem a projektantem.</t>
    </r>
  </si>
  <si>
    <r>
      <t>25)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případě, že zhotovitel zváží nutnost doplnit výkaz výměr o další položky nutné k provedení díla, uvede tyto včetně ocenění na samostatnou přílohu, kterou doplní za výkaz výměr.</t>
    </r>
  </si>
  <si>
    <r>
      <t>26)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Cena nebude v průběhu stavby zvyšována z titulu inflace nebo kurzovních rozdílů.</t>
    </r>
  </si>
  <si>
    <r>
      <t>27)</t>
    </r>
    <r>
      <rPr>
        <sz val="10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Pevná nabídková cena musí zahrnovat veškeré náklady spojené s úplným dokončením díla včetně veškerých průvodních činností a nákladů spojených s realizací a předáním díla.</t>
    </r>
  </si>
  <si>
    <r>
      <t>28)</t>
    </r>
    <r>
      <rPr>
        <sz val="10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 xml:space="preserve"> DPH bude uvedena zvlášť.</t>
    </r>
  </si>
  <si>
    <r>
      <t>5)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Výkaz výměr, dodávek a prací nemusí být úplný a vyčerpávající. Je souhrnný, tzn.že poskytuje ucelený přehled o rozsahu dodávky pomocí položek, které mají vliv na celkovou a pevnou cenu díla. Je pouze jednou částí dokumentace. Uchazeč je povinen při sestavování rozpočtu kontrolovat VV s PD. Pokud narazí při sestavování nabídkového rozpočtu na nesrovnalost mezi PD a VV je povinen o tom neprodleně informovat zadavatele. Pokud tak neučiní, nebude brán zřetel na případně pozdější požadované vícepráce a vícenáklady.</t>
    </r>
  </si>
  <si>
    <t>{0deebcd6-5a2e-4bfa-9176-c687f4081783}</t>
  </si>
  <si>
    <t>rýha</t>
  </si>
  <si>
    <t>125,32</t>
  </si>
  <si>
    <t>přebytek</t>
  </si>
  <si>
    <t>zásypNO</t>
  </si>
  <si>
    <t>87,486</t>
  </si>
  <si>
    <t>zásypS</t>
  </si>
  <si>
    <t>104,166</t>
  </si>
  <si>
    <t>zásypN</t>
  </si>
  <si>
    <t>Rekonstrukce rozvodů CZT mezi ulicemi Dukelská a Karla Nového - Benešov</t>
  </si>
  <si>
    <t>zásypST</t>
  </si>
  <si>
    <t>bet</t>
  </si>
  <si>
    <t>46,995</t>
  </si>
  <si>
    <t>kam</t>
  </si>
  <si>
    <t>63,624</t>
  </si>
  <si>
    <t>Benešov</t>
  </si>
  <si>
    <t>kryasf</t>
  </si>
  <si>
    <t>39,765</t>
  </si>
  <si>
    <t>jáma</t>
  </si>
  <si>
    <t>3,375</t>
  </si>
  <si>
    <t>Městská tepelná zařízení s.r.o.</t>
  </si>
  <si>
    <t>LORENC TZB spol. s.r.o.</t>
  </si>
  <si>
    <t>Martin Škrabal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</si>
  <si>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</si>
  <si>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Zpracovatel</t>
  </si>
  <si>
    <t>Datum a podpis:</t>
  </si>
  <si>
    <t>Razítko</t>
  </si>
  <si>
    <t>Objednavatel</t>
  </si>
  <si>
    <t>Zhotovitel</t>
  </si>
  <si>
    <t>Náklady ze soupisu prací</t>
  </si>
  <si>
    <t>113107523</t>
  </si>
  <si>
    <t>Odstranění podkladu z kameniva drceného tl přes 200 do 300 mm při překopech strojně pl přes 15 m2</t>
  </si>
  <si>
    <t>CS ÚRS 2025 01</t>
  </si>
  <si>
    <t>1117666214</t>
  </si>
  <si>
    <t>"komunikace" 120,5*1,2</t>
  </si>
  <si>
    <t>Mezisoučet</t>
  </si>
  <si>
    <t>113107531</t>
  </si>
  <si>
    <t>Odstranění podkladu z betonu prostého tl přes 100 do 150 mm při překopech strojně pl přes 15 m2</t>
  </si>
  <si>
    <t>-1142754428</t>
  </si>
  <si>
    <t>"komunikace" 1,2*120,5</t>
  </si>
  <si>
    <t>113107542</t>
  </si>
  <si>
    <t>Odstranění podkladu živičných tl přes 50 do 100 mm při překopech strojně pl přes 15 m2</t>
  </si>
  <si>
    <t>1738968517</t>
  </si>
  <si>
    <t>"komunikace" 1,5*120,5</t>
  </si>
  <si>
    <t>131251201</t>
  </si>
  <si>
    <t>Hloubení jam zapažených v hornině třídy těžitelnosti I skupiny 3 objem do 20 m3 strojně</t>
  </si>
  <si>
    <t>555322469</t>
  </si>
  <si>
    <t>"šachta" 1,5*1,5*1,5</t>
  </si>
  <si>
    <t>132251254</t>
  </si>
  <si>
    <t>Hloubení rýh nezapažených š do 2000 mm v hornině třídy těžitelnosti I skupiny 3 objem do 500 m3 strojně</t>
  </si>
  <si>
    <t>-1119711371</t>
  </si>
  <si>
    <t>120,5*0,8*1,3</t>
  </si>
  <si>
    <t>151101101</t>
  </si>
  <si>
    <t>Zřízení příložného pažení a rozepření stěn rýh hl do 2 m</t>
  </si>
  <si>
    <t>-1623393213</t>
  </si>
  <si>
    <t>120,5*2*1,3</t>
  </si>
  <si>
    <t>151101111</t>
  </si>
  <si>
    <t>Odstranění příložného pažení a rozepření stěn rýh hl do 2 m</t>
  </si>
  <si>
    <t>-1931707165</t>
  </si>
  <si>
    <t>Zřízení rozepření stěn při pažení příložném hl do 4 m</t>
  </si>
  <si>
    <t>582666302</t>
  </si>
  <si>
    <t>Odstranění rozepření stěn při pažení příložném hl do 4 m</t>
  </si>
  <si>
    <t>1734842919</t>
  </si>
  <si>
    <t>151102201</t>
  </si>
  <si>
    <t>Zřízení příložného pažení stěn do 30 m2 výkopu hl do 4 m pro překopy inženýrských sítí</t>
  </si>
  <si>
    <t>338623491</t>
  </si>
  <si>
    <t>"šachta" 1,5*4*1,75</t>
  </si>
  <si>
    <t>151102211</t>
  </si>
  <si>
    <t>Odstranění příložného pažení stěn do 30 m2 hl do 4 m při překopech inženýrských sítí</t>
  </si>
  <si>
    <t>-629757517</t>
  </si>
  <si>
    <t>Vodorovné přemístění přes 4 000 do 5000 m výkopku/sypaniny z horniny třídy těžitelnosti I skupiny 1 až 3</t>
  </si>
  <si>
    <t>-845062933</t>
  </si>
  <si>
    <t>Nakládání výkopku z hornin třídy těžitelnosti I skupiny 1 až 3 přes 100 m3</t>
  </si>
  <si>
    <t>1810473027</t>
  </si>
  <si>
    <t>-zásypST</t>
  </si>
  <si>
    <t>Poplatek za uložení zeminy a kamení na recyklační skládce (skládkovné) kód odpadu 17 05 04</t>
  </si>
  <si>
    <t>-422561807</t>
  </si>
  <si>
    <t>přebytek*1,85</t>
  </si>
  <si>
    <t>Uložení sypaniny na skládky nebo meziskládky</t>
  </si>
  <si>
    <t>1309144580</t>
  </si>
  <si>
    <t>Zásyp jam, šachet rýh nebo kolem objektů sypaninou se zhutněním</t>
  </si>
  <si>
    <t>-2092351489</t>
  </si>
  <si>
    <t>nakupovaný</t>
  </si>
  <si>
    <t>120,5*0,8*0,9</t>
  </si>
  <si>
    <t>"šachta" 1,5*1,5*1,5-3,14*0,75*0,75*1,5</t>
  </si>
  <si>
    <t>-1755090199</t>
  </si>
  <si>
    <t>175151101</t>
  </si>
  <si>
    <t>Obsypání potrubí strojně sypaninou bez prohození, uloženou do 3 m</t>
  </si>
  <si>
    <t>-1562807375</t>
  </si>
  <si>
    <t>120,5*0,8*0,3</t>
  </si>
  <si>
    <t>58331351</t>
  </si>
  <si>
    <t>kamenivo těžené drobné frakce 0/4</t>
  </si>
  <si>
    <t>729475284</t>
  </si>
  <si>
    <t>28,92*2 'Přepočtené koeficientem množství</t>
  </si>
  <si>
    <t>181951112</t>
  </si>
  <si>
    <t>Úprava pláně v hornině třídy těžitelnosti I skupiny 1 až 3 se zhutněním strojně</t>
  </si>
  <si>
    <t>303074732</t>
  </si>
  <si>
    <t>120,5*1</t>
  </si>
  <si>
    <t>451572111</t>
  </si>
  <si>
    <t>Lože pod potrubí otevřený výkop z kameniva drobného těženého</t>
  </si>
  <si>
    <t>1178508976</t>
  </si>
  <si>
    <t>120,5*0,8*0,1</t>
  </si>
  <si>
    <t>452311141</t>
  </si>
  <si>
    <t>Podkladní desky z betonu prostého bez zvýšených nároků na prostředí tř. C 16/20 otevřený výkop</t>
  </si>
  <si>
    <t>1184426249</t>
  </si>
  <si>
    <t>1,5*1,5*0,1</t>
  </si>
  <si>
    <t>452368211</t>
  </si>
  <si>
    <t>Výztuž podkladních desek nebo bloků nebo pražců otevřený výkop ze svařovaných sítí Kari</t>
  </si>
  <si>
    <t>CS ÚRS 2024 02</t>
  </si>
  <si>
    <t>-1977116627</t>
  </si>
  <si>
    <t>1,5*1,5*5,4/1000</t>
  </si>
  <si>
    <t>564751111</t>
  </si>
  <si>
    <t>Podklad z kameniva hrubého drceného vel. 32-63 mm plochy přes 100 m2 tl 150 mm</t>
  </si>
  <si>
    <t>-1898776278</t>
  </si>
  <si>
    <t>120,5*1*2</t>
  </si>
  <si>
    <t>564841112</t>
  </si>
  <si>
    <t>Podklad ze štěrkodrtě ŠD plochy přes 100 m2 tl 130 mm</t>
  </si>
  <si>
    <t>449006732</t>
  </si>
  <si>
    <t>565135111</t>
  </si>
  <si>
    <t>Asfaltový beton vrstva podkladní ACP 16 (obalované kamenivo OKS) tl 50 mm š do 3 m</t>
  </si>
  <si>
    <t>444003714</t>
  </si>
  <si>
    <t>120,5*1,5</t>
  </si>
  <si>
    <t>573191111</t>
  </si>
  <si>
    <t>Postřik infiltrační kationaktivní emulzí v množství 1 kg/m2</t>
  </si>
  <si>
    <t>-1524810433</t>
  </si>
  <si>
    <t>573231108</t>
  </si>
  <si>
    <t>Postřik živičný spojovací ze silniční emulze v množství 0,50 kg/m2</t>
  </si>
  <si>
    <t>-402449991</t>
  </si>
  <si>
    <t>577144211</t>
  </si>
  <si>
    <t>Asfaltový beton vrstva obrusná ACO 11 (ABS) tř. II tl 50 mm š do 3 m z nemodifikovaného asfaltu</t>
  </si>
  <si>
    <t>-1049187417</t>
  </si>
  <si>
    <t>894410122x</t>
  </si>
  <si>
    <t>Osazení šachty betonové DN 1500 výšky 1500</t>
  </si>
  <si>
    <t>1660716286</t>
  </si>
  <si>
    <t>SCH1</t>
  </si>
  <si>
    <t>Šachta betonová DN 1500 se stupadli výška 1500mm</t>
  </si>
  <si>
    <t>381500784</t>
  </si>
  <si>
    <t>894410304x</t>
  </si>
  <si>
    <t>Osazení betonových dílců pro šachty DN 1500 deska zákrytová</t>
  </si>
  <si>
    <t>-404160157</t>
  </si>
  <si>
    <t>59224434x</t>
  </si>
  <si>
    <t>deska betonová zákrytová šachty DN 1500</t>
  </si>
  <si>
    <t>-1541317370</t>
  </si>
  <si>
    <t>Osazení poklopů litinových, ocelových nebo železobetonových včetně rámů pro třídu zatížení D400, E600</t>
  </si>
  <si>
    <t>128239917</t>
  </si>
  <si>
    <t>SCH2</t>
  </si>
  <si>
    <t>Poklop pojezdný dle specifikace</t>
  </si>
  <si>
    <t>ks</t>
  </si>
  <si>
    <t>-1936856900</t>
  </si>
  <si>
    <t>9-01</t>
  </si>
  <si>
    <t>Provedení prostupů</t>
  </si>
  <si>
    <t>-711856874</t>
  </si>
  <si>
    <t>919121111</t>
  </si>
  <si>
    <t>Těsnění spár zálivkou za studena pro komůrky š 10 mm hl 20 mm s těsnicím profilem</t>
  </si>
  <si>
    <t>-1361516949</t>
  </si>
  <si>
    <t>120,5*2+1,5*2</t>
  </si>
  <si>
    <t>Řezání stávajícího živičného krytu hl přes 50 do 100 mm</t>
  </si>
  <si>
    <t>-1391829549</t>
  </si>
  <si>
    <t>977151127</t>
  </si>
  <si>
    <t>Jádrové vrty diamantovými korunkami do stavebních materiálů D přes 225 do 250 mm</t>
  </si>
  <si>
    <t>-672376561</t>
  </si>
  <si>
    <t>0,2*2</t>
  </si>
  <si>
    <t>997013861</t>
  </si>
  <si>
    <t>Poplatek za uložení stavebního odpadu na recyklační skládce (skládkovné) z prostého betonu kód odpadu 17 01 01</t>
  </si>
  <si>
    <t>284963491</t>
  </si>
  <si>
    <t>997013873</t>
  </si>
  <si>
    <t>-1035238486</t>
  </si>
  <si>
    <t>997013875</t>
  </si>
  <si>
    <t>-350194443</t>
  </si>
  <si>
    <t>Vodorovná doprava suti ze sypkých materiálů do 1 km</t>
  </si>
  <si>
    <t>-224223157</t>
  </si>
  <si>
    <t>Příplatek ZKD 1 km u vodorovné dopravy suti ze sypkých materiálů</t>
  </si>
  <si>
    <t>690322661</t>
  </si>
  <si>
    <t>kam*5</t>
  </si>
  <si>
    <t>Vodorovná doprava suti z kusových materiálů do 1 km</t>
  </si>
  <si>
    <t>611221507</t>
  </si>
  <si>
    <t>Příplatek ZKD 1 km u vodorovné dopravy suti z kusových materiálů</t>
  </si>
  <si>
    <t>-1990193628</t>
  </si>
  <si>
    <t>bet*5</t>
  </si>
  <si>
    <t>kryasf*5</t>
  </si>
  <si>
    <t>Nakládání suti na dopravní prostředky pro vodorovnou dopravu</t>
  </si>
  <si>
    <t>1093352526</t>
  </si>
  <si>
    <t>998272201</t>
  </si>
  <si>
    <t>Přesun hmot pro trubní vedení z ocelových trub svařovaných otevřený výkop</t>
  </si>
  <si>
    <t>-897960649</t>
  </si>
  <si>
    <t>012164000</t>
  </si>
  <si>
    <t>Vytyčení a zaměření inženýrských sítí</t>
  </si>
  <si>
    <t>404020461</t>
  </si>
  <si>
    <t>1454153768</t>
  </si>
  <si>
    <t>417358859</t>
  </si>
  <si>
    <t>034303000</t>
  </si>
  <si>
    <t>Dopravní značení na staveništi</t>
  </si>
  <si>
    <t>657808496</t>
  </si>
  <si>
    <t>{5e641aa5-0bb6-4a33-86c1-7cef198b9840}</t>
  </si>
  <si>
    <t>T - Trubní vedení</t>
  </si>
  <si>
    <t>D1 - Plastové předizolované potrubí</t>
  </si>
  <si>
    <t>D2 - d125VYT</t>
  </si>
  <si>
    <t>D3 - spojky na délku potrubí</t>
  </si>
  <si>
    <t>D4 - Napojení na rozvod</t>
  </si>
  <si>
    <t>D5 - Společné</t>
  </si>
  <si>
    <t>D1</t>
  </si>
  <si>
    <t>Plastové předizolované potrubí</t>
  </si>
  <si>
    <t>Pol1</t>
  </si>
  <si>
    <t>Plastové předizolované potrubí single, aramidem nebo kevralem zesílená trubka, max 110 °C, PN10, d125/DA202</t>
  </si>
  <si>
    <t>bm</t>
  </si>
  <si>
    <t>D2</t>
  </si>
  <si>
    <t>d125VYT</t>
  </si>
  <si>
    <t>Pol2</t>
  </si>
  <si>
    <t>Lisovaný přechod navařovací pro aramidem nebo kevralem zesílenou trubku, max 110 °C, PN16, d125/DN100</t>
  </si>
  <si>
    <t>Pol3</t>
  </si>
  <si>
    <t>Doizolovaní spoje - přímé DA202</t>
  </si>
  <si>
    <t>Pol4</t>
  </si>
  <si>
    <t>Smršťovací ukončovací manžeta singl d125-d160/DA225-DA250</t>
  </si>
  <si>
    <t>D3</t>
  </si>
  <si>
    <t>spojky na délku potrubí</t>
  </si>
  <si>
    <t>Pol5</t>
  </si>
  <si>
    <t>Lisovaná spojka pro aramidem, nebo kevralem zesílenou trubku, max. 110°C, PN16, d125/d125</t>
  </si>
  <si>
    <t>D4</t>
  </si>
  <si>
    <t>Napojení na rozvod</t>
  </si>
  <si>
    <t>Pol6</t>
  </si>
  <si>
    <t>Příruba navařovací DN 100, PN 10</t>
  </si>
  <si>
    <t>Pol7</t>
  </si>
  <si>
    <t>Přechod navařovací DN65/DN100 (napojení na stávající potrubí)</t>
  </si>
  <si>
    <t>Pol8</t>
  </si>
  <si>
    <t>Doizolování spoje</t>
  </si>
  <si>
    <t>Pol9</t>
  </si>
  <si>
    <t>Napojení a stávající potrubí DN65</t>
  </si>
  <si>
    <t>kpl</t>
  </si>
  <si>
    <t>Pol10</t>
  </si>
  <si>
    <t>Potrubí ocelové, bezešvé  Ø108,0/4,0 (napojení v šachtě, výroba "T"kusu</t>
  </si>
  <si>
    <t>Pol11</t>
  </si>
  <si>
    <t>Diozolování kamennou vatou tl. 80, oplechování spoje v šachtě</t>
  </si>
  <si>
    <t>Pol12</t>
  </si>
  <si>
    <t>Klapka uzavírací, mezipřírubová, těsná DN 100 včetně protipřírub a dýnka</t>
  </si>
  <si>
    <t>D5</t>
  </si>
  <si>
    <t>Společné</t>
  </si>
  <si>
    <t>Pol13</t>
  </si>
  <si>
    <t>Výplach systému, tlaková zkouška</t>
  </si>
  <si>
    <t>hod</t>
  </si>
  <si>
    <t>Pol14</t>
  </si>
  <si>
    <t>Pomocné a nosné konstrukce - závěsy</t>
  </si>
  <si>
    <t>Pol15</t>
  </si>
  <si>
    <t>Těsnící a spojovací materiál</t>
  </si>
  <si>
    <t>Pol16</t>
  </si>
  <si>
    <t>Dokumentace skutečného stavu</t>
  </si>
  <si>
    <t>Pol17</t>
  </si>
  <si>
    <t>Dokladová část předání díla</t>
  </si>
  <si>
    <t>Pol18</t>
  </si>
  <si>
    <t>Provozní řád, pokyny pro provoz, ostatní dokumentace</t>
  </si>
  <si>
    <t>Pol19</t>
  </si>
  <si>
    <t>Doprava</t>
  </si>
  <si>
    <t>Pol20</t>
  </si>
  <si>
    <t>Výstražná páska</t>
  </si>
  <si>
    <t>Pol21</t>
  </si>
  <si>
    <t>Demontáž stávajícího potrubí, odvoz k recyklaci, uložení na skládku</t>
  </si>
  <si>
    <t>SO 502</t>
  </si>
  <si>
    <t>SO 501</t>
  </si>
  <si>
    <t>{a6b62bf4-cbbe-47f7-8822-77019ce66c7a}</t>
  </si>
  <si>
    <t>4,633</t>
  </si>
  <si>
    <t>3,168</t>
  </si>
  <si>
    <t>1,98</t>
  </si>
  <si>
    <t>7,52</t>
  </si>
  <si>
    <t>REZIDENCE PRAŽSKÁ – BENEŠOV - IO.08 PŘÍPOJKA HORKOVOD</t>
  </si>
  <si>
    <t>4,32</t>
  </si>
  <si>
    <t>2,88</t>
  </si>
  <si>
    <t>10,4</t>
  </si>
  <si>
    <t>PSV - Práce a dodávky PSV</t>
  </si>
  <si>
    <t xml:space="preserve">    721 - Zdravotechnika - vnitřní kanalizace</t>
  </si>
  <si>
    <t xml:space="preserve">    23-M - Montáže potrubí</t>
  </si>
  <si>
    <t>113106343</t>
  </si>
  <si>
    <t>Rozebrání dlažeb při překopech komunikací pro pěší ze zámkové dlažby strojně pl do 15 m2</t>
  </si>
  <si>
    <t>-999906117</t>
  </si>
  <si>
    <t>2,6*1,5</t>
  </si>
  <si>
    <t>113107423</t>
  </si>
  <si>
    <t>Odstranění podkladu z kameniva drceného tl přes 200 do 300 mm při překopech strojně pl do 15 m2</t>
  </si>
  <si>
    <t>"komunikace" 1,2*6</t>
  </si>
  <si>
    <t>113107431</t>
  </si>
  <si>
    <t>Odstranění podkladu z betonu prostého tl přes 100 do 150 mm při překopech strojně pl do 15 m2</t>
  </si>
  <si>
    <t>"komunikace" 1,5*6</t>
  </si>
  <si>
    <t>113107442</t>
  </si>
  <si>
    <t>Odstranění podkladu živičných tl přes 50 do 100 mm při překopech strojně pl do 15 m2</t>
  </si>
  <si>
    <t>Vytrhání obrub krajníků obrubníků stojatých</t>
  </si>
  <si>
    <t>-1566530469</t>
  </si>
  <si>
    <t>Vytrhání obrub záhonových</t>
  </si>
  <si>
    <t>1734225578</t>
  </si>
  <si>
    <t>132251251</t>
  </si>
  <si>
    <t>Hloubení rýh nezapažených š do 2000 mm v hornině třídy těžitelnosti I skupiny 3 objem do 20 m3 strojně</t>
  </si>
  <si>
    <t>10*0,8*1,3</t>
  </si>
  <si>
    <t>10*2*1,3</t>
  </si>
  <si>
    <t>4*0,8*0,9</t>
  </si>
  <si>
    <t>6*0,8*0,9</t>
  </si>
  <si>
    <t>10*0,8*0,3</t>
  </si>
  <si>
    <t>2,4*2 'Přepočtené koeficientem množství</t>
  </si>
  <si>
    <t>10*1</t>
  </si>
  <si>
    <t>10*0,8*0,1</t>
  </si>
  <si>
    <t>564751101</t>
  </si>
  <si>
    <t>Podklad z kameniva hrubého drceného vel. 32-63 mm plochy do 100 m2 tl 150 mm</t>
  </si>
  <si>
    <t>6*1*2</t>
  </si>
  <si>
    <t>564841012</t>
  </si>
  <si>
    <t>Podklad ze štěrkodrtě ŠD plochy do 100 m2 tl 130 mm</t>
  </si>
  <si>
    <t>-1923886025</t>
  </si>
  <si>
    <t>6*1,2</t>
  </si>
  <si>
    <t>564861011</t>
  </si>
  <si>
    <t>Podklad ze štěrkodrtě ŠD plochy do 100 m2 tl 200 mm</t>
  </si>
  <si>
    <t>2,6*1</t>
  </si>
  <si>
    <t>6*1,5</t>
  </si>
  <si>
    <t>596211111</t>
  </si>
  <si>
    <t>Kladení zámkové dlažby komunikací pro pěší ručně tl 60 mm skupiny A pl přes 50 do 100 m2</t>
  </si>
  <si>
    <t>848060491</t>
  </si>
  <si>
    <t>dlažba skladebná betonová 200x100mm tl 60mm přírodní</t>
  </si>
  <si>
    <t>499507623</t>
  </si>
  <si>
    <t>3,9*1,03 'Přepočtené koeficientem množství</t>
  </si>
  <si>
    <t>-275866956</t>
  </si>
  <si>
    <t>obrubník silniční betonový 1000x150x250mm</t>
  </si>
  <si>
    <t>-1284429242</t>
  </si>
  <si>
    <t>-1603085746</t>
  </si>
  <si>
    <t>59217062</t>
  </si>
  <si>
    <t>obrubník parkový betonový 1000x50x250mm přírodní</t>
  </si>
  <si>
    <t>1747463793</t>
  </si>
  <si>
    <t>6*2+1,5</t>
  </si>
  <si>
    <t>977151128</t>
  </si>
  <si>
    <t>Jádrové vrty diamantovými korunkami do stavebních materiálů D přes 250 do 300 mm</t>
  </si>
  <si>
    <t>-1909217387</t>
  </si>
  <si>
    <t>2*0,5</t>
  </si>
  <si>
    <t>1,014+2,925+0,41+0,08+0,044+0,16</t>
  </si>
  <si>
    <t>PSV</t>
  </si>
  <si>
    <t>Práce a dodávky PSV</t>
  </si>
  <si>
    <t>721</t>
  </si>
  <si>
    <t>Zdravotechnika - vnitřní kanalizace</t>
  </si>
  <si>
    <t>721173405</t>
  </si>
  <si>
    <t>Potrubí kanalizační z PVC SN 4 svodné DN 250</t>
  </si>
  <si>
    <t>1335908373</t>
  </si>
  <si>
    <t>0,8*2</t>
  </si>
  <si>
    <t>998721201</t>
  </si>
  <si>
    <t>Přesun hmot procentní pro vnitřní kanalizaci v objektech v do 6 m</t>
  </si>
  <si>
    <t>%</t>
  </si>
  <si>
    <t>523958258</t>
  </si>
  <si>
    <t>23-M</t>
  </si>
  <si>
    <t>Montáže potrubí</t>
  </si>
  <si>
    <t>{13189e4f-4b7f-42a1-acaf-dc003a2d81e0}</t>
  </si>
  <si>
    <t>D3 - Napojení na rozvod</t>
  </si>
  <si>
    <t>D4 - Společné</t>
  </si>
  <si>
    <t>Plastové předizolované potrubí single, aramidem nebo kevralem zesílená trubka max 110 °C, PN10, d125/DA202</t>
  </si>
  <si>
    <t>Smršťovací, ukončovací manžeta singl, d125-d160/DA225-DA250</t>
  </si>
  <si>
    <t>Labyrintové těsnění proti netlakové vodě DA202</t>
  </si>
  <si>
    <t>Doizolování spoje v šachtě izolace kamenná vata tl 80 oplechovat</t>
  </si>
  <si>
    <t>Napojení a stávající potrubí</t>
  </si>
  <si>
    <t>{20f18f4a-8114-4211-8588-5b1fae2cb063}</t>
  </si>
  <si>
    <t>D1 - Výměníková stanice</t>
  </si>
  <si>
    <t>D2 - Potrubí a izolace</t>
  </si>
  <si>
    <t>D3 - Ostatní</t>
  </si>
  <si>
    <t>Výměníková stanice</t>
  </si>
  <si>
    <t>Rozdělovač DN150, pět vývodů, 1xDN100, 1xDN80, 3xDN65, izolace tl. 80 mm, oplechování, nosná konstrukce</t>
  </si>
  <si>
    <t>Sběrač DN150, pět vývodů, 1xDN100, 1xDN80, 3xDN65, izolace tl. 80 mm, oplechování, nosná konstrukce</t>
  </si>
  <si>
    <t>Výměník deskový, nerezový pro ohřev UV 230kW, 90/70°C, 10 kPa, 10,17m3/h - 7/55°C, 10 kPa, 4,15 m3/h</t>
  </si>
  <si>
    <t>Izolace deskového výměníku, závěs deskového výměníku</t>
  </si>
  <si>
    <t>Akumulační nádrž uzitkové vody, nerezová, objem 1500 l, napojení DN65</t>
  </si>
  <si>
    <t>Izolace akumulační nádrže</t>
  </si>
  <si>
    <t>Expanzní nádoba užitkové vody 80l s armaturou FLOWJET 70°C, 10 bar</t>
  </si>
  <si>
    <t>Šoupě mezipřírubové DN100, PN16 včetně protipřírub</t>
  </si>
  <si>
    <t>Šoupě mezipřírubové DN80, PN16 včetně protipřírub</t>
  </si>
  <si>
    <t>Klapka mezipřírubová DN100, PN16 včetně protipřírub</t>
  </si>
  <si>
    <t>Klapka mezipřírubová DN80, PN16 včetně protipřírub</t>
  </si>
  <si>
    <t>Klapka mezipřírubová DN65, PN16 včetně protipřírub</t>
  </si>
  <si>
    <t>Kohout kulový, mosazný 1/2" s hadičníkem</t>
  </si>
  <si>
    <t>Dynko pro přírubu DN80</t>
  </si>
  <si>
    <t>Filtr mezipřírubový DN100, PN16 včetně protipřírub</t>
  </si>
  <si>
    <t>Filtr mezipřírubový DN80, PN16 včetně protipřírub</t>
  </si>
  <si>
    <t>Filtr mezipřírubový DN65, PN16 včetně protipřírub</t>
  </si>
  <si>
    <t>Klapka zpětná mezipřírubová DN80, PN16, včetně protipřírub</t>
  </si>
  <si>
    <t>Klapka zpětná mezipřírubová DN65, PN16, včetně protipřírub</t>
  </si>
  <si>
    <t>Ventil směšovací, DN40, PN16, Kvs25, pohon dle MaR včetně protipřírub</t>
  </si>
  <si>
    <t>Ventil směšovací, DN32, PN16, Kvs16, pohon dle MaR včetně protipřírub</t>
  </si>
  <si>
    <t>Pol22</t>
  </si>
  <si>
    <t>Ventil odvzdušňovací, automatický 1/2", včetně kulového kohoutu</t>
  </si>
  <si>
    <t>Pol23</t>
  </si>
  <si>
    <t>Banňka pro odvzdušnění 2" s potrubím 1/2"</t>
  </si>
  <si>
    <t>Pol24</t>
  </si>
  <si>
    <t>Čerpadlo cirkulační teplovodní 12.1 m3/h, 150 kPa, včetně protipřírub</t>
  </si>
  <si>
    <t>Pol25</t>
  </si>
  <si>
    <t>Čerpadlo cirkulační teplovodní 9,0 m3/h, 110 kPa, včetně protipřírub</t>
  </si>
  <si>
    <t>Pol26</t>
  </si>
  <si>
    <t>Čerpadlo cirkulační teplovodní 10,9 m3/h, 110 kPa, včetně protipřírub</t>
  </si>
  <si>
    <t>Pol27</t>
  </si>
  <si>
    <t>Čerpadlo cirkulační teplovodní 10,2 m3/h, 50 kPa, včetně protipřírub</t>
  </si>
  <si>
    <t>Pol28</t>
  </si>
  <si>
    <t>Čerpadlo cirkulační teplovodní 4,2 m3/h, 40 kPa, včetně protipřírub</t>
  </si>
  <si>
    <t>Pol29</t>
  </si>
  <si>
    <t>Čerpadlo cirkulační užitkové vody 4,7 m3/h, 60 kPa, včetně protipřírub</t>
  </si>
  <si>
    <t>Pol30</t>
  </si>
  <si>
    <t>Ventil pojistný 10 bar (deskový výměník)</t>
  </si>
  <si>
    <t>Pol31</t>
  </si>
  <si>
    <t>Ventil pojistný 10 bar (akumulační zásobník)</t>
  </si>
  <si>
    <t>Pol32</t>
  </si>
  <si>
    <t>Přepad pojisného ventilu</t>
  </si>
  <si>
    <t>Pol33</t>
  </si>
  <si>
    <t>Vodoměr 2,5"</t>
  </si>
  <si>
    <t>Pol34</t>
  </si>
  <si>
    <t>Měřič tepla 11 m3/h, přírubový, včetně protipřírub, čidel tepla a jímek</t>
  </si>
  <si>
    <t>Pol35</t>
  </si>
  <si>
    <t>Měřič tepla 20 m3/h, přírubový, včetně protipřírub, čidel tepla a jímek</t>
  </si>
  <si>
    <t>Pol36</t>
  </si>
  <si>
    <t>Příprava na regulátor diferenčního tlaku</t>
  </si>
  <si>
    <t>Pol37</t>
  </si>
  <si>
    <t>Teploměr s jímkou 0- 100°C</t>
  </si>
  <si>
    <t>Pol38</t>
  </si>
  <si>
    <t>Manometr se smyčkou 0-10 bar</t>
  </si>
  <si>
    <t>Potrubí a izolace</t>
  </si>
  <si>
    <t>Pol39</t>
  </si>
  <si>
    <t>Potrubí ocelové, pozinkované 2,5", včetně tvarovek, šroubení a závěsů</t>
  </si>
  <si>
    <t>Pol40</t>
  </si>
  <si>
    <t>Potrubí ocelové, bezešvé Ø108,0/4,0 (DN100), včetně tvarovek a závěsů</t>
  </si>
  <si>
    <t>Pol41</t>
  </si>
  <si>
    <t>Potrubí ocelové, bezešvé Ø89,0/3,6 (DN80), včetně tvarovek a závěsů</t>
  </si>
  <si>
    <t>Pol42</t>
  </si>
  <si>
    <t>Potrubí ocelové, bezešvé Ø76,0/3,2 (DN65), včetně tvarovek a závěsů</t>
  </si>
  <si>
    <t>Pol43</t>
  </si>
  <si>
    <t>Izolace potrubí 2,5" tl. 50 mm s Al polepem</t>
  </si>
  <si>
    <t>Pol44</t>
  </si>
  <si>
    <t>Izolace potrubí DN65 tl. 50 mm s Al polepem</t>
  </si>
  <si>
    <t>Pol45</t>
  </si>
  <si>
    <t>Izolace potrubí DN80 tl. 60 mm s Al polepem</t>
  </si>
  <si>
    <t>Pol46</t>
  </si>
  <si>
    <t>Izolace potrubí DN100 tl. 60 mm s Al polepem</t>
  </si>
  <si>
    <t>Pol47</t>
  </si>
  <si>
    <t>Pol48</t>
  </si>
  <si>
    <t>Pol49</t>
  </si>
  <si>
    <t>Značení potrubí</t>
  </si>
  <si>
    <t>Pol50</t>
  </si>
  <si>
    <t>Provozní řád, dokumentace skutečného stavu</t>
  </si>
  <si>
    <t>Pol51</t>
  </si>
  <si>
    <t>Pol52</t>
  </si>
  <si>
    <t>Výplach systému, tlaková a dilatační zkouška</t>
  </si>
  <si>
    <t>polvrn1</t>
  </si>
  <si>
    <t>1365176444</t>
  </si>
  <si>
    <t>SO 402</t>
  </si>
  <si>
    <t>Chráničky</t>
  </si>
  <si>
    <t>SO 503</t>
  </si>
  <si>
    <t>REZIDENCE PRAŽSKÁ – BENEŠOV - IO.08 PŘÍPOJKA HORKOVOD T - Trubní vedení</t>
  </si>
  <si>
    <t>SO 504</t>
  </si>
  <si>
    <t>Rekonstrukce rozvodů CZT mezi ulicemi Dukelská a Karla Nového - Benešov   Trubní vedení MTZ</t>
  </si>
  <si>
    <t>SO 505</t>
  </si>
  <si>
    <t>REZIDENCE PRAŽSKÁ – BENEŠOV - Vnitřní horkovod   T - Trubní vedení</t>
  </si>
  <si>
    <t>SO 402 - Chráničky</t>
  </si>
  <si>
    <t>trubka elektroinstalační ohebná dvouplášťová korugovaná (chránička) D 110/90 mm, HDPE+LDPE</t>
  </si>
  <si>
    <t>(222,000+44,000)*2</t>
  </si>
  <si>
    <t xml:space="preserve"> Šachta kabelová  - například Langmatz EK358 K1 víko B125 litinové</t>
  </si>
  <si>
    <t>ochrana chrániček ve vjezdech</t>
  </si>
  <si>
    <t>Montáž kabelové šachty - výkop, osazení, napojení chrániček, zatěsnění, obetonování , zásyp, vyrovnání víka do povrchu chodníku</t>
  </si>
  <si>
    <t>Výstražná fólie z PVC pro krytí chrániček  včetně vyrovnání povrchu rýhy, rozvinutí a uložení fólie šířky do 20 cm</t>
  </si>
  <si>
    <t>Kabelové lože z písku včetně podsypu pro chráničky, zhutnění a urovnání povrchu pro kabely nn bez zakrytí, šířky do 35 cm</t>
  </si>
  <si>
    <r>
      <t xml:space="preserve">Hloubení zapažených i nezapažených kabelových rýh ručně včetně urovnání dna s přemístěním výkopku do vzdálenosti 3 m od okraje jámy nebo s naložením na dopravní prostředek šířky 20 cm hloubky 80 cm v hornině třídy těžitelnosti I skupiny 3 - </t>
    </r>
    <r>
      <rPr>
        <sz val="9"/>
        <color rgb="FFFF0000"/>
        <rFont val="Arial CE"/>
        <charset val="238"/>
      </rPr>
      <t>rozšíření výkopu VO pro chráničky</t>
    </r>
  </si>
  <si>
    <r>
      <t xml:space="preserve">Hloubení zapažených i nezapažených kabelových rýh ručně včetně urovnání dna s přemístěním výkopku do vzdálenosti 3 m od okraje jámy nebo s naložením na dopravní prostředek šířky 20 cm hloubky 120 cm v hornině třídy těžitelnosti I skupiny 3 - </t>
    </r>
    <r>
      <rPr>
        <sz val="9"/>
        <color rgb="FFFF0000"/>
        <rFont val="Arial CE"/>
        <charset val="238"/>
      </rPr>
      <t>rozšíření výkopů VO pro chráničky ve vjezdech</t>
    </r>
  </si>
  <si>
    <r>
      <t>Zásyp kabelových rýh ručně s přemístění sypaniny ze vzdálenosti do 10 m, s uložením výkopku ve vrstvách včetně zhutnění a úpravy povrchu šířky 20 cm hloubky 80 cm z horniny třídy těžitelnosti I skupiny 3-</t>
    </r>
    <r>
      <rPr>
        <sz val="9"/>
        <color rgb="FFFF0000"/>
        <rFont val="Arial CE"/>
        <charset val="238"/>
      </rPr>
      <t>rozšíření výkopů VO ro chráničky</t>
    </r>
  </si>
  <si>
    <r>
      <t>Zásyp kabelových rýh ručně s přemístění sypaniny ze vzdálenosti do 10 m, s uložením výkopku ve vrstvách včetně zhutnění a úpravy povrchu šířky 30 cm hloubky 120 cm z horniny třídy těžitelnosti I skupiny 3</t>
    </r>
    <r>
      <rPr>
        <sz val="9"/>
        <color rgb="FFFF0000"/>
        <rFont val="Arial CE"/>
        <charset val="238"/>
      </rPr>
      <t>rozšíření výkopů VO ro chráničky</t>
    </r>
  </si>
  <si>
    <r>
      <t>Vodorovné přemístění (odvoz) horniny dopravními prostředky včetně složení, bez naložení a rozprostření jakékoliv třídy, na vzdálenost Příplatek k ceně -1113 za každých dalších i započatých 1000 m -</t>
    </r>
    <r>
      <rPr>
        <sz val="9"/>
        <color rgb="FFFF0000"/>
        <rFont val="Arial CE"/>
        <charset val="238"/>
      </rPr>
      <t>na mezideponii investora v TK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</si>
</sst>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color rgb="FF000000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9"/>
      <name val="Arial CE"/>
      <family val="2"/>
      <charset val="238"/>
    </font>
    <font>
      <sz val="8"/>
      <name val="MS Sans Serif"/>
      <family val="2"/>
    </font>
    <font>
      <b/>
      <sz val="10"/>
      <color rgb="FF8DB3E2"/>
      <name val="Calibri"/>
      <family val="2"/>
      <charset val="238"/>
    </font>
    <font>
      <sz val="10"/>
      <name val="Calibri"/>
      <family val="2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464646"/>
      <name val="Arial CE"/>
    </font>
    <font>
      <sz val="9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4" fillId="0" borderId="0" applyNumberFormat="0" applyFill="0" applyBorder="0" applyAlignment="0" applyProtection="0"/>
    <xf numFmtId="0" fontId="47" fillId="0" borderId="1" applyAlignment="0">
      <alignment vertical="top" wrapText="1"/>
      <protection locked="0"/>
    </xf>
  </cellStyleXfs>
  <cellXfs count="5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7" fillId="0" borderId="13" xfId="0" applyNumberFormat="1" applyFont="1" applyBorder="1" applyAlignment="1"/>
    <xf numFmtId="166" fontId="27" fillId="0" borderId="14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5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6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49" fontId="30" fillId="0" borderId="23" xfId="0" applyNumberFormat="1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167" fontId="30" fillId="0" borderId="23" xfId="0" applyNumberFormat="1" applyFont="1" applyBorder="1" applyAlignment="1" applyProtection="1">
      <alignment vertical="center"/>
      <protection locked="0"/>
    </xf>
    <xf numFmtId="4" fontId="30" fillId="0" borderId="23" xfId="0" applyNumberFormat="1" applyFont="1" applyBorder="1" applyAlignment="1" applyProtection="1">
      <alignment vertical="center"/>
      <protection locked="0"/>
    </xf>
    <xf numFmtId="0" fontId="31" fillId="0" borderId="4" xfId="0" applyFont="1" applyBorder="1" applyAlignment="1">
      <alignment vertical="center"/>
    </xf>
    <xf numFmtId="0" fontId="30" fillId="0" borderId="15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/>
    </xf>
    <xf numFmtId="167" fontId="34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48" fillId="0" borderId="1" xfId="2" applyFont="1" applyAlignment="1">
      <alignment vertical="top"/>
      <protection locked="0"/>
    </xf>
    <xf numFmtId="0" fontId="47" fillId="0" borderId="1" xfId="2" applyAlignment="1">
      <alignment vertical="top"/>
      <protection locked="0"/>
    </xf>
    <xf numFmtId="0" fontId="49" fillId="0" borderId="1" xfId="2" applyFont="1" applyAlignment="1">
      <alignment horizontal="justify" vertical="top"/>
      <protection locked="0"/>
    </xf>
    <xf numFmtId="0" fontId="49" fillId="0" borderId="1" xfId="2" applyFont="1" applyAlignment="1">
      <alignment vertical="top"/>
      <protection locked="0"/>
    </xf>
    <xf numFmtId="0" fontId="0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Protection="1"/>
    <xf numFmtId="0" fontId="0" fillId="0" borderId="1" xfId="0" applyBorder="1"/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4" fontId="2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0" fillId="4" borderId="1" xfId="0" applyFont="1" applyFill="1" applyBorder="1" applyAlignment="1">
      <alignment vertical="center"/>
    </xf>
    <xf numFmtId="0" fontId="5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65" fontId="2" fillId="0" borderId="1" xfId="0" applyNumberFormat="1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19" fillId="4" borderId="1" xfId="0" applyFont="1" applyFill="1" applyBorder="1" applyAlignment="1" applyProtection="1">
      <alignment horizontal="left" vertical="center"/>
    </xf>
    <xf numFmtId="0" fontId="0" fillId="4" borderId="1" xfId="0" applyFont="1" applyFill="1" applyBorder="1" applyAlignment="1" applyProtection="1">
      <alignment vertical="center"/>
    </xf>
    <xf numFmtId="0" fontId="19" fillId="4" borderId="1" xfId="0" applyFont="1" applyFill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left" vertical="center"/>
    </xf>
    <xf numFmtId="4" fontId="21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4" fontId="5" fillId="0" borderId="21" xfId="0" applyNumberFormat="1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left" vertical="center"/>
    </xf>
    <xf numFmtId="4" fontId="21" fillId="0" borderId="1" xfId="0" applyNumberFormat="1" applyFont="1" applyBorder="1" applyAlignment="1" applyProtection="1"/>
    <xf numFmtId="0" fontId="0" fillId="0" borderId="12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166" fontId="27" fillId="0" borderId="13" xfId="0" applyNumberFormat="1" applyFont="1" applyBorder="1" applyAlignment="1" applyProtection="1"/>
    <xf numFmtId="166" fontId="27" fillId="0" borderId="14" xfId="0" applyNumberFormat="1" applyFont="1" applyBorder="1" applyAlignment="1" applyProtection="1"/>
    <xf numFmtId="4" fontId="28" fillId="0" borderId="1" xfId="0" applyNumberFormat="1" applyFont="1" applyBorder="1" applyAlignment="1">
      <alignment vertical="center"/>
    </xf>
    <xf numFmtId="0" fontId="7" fillId="0" borderId="1" xfId="0" applyFont="1" applyBorder="1" applyAlignment="1"/>
    <xf numFmtId="0" fontId="7" fillId="0" borderId="4" xfId="0" applyFont="1" applyBorder="1" applyAlignment="1" applyProtection="1"/>
    <xf numFmtId="0" fontId="7" fillId="0" borderId="1" xfId="0" applyFont="1" applyBorder="1" applyAlignment="1" applyProtection="1"/>
    <xf numFmtId="0" fontId="7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4" fontId="5" fillId="0" borderId="1" xfId="0" applyNumberFormat="1" applyFont="1" applyBorder="1" applyAlignment="1" applyProtection="1"/>
    <xf numFmtId="0" fontId="7" fillId="0" borderId="15" xfId="0" applyFont="1" applyBorder="1" applyAlignment="1" applyProtection="1"/>
    <xf numFmtId="166" fontId="7" fillId="0" borderId="1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0" fontId="6" fillId="0" borderId="1" xfId="0" applyFont="1" applyBorder="1" applyAlignment="1" applyProtection="1">
      <alignment horizontal="left"/>
    </xf>
    <xf numFmtId="4" fontId="6" fillId="0" borderId="1" xfId="0" applyNumberFormat="1" applyFont="1" applyBorder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0" borderId="23" xfId="0" applyNumberFormat="1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166" fontId="20" fillId="0" borderId="1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2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167" fontId="9" fillId="0" borderId="1" xfId="0" applyNumberFormat="1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 wrapText="1"/>
    </xf>
    <xf numFmtId="167" fontId="11" fillId="0" borderId="1" xfId="0" applyNumberFormat="1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 wrapText="1"/>
    </xf>
    <xf numFmtId="167" fontId="10" fillId="0" borderId="1" xfId="0" applyNumberFormat="1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1" xfId="0" applyFont="1" applyBorder="1" applyAlignment="1">
      <alignment horizontal="left" vertical="center"/>
    </xf>
    <xf numFmtId="0" fontId="30" fillId="0" borderId="23" xfId="0" applyFont="1" applyBorder="1" applyAlignment="1" applyProtection="1">
      <alignment horizontal="center" vertical="center"/>
    </xf>
    <xf numFmtId="49" fontId="30" fillId="0" borderId="23" xfId="0" applyNumberFormat="1" applyFont="1" applyBorder="1" applyAlignment="1" applyProtection="1">
      <alignment horizontal="left" vertical="center" wrapText="1"/>
    </xf>
    <xf numFmtId="0" fontId="30" fillId="0" borderId="23" xfId="0" applyFont="1" applyBorder="1" applyAlignment="1" applyProtection="1">
      <alignment horizontal="left" vertical="center" wrapText="1"/>
    </xf>
    <xf numFmtId="0" fontId="30" fillId="0" borderId="23" xfId="0" applyFont="1" applyBorder="1" applyAlignment="1" applyProtection="1">
      <alignment horizontal="center" vertical="center" wrapText="1"/>
    </xf>
    <xf numFmtId="167" fontId="30" fillId="0" borderId="23" xfId="0" applyNumberFormat="1" applyFont="1" applyBorder="1" applyAlignment="1" applyProtection="1">
      <alignment vertical="center"/>
    </xf>
    <xf numFmtId="4" fontId="30" fillId="0" borderId="23" xfId="0" applyNumberFormat="1" applyFont="1" applyBorder="1" applyAlignment="1" applyProtection="1">
      <alignment vertical="center"/>
    </xf>
    <xf numFmtId="0" fontId="30" fillId="0" borderId="15" xfId="0" applyFont="1" applyBorder="1" applyAlignment="1" applyProtection="1">
      <alignment horizontal="left" vertical="center"/>
    </xf>
    <xf numFmtId="0" fontId="30" fillId="0" borderId="1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center"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9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1" xfId="0" applyNumberFormat="1" applyFont="1" applyBorder="1" applyAlignment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/>
    <xf numFmtId="166" fontId="7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/>
    <xf numFmtId="0" fontId="20" fillId="0" borderId="1" xfId="0" applyFont="1" applyBorder="1" applyAlignment="1">
      <alignment horizontal="center" vertical="center"/>
    </xf>
    <xf numFmtId="166" fontId="20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7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167" fontId="11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vertical="center"/>
    </xf>
    <xf numFmtId="4" fontId="2" fillId="0" borderId="0" xfId="0" applyNumberFormat="1" applyFont="1" applyAlignment="1">
      <alignment vertical="center"/>
    </xf>
    <xf numFmtId="0" fontId="31" fillId="0" borderId="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7" xfId="0" applyFont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8" xfId="0" applyFont="1" applyBorder="1" applyAlignment="1"/>
    <xf numFmtId="0" fontId="0" fillId="0" borderId="27" xfId="0" applyFont="1" applyBorder="1" applyAlignment="1" applyProtection="1">
      <alignment vertical="center"/>
      <protection locked="0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0" fillId="0" borderId="33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29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167" fontId="9" fillId="0" borderId="29" xfId="0" applyNumberFormat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4" fontId="0" fillId="0" borderId="0" xfId="0" applyNumberFormat="1"/>
    <xf numFmtId="4" fontId="4" fillId="0" borderId="0" xfId="0" applyNumberFormat="1" applyFont="1" applyAlignment="1">
      <alignment vertical="center"/>
    </xf>
    <xf numFmtId="4" fontId="0" fillId="0" borderId="1" xfId="0" applyNumberForma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19" fillId="4" borderId="8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center"/>
    </xf>
    <xf numFmtId="0" fontId="37" fillId="0" borderId="29" xfId="0" applyFont="1" applyBorder="1" applyAlignment="1">
      <alignment horizontal="left"/>
    </xf>
  </cellXfs>
  <cellStyles count="3">
    <cellStyle name="Hypertextový odkaz" xfId="1" builtinId="8"/>
    <cellStyle name="Normální" xfId="0" builtinId="0" customBuiltin="1"/>
    <cellStyle name="normální 2 2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er\Desktop\Dokumenty%20JM\Os\BN\M&#283;sto%20BN\Komunikace%20K%20Nov&#233;ho%20-%20Dukelsk&#225;\2025\Teplovod\.ptmpAA4B89\94722_CZT_00_SROVNAVACI_ROZPOC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er\Desktop\Dokumenty%20JM\Os\BN\M&#283;sto%20BN\Komunikace%20K%20Nov&#233;ho%20-%20Dukelsk&#225;\2025\Teplovod\P&#345;&#237;pojka%20teplovod\974722_IO_08_DPS_00_SROVNAVACI_ROZPOC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er\Desktop\Dokumenty%20JM\Os\BN\M&#283;sto%20BN\Komunikace%20K%20Nov&#233;ho%20-%20Dukelsk&#225;\2025\Teplovod\V&#253;m&#283;n&#237;kov&#225;%20stanice\94722_D_1_4_8_01_SROVNAVACI_ROZPOC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SK25009 - Rekonstrukce ro..."/>
      <sheetName val="T - Trubní vedení"/>
      <sheetName val="Seznam figur"/>
    </sheetNames>
    <sheetDataSet>
      <sheetData sheetId="0">
        <row r="6">
          <cell r="K6" t="str">
            <v>Rekonstrukce rozvodů CZT mezi ulicemi Dukelská a Karla Nového - Benešov</v>
          </cell>
        </row>
        <row r="8">
          <cell r="AN8" t="str">
            <v>22. 1. 2025</v>
          </cell>
        </row>
        <row r="10">
          <cell r="AN10" t="str">
            <v/>
          </cell>
        </row>
        <row r="11">
          <cell r="E11" t="str">
            <v>Městská tepelná zařízení s.r.o.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>LORENC TZB spol. s.r.o.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>Martin Škrabal</v>
          </cell>
          <cell r="AN20" t="str">
            <v/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SK25008 - REZIDENCE PRAŽS..."/>
      <sheetName val="T - Trubní vedení"/>
      <sheetName val="Seznam figur"/>
    </sheetNames>
    <sheetDataSet>
      <sheetData sheetId="0">
        <row r="6">
          <cell r="K6" t="str">
            <v>REZIDENCE PRAŽSKÁ – BENEŠOV - IO.08 PŘÍPOJKA HORKOVOD</v>
          </cell>
        </row>
        <row r="8">
          <cell r="AN8" t="str">
            <v>22. 1. 2025</v>
          </cell>
        </row>
        <row r="10">
          <cell r="AN10" t="str">
            <v/>
          </cell>
        </row>
        <row r="11">
          <cell r="E11" t="str">
            <v>Městská tepelná zařízení s.r.o.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>LORENC TZB spol. s.r.o.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>Martin Škrabal</v>
          </cell>
          <cell r="AN20" t="str">
            <v/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List1"/>
      <sheetName val="T - Trubní vedení"/>
    </sheetNames>
    <sheetDataSet>
      <sheetData sheetId="0">
        <row r="6">
          <cell r="K6" t="str">
            <v>REZIDENCE PRAŽSKÁ – BENEŠOV - Vnitřní horkovod</v>
          </cell>
        </row>
        <row r="8">
          <cell r="AN8" t="str">
            <v>9. 2. 2025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70"/>
  <sheetViews>
    <sheetView showGridLines="0" topLeftCell="A18" workbookViewId="0">
      <selection activeCell="L30" sqref="L30:P3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512" t="s">
        <v>6</v>
      </c>
      <c r="AS2" s="513"/>
      <c r="AT2" s="513"/>
      <c r="AU2" s="513"/>
      <c r="AV2" s="513"/>
      <c r="AW2" s="513"/>
      <c r="AX2" s="513"/>
      <c r="AY2" s="513"/>
      <c r="AZ2" s="513"/>
      <c r="BA2" s="513"/>
      <c r="BB2" s="513"/>
      <c r="BC2" s="513"/>
      <c r="BD2" s="513"/>
      <c r="BE2" s="513"/>
      <c r="BS2" s="18" t="s">
        <v>7</v>
      </c>
      <c r="BT2" s="18" t="s">
        <v>8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s="1" customFormat="1" ht="24.95" customHeight="1">
      <c r="B4" s="21"/>
      <c r="D4" s="22" t="s">
        <v>10</v>
      </c>
      <c r="AR4" s="21"/>
      <c r="AS4" s="23" t="s">
        <v>11</v>
      </c>
      <c r="BS4" s="18" t="s">
        <v>12</v>
      </c>
    </row>
    <row r="5" spans="1:74" s="1" customFormat="1" ht="12" customHeight="1">
      <c r="B5" s="21"/>
      <c r="D5" s="24" t="s">
        <v>13</v>
      </c>
      <c r="K5" s="534" t="s">
        <v>14</v>
      </c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  <c r="Z5" s="513"/>
      <c r="AA5" s="513"/>
      <c r="AB5" s="513"/>
      <c r="AC5" s="513"/>
      <c r="AD5" s="513"/>
      <c r="AE5" s="513"/>
      <c r="AF5" s="513"/>
      <c r="AG5" s="513"/>
      <c r="AH5" s="513"/>
      <c r="AI5" s="513"/>
      <c r="AJ5" s="513"/>
      <c r="AK5" s="513"/>
      <c r="AL5" s="513"/>
      <c r="AM5" s="513"/>
      <c r="AN5" s="513"/>
      <c r="AO5" s="513"/>
      <c r="AR5" s="21"/>
      <c r="BS5" s="18" t="s">
        <v>7</v>
      </c>
    </row>
    <row r="6" spans="1:74" s="1" customFormat="1" ht="36.950000000000003" customHeight="1">
      <c r="B6" s="21"/>
      <c r="D6" s="26" t="s">
        <v>15</v>
      </c>
      <c r="K6" s="535" t="s">
        <v>16</v>
      </c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3"/>
      <c r="AO6" s="513"/>
      <c r="AR6" s="21"/>
      <c r="BS6" s="18" t="s">
        <v>7</v>
      </c>
    </row>
    <row r="7" spans="1:74" s="1" customFormat="1" ht="12" customHeight="1">
      <c r="B7" s="21"/>
      <c r="D7" s="27" t="s">
        <v>17</v>
      </c>
      <c r="K7" s="25" t="s">
        <v>3</v>
      </c>
      <c r="AK7" s="27" t="s">
        <v>18</v>
      </c>
      <c r="AN7" s="25" t="s">
        <v>3</v>
      </c>
      <c r="AR7" s="21"/>
      <c r="BS7" s="18" t="s">
        <v>7</v>
      </c>
    </row>
    <row r="8" spans="1:74" s="1" customFormat="1" ht="12" customHeight="1">
      <c r="B8" s="21"/>
      <c r="D8" s="27" t="s">
        <v>19</v>
      </c>
      <c r="K8" s="25" t="s">
        <v>20</v>
      </c>
      <c r="AK8" s="27" t="s">
        <v>21</v>
      </c>
      <c r="AN8" s="453">
        <v>45715</v>
      </c>
      <c r="AR8" s="21"/>
      <c r="BS8" s="18" t="s">
        <v>7</v>
      </c>
    </row>
    <row r="9" spans="1:74" s="1" customFormat="1" ht="14.45" customHeight="1">
      <c r="B9" s="21"/>
      <c r="AR9" s="21"/>
      <c r="BS9" s="18" t="s">
        <v>7</v>
      </c>
    </row>
    <row r="10" spans="1:74" s="1" customFormat="1" ht="12" customHeight="1">
      <c r="B10" s="21"/>
      <c r="D10" s="27" t="s">
        <v>22</v>
      </c>
      <c r="AK10" s="27" t="s">
        <v>23</v>
      </c>
      <c r="AN10" s="25" t="s">
        <v>3</v>
      </c>
      <c r="AR10" s="21"/>
      <c r="BS10" s="18" t="s">
        <v>7</v>
      </c>
    </row>
    <row r="11" spans="1:74" s="1" customFormat="1" ht="18.399999999999999" customHeight="1">
      <c r="B11" s="21"/>
      <c r="E11" s="25" t="s">
        <v>24</v>
      </c>
      <c r="AK11" s="27" t="s">
        <v>25</v>
      </c>
      <c r="AN11" s="25" t="s">
        <v>3</v>
      </c>
      <c r="AR11" s="21"/>
      <c r="BS11" s="18" t="s">
        <v>7</v>
      </c>
    </row>
    <row r="12" spans="1:74" s="1" customFormat="1" ht="6.95" customHeight="1">
      <c r="B12" s="21"/>
      <c r="AR12" s="21"/>
      <c r="BS12" s="18" t="s">
        <v>7</v>
      </c>
    </row>
    <row r="13" spans="1:74" s="1" customFormat="1" ht="12" customHeight="1">
      <c r="B13" s="21"/>
      <c r="D13" s="27" t="s">
        <v>26</v>
      </c>
      <c r="AK13" s="27" t="s">
        <v>23</v>
      </c>
      <c r="AN13" s="25" t="s">
        <v>3</v>
      </c>
      <c r="AR13" s="21"/>
      <c r="BS13" s="18" t="s">
        <v>7</v>
      </c>
    </row>
    <row r="14" spans="1:74" ht="12.75">
      <c r="B14" s="21"/>
      <c r="E14" s="25" t="s">
        <v>27</v>
      </c>
      <c r="AK14" s="27" t="s">
        <v>25</v>
      </c>
      <c r="AN14" s="25" t="s">
        <v>3</v>
      </c>
      <c r="AR14" s="21"/>
      <c r="BS14" s="18" t="s">
        <v>7</v>
      </c>
    </row>
    <row r="15" spans="1:74" s="1" customFormat="1" ht="6.95" customHeight="1">
      <c r="B15" s="21"/>
      <c r="AR15" s="21"/>
      <c r="BS15" s="18" t="s">
        <v>4</v>
      </c>
    </row>
    <row r="16" spans="1:74" s="1" customFormat="1" ht="12" customHeight="1">
      <c r="B16" s="21"/>
      <c r="D16" s="27" t="s">
        <v>28</v>
      </c>
      <c r="AK16" s="27" t="s">
        <v>23</v>
      </c>
      <c r="AN16" s="25" t="s">
        <v>3</v>
      </c>
      <c r="AR16" s="21"/>
      <c r="BS16" s="18" t="s">
        <v>4</v>
      </c>
    </row>
    <row r="17" spans="1:71" s="1" customFormat="1" ht="18.399999999999999" customHeight="1">
      <c r="B17" s="21"/>
      <c r="E17" s="25" t="s">
        <v>29</v>
      </c>
      <c r="AK17" s="27" t="s">
        <v>25</v>
      </c>
      <c r="AN17" s="25" t="s">
        <v>3</v>
      </c>
      <c r="AR17" s="21"/>
      <c r="BS17" s="18" t="s">
        <v>30</v>
      </c>
    </row>
    <row r="18" spans="1:71" s="1" customFormat="1" ht="6.95" customHeight="1">
      <c r="B18" s="21"/>
      <c r="AR18" s="21"/>
      <c r="BS18" s="18" t="s">
        <v>7</v>
      </c>
    </row>
    <row r="19" spans="1:71" s="1" customFormat="1" ht="12" customHeight="1">
      <c r="B19" s="21"/>
      <c r="D19" s="27" t="s">
        <v>31</v>
      </c>
      <c r="AK19" s="27" t="s">
        <v>23</v>
      </c>
      <c r="AN19" s="25" t="s">
        <v>32</v>
      </c>
      <c r="AR19" s="21"/>
      <c r="BS19" s="18" t="s">
        <v>7</v>
      </c>
    </row>
    <row r="20" spans="1:71" s="1" customFormat="1" ht="18.399999999999999" customHeight="1">
      <c r="B20" s="21"/>
      <c r="E20" s="25" t="s">
        <v>33</v>
      </c>
      <c r="AK20" s="27" t="s">
        <v>25</v>
      </c>
      <c r="AN20" s="25" t="s">
        <v>3</v>
      </c>
      <c r="AR20" s="21"/>
      <c r="BS20" s="18" t="s">
        <v>4</v>
      </c>
    </row>
    <row r="21" spans="1:71" s="1" customFormat="1" ht="6.95" customHeight="1">
      <c r="B21" s="21"/>
      <c r="AR21" s="21"/>
    </row>
    <row r="22" spans="1:71" s="1" customFormat="1" ht="12" customHeight="1">
      <c r="B22" s="21"/>
      <c r="D22" s="27" t="s">
        <v>34</v>
      </c>
      <c r="AR22" s="21"/>
    </row>
    <row r="23" spans="1:71" s="1" customFormat="1" ht="47.25" customHeight="1">
      <c r="B23" s="21"/>
      <c r="E23" s="536" t="s">
        <v>35</v>
      </c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6"/>
      <c r="AI23" s="536"/>
      <c r="AJ23" s="536"/>
      <c r="AK23" s="536"/>
      <c r="AL23" s="536"/>
      <c r="AM23" s="536"/>
      <c r="AN23" s="536"/>
      <c r="AR23" s="21"/>
    </row>
    <row r="24" spans="1:71" s="1" customFormat="1" ht="6.95" customHeight="1">
      <c r="B24" s="21"/>
      <c r="AR24" s="21"/>
    </row>
    <row r="25" spans="1:71" s="1" customFormat="1" ht="6.95" customHeight="1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" customHeight="1">
      <c r="A26" s="30"/>
      <c r="B26" s="31"/>
      <c r="C26" s="30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537">
        <f>SUM(W29+W30)</f>
        <v>0</v>
      </c>
      <c r="AL26" s="538"/>
      <c r="AM26" s="538"/>
      <c r="AN26" s="538"/>
      <c r="AO26" s="538"/>
      <c r="AP26" s="30"/>
      <c r="AQ26" s="30"/>
      <c r="AR26" s="31"/>
      <c r="BE26" s="30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539" t="s">
        <v>37</v>
      </c>
      <c r="M28" s="539"/>
      <c r="N28" s="539"/>
      <c r="O28" s="539"/>
      <c r="P28" s="539"/>
      <c r="Q28" s="30"/>
      <c r="R28" s="30"/>
      <c r="S28" s="30"/>
      <c r="T28" s="30"/>
      <c r="U28" s="30"/>
      <c r="V28" s="30"/>
      <c r="W28" s="539" t="s">
        <v>38</v>
      </c>
      <c r="X28" s="539"/>
      <c r="Y28" s="539"/>
      <c r="Z28" s="539"/>
      <c r="AA28" s="539"/>
      <c r="AB28" s="539"/>
      <c r="AC28" s="539"/>
      <c r="AD28" s="539"/>
      <c r="AE28" s="539"/>
      <c r="AF28" s="30"/>
      <c r="AG28" s="30"/>
      <c r="AH28" s="30"/>
      <c r="AI28" s="30"/>
      <c r="AJ28" s="30"/>
      <c r="AK28" s="539" t="s">
        <v>39</v>
      </c>
      <c r="AL28" s="539"/>
      <c r="AM28" s="539"/>
      <c r="AN28" s="539"/>
      <c r="AO28" s="539"/>
      <c r="AP28" s="30"/>
      <c r="AQ28" s="30"/>
      <c r="AR28" s="31"/>
      <c r="BE28" s="30"/>
    </row>
    <row r="29" spans="1:71" s="3" customFormat="1" ht="14.45" customHeight="1">
      <c r="B29" s="35"/>
      <c r="D29" s="27" t="s">
        <v>40</v>
      </c>
      <c r="F29" s="27" t="s">
        <v>41</v>
      </c>
      <c r="L29" s="525">
        <v>0.21</v>
      </c>
      <c r="M29" s="526"/>
      <c r="N29" s="526"/>
      <c r="O29" s="526"/>
      <c r="P29" s="526"/>
      <c r="W29" s="527">
        <f>SUM('SO 101.1 - Kom - bourání'!F35+'SO 101.2 Kom -nové'!F35+'SO 401 VO'!F35+'SO 402 Chránčky'!F35+'SO 501 Rekonstrukce rozvodů CZT'!F31+'SO 502 CZT Trubní vedení'!F33+'SO 503  RP  příp'!F31+'SO 504 RP trubní'!F33+'SO 505 RP vnitřní '!F33+'SO 701 - Vegetační úpravy'!F35+'SO 702 - Městský mobiliář'!F35+'SO 901 - Návrh DIO - objí..._01'!F35+'SO 902 - Návrh DIO'!F35+'VON - Vedlejší a ostatní ..._01'!F35)</f>
        <v>0</v>
      </c>
      <c r="X29" s="526"/>
      <c r="Y29" s="526"/>
      <c r="Z29" s="526"/>
      <c r="AA29" s="526"/>
      <c r="AB29" s="526"/>
      <c r="AC29" s="526"/>
      <c r="AD29" s="526"/>
      <c r="AE29" s="526"/>
      <c r="AK29" s="527">
        <f>SUM(W29*0.21)</f>
        <v>0</v>
      </c>
      <c r="AL29" s="526"/>
      <c r="AM29" s="526"/>
      <c r="AN29" s="526"/>
      <c r="AO29" s="526"/>
      <c r="AR29" s="35"/>
      <c r="BE29" s="90"/>
    </row>
    <row r="30" spans="1:71" s="3" customFormat="1" ht="14.45" customHeight="1">
      <c r="B30" s="35"/>
      <c r="F30" s="27" t="s">
        <v>42</v>
      </c>
      <c r="L30" s="525">
        <v>0.12</v>
      </c>
      <c r="M30" s="526"/>
      <c r="N30" s="526"/>
      <c r="O30" s="526"/>
      <c r="P30" s="526"/>
      <c r="W30" s="527">
        <f>SUM('SO 501 Rekonstrukce rozvodů CZT'!F32+'SO 502 CZT Trubní vedení'!F34+'SO 503  RP  příp'!F32+'SO 504 RP trubní'!F34+'SO 505 RP vnitřní '!F34)</f>
        <v>0</v>
      </c>
      <c r="X30" s="526"/>
      <c r="Y30" s="526"/>
      <c r="Z30" s="526"/>
      <c r="AA30" s="526"/>
      <c r="AB30" s="526"/>
      <c r="AC30" s="526"/>
      <c r="AD30" s="526"/>
      <c r="AE30" s="526"/>
      <c r="AK30" s="527">
        <f>SUM(W30*0.12)</f>
        <v>0</v>
      </c>
      <c r="AL30" s="526"/>
      <c r="AM30" s="526"/>
      <c r="AN30" s="526"/>
      <c r="AO30" s="526"/>
      <c r="AR30" s="35"/>
    </row>
    <row r="31" spans="1:71" s="3" customFormat="1" ht="14.45" hidden="1" customHeight="1">
      <c r="B31" s="35"/>
      <c r="F31" s="27" t="s">
        <v>43</v>
      </c>
      <c r="L31" s="525">
        <v>0.21</v>
      </c>
      <c r="M31" s="526"/>
      <c r="N31" s="526"/>
      <c r="O31" s="526"/>
      <c r="P31" s="526"/>
      <c r="W31" s="527" t="e">
        <f>ROUND(BB54, 2)</f>
        <v>#REF!</v>
      </c>
      <c r="X31" s="526"/>
      <c r="Y31" s="526"/>
      <c r="Z31" s="526"/>
      <c r="AA31" s="526"/>
      <c r="AB31" s="526"/>
      <c r="AC31" s="526"/>
      <c r="AD31" s="526"/>
      <c r="AE31" s="526"/>
      <c r="AK31" s="527">
        <v>0</v>
      </c>
      <c r="AL31" s="526"/>
      <c r="AM31" s="526"/>
      <c r="AN31" s="526"/>
      <c r="AO31" s="526"/>
      <c r="AR31" s="35"/>
    </row>
    <row r="32" spans="1:71" s="3" customFormat="1" ht="14.45" hidden="1" customHeight="1">
      <c r="B32" s="35"/>
      <c r="F32" s="27" t="s">
        <v>44</v>
      </c>
      <c r="L32" s="525">
        <v>0.15</v>
      </c>
      <c r="M32" s="526"/>
      <c r="N32" s="526"/>
      <c r="O32" s="526"/>
      <c r="P32" s="526"/>
      <c r="W32" s="527" t="e">
        <f>ROUND(BC54, 2)</f>
        <v>#REF!</v>
      </c>
      <c r="X32" s="526"/>
      <c r="Y32" s="526"/>
      <c r="Z32" s="526"/>
      <c r="AA32" s="526"/>
      <c r="AB32" s="526"/>
      <c r="AC32" s="526"/>
      <c r="AD32" s="526"/>
      <c r="AE32" s="526"/>
      <c r="AK32" s="527">
        <v>0</v>
      </c>
      <c r="AL32" s="526"/>
      <c r="AM32" s="526"/>
      <c r="AN32" s="526"/>
      <c r="AO32" s="526"/>
      <c r="AR32" s="35"/>
    </row>
    <row r="33" spans="1:57" s="3" customFormat="1" ht="14.45" hidden="1" customHeight="1">
      <c r="B33" s="35"/>
      <c r="F33" s="27" t="s">
        <v>45</v>
      </c>
      <c r="L33" s="525">
        <v>0</v>
      </c>
      <c r="M33" s="526"/>
      <c r="N33" s="526"/>
      <c r="O33" s="526"/>
      <c r="P33" s="526"/>
      <c r="W33" s="527" t="e">
        <f>ROUND(BD54, 2)</f>
        <v>#REF!</v>
      </c>
      <c r="X33" s="526"/>
      <c r="Y33" s="526"/>
      <c r="Z33" s="526"/>
      <c r="AA33" s="526"/>
      <c r="AB33" s="526"/>
      <c r="AC33" s="526"/>
      <c r="AD33" s="526"/>
      <c r="AE33" s="526"/>
      <c r="AK33" s="527">
        <v>0</v>
      </c>
      <c r="AL33" s="526"/>
      <c r="AM33" s="526"/>
      <c r="AN33" s="526"/>
      <c r="AO33" s="526"/>
      <c r="AR33" s="35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>
      <c r="A35" s="30"/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531" t="s">
        <v>48</v>
      </c>
      <c r="Y35" s="529"/>
      <c r="Z35" s="529"/>
      <c r="AA35" s="529"/>
      <c r="AB35" s="529"/>
      <c r="AC35" s="38"/>
      <c r="AD35" s="38"/>
      <c r="AE35" s="38"/>
      <c r="AF35" s="38"/>
      <c r="AG35" s="38"/>
      <c r="AH35" s="38"/>
      <c r="AI35" s="38"/>
      <c r="AJ35" s="38"/>
      <c r="AK35" s="528">
        <f>SUM(AK26:AK33)</f>
        <v>0</v>
      </c>
      <c r="AL35" s="529"/>
      <c r="AM35" s="529"/>
      <c r="AN35" s="529"/>
      <c r="AO35" s="530"/>
      <c r="AP35" s="36"/>
      <c r="AQ35" s="36"/>
      <c r="AR35" s="31"/>
      <c r="BE35" s="143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6.95" customHeight="1">
      <c r="A37" s="3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  <c r="BE37" s="30"/>
    </row>
    <row r="38" spans="1:57">
      <c r="BE38" s="506"/>
    </row>
    <row r="41" spans="1:57" s="2" customFormat="1" ht="15.75" customHeight="1">
      <c r="A41" s="30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  <c r="BE41" s="143"/>
    </row>
    <row r="42" spans="1:57" s="2" customFormat="1" ht="24.95" customHeight="1">
      <c r="A42" s="30"/>
      <c r="B42" s="31"/>
      <c r="C42" s="22" t="s">
        <v>49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1"/>
      <c r="BE42" s="30"/>
    </row>
    <row r="43" spans="1:57" s="2" customFormat="1" ht="6.95" customHeight="1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1"/>
      <c r="BE43" s="30"/>
    </row>
    <row r="44" spans="1:57" s="4" customFormat="1" ht="12" customHeight="1">
      <c r="B44" s="44"/>
      <c r="C44" s="27" t="s">
        <v>13</v>
      </c>
      <c r="L44" s="4" t="str">
        <f>K5</f>
        <v>R21-014</v>
      </c>
      <c r="AR44" s="44"/>
      <c r="BE44" s="478"/>
    </row>
    <row r="45" spans="1:57" s="5" customFormat="1" ht="36.950000000000003" customHeight="1">
      <c r="B45" s="45"/>
      <c r="C45" s="46" t="s">
        <v>15</v>
      </c>
      <c r="L45" s="523" t="str">
        <f>K6</f>
        <v>Nová komunikace mezi ul. Dukelskou - Karla Nového - Pražská kasárna, projektová dokumentace</v>
      </c>
      <c r="M45" s="524"/>
      <c r="N45" s="524"/>
      <c r="O45" s="524"/>
      <c r="P45" s="524"/>
      <c r="Q45" s="524"/>
      <c r="R45" s="524"/>
      <c r="S45" s="524"/>
      <c r="T45" s="524"/>
      <c r="U45" s="524"/>
      <c r="V45" s="524"/>
      <c r="W45" s="524"/>
      <c r="X45" s="524"/>
      <c r="Y45" s="524"/>
      <c r="Z45" s="524"/>
      <c r="AA45" s="524"/>
      <c r="AB45" s="524"/>
      <c r="AC45" s="524"/>
      <c r="AD45" s="524"/>
      <c r="AE45" s="524"/>
      <c r="AF45" s="524"/>
      <c r="AG45" s="524"/>
      <c r="AH45" s="524"/>
      <c r="AI45" s="524"/>
      <c r="AJ45" s="524"/>
      <c r="AK45" s="524"/>
      <c r="AL45" s="524"/>
      <c r="AM45" s="524"/>
      <c r="AN45" s="524"/>
      <c r="AO45" s="524"/>
      <c r="AR45" s="45"/>
    </row>
    <row r="46" spans="1:57" s="2" customFormat="1" ht="6.95" customHeight="1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1"/>
      <c r="BE46" s="30"/>
    </row>
    <row r="47" spans="1:57" s="2" customFormat="1" ht="12" customHeight="1">
      <c r="A47" s="30"/>
      <c r="B47" s="31"/>
      <c r="C47" s="27" t="s">
        <v>19</v>
      </c>
      <c r="D47" s="30"/>
      <c r="E47" s="30"/>
      <c r="F47" s="30"/>
      <c r="G47" s="30"/>
      <c r="H47" s="30"/>
      <c r="I47" s="30"/>
      <c r="J47" s="30"/>
      <c r="K47" s="30"/>
      <c r="L47" s="47" t="str">
        <f>IF(K8="","",K8)</f>
        <v>k.ú. Benešov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7" t="s">
        <v>21</v>
      </c>
      <c r="AJ47" s="30"/>
      <c r="AK47" s="30"/>
      <c r="AL47" s="30"/>
      <c r="AM47" s="516">
        <f>IF(AN8= "","",AN8)</f>
        <v>45715</v>
      </c>
      <c r="AN47" s="516"/>
      <c r="AO47" s="30"/>
      <c r="AP47" s="30"/>
      <c r="AQ47" s="30"/>
      <c r="AR47" s="31"/>
      <c r="BE47" s="30"/>
    </row>
    <row r="48" spans="1:57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1"/>
      <c r="BE48" s="30"/>
    </row>
    <row r="49" spans="1:90" s="2" customFormat="1" ht="15.2" customHeight="1">
      <c r="A49" s="30"/>
      <c r="B49" s="31"/>
      <c r="C49" s="27" t="s">
        <v>22</v>
      </c>
      <c r="D49" s="30"/>
      <c r="E49" s="30"/>
      <c r="F49" s="30"/>
      <c r="G49" s="30"/>
      <c r="H49" s="30"/>
      <c r="I49" s="30"/>
      <c r="J49" s="30"/>
      <c r="K49" s="30"/>
      <c r="L49" s="4" t="str">
        <f>IF(E11= "","",E11)</f>
        <v>Město Benešov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7" t="s">
        <v>28</v>
      </c>
      <c r="AJ49" s="30"/>
      <c r="AK49" s="30"/>
      <c r="AL49" s="30"/>
      <c r="AM49" s="517" t="str">
        <f>IF(E17="","",E17)</f>
        <v>DOPAS s.r.o. Praha</v>
      </c>
      <c r="AN49" s="518"/>
      <c r="AO49" s="518"/>
      <c r="AP49" s="518"/>
      <c r="AQ49" s="30"/>
      <c r="AR49" s="31"/>
      <c r="AS49" s="519" t="s">
        <v>50</v>
      </c>
      <c r="AT49" s="520"/>
      <c r="AU49" s="49"/>
      <c r="AV49" s="49"/>
      <c r="AW49" s="49"/>
      <c r="AX49" s="49"/>
      <c r="AY49" s="49"/>
      <c r="AZ49" s="49"/>
      <c r="BA49" s="49"/>
      <c r="BB49" s="49"/>
      <c r="BC49" s="49"/>
      <c r="BD49" s="50"/>
      <c r="BE49" s="30"/>
    </row>
    <row r="50" spans="1:90" s="2" customFormat="1" ht="15.2" customHeight="1">
      <c r="A50" s="30"/>
      <c r="B50" s="31"/>
      <c r="C50" s="27" t="s">
        <v>26</v>
      </c>
      <c r="D50" s="30"/>
      <c r="E50" s="30"/>
      <c r="F50" s="30"/>
      <c r="G50" s="30"/>
      <c r="H50" s="30"/>
      <c r="I50" s="30"/>
      <c r="J50" s="30"/>
      <c r="K50" s="30"/>
      <c r="L50" s="4" t="str">
        <f>IF(E14="","",E14)</f>
        <v xml:space="preserve"> 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7" t="s">
        <v>31</v>
      </c>
      <c r="AJ50" s="30"/>
      <c r="AK50" s="30"/>
      <c r="AL50" s="30"/>
      <c r="AM50" s="517" t="str">
        <f>IF(E20="","",E20)</f>
        <v>L. Štuller</v>
      </c>
      <c r="AN50" s="518"/>
      <c r="AO50" s="518"/>
      <c r="AP50" s="518"/>
      <c r="AQ50" s="30"/>
      <c r="AR50" s="31"/>
      <c r="AS50" s="521"/>
      <c r="AT50" s="522"/>
      <c r="AU50" s="51"/>
      <c r="AV50" s="51"/>
      <c r="AW50" s="51"/>
      <c r="AX50" s="51"/>
      <c r="AY50" s="51"/>
      <c r="AZ50" s="51"/>
      <c r="BA50" s="51"/>
      <c r="BB50" s="51"/>
      <c r="BC50" s="51"/>
      <c r="BD50" s="52"/>
      <c r="BE50" s="30"/>
    </row>
    <row r="51" spans="1:90" s="2" customFormat="1" ht="10.9" customHeight="1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1"/>
      <c r="AS51" s="521"/>
      <c r="AT51" s="522"/>
      <c r="AU51" s="51"/>
      <c r="AV51" s="51"/>
      <c r="AW51" s="51"/>
      <c r="AX51" s="51"/>
      <c r="AY51" s="51"/>
      <c r="AZ51" s="51"/>
      <c r="BA51" s="51"/>
      <c r="BB51" s="51"/>
      <c r="BC51" s="51"/>
      <c r="BD51" s="52"/>
      <c r="BE51" s="30"/>
    </row>
    <row r="52" spans="1:90" s="2" customFormat="1" ht="29.25" customHeight="1">
      <c r="A52" s="30"/>
      <c r="B52" s="31"/>
      <c r="C52" s="541" t="s">
        <v>51</v>
      </c>
      <c r="D52" s="515"/>
      <c r="E52" s="515"/>
      <c r="F52" s="515"/>
      <c r="G52" s="515"/>
      <c r="H52" s="53"/>
      <c r="I52" s="540" t="s">
        <v>52</v>
      </c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515"/>
      <c r="Z52" s="515"/>
      <c r="AA52" s="515"/>
      <c r="AB52" s="515"/>
      <c r="AC52" s="515"/>
      <c r="AD52" s="515"/>
      <c r="AE52" s="515"/>
      <c r="AF52" s="515"/>
      <c r="AG52" s="514" t="s">
        <v>53</v>
      </c>
      <c r="AH52" s="515"/>
      <c r="AI52" s="515"/>
      <c r="AJ52" s="515"/>
      <c r="AK52" s="515"/>
      <c r="AL52" s="515"/>
      <c r="AM52" s="515"/>
      <c r="AN52" s="540" t="s">
        <v>54</v>
      </c>
      <c r="AO52" s="515"/>
      <c r="AP52" s="515"/>
      <c r="AQ52" s="54" t="s">
        <v>55</v>
      </c>
      <c r="AR52" s="31"/>
      <c r="AS52" s="55" t="s">
        <v>56</v>
      </c>
      <c r="AT52" s="56" t="s">
        <v>57</v>
      </c>
      <c r="AU52" s="56" t="s">
        <v>58</v>
      </c>
      <c r="AV52" s="56" t="s">
        <v>59</v>
      </c>
      <c r="AW52" s="56" t="s">
        <v>60</v>
      </c>
      <c r="AX52" s="56" t="s">
        <v>61</v>
      </c>
      <c r="AY52" s="56" t="s">
        <v>62</v>
      </c>
      <c r="AZ52" s="56" t="s">
        <v>63</v>
      </c>
      <c r="BA52" s="56" t="s">
        <v>64</v>
      </c>
      <c r="BB52" s="56" t="s">
        <v>65</v>
      </c>
      <c r="BC52" s="56" t="s">
        <v>66</v>
      </c>
      <c r="BD52" s="57" t="s">
        <v>67</v>
      </c>
      <c r="BE52" s="30"/>
    </row>
    <row r="53" spans="1:90" s="2" customFormat="1" ht="10.9" customHeight="1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1"/>
      <c r="AS53" s="58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60"/>
      <c r="BE53" s="30"/>
    </row>
    <row r="54" spans="1:90" s="6" customFormat="1" ht="32.450000000000003" customHeight="1">
      <c r="B54" s="61"/>
      <c r="C54" s="62" t="s">
        <v>68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533">
        <f>SUM(AG55:AM68)</f>
        <v>0</v>
      </c>
      <c r="AH54" s="533"/>
      <c r="AI54" s="533"/>
      <c r="AJ54" s="533"/>
      <c r="AK54" s="533"/>
      <c r="AL54" s="533"/>
      <c r="AM54" s="533"/>
      <c r="AN54" s="511">
        <f>SUM(AN55:AN68)</f>
        <v>0</v>
      </c>
      <c r="AO54" s="511"/>
      <c r="AP54" s="511"/>
      <c r="AQ54" s="65" t="s">
        <v>3</v>
      </c>
      <c r="AR54" s="61"/>
      <c r="AS54" s="66" t="e">
        <f>ROUND(#REF!+#REF!,2)</f>
        <v>#REF!</v>
      </c>
      <c r="AT54" s="67" t="e">
        <f t="shared" ref="AT54:AT68" si="0">ROUND(SUM(AV54:AW54),2)</f>
        <v>#REF!</v>
      </c>
      <c r="AU54" s="68" t="e">
        <f>ROUND(#REF!+#REF!,5)</f>
        <v>#REF!</v>
      </c>
      <c r="AV54" s="67" t="e">
        <f>ROUND(AZ54*L29,2)</f>
        <v>#REF!</v>
      </c>
      <c r="AW54" s="67" t="e">
        <f>ROUND(BA54*L30,2)</f>
        <v>#REF!</v>
      </c>
      <c r="AX54" s="67" t="e">
        <f>ROUND(BB54*L29,2)</f>
        <v>#REF!</v>
      </c>
      <c r="AY54" s="67" t="e">
        <f>ROUND(BC54*L30,2)</f>
        <v>#REF!</v>
      </c>
      <c r="AZ54" s="67" t="e">
        <f>ROUND(#REF!+#REF!,2)</f>
        <v>#REF!</v>
      </c>
      <c r="BA54" s="67" t="e">
        <f>ROUND(#REF!+#REF!,2)</f>
        <v>#REF!</v>
      </c>
      <c r="BB54" s="67" t="e">
        <f>ROUND(#REF!+#REF!,2)</f>
        <v>#REF!</v>
      </c>
      <c r="BC54" s="67" t="e">
        <f>ROUND(#REF!+#REF!,2)</f>
        <v>#REF!</v>
      </c>
      <c r="BD54" s="69" t="e">
        <f>ROUND(#REF!+#REF!,2)</f>
        <v>#REF!</v>
      </c>
      <c r="BE54" s="507"/>
      <c r="BS54" s="70" t="s">
        <v>69</v>
      </c>
      <c r="BT54" s="70" t="s">
        <v>70</v>
      </c>
      <c r="BU54" s="71" t="s">
        <v>71</v>
      </c>
      <c r="BV54" s="70" t="s">
        <v>72</v>
      </c>
      <c r="BW54" s="70" t="s">
        <v>5</v>
      </c>
      <c r="BX54" s="70" t="s">
        <v>73</v>
      </c>
      <c r="CL54" s="70" t="s">
        <v>3</v>
      </c>
    </row>
    <row r="55" spans="1:90" s="4" customFormat="1" ht="27.75" customHeight="1">
      <c r="A55" s="72" t="s">
        <v>78</v>
      </c>
      <c r="B55" s="44"/>
      <c r="C55" s="9"/>
      <c r="D55" s="9"/>
      <c r="E55" s="532" t="s">
        <v>79</v>
      </c>
      <c r="F55" s="532"/>
      <c r="G55" s="532"/>
      <c r="H55" s="532"/>
      <c r="I55" s="532"/>
      <c r="J55" s="9"/>
      <c r="K55" s="532" t="s">
        <v>80</v>
      </c>
      <c r="L55" s="532"/>
      <c r="M55" s="532"/>
      <c r="N55" s="532"/>
      <c r="O55" s="532"/>
      <c r="P55" s="532"/>
      <c r="Q55" s="532"/>
      <c r="R55" s="532"/>
      <c r="S55" s="532"/>
      <c r="T55" s="532"/>
      <c r="U55" s="532"/>
      <c r="V55" s="532"/>
      <c r="W55" s="532"/>
      <c r="X55" s="532"/>
      <c r="Y55" s="532"/>
      <c r="Z55" s="532"/>
      <c r="AA55" s="532"/>
      <c r="AB55" s="532"/>
      <c r="AC55" s="532"/>
      <c r="AD55" s="532"/>
      <c r="AE55" s="532"/>
      <c r="AF55" s="532"/>
      <c r="AG55" s="509">
        <f>'SO 101.1 - Kom - bourání'!J32</f>
        <v>0</v>
      </c>
      <c r="AH55" s="510"/>
      <c r="AI55" s="510"/>
      <c r="AJ55" s="510"/>
      <c r="AK55" s="510"/>
      <c r="AL55" s="510"/>
      <c r="AM55" s="510"/>
      <c r="AN55" s="509">
        <f>SUM(AG55*1.21)</f>
        <v>0</v>
      </c>
      <c r="AO55" s="510"/>
      <c r="AP55" s="510"/>
      <c r="AQ55" s="73" t="s">
        <v>81</v>
      </c>
      <c r="AR55" s="44"/>
      <c r="AS55" s="74">
        <v>0</v>
      </c>
      <c r="AT55" s="75">
        <f t="shared" si="0"/>
        <v>0</v>
      </c>
      <c r="AU55" s="76">
        <f>'SO 101.1 - Kom - bourání'!P89</f>
        <v>1594.390817</v>
      </c>
      <c r="AV55" s="75">
        <f>'SO 101.1 - Kom - bourání'!J35</f>
        <v>0</v>
      </c>
      <c r="AW55" s="75">
        <f>'SO 101.1 - Kom - bourání'!J36</f>
        <v>0</v>
      </c>
      <c r="AX55" s="75">
        <f>'SO 101.1 - Kom - bourání'!J37</f>
        <v>0</v>
      </c>
      <c r="AY55" s="75">
        <f>'SO 101.1 - Kom - bourání'!J38</f>
        <v>0</v>
      </c>
      <c r="AZ55" s="75">
        <f>'SO 101.1 - Kom - bourání'!F35</f>
        <v>0</v>
      </c>
      <c r="BA55" s="75">
        <f>'SO 101.1 - Kom - bourání'!F36</f>
        <v>0</v>
      </c>
      <c r="BB55" s="75">
        <f>'SO 101.1 - Kom - bourání'!F37</f>
        <v>0</v>
      </c>
      <c r="BC55" s="75">
        <f>'SO 101.1 - Kom - bourání'!F38</f>
        <v>0</v>
      </c>
      <c r="BD55" s="77">
        <f>'SO 101.1 - Kom - bourání'!F39</f>
        <v>0</v>
      </c>
      <c r="BT55" s="25" t="s">
        <v>77</v>
      </c>
      <c r="BV55" s="25" t="s">
        <v>72</v>
      </c>
      <c r="BW55" s="25" t="s">
        <v>82</v>
      </c>
      <c r="BX55" s="25" t="s">
        <v>76</v>
      </c>
      <c r="CL55" s="25" t="s">
        <v>3</v>
      </c>
    </row>
    <row r="56" spans="1:90" s="296" customFormat="1" ht="27.75" customHeight="1">
      <c r="A56" s="72" t="s">
        <v>78</v>
      </c>
      <c r="B56" s="44"/>
      <c r="C56" s="290"/>
      <c r="D56" s="290"/>
      <c r="E56" s="532" t="s">
        <v>94</v>
      </c>
      <c r="F56" s="532"/>
      <c r="G56" s="532"/>
      <c r="H56" s="532"/>
      <c r="I56" s="532"/>
      <c r="J56" s="290"/>
      <c r="K56" s="532" t="s">
        <v>95</v>
      </c>
      <c r="L56" s="532"/>
      <c r="M56" s="532"/>
      <c r="N56" s="532"/>
      <c r="O56" s="532"/>
      <c r="P56" s="532"/>
      <c r="Q56" s="532"/>
      <c r="R56" s="532"/>
      <c r="S56" s="532"/>
      <c r="T56" s="532"/>
      <c r="U56" s="532"/>
      <c r="V56" s="532"/>
      <c r="W56" s="532"/>
      <c r="X56" s="532"/>
      <c r="Y56" s="532"/>
      <c r="Z56" s="532"/>
      <c r="AA56" s="532"/>
      <c r="AB56" s="532"/>
      <c r="AC56" s="532"/>
      <c r="AD56" s="532"/>
      <c r="AE56" s="532"/>
      <c r="AF56" s="532"/>
      <c r="AG56" s="509">
        <f>SUM('SO 101.2 Kom -nové'!J32)</f>
        <v>0</v>
      </c>
      <c r="AH56" s="510"/>
      <c r="AI56" s="510"/>
      <c r="AJ56" s="510"/>
      <c r="AK56" s="510"/>
      <c r="AL56" s="510"/>
      <c r="AM56" s="510"/>
      <c r="AN56" s="509">
        <f t="shared" ref="AN56:AN68" si="1">SUM(AG56*1.21)</f>
        <v>0</v>
      </c>
      <c r="AO56" s="510"/>
      <c r="AP56" s="510"/>
      <c r="AQ56" s="73" t="s">
        <v>81</v>
      </c>
      <c r="AR56" s="44"/>
      <c r="AS56" s="74">
        <v>0</v>
      </c>
      <c r="AT56" s="75" t="e">
        <f t="shared" ref="AT56:AT57" si="2">ROUND(SUM(AV56:AW56),2)</f>
        <v>#REF!</v>
      </c>
      <c r="AU56" s="76" t="e">
        <f>#REF!</f>
        <v>#REF!</v>
      </c>
      <c r="AV56" s="75" t="e">
        <f>#REF!</f>
        <v>#REF!</v>
      </c>
      <c r="AW56" s="75" t="e">
        <f>#REF!</f>
        <v>#REF!</v>
      </c>
      <c r="AX56" s="75" t="e">
        <f>#REF!</f>
        <v>#REF!</v>
      </c>
      <c r="AY56" s="75" t="e">
        <f>#REF!</f>
        <v>#REF!</v>
      </c>
      <c r="AZ56" s="75" t="e">
        <f>#REF!</f>
        <v>#REF!</v>
      </c>
      <c r="BA56" s="75" t="e">
        <f>#REF!</f>
        <v>#REF!</v>
      </c>
      <c r="BB56" s="75" t="e">
        <f>#REF!</f>
        <v>#REF!</v>
      </c>
      <c r="BC56" s="75" t="e">
        <f>#REF!</f>
        <v>#REF!</v>
      </c>
      <c r="BD56" s="77" t="e">
        <f>#REF!</f>
        <v>#REF!</v>
      </c>
      <c r="BT56" s="291" t="s">
        <v>77</v>
      </c>
      <c r="BV56" s="291" t="s">
        <v>72</v>
      </c>
      <c r="BW56" s="291" t="s">
        <v>96</v>
      </c>
      <c r="BX56" s="291" t="s">
        <v>93</v>
      </c>
      <c r="CL56" s="291" t="s">
        <v>3</v>
      </c>
    </row>
    <row r="57" spans="1:90" s="296" customFormat="1" ht="27.75" customHeight="1">
      <c r="A57" s="72" t="s">
        <v>78</v>
      </c>
      <c r="B57" s="44"/>
      <c r="C57" s="290"/>
      <c r="D57" s="290"/>
      <c r="E57" s="532" t="s">
        <v>85</v>
      </c>
      <c r="F57" s="532"/>
      <c r="G57" s="532"/>
      <c r="H57" s="532"/>
      <c r="I57" s="532"/>
      <c r="J57" s="290"/>
      <c r="K57" s="532" t="s">
        <v>86</v>
      </c>
      <c r="L57" s="532"/>
      <c r="M57" s="532"/>
      <c r="N57" s="532"/>
      <c r="O57" s="532"/>
      <c r="P57" s="532"/>
      <c r="Q57" s="532"/>
      <c r="R57" s="532"/>
      <c r="S57" s="532"/>
      <c r="T57" s="532"/>
      <c r="U57" s="532"/>
      <c r="V57" s="532"/>
      <c r="W57" s="532"/>
      <c r="X57" s="532"/>
      <c r="Y57" s="532"/>
      <c r="Z57" s="532"/>
      <c r="AA57" s="532"/>
      <c r="AB57" s="532"/>
      <c r="AC57" s="532"/>
      <c r="AD57" s="532"/>
      <c r="AE57" s="532"/>
      <c r="AF57" s="532"/>
      <c r="AG57" s="509">
        <f>SUM('SO 401 VO'!J32)</f>
        <v>0</v>
      </c>
      <c r="AH57" s="510"/>
      <c r="AI57" s="510"/>
      <c r="AJ57" s="510"/>
      <c r="AK57" s="510"/>
      <c r="AL57" s="510"/>
      <c r="AM57" s="510"/>
      <c r="AN57" s="509">
        <f t="shared" si="1"/>
        <v>0</v>
      </c>
      <c r="AO57" s="510"/>
      <c r="AP57" s="510"/>
      <c r="AQ57" s="73" t="s">
        <v>81</v>
      </c>
      <c r="AR57" s="44"/>
      <c r="AS57" s="74">
        <v>0</v>
      </c>
      <c r="AT57" s="75" t="e">
        <f t="shared" si="2"/>
        <v>#REF!</v>
      </c>
      <c r="AU57" s="76" t="e">
        <f>#REF!</f>
        <v>#REF!</v>
      </c>
      <c r="AV57" s="75" t="e">
        <f>#REF!</f>
        <v>#REF!</v>
      </c>
      <c r="AW57" s="75" t="e">
        <f>#REF!</f>
        <v>#REF!</v>
      </c>
      <c r="AX57" s="75" t="e">
        <f>#REF!</f>
        <v>#REF!</v>
      </c>
      <c r="AY57" s="75" t="e">
        <f>#REF!</f>
        <v>#REF!</v>
      </c>
      <c r="AZ57" s="75" t="e">
        <f>#REF!</f>
        <v>#REF!</v>
      </c>
      <c r="BA57" s="75" t="e">
        <f>#REF!</f>
        <v>#REF!</v>
      </c>
      <c r="BB57" s="75" t="e">
        <f>#REF!</f>
        <v>#REF!</v>
      </c>
      <c r="BC57" s="75" t="e">
        <f>#REF!</f>
        <v>#REF!</v>
      </c>
      <c r="BD57" s="77" t="e">
        <f>#REF!</f>
        <v>#REF!</v>
      </c>
      <c r="BT57" s="291" t="s">
        <v>77</v>
      </c>
      <c r="BV57" s="291" t="s">
        <v>72</v>
      </c>
      <c r="BW57" s="291" t="s">
        <v>87</v>
      </c>
      <c r="BX57" s="291" t="s">
        <v>76</v>
      </c>
      <c r="CL57" s="291" t="s">
        <v>3</v>
      </c>
    </row>
    <row r="58" spans="1:90" s="296" customFormat="1" ht="27.75" customHeight="1">
      <c r="A58" s="72" t="s">
        <v>78</v>
      </c>
      <c r="B58" s="44"/>
      <c r="C58" s="290"/>
      <c r="D58" s="290"/>
      <c r="E58" s="532" t="s">
        <v>2203</v>
      </c>
      <c r="F58" s="532"/>
      <c r="G58" s="532"/>
      <c r="H58" s="532"/>
      <c r="I58" s="532"/>
      <c r="J58" s="290"/>
      <c r="K58" s="532" t="s">
        <v>2204</v>
      </c>
      <c r="L58" s="532"/>
      <c r="M58" s="532"/>
      <c r="N58" s="532"/>
      <c r="O58" s="532"/>
      <c r="P58" s="532"/>
      <c r="Q58" s="532"/>
      <c r="R58" s="532"/>
      <c r="S58" s="532"/>
      <c r="T58" s="532"/>
      <c r="U58" s="532"/>
      <c r="V58" s="532"/>
      <c r="W58" s="532"/>
      <c r="X58" s="532"/>
      <c r="Y58" s="532"/>
      <c r="Z58" s="532"/>
      <c r="AA58" s="532"/>
      <c r="AB58" s="532"/>
      <c r="AC58" s="532"/>
      <c r="AD58" s="532"/>
      <c r="AE58" s="532"/>
      <c r="AF58" s="532"/>
      <c r="AG58" s="509">
        <f>SUM('SO 402 Chránčky'!J32)</f>
        <v>0</v>
      </c>
      <c r="AH58" s="510"/>
      <c r="AI58" s="510"/>
      <c r="AJ58" s="510"/>
      <c r="AK58" s="510"/>
      <c r="AL58" s="510"/>
      <c r="AM58" s="510"/>
      <c r="AN58" s="509">
        <f t="shared" si="1"/>
        <v>0</v>
      </c>
      <c r="AO58" s="510"/>
      <c r="AP58" s="510"/>
      <c r="AQ58" s="73" t="s">
        <v>81</v>
      </c>
      <c r="AR58" s="44"/>
      <c r="AS58" s="74">
        <v>0</v>
      </c>
      <c r="AT58" s="75" t="e">
        <f t="shared" ref="AT58" si="3">ROUND(SUM(AV58:AW58),2)</f>
        <v>#REF!</v>
      </c>
      <c r="AU58" s="76" t="e">
        <f>#REF!</f>
        <v>#REF!</v>
      </c>
      <c r="AV58" s="75" t="e">
        <f>#REF!</f>
        <v>#REF!</v>
      </c>
      <c r="AW58" s="75" t="e">
        <f>#REF!</f>
        <v>#REF!</v>
      </c>
      <c r="AX58" s="75" t="e">
        <f>#REF!</f>
        <v>#REF!</v>
      </c>
      <c r="AY58" s="75" t="e">
        <f>#REF!</f>
        <v>#REF!</v>
      </c>
      <c r="AZ58" s="75" t="e">
        <f>#REF!</f>
        <v>#REF!</v>
      </c>
      <c r="BA58" s="75" t="e">
        <f>#REF!</f>
        <v>#REF!</v>
      </c>
      <c r="BB58" s="75" t="e">
        <f>#REF!</f>
        <v>#REF!</v>
      </c>
      <c r="BC58" s="75" t="e">
        <f>#REF!</f>
        <v>#REF!</v>
      </c>
      <c r="BD58" s="77" t="e">
        <f>#REF!</f>
        <v>#REF!</v>
      </c>
      <c r="BT58" s="291" t="s">
        <v>77</v>
      </c>
      <c r="BV58" s="291" t="s">
        <v>72</v>
      </c>
      <c r="BW58" s="291" t="s">
        <v>87</v>
      </c>
      <c r="BX58" s="291" t="s">
        <v>76</v>
      </c>
      <c r="CL58" s="291" t="s">
        <v>3</v>
      </c>
    </row>
    <row r="59" spans="1:90" s="4" customFormat="1" ht="27.75" customHeight="1">
      <c r="A59" s="72" t="s">
        <v>78</v>
      </c>
      <c r="B59" s="44"/>
      <c r="C59" s="9"/>
      <c r="D59" s="9"/>
      <c r="E59" s="532" t="s">
        <v>2024</v>
      </c>
      <c r="F59" s="532"/>
      <c r="G59" s="532"/>
      <c r="H59" s="532"/>
      <c r="I59" s="532"/>
      <c r="J59" s="9"/>
      <c r="K59" s="532" t="s">
        <v>1777</v>
      </c>
      <c r="L59" s="532"/>
      <c r="M59" s="532"/>
      <c r="N59" s="532"/>
      <c r="O59" s="532"/>
      <c r="P59" s="532"/>
      <c r="Q59" s="532"/>
      <c r="R59" s="532"/>
      <c r="S59" s="532"/>
      <c r="T59" s="532"/>
      <c r="U59" s="532"/>
      <c r="V59" s="532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09">
        <f>'SO 501 Rekonstrukce rozvodů CZT'!J28</f>
        <v>0</v>
      </c>
      <c r="AH59" s="510"/>
      <c r="AI59" s="510"/>
      <c r="AJ59" s="510"/>
      <c r="AK59" s="510"/>
      <c r="AL59" s="510"/>
      <c r="AM59" s="510"/>
      <c r="AN59" s="509">
        <f>SUM('SO 501 Rekonstrukce rozvodů CZT'!J37)</f>
        <v>0</v>
      </c>
      <c r="AO59" s="510"/>
      <c r="AP59" s="510"/>
      <c r="AQ59" s="73" t="s">
        <v>81</v>
      </c>
      <c r="AR59" s="44"/>
      <c r="AS59" s="74">
        <v>0</v>
      </c>
      <c r="AT59" s="75">
        <f t="shared" si="0"/>
        <v>0</v>
      </c>
      <c r="AU59" s="76">
        <f>'SO 501 Rekonstrukce rozvodů CZT'!P92</f>
        <v>0</v>
      </c>
      <c r="AV59" s="75">
        <f>'SO 501 Rekonstrukce rozvodů CZT'!J35</f>
        <v>0</v>
      </c>
      <c r="AW59" s="75">
        <f>'SO 501 Rekonstrukce rozvodů CZT'!J36</f>
        <v>0</v>
      </c>
      <c r="AX59" s="75">
        <f>'SO 501 Rekonstrukce rozvodů CZT'!J37</f>
        <v>0</v>
      </c>
      <c r="AY59" s="75">
        <f>'SO 501 Rekonstrukce rozvodů CZT'!J38</f>
        <v>0</v>
      </c>
      <c r="AZ59" s="75">
        <f>'SO 501 Rekonstrukce rozvodů CZT'!F35</f>
        <v>0</v>
      </c>
      <c r="BA59" s="75">
        <f>'SO 501 Rekonstrukce rozvodů CZT'!F36</f>
        <v>0</v>
      </c>
      <c r="BB59" s="75">
        <f>'SO 501 Rekonstrukce rozvodů CZT'!F37</f>
        <v>0</v>
      </c>
      <c r="BC59" s="75">
        <f>'SO 501 Rekonstrukce rozvodů CZT'!F38</f>
        <v>0</v>
      </c>
      <c r="BD59" s="77">
        <f>'SO 501 Rekonstrukce rozvodů CZT'!F39</f>
        <v>0</v>
      </c>
      <c r="BE59" s="478"/>
      <c r="BF59" s="454"/>
      <c r="BT59" s="25" t="s">
        <v>77</v>
      </c>
      <c r="BV59" s="25" t="s">
        <v>72</v>
      </c>
      <c r="BW59" s="25" t="s">
        <v>83</v>
      </c>
      <c r="BX59" s="25" t="s">
        <v>76</v>
      </c>
      <c r="CL59" s="25" t="s">
        <v>3</v>
      </c>
    </row>
    <row r="60" spans="1:90" s="4" customFormat="1" ht="27.75" customHeight="1">
      <c r="A60" s="72" t="s">
        <v>78</v>
      </c>
      <c r="B60" s="44"/>
      <c r="C60" s="9"/>
      <c r="D60" s="9"/>
      <c r="E60" s="532" t="s">
        <v>2023</v>
      </c>
      <c r="F60" s="532"/>
      <c r="G60" s="532"/>
      <c r="H60" s="532"/>
      <c r="I60" s="532"/>
      <c r="J60" s="9"/>
      <c r="K60" s="532" t="s">
        <v>2208</v>
      </c>
      <c r="L60" s="532"/>
      <c r="M60" s="532"/>
      <c r="N60" s="532"/>
      <c r="O60" s="532"/>
      <c r="P60" s="532"/>
      <c r="Q60" s="532"/>
      <c r="R60" s="532"/>
      <c r="S60" s="532"/>
      <c r="T60" s="532"/>
      <c r="U60" s="532"/>
      <c r="V60" s="532"/>
      <c r="W60" s="532"/>
      <c r="X60" s="532"/>
      <c r="Y60" s="532"/>
      <c r="Z60" s="532"/>
      <c r="AA60" s="532"/>
      <c r="AB60" s="532"/>
      <c r="AC60" s="532"/>
      <c r="AD60" s="532"/>
      <c r="AE60" s="532"/>
      <c r="AF60" s="532"/>
      <c r="AG60" s="509">
        <f>SUM('SO 502 CZT Trubní vedení'!J30)</f>
        <v>0</v>
      </c>
      <c r="AH60" s="510"/>
      <c r="AI60" s="510"/>
      <c r="AJ60" s="510"/>
      <c r="AK60" s="510"/>
      <c r="AL60" s="510"/>
      <c r="AM60" s="510"/>
      <c r="AN60" s="509">
        <f>SUM('SO 502 CZT Trubní vedení'!J39)</f>
        <v>0</v>
      </c>
      <c r="AO60" s="510"/>
      <c r="AP60" s="510"/>
      <c r="AQ60" s="73" t="s">
        <v>81</v>
      </c>
      <c r="AR60" s="44"/>
      <c r="AS60" s="74">
        <v>0</v>
      </c>
      <c r="AT60" s="75">
        <f t="shared" si="0"/>
        <v>0</v>
      </c>
      <c r="AU60" s="76">
        <f>'SO 502 CZT Trubní vedení'!P90</f>
        <v>0</v>
      </c>
      <c r="AV60" s="75">
        <f>'SO 502 CZT Trubní vedení'!J35</f>
        <v>0</v>
      </c>
      <c r="AW60" s="75">
        <f>'SO 502 CZT Trubní vedení'!J36</f>
        <v>0</v>
      </c>
      <c r="AX60" s="75">
        <f>'SO 502 CZT Trubní vedení'!J37</f>
        <v>0</v>
      </c>
      <c r="AY60" s="75">
        <f>'SO 502 CZT Trubní vedení'!J38</f>
        <v>0</v>
      </c>
      <c r="AZ60" s="75">
        <f>'SO 502 CZT Trubní vedení'!F35</f>
        <v>0</v>
      </c>
      <c r="BA60" s="75">
        <f>'SO 502 CZT Trubní vedení'!F36</f>
        <v>0</v>
      </c>
      <c r="BB60" s="75">
        <f>'SO 502 CZT Trubní vedení'!F37</f>
        <v>0</v>
      </c>
      <c r="BC60" s="75">
        <f>'SO 502 CZT Trubní vedení'!F38</f>
        <v>0</v>
      </c>
      <c r="BD60" s="77">
        <f>'SO 502 CZT Trubní vedení'!F39</f>
        <v>0</v>
      </c>
      <c r="BT60" s="25" t="s">
        <v>77</v>
      </c>
      <c r="BV60" s="25" t="s">
        <v>72</v>
      </c>
      <c r="BW60" s="25" t="s">
        <v>84</v>
      </c>
      <c r="BX60" s="25" t="s">
        <v>76</v>
      </c>
      <c r="CL60" s="25" t="s">
        <v>3</v>
      </c>
    </row>
    <row r="61" spans="1:90" s="296" customFormat="1" ht="27.75" customHeight="1">
      <c r="A61" s="72" t="s">
        <v>78</v>
      </c>
      <c r="B61" s="44"/>
      <c r="C61" s="290"/>
      <c r="D61" s="290"/>
      <c r="E61" s="532" t="s">
        <v>2205</v>
      </c>
      <c r="F61" s="532"/>
      <c r="G61" s="532"/>
      <c r="H61" s="532"/>
      <c r="I61" s="532"/>
      <c r="J61" s="290"/>
      <c r="K61" s="532" t="s">
        <v>2030</v>
      </c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2"/>
      <c r="AA61" s="532"/>
      <c r="AB61" s="532"/>
      <c r="AC61" s="532"/>
      <c r="AD61" s="532"/>
      <c r="AE61" s="532"/>
      <c r="AF61" s="532"/>
      <c r="AG61" s="509">
        <f>SUM('SO 503  RP  příp'!J28)</f>
        <v>0</v>
      </c>
      <c r="AH61" s="510"/>
      <c r="AI61" s="510"/>
      <c r="AJ61" s="510"/>
      <c r="AK61" s="510"/>
      <c r="AL61" s="510"/>
      <c r="AM61" s="510"/>
      <c r="AN61" s="509">
        <f>SUM('SO 503  RP  příp'!J37)</f>
        <v>0</v>
      </c>
      <c r="AO61" s="510"/>
      <c r="AP61" s="510"/>
      <c r="AQ61" s="73" t="s">
        <v>81</v>
      </c>
      <c r="AR61" s="44"/>
      <c r="AS61" s="74">
        <v>0</v>
      </c>
      <c r="AT61" s="75">
        <f t="shared" ref="AT61:AT63" si="4">ROUND(SUM(AV61:AW61),2)</f>
        <v>0</v>
      </c>
      <c r="AU61" s="76">
        <f>'SO 502 CZT Trubní vedení'!P91</f>
        <v>0</v>
      </c>
      <c r="AV61" s="75">
        <f>'SO 502 CZT Trubní vedení'!J36</f>
        <v>0</v>
      </c>
      <c r="AW61" s="75">
        <f>'SO 502 CZT Trubní vedení'!J37</f>
        <v>0</v>
      </c>
      <c r="AX61" s="75">
        <f>'SO 502 CZT Trubní vedení'!J38</f>
        <v>0</v>
      </c>
      <c r="AY61" s="75">
        <f>'SO 502 CZT Trubní vedení'!J39</f>
        <v>0</v>
      </c>
      <c r="AZ61" s="75">
        <f>'SO 502 CZT Trubní vedení'!F36</f>
        <v>0</v>
      </c>
      <c r="BA61" s="75">
        <f>'SO 502 CZT Trubní vedení'!F37</f>
        <v>0</v>
      </c>
      <c r="BB61" s="75">
        <f>'SO 502 CZT Trubní vedení'!F38</f>
        <v>0</v>
      </c>
      <c r="BC61" s="75">
        <f>'SO 502 CZT Trubní vedení'!F39</f>
        <v>0</v>
      </c>
      <c r="BD61" s="77">
        <f>'SO 502 CZT Trubní vedení'!F40</f>
        <v>0</v>
      </c>
      <c r="BT61" s="291" t="s">
        <v>77</v>
      </c>
      <c r="BV61" s="291" t="s">
        <v>72</v>
      </c>
      <c r="BW61" s="291" t="s">
        <v>84</v>
      </c>
      <c r="BX61" s="291" t="s">
        <v>76</v>
      </c>
      <c r="CL61" s="291" t="s">
        <v>3</v>
      </c>
    </row>
    <row r="62" spans="1:90" s="296" customFormat="1" ht="27.75" customHeight="1">
      <c r="A62" s="72" t="s">
        <v>78</v>
      </c>
      <c r="B62" s="44"/>
      <c r="C62" s="290"/>
      <c r="D62" s="290"/>
      <c r="E62" s="532" t="s">
        <v>2207</v>
      </c>
      <c r="F62" s="532"/>
      <c r="G62" s="532"/>
      <c r="H62" s="532"/>
      <c r="I62" s="532"/>
      <c r="J62" s="290"/>
      <c r="K62" s="532" t="s">
        <v>2206</v>
      </c>
      <c r="L62" s="532"/>
      <c r="M62" s="532"/>
      <c r="N62" s="532"/>
      <c r="O62" s="532"/>
      <c r="P62" s="532"/>
      <c r="Q62" s="532"/>
      <c r="R62" s="532"/>
      <c r="S62" s="532"/>
      <c r="T62" s="532"/>
      <c r="U62" s="532"/>
      <c r="V62" s="532"/>
      <c r="W62" s="532"/>
      <c r="X62" s="532"/>
      <c r="Y62" s="532"/>
      <c r="Z62" s="532"/>
      <c r="AA62" s="532"/>
      <c r="AB62" s="532"/>
      <c r="AC62" s="532"/>
      <c r="AD62" s="532"/>
      <c r="AE62" s="532"/>
      <c r="AF62" s="532"/>
      <c r="AG62" s="509">
        <f>SUM('SO 504 RP trubní'!J30)</f>
        <v>0</v>
      </c>
      <c r="AH62" s="510"/>
      <c r="AI62" s="510"/>
      <c r="AJ62" s="510"/>
      <c r="AK62" s="510"/>
      <c r="AL62" s="510"/>
      <c r="AM62" s="510"/>
      <c r="AN62" s="509">
        <f>SUM('SO 504 RP trubní'!J39)</f>
        <v>0</v>
      </c>
      <c r="AO62" s="510"/>
      <c r="AP62" s="510"/>
      <c r="AQ62" s="73" t="s">
        <v>81</v>
      </c>
      <c r="AR62" s="44"/>
      <c r="AS62" s="74">
        <v>0</v>
      </c>
      <c r="AT62" s="75">
        <f t="shared" si="4"/>
        <v>0</v>
      </c>
      <c r="AU62" s="76">
        <f>'SO 502 CZT Trubní vedení'!P92</f>
        <v>0</v>
      </c>
      <c r="AV62" s="75">
        <f>'SO 502 CZT Trubní vedení'!J37</f>
        <v>0</v>
      </c>
      <c r="AW62" s="75">
        <f>'SO 502 CZT Trubní vedení'!J38</f>
        <v>0</v>
      </c>
      <c r="AX62" s="75">
        <f>'SO 502 CZT Trubní vedení'!J39</f>
        <v>0</v>
      </c>
      <c r="AY62" s="75">
        <f>'SO 502 CZT Trubní vedení'!J40</f>
        <v>0</v>
      </c>
      <c r="AZ62" s="75">
        <f>'SO 502 CZT Trubní vedení'!F37</f>
        <v>0</v>
      </c>
      <c r="BA62" s="75">
        <f>'SO 502 CZT Trubní vedení'!F38</f>
        <v>0</v>
      </c>
      <c r="BB62" s="75">
        <f>'SO 502 CZT Trubní vedení'!F39</f>
        <v>0</v>
      </c>
      <c r="BC62" s="75">
        <f>'SO 502 CZT Trubní vedení'!F40</f>
        <v>0</v>
      </c>
      <c r="BD62" s="77">
        <f>'SO 502 CZT Trubní vedení'!F41</f>
        <v>0</v>
      </c>
      <c r="BT62" s="291" t="s">
        <v>77</v>
      </c>
      <c r="BV62" s="291" t="s">
        <v>72</v>
      </c>
      <c r="BW62" s="291" t="s">
        <v>84</v>
      </c>
      <c r="BX62" s="291" t="s">
        <v>76</v>
      </c>
      <c r="CL62" s="291" t="s">
        <v>3</v>
      </c>
    </row>
    <row r="63" spans="1:90" s="296" customFormat="1" ht="27.75" customHeight="1">
      <c r="A63" s="72" t="s">
        <v>78</v>
      </c>
      <c r="B63" s="44"/>
      <c r="C63" s="290"/>
      <c r="D63" s="290"/>
      <c r="E63" s="532" t="s">
        <v>2209</v>
      </c>
      <c r="F63" s="532"/>
      <c r="G63" s="532"/>
      <c r="H63" s="532"/>
      <c r="I63" s="532"/>
      <c r="J63" s="290"/>
      <c r="K63" s="532" t="s">
        <v>2210</v>
      </c>
      <c r="L63" s="532"/>
      <c r="M63" s="532"/>
      <c r="N63" s="532"/>
      <c r="O63" s="532"/>
      <c r="P63" s="532"/>
      <c r="Q63" s="532"/>
      <c r="R63" s="532"/>
      <c r="S63" s="532"/>
      <c r="T63" s="532"/>
      <c r="U63" s="532"/>
      <c r="V63" s="532"/>
      <c r="W63" s="532"/>
      <c r="X63" s="532"/>
      <c r="Y63" s="532"/>
      <c r="Z63" s="532"/>
      <c r="AA63" s="532"/>
      <c r="AB63" s="532"/>
      <c r="AC63" s="532"/>
      <c r="AD63" s="532"/>
      <c r="AE63" s="532"/>
      <c r="AF63" s="532"/>
      <c r="AG63" s="509">
        <f>SUM('SO 505 RP vnitřní '!J30)</f>
        <v>0</v>
      </c>
      <c r="AH63" s="510"/>
      <c r="AI63" s="510"/>
      <c r="AJ63" s="510"/>
      <c r="AK63" s="510"/>
      <c r="AL63" s="510"/>
      <c r="AM63" s="510"/>
      <c r="AN63" s="509">
        <f>SUM('SO 505 RP vnitřní '!J39)</f>
        <v>0</v>
      </c>
      <c r="AO63" s="510"/>
      <c r="AP63" s="510"/>
      <c r="AQ63" s="73" t="s">
        <v>81</v>
      </c>
      <c r="AR63" s="44"/>
      <c r="AS63" s="74">
        <v>0</v>
      </c>
      <c r="AT63" s="75">
        <f t="shared" si="4"/>
        <v>0</v>
      </c>
      <c r="AU63" s="76">
        <f>'SO 502 CZT Trubní vedení'!P93</f>
        <v>0</v>
      </c>
      <c r="AV63" s="75">
        <f>'SO 502 CZT Trubní vedení'!J38</f>
        <v>0</v>
      </c>
      <c r="AW63" s="75">
        <f>'SO 502 CZT Trubní vedení'!J39</f>
        <v>0</v>
      </c>
      <c r="AX63" s="75">
        <f>'SO 502 CZT Trubní vedení'!J40</f>
        <v>0</v>
      </c>
      <c r="AY63" s="75">
        <f>'SO 502 CZT Trubní vedení'!J41</f>
        <v>0</v>
      </c>
      <c r="AZ63" s="75">
        <f>'SO 502 CZT Trubní vedení'!F38</f>
        <v>0</v>
      </c>
      <c r="BA63" s="75">
        <f>'SO 502 CZT Trubní vedení'!F39</f>
        <v>0</v>
      </c>
      <c r="BB63" s="75">
        <f>'SO 502 CZT Trubní vedení'!F40</f>
        <v>0</v>
      </c>
      <c r="BC63" s="75">
        <f>'SO 502 CZT Trubní vedení'!F41</f>
        <v>0</v>
      </c>
      <c r="BD63" s="77">
        <f>'SO 502 CZT Trubní vedení'!F42</f>
        <v>0</v>
      </c>
      <c r="BT63" s="291" t="s">
        <v>77</v>
      </c>
      <c r="BV63" s="291" t="s">
        <v>72</v>
      </c>
      <c r="BW63" s="291" t="s">
        <v>84</v>
      </c>
      <c r="BX63" s="291" t="s">
        <v>76</v>
      </c>
      <c r="CL63" s="291" t="s">
        <v>3</v>
      </c>
    </row>
    <row r="64" spans="1:90" s="4" customFormat="1" ht="27.75" customHeight="1">
      <c r="A64" s="72" t="s">
        <v>78</v>
      </c>
      <c r="B64" s="44"/>
      <c r="C64" s="9"/>
      <c r="D64" s="9"/>
      <c r="E64" s="532" t="s">
        <v>97</v>
      </c>
      <c r="F64" s="532"/>
      <c r="G64" s="532"/>
      <c r="H64" s="532"/>
      <c r="I64" s="532"/>
      <c r="J64" s="9"/>
      <c r="K64" s="532" t="s">
        <v>98</v>
      </c>
      <c r="L64" s="532"/>
      <c r="M64" s="532"/>
      <c r="N64" s="532"/>
      <c r="O64" s="532"/>
      <c r="P64" s="532"/>
      <c r="Q64" s="532"/>
      <c r="R64" s="532"/>
      <c r="S64" s="532"/>
      <c r="T64" s="532"/>
      <c r="U64" s="532"/>
      <c r="V64" s="532"/>
      <c r="W64" s="532"/>
      <c r="X64" s="532"/>
      <c r="Y64" s="532"/>
      <c r="Z64" s="532"/>
      <c r="AA64" s="532"/>
      <c r="AB64" s="532"/>
      <c r="AC64" s="532"/>
      <c r="AD64" s="532"/>
      <c r="AE64" s="532"/>
      <c r="AF64" s="532"/>
      <c r="AG64" s="509">
        <f>'SO 701 - Vegetační úpravy'!J32</f>
        <v>0</v>
      </c>
      <c r="AH64" s="510"/>
      <c r="AI64" s="510"/>
      <c r="AJ64" s="510"/>
      <c r="AK64" s="510"/>
      <c r="AL64" s="510"/>
      <c r="AM64" s="510"/>
      <c r="AN64" s="509">
        <f t="shared" si="1"/>
        <v>0</v>
      </c>
      <c r="AO64" s="510"/>
      <c r="AP64" s="510"/>
      <c r="AQ64" s="73" t="s">
        <v>81</v>
      </c>
      <c r="AR64" s="44"/>
      <c r="AS64" s="74">
        <v>0</v>
      </c>
      <c r="AT64" s="75">
        <f t="shared" si="0"/>
        <v>0</v>
      </c>
      <c r="AU64" s="76">
        <f>'SO 701 - Vegetační úpravy'!P88</f>
        <v>929.39720899999998</v>
      </c>
      <c r="AV64" s="75">
        <f>'SO 701 - Vegetační úpravy'!J35</f>
        <v>0</v>
      </c>
      <c r="AW64" s="75">
        <f>'SO 701 - Vegetační úpravy'!J36</f>
        <v>0</v>
      </c>
      <c r="AX64" s="75">
        <f>'SO 701 - Vegetační úpravy'!J37</f>
        <v>0</v>
      </c>
      <c r="AY64" s="75">
        <f>'SO 701 - Vegetační úpravy'!J38</f>
        <v>0</v>
      </c>
      <c r="AZ64" s="75">
        <f>'SO 701 - Vegetační úpravy'!F35</f>
        <v>0</v>
      </c>
      <c r="BA64" s="75">
        <f>'SO 701 - Vegetační úpravy'!F36</f>
        <v>0</v>
      </c>
      <c r="BB64" s="75">
        <f>'SO 701 - Vegetační úpravy'!F37</f>
        <v>0</v>
      </c>
      <c r="BC64" s="75">
        <f>'SO 701 - Vegetační úpravy'!F38</f>
        <v>0</v>
      </c>
      <c r="BD64" s="77">
        <f>'SO 701 - Vegetační úpravy'!F39</f>
        <v>0</v>
      </c>
      <c r="BT64" s="25" t="s">
        <v>77</v>
      </c>
      <c r="BV64" s="25" t="s">
        <v>72</v>
      </c>
      <c r="BW64" s="25" t="s">
        <v>99</v>
      </c>
      <c r="BX64" s="25" t="s">
        <v>93</v>
      </c>
      <c r="CL64" s="25" t="s">
        <v>3</v>
      </c>
    </row>
    <row r="65" spans="1:90" s="4" customFormat="1" ht="27.75" customHeight="1">
      <c r="A65" s="72" t="s">
        <v>78</v>
      </c>
      <c r="B65" s="44"/>
      <c r="C65" s="9"/>
      <c r="D65" s="9"/>
      <c r="E65" s="532" t="s">
        <v>100</v>
      </c>
      <c r="F65" s="532"/>
      <c r="G65" s="532"/>
      <c r="H65" s="532"/>
      <c r="I65" s="532"/>
      <c r="J65" s="9"/>
      <c r="K65" s="532" t="s">
        <v>101</v>
      </c>
      <c r="L65" s="532"/>
      <c r="M65" s="532"/>
      <c r="N65" s="532"/>
      <c r="O65" s="532"/>
      <c r="P65" s="532"/>
      <c r="Q65" s="532"/>
      <c r="R65" s="532"/>
      <c r="S65" s="532"/>
      <c r="T65" s="532"/>
      <c r="U65" s="532"/>
      <c r="V65" s="532"/>
      <c r="W65" s="532"/>
      <c r="X65" s="532"/>
      <c r="Y65" s="532"/>
      <c r="Z65" s="532"/>
      <c r="AA65" s="532"/>
      <c r="AB65" s="532"/>
      <c r="AC65" s="532"/>
      <c r="AD65" s="532"/>
      <c r="AE65" s="532"/>
      <c r="AF65" s="532"/>
      <c r="AG65" s="509">
        <f>'SO 702 - Městský mobiliář'!J32</f>
        <v>0</v>
      </c>
      <c r="AH65" s="510"/>
      <c r="AI65" s="510"/>
      <c r="AJ65" s="510"/>
      <c r="AK65" s="510"/>
      <c r="AL65" s="510"/>
      <c r="AM65" s="510"/>
      <c r="AN65" s="509">
        <f t="shared" si="1"/>
        <v>0</v>
      </c>
      <c r="AO65" s="510"/>
      <c r="AP65" s="510"/>
      <c r="AQ65" s="73" t="s">
        <v>81</v>
      </c>
      <c r="AR65" s="44"/>
      <c r="AS65" s="74">
        <v>0</v>
      </c>
      <c r="AT65" s="75">
        <f t="shared" si="0"/>
        <v>0</v>
      </c>
      <c r="AU65" s="76">
        <f>'SO 702 - Městský mobiliář'!P88</f>
        <v>10.49868</v>
      </c>
      <c r="AV65" s="75">
        <f>'SO 702 - Městský mobiliář'!J35</f>
        <v>0</v>
      </c>
      <c r="AW65" s="75">
        <f>'SO 702 - Městský mobiliář'!J36</f>
        <v>0</v>
      </c>
      <c r="AX65" s="75">
        <f>'SO 702 - Městský mobiliář'!J37</f>
        <v>0</v>
      </c>
      <c r="AY65" s="75">
        <f>'SO 702 - Městský mobiliář'!J38</f>
        <v>0</v>
      </c>
      <c r="AZ65" s="75">
        <f>'SO 702 - Městský mobiliář'!F35</f>
        <v>0</v>
      </c>
      <c r="BA65" s="75">
        <f>'SO 702 - Městský mobiliář'!F36</f>
        <v>0</v>
      </c>
      <c r="BB65" s="75">
        <f>'SO 702 - Městský mobiliář'!F37</f>
        <v>0</v>
      </c>
      <c r="BC65" s="75">
        <f>'SO 702 - Městský mobiliář'!F38</f>
        <v>0</v>
      </c>
      <c r="BD65" s="77">
        <f>'SO 702 - Městský mobiliář'!F39</f>
        <v>0</v>
      </c>
      <c r="BT65" s="25" t="s">
        <v>77</v>
      </c>
      <c r="BV65" s="25" t="s">
        <v>72</v>
      </c>
      <c r="BW65" s="25" t="s">
        <v>102</v>
      </c>
      <c r="BX65" s="25" t="s">
        <v>93</v>
      </c>
      <c r="CL65" s="25" t="s">
        <v>3</v>
      </c>
    </row>
    <row r="66" spans="1:90" s="4" customFormat="1" ht="27.75" customHeight="1">
      <c r="A66" s="72" t="s">
        <v>78</v>
      </c>
      <c r="B66" s="44"/>
      <c r="C66" s="9"/>
      <c r="D66" s="9"/>
      <c r="E66" s="532" t="s">
        <v>88</v>
      </c>
      <c r="F66" s="532"/>
      <c r="G66" s="532"/>
      <c r="H66" s="532"/>
      <c r="I66" s="532"/>
      <c r="J66" s="9"/>
      <c r="K66" s="532" t="s">
        <v>89</v>
      </c>
      <c r="L66" s="532"/>
      <c r="M66" s="532"/>
      <c r="N66" s="532"/>
      <c r="O66" s="532"/>
      <c r="P66" s="532"/>
      <c r="Q66" s="532"/>
      <c r="R66" s="532"/>
      <c r="S66" s="532"/>
      <c r="T66" s="532"/>
      <c r="U66" s="532"/>
      <c r="V66" s="532"/>
      <c r="W66" s="532"/>
      <c r="X66" s="532"/>
      <c r="Y66" s="532"/>
      <c r="Z66" s="532"/>
      <c r="AA66" s="532"/>
      <c r="AB66" s="532"/>
      <c r="AC66" s="532"/>
      <c r="AD66" s="532"/>
      <c r="AE66" s="532"/>
      <c r="AF66" s="532"/>
      <c r="AG66" s="509">
        <f>'SO 901 - Návrh DIO - objí..._01'!J32</f>
        <v>0</v>
      </c>
      <c r="AH66" s="510"/>
      <c r="AI66" s="510"/>
      <c r="AJ66" s="510"/>
      <c r="AK66" s="510"/>
      <c r="AL66" s="510"/>
      <c r="AM66" s="510"/>
      <c r="AN66" s="509">
        <f t="shared" si="1"/>
        <v>0</v>
      </c>
      <c r="AO66" s="510"/>
      <c r="AP66" s="510"/>
      <c r="AQ66" s="73" t="s">
        <v>81</v>
      </c>
      <c r="AR66" s="44"/>
      <c r="AS66" s="74">
        <v>0</v>
      </c>
      <c r="AT66" s="75">
        <f t="shared" si="0"/>
        <v>0</v>
      </c>
      <c r="AU66" s="76">
        <f>'SO 901 - Návrh DIO - objí..._01'!P87</f>
        <v>2.0700000000000003</v>
      </c>
      <c r="AV66" s="75">
        <f>'SO 901 - Návrh DIO - objí..._01'!J35</f>
        <v>0</v>
      </c>
      <c r="AW66" s="75">
        <f>'SO 901 - Návrh DIO - objí..._01'!J36</f>
        <v>0</v>
      </c>
      <c r="AX66" s="75">
        <f>'SO 901 - Návrh DIO - objí..._01'!J37</f>
        <v>0</v>
      </c>
      <c r="AY66" s="75">
        <f>'SO 901 - Návrh DIO - objí..._01'!J38</f>
        <v>0</v>
      </c>
      <c r="AZ66" s="75">
        <f>'SO 901 - Návrh DIO - objí..._01'!F35</f>
        <v>0</v>
      </c>
      <c r="BA66" s="75">
        <f>'SO 901 - Návrh DIO - objí..._01'!F36</f>
        <v>0</v>
      </c>
      <c r="BB66" s="75">
        <f>'SO 901 - Návrh DIO - objí..._01'!F37</f>
        <v>0</v>
      </c>
      <c r="BC66" s="75">
        <f>'SO 901 - Návrh DIO - objí..._01'!F38</f>
        <v>0</v>
      </c>
      <c r="BD66" s="77">
        <f>'SO 901 - Návrh DIO - objí..._01'!F39</f>
        <v>0</v>
      </c>
      <c r="BT66" s="25" t="s">
        <v>77</v>
      </c>
      <c r="BV66" s="25" t="s">
        <v>72</v>
      </c>
      <c r="BW66" s="25" t="s">
        <v>103</v>
      </c>
      <c r="BX66" s="25" t="s">
        <v>93</v>
      </c>
      <c r="CL66" s="25" t="s">
        <v>3</v>
      </c>
    </row>
    <row r="67" spans="1:90" s="4" customFormat="1" ht="27.75" customHeight="1">
      <c r="A67" s="72" t="s">
        <v>78</v>
      </c>
      <c r="B67" s="44"/>
      <c r="C67" s="9"/>
      <c r="D67" s="9"/>
      <c r="E67" s="532" t="s">
        <v>90</v>
      </c>
      <c r="F67" s="532"/>
      <c r="G67" s="532"/>
      <c r="H67" s="532"/>
      <c r="I67" s="532"/>
      <c r="J67" s="9"/>
      <c r="K67" s="532" t="s">
        <v>104</v>
      </c>
      <c r="L67" s="532"/>
      <c r="M67" s="532"/>
      <c r="N67" s="532"/>
      <c r="O67" s="532"/>
      <c r="P67" s="532"/>
      <c r="Q67" s="532"/>
      <c r="R67" s="532"/>
      <c r="S67" s="532"/>
      <c r="T67" s="532"/>
      <c r="U67" s="532"/>
      <c r="V67" s="532"/>
      <c r="W67" s="532"/>
      <c r="X67" s="532"/>
      <c r="Y67" s="532"/>
      <c r="Z67" s="532"/>
      <c r="AA67" s="532"/>
      <c r="AB67" s="532"/>
      <c r="AC67" s="532"/>
      <c r="AD67" s="532"/>
      <c r="AE67" s="532"/>
      <c r="AF67" s="532"/>
      <c r="AG67" s="509">
        <f>'SO 902 - Návrh DIO'!J32</f>
        <v>0</v>
      </c>
      <c r="AH67" s="510"/>
      <c r="AI67" s="510"/>
      <c r="AJ67" s="510"/>
      <c r="AK67" s="510"/>
      <c r="AL67" s="510"/>
      <c r="AM67" s="510"/>
      <c r="AN67" s="509">
        <f t="shared" si="1"/>
        <v>0</v>
      </c>
      <c r="AO67" s="510"/>
      <c r="AP67" s="510"/>
      <c r="AQ67" s="73" t="s">
        <v>81</v>
      </c>
      <c r="AR67" s="44"/>
      <c r="AS67" s="74">
        <v>0</v>
      </c>
      <c r="AT67" s="75">
        <f t="shared" si="0"/>
        <v>0</v>
      </c>
      <c r="AU67" s="76">
        <f>'SO 902 - Návrh DIO'!P87</f>
        <v>2.6199999999999997</v>
      </c>
      <c r="AV67" s="75">
        <f>'SO 902 - Návrh DIO'!J35</f>
        <v>0</v>
      </c>
      <c r="AW67" s="75">
        <f>'SO 902 - Návrh DIO'!J36</f>
        <v>0</v>
      </c>
      <c r="AX67" s="75">
        <f>'SO 902 - Návrh DIO'!J37</f>
        <v>0</v>
      </c>
      <c r="AY67" s="75">
        <f>'SO 902 - Návrh DIO'!J38</f>
        <v>0</v>
      </c>
      <c r="AZ67" s="75">
        <f>'SO 902 - Návrh DIO'!F35</f>
        <v>0</v>
      </c>
      <c r="BA67" s="75">
        <f>'SO 902 - Návrh DIO'!F36</f>
        <v>0</v>
      </c>
      <c r="BB67" s="75">
        <f>'SO 902 - Návrh DIO'!F37</f>
        <v>0</v>
      </c>
      <c r="BC67" s="75">
        <f>'SO 902 - Návrh DIO'!F38</f>
        <v>0</v>
      </c>
      <c r="BD67" s="77">
        <f>'SO 902 - Návrh DIO'!F39</f>
        <v>0</v>
      </c>
      <c r="BT67" s="25" t="s">
        <v>77</v>
      </c>
      <c r="BV67" s="25" t="s">
        <v>72</v>
      </c>
      <c r="BW67" s="25" t="s">
        <v>105</v>
      </c>
      <c r="BX67" s="25" t="s">
        <v>93</v>
      </c>
      <c r="CL67" s="25" t="s">
        <v>3</v>
      </c>
    </row>
    <row r="68" spans="1:90" s="4" customFormat="1" ht="27.75" customHeight="1">
      <c r="A68" s="72" t="s">
        <v>78</v>
      </c>
      <c r="B68" s="44"/>
      <c r="C68" s="9"/>
      <c r="D68" s="9"/>
      <c r="E68" s="532" t="s">
        <v>91</v>
      </c>
      <c r="F68" s="532"/>
      <c r="G68" s="532"/>
      <c r="H68" s="532"/>
      <c r="I68" s="532"/>
      <c r="J68" s="9"/>
      <c r="K68" s="532" t="s">
        <v>92</v>
      </c>
      <c r="L68" s="532"/>
      <c r="M68" s="532"/>
      <c r="N68" s="532"/>
      <c r="O68" s="532"/>
      <c r="P68" s="532"/>
      <c r="Q68" s="532"/>
      <c r="R68" s="532"/>
      <c r="S68" s="532"/>
      <c r="T68" s="532"/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  <c r="AE68" s="532"/>
      <c r="AF68" s="532"/>
      <c r="AG68" s="509">
        <f>SUM('VON - Vedlejší a ostatní ..._01'!F35)</f>
        <v>0</v>
      </c>
      <c r="AH68" s="510"/>
      <c r="AI68" s="510"/>
      <c r="AJ68" s="510"/>
      <c r="AK68" s="510"/>
      <c r="AL68" s="510"/>
      <c r="AM68" s="510"/>
      <c r="AN68" s="509">
        <f t="shared" si="1"/>
        <v>0</v>
      </c>
      <c r="AO68" s="510"/>
      <c r="AP68" s="510"/>
      <c r="AQ68" s="73" t="s">
        <v>81</v>
      </c>
      <c r="AR68" s="44"/>
      <c r="AS68" s="78">
        <v>0</v>
      </c>
      <c r="AT68" s="79">
        <f t="shared" si="0"/>
        <v>0</v>
      </c>
      <c r="AU68" s="80">
        <f>'VON - Vedlejší a ostatní ..._01'!P92</f>
        <v>0</v>
      </c>
      <c r="AV68" s="79">
        <f>'VON - Vedlejší a ostatní ..._01'!J35</f>
        <v>0</v>
      </c>
      <c r="AW68" s="79">
        <f>'VON - Vedlejší a ostatní ..._01'!J36</f>
        <v>0</v>
      </c>
      <c r="AX68" s="79">
        <f>'VON - Vedlejší a ostatní ..._01'!J37</f>
        <v>0</v>
      </c>
      <c r="AY68" s="79">
        <f>'VON - Vedlejší a ostatní ..._01'!J38</f>
        <v>0</v>
      </c>
      <c r="AZ68" s="79">
        <f>'VON - Vedlejší a ostatní ..._01'!F35</f>
        <v>0</v>
      </c>
      <c r="BA68" s="79">
        <f>'VON - Vedlejší a ostatní ..._01'!F36</f>
        <v>0</v>
      </c>
      <c r="BB68" s="79">
        <f>'VON - Vedlejší a ostatní ..._01'!F37</f>
        <v>0</v>
      </c>
      <c r="BC68" s="79">
        <f>'VON - Vedlejší a ostatní ..._01'!F38</f>
        <v>0</v>
      </c>
      <c r="BD68" s="81">
        <f>'VON - Vedlejší a ostatní ..._01'!F39</f>
        <v>0</v>
      </c>
      <c r="BT68" s="25" t="s">
        <v>77</v>
      </c>
      <c r="BV68" s="25" t="s">
        <v>72</v>
      </c>
      <c r="BW68" s="25" t="s">
        <v>106</v>
      </c>
      <c r="BX68" s="25" t="s">
        <v>93</v>
      </c>
      <c r="CL68" s="25" t="s">
        <v>3</v>
      </c>
    </row>
    <row r="69" spans="1:90" s="2" customFormat="1" ht="30" customHeight="1">
      <c r="A69" s="30"/>
      <c r="B69" s="31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1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90" s="2" customFormat="1" ht="6.95" customHeight="1">
      <c r="A70" s="30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31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</row>
  </sheetData>
  <mergeCells count="92">
    <mergeCell ref="E61:I61"/>
    <mergeCell ref="K61:AF61"/>
    <mergeCell ref="E62:I62"/>
    <mergeCell ref="K62:AF62"/>
    <mergeCell ref="K55:AF55"/>
    <mergeCell ref="E57:I57"/>
    <mergeCell ref="K57:AF57"/>
    <mergeCell ref="E58:I58"/>
    <mergeCell ref="K58:AF58"/>
    <mergeCell ref="K56:AF56"/>
    <mergeCell ref="I52:AF52"/>
    <mergeCell ref="E64:I64"/>
    <mergeCell ref="K64:AF64"/>
    <mergeCell ref="AN55:AP55"/>
    <mergeCell ref="AN52:AP52"/>
    <mergeCell ref="AN59:AP59"/>
    <mergeCell ref="K59:AF59"/>
    <mergeCell ref="K60:AF60"/>
    <mergeCell ref="C52:G52"/>
    <mergeCell ref="E60:I60"/>
    <mergeCell ref="E55:I55"/>
    <mergeCell ref="E59:I59"/>
    <mergeCell ref="AG61:AM61"/>
    <mergeCell ref="E63:I63"/>
    <mergeCell ref="K63:AF63"/>
    <mergeCell ref="E56:I56"/>
    <mergeCell ref="E65:I65"/>
    <mergeCell ref="K65:AF65"/>
    <mergeCell ref="E66:I66"/>
    <mergeCell ref="K66:AF66"/>
    <mergeCell ref="E67:I67"/>
    <mergeCell ref="K67:AF67"/>
    <mergeCell ref="E68:I68"/>
    <mergeCell ref="K68:AF68"/>
    <mergeCell ref="AG54:AM54"/>
    <mergeCell ref="K5:AO5"/>
    <mergeCell ref="K6:AO6"/>
    <mergeCell ref="E23:AN23"/>
    <mergeCell ref="AK26:AO26"/>
    <mergeCell ref="AK28:AO28"/>
    <mergeCell ref="L28:P28"/>
    <mergeCell ref="W28:AE28"/>
    <mergeCell ref="W29:AE29"/>
    <mergeCell ref="AK29:AO29"/>
    <mergeCell ref="L29:P29"/>
    <mergeCell ref="AK30:AO30"/>
    <mergeCell ref="W30:AE30"/>
    <mergeCell ref="L30:P30"/>
    <mergeCell ref="X35:AB35"/>
    <mergeCell ref="L31:P31"/>
    <mergeCell ref="AK31:AO31"/>
    <mergeCell ref="W31:AE31"/>
    <mergeCell ref="L32:P32"/>
    <mergeCell ref="W32:AE32"/>
    <mergeCell ref="AK32:AO32"/>
    <mergeCell ref="AR2:BE2"/>
    <mergeCell ref="AG52:AM52"/>
    <mergeCell ref="AG59:AM59"/>
    <mergeCell ref="AG55:AM55"/>
    <mergeCell ref="AG60:AM60"/>
    <mergeCell ref="AM47:AN47"/>
    <mergeCell ref="AM50:AP50"/>
    <mergeCell ref="AM49:AP49"/>
    <mergeCell ref="AN60:AP60"/>
    <mergeCell ref="AS49:AT51"/>
    <mergeCell ref="L45:AO45"/>
    <mergeCell ref="AN58:AP58"/>
    <mergeCell ref="L33:P33"/>
    <mergeCell ref="W33:AE33"/>
    <mergeCell ref="AK33:AO33"/>
    <mergeCell ref="AK35:AO35"/>
    <mergeCell ref="AN61:AP61"/>
    <mergeCell ref="AG62:AM62"/>
    <mergeCell ref="AN62:AP62"/>
    <mergeCell ref="AG63:AM63"/>
    <mergeCell ref="AN63:AP63"/>
    <mergeCell ref="AN68:AP68"/>
    <mergeCell ref="AG68:AM68"/>
    <mergeCell ref="AN54:AP54"/>
    <mergeCell ref="AN65:AP65"/>
    <mergeCell ref="AG65:AM65"/>
    <mergeCell ref="AN66:AP66"/>
    <mergeCell ref="AG66:AM66"/>
    <mergeCell ref="AN67:AP67"/>
    <mergeCell ref="AG67:AM67"/>
    <mergeCell ref="AN64:AP64"/>
    <mergeCell ref="AG64:AM64"/>
    <mergeCell ref="AG56:AM56"/>
    <mergeCell ref="AN56:AP56"/>
    <mergeCell ref="AG57:AM57"/>
    <mergeCell ref="AN57:AP57"/>
    <mergeCell ref="AG58:AM58"/>
  </mergeCells>
  <hyperlinks>
    <hyperlink ref="A55" location="'SO 101.1 - Komunikace a z...'!C2" display="/" xr:uid="{00000000-0004-0000-0000-000000000000}"/>
    <hyperlink ref="A59" location="'SO 301 - Kanalizace jednotná'!C2" display="/" xr:uid="{00000000-0004-0000-0000-000001000000}"/>
    <hyperlink ref="A60" location="'SO 302 - Vodovod'!C2" display="/" xr:uid="{00000000-0004-0000-0000-000002000000}"/>
    <hyperlink ref="A64" location="'SO 701 - Vegetační úpravy'!C2" display="/" xr:uid="{00000000-0004-0000-0000-000003000000}"/>
    <hyperlink ref="A65" location="'SO 702 - Městský mobiliář'!C2" display="/" xr:uid="{00000000-0004-0000-0000-000004000000}"/>
    <hyperlink ref="A66" location="'SO 901 - Návrh DIO - objí..._01'!C2" display="/" xr:uid="{00000000-0004-0000-0000-000005000000}"/>
    <hyperlink ref="A67" location="'SO 902 - Návrh DIO'!C2" display="/" xr:uid="{00000000-0004-0000-0000-000006000000}"/>
    <hyperlink ref="A68" location="'VON - Vedlejší a ostatní ..._01'!C2" display="/" xr:uid="{00000000-0004-0000-0000-000007000000}"/>
    <hyperlink ref="A61" location="'SO 302 - Vodovod'!C2" display="/" xr:uid="{00000000-0004-0000-0000-000008000000}"/>
    <hyperlink ref="A62" location="'SO 302 - Vodovod'!C2" display="/" xr:uid="{00000000-0004-0000-0000-000009000000}"/>
    <hyperlink ref="A63" location="'SO 302 - Vodovod'!C2" display="/" xr:uid="{00000000-0004-0000-0000-00000A000000}"/>
    <hyperlink ref="A56" location="'SO 101.2 - Komunikace a z...'!C2" display="/" xr:uid="{00000000-0004-0000-0000-00000B000000}"/>
    <hyperlink ref="A57" location="'SO 401 - Veřejné osvětlení'!C2" display="/" xr:uid="{00000000-0004-0000-0000-00000C000000}"/>
    <hyperlink ref="A58" location="'SO 401 - Veřejné osvětlení'!C2" display="/" xr:uid="{00000000-0004-0000-0000-00000D000000}"/>
  </hyperlinks>
  <pageMargins left="0.39370078740157483" right="0.39370078740157483" top="0.39370078740157483" bottom="0.39370078740157483" header="0" footer="0"/>
  <pageSetup paperSize="9" scale="99" fitToHeight="100" orientation="landscape" blackAndWhite="1" r:id="rId1"/>
  <headerFooter>
    <oddHeader>&amp;LNová komunikace mezi ul. Dukelskou - K.Nového - Pražská kasárna, projektová dokumentace&amp;CDOPAS s.r.o.&amp;RPOLOŽKOVÝ ROZPOČET</oddHeader>
    <oddFooter>&amp;LRekapitulace stavby :
1. ETAPA
2. ETAPA&amp;CStrana &amp;P z &amp;N&amp;RRekapitulace
položkového soupisu prací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M140"/>
  <sheetViews>
    <sheetView topLeftCell="D115" workbookViewId="0">
      <selection activeCell="I122" sqref="I122:I139"/>
    </sheetView>
  </sheetViews>
  <sheetFormatPr defaultRowHeight="11.25"/>
  <cols>
    <col min="1" max="1" width="8.33203125" style="303" customWidth="1"/>
    <col min="2" max="2" width="1.1640625" style="303" customWidth="1"/>
    <col min="3" max="3" width="4.1640625" style="303" customWidth="1"/>
    <col min="4" max="4" width="4.33203125" style="303" customWidth="1"/>
    <col min="5" max="5" width="17.1640625" style="303" customWidth="1"/>
    <col min="6" max="6" width="50.83203125" style="303" customWidth="1"/>
    <col min="7" max="7" width="7.5" style="303" customWidth="1"/>
    <col min="8" max="8" width="14" style="303" customWidth="1"/>
    <col min="9" max="9" width="15.83203125" style="303" customWidth="1"/>
    <col min="10" max="11" width="22.33203125" style="303" customWidth="1"/>
    <col min="12" max="12" width="9.33203125" style="303" customWidth="1"/>
    <col min="13" max="13" width="10.83203125" style="303" hidden="1" customWidth="1"/>
    <col min="14" max="14" width="14.33203125" style="303" customWidth="1"/>
    <col min="15" max="20" width="14.1640625" style="303" hidden="1" customWidth="1"/>
    <col min="21" max="21" width="16.33203125" style="303" hidden="1" customWidth="1"/>
    <col min="22" max="22" width="12.33203125" style="303" customWidth="1"/>
    <col min="23" max="23" width="16.33203125" style="303" customWidth="1"/>
    <col min="24" max="24" width="12.33203125" style="303" customWidth="1"/>
    <col min="25" max="25" width="15" style="303" customWidth="1"/>
    <col min="26" max="26" width="11" style="303" customWidth="1"/>
    <col min="27" max="27" width="15" style="303" customWidth="1"/>
    <col min="28" max="28" width="16.33203125" style="303" customWidth="1"/>
    <col min="29" max="29" width="11" style="303" customWidth="1"/>
    <col min="30" max="30" width="15" style="303" customWidth="1"/>
    <col min="31" max="31" width="16.33203125" style="303" customWidth="1"/>
    <col min="32" max="16384" width="9.33203125" style="303"/>
  </cols>
  <sheetData>
    <row r="1" spans="1:56">
      <c r="A1" s="301"/>
    </row>
    <row r="2" spans="1:56" ht="36.950000000000003" customHeight="1">
      <c r="L2" s="557" t="s">
        <v>6</v>
      </c>
      <c r="M2" s="552"/>
      <c r="N2" s="552"/>
      <c r="O2" s="552"/>
      <c r="P2" s="552"/>
      <c r="Q2" s="552"/>
      <c r="R2" s="552"/>
      <c r="S2" s="552"/>
      <c r="T2" s="552"/>
      <c r="U2" s="552"/>
      <c r="V2" s="552"/>
      <c r="AT2" s="304" t="s">
        <v>2107</v>
      </c>
      <c r="AZ2" s="305" t="s">
        <v>1779</v>
      </c>
      <c r="BA2" s="305" t="s">
        <v>3</v>
      </c>
      <c r="BB2" s="305" t="s">
        <v>3</v>
      </c>
      <c r="BC2" s="305" t="s">
        <v>2026</v>
      </c>
      <c r="BD2" s="305" t="s">
        <v>77</v>
      </c>
    </row>
    <row r="3" spans="1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304" t="s">
        <v>75</v>
      </c>
      <c r="AZ3" s="305" t="s">
        <v>1781</v>
      </c>
      <c r="BA3" s="305" t="s">
        <v>3</v>
      </c>
      <c r="BB3" s="305" t="s">
        <v>3</v>
      </c>
      <c r="BC3" s="305" t="s">
        <v>2027</v>
      </c>
      <c r="BD3" s="305" t="s">
        <v>77</v>
      </c>
    </row>
    <row r="4" spans="1:56" ht="24.95" customHeight="1">
      <c r="B4" s="21"/>
      <c r="D4" s="306" t="s">
        <v>107</v>
      </c>
      <c r="L4" s="21"/>
      <c r="M4" s="307" t="s">
        <v>11</v>
      </c>
      <c r="AT4" s="304" t="s">
        <v>4</v>
      </c>
      <c r="AZ4" s="305" t="s">
        <v>1784</v>
      </c>
      <c r="BA4" s="305" t="s">
        <v>3</v>
      </c>
      <c r="BB4" s="305" t="s">
        <v>3</v>
      </c>
      <c r="BC4" s="305" t="s">
        <v>2028</v>
      </c>
      <c r="BD4" s="305" t="s">
        <v>77</v>
      </c>
    </row>
    <row r="5" spans="1:56" ht="6.95" customHeight="1">
      <c r="B5" s="21"/>
      <c r="L5" s="21"/>
      <c r="AZ5" s="305" t="s">
        <v>1771</v>
      </c>
      <c r="BA5" s="305" t="s">
        <v>3</v>
      </c>
      <c r="BB5" s="305" t="s">
        <v>3</v>
      </c>
      <c r="BC5" s="305" t="s">
        <v>2029</v>
      </c>
      <c r="BD5" s="305" t="s">
        <v>77</v>
      </c>
    </row>
    <row r="6" spans="1:56" ht="12" customHeight="1">
      <c r="B6" s="21"/>
      <c r="D6" s="451" t="s">
        <v>15</v>
      </c>
      <c r="L6" s="21"/>
      <c r="AZ6" s="305" t="s">
        <v>1776</v>
      </c>
      <c r="BA6" s="305" t="s">
        <v>3</v>
      </c>
      <c r="BB6" s="305" t="s">
        <v>3</v>
      </c>
      <c r="BC6" s="305" t="s">
        <v>70</v>
      </c>
      <c r="BD6" s="305" t="s">
        <v>77</v>
      </c>
    </row>
    <row r="7" spans="1:56" ht="26.25" customHeight="1">
      <c r="B7" s="21"/>
      <c r="E7" s="548" t="str">
        <f>'[2]Rekapitulace stavby'!K6</f>
        <v>REZIDENCE PRAŽSKÁ – BENEŠOV - IO.08 PŘÍPOJKA HORKOVOD</v>
      </c>
      <c r="F7" s="549"/>
      <c r="G7" s="549"/>
      <c r="H7" s="549"/>
      <c r="L7" s="21"/>
      <c r="AZ7" s="305" t="s">
        <v>1772</v>
      </c>
      <c r="BA7" s="305" t="s">
        <v>3</v>
      </c>
      <c r="BB7" s="305" t="s">
        <v>3</v>
      </c>
      <c r="BC7" s="305" t="s">
        <v>2031</v>
      </c>
      <c r="BD7" s="305" t="s">
        <v>77</v>
      </c>
    </row>
    <row r="8" spans="1:56" s="310" customFormat="1" ht="12" customHeight="1">
      <c r="A8" s="311"/>
      <c r="B8" s="31"/>
      <c r="C8" s="311"/>
      <c r="D8" s="451" t="s">
        <v>108</v>
      </c>
      <c r="E8" s="311"/>
      <c r="F8" s="311"/>
      <c r="G8" s="311"/>
      <c r="H8" s="311"/>
      <c r="I8" s="311"/>
      <c r="J8" s="311"/>
      <c r="K8" s="311"/>
      <c r="L8" s="84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Z8" s="305" t="s">
        <v>1774</v>
      </c>
      <c r="BA8" s="305" t="s">
        <v>3</v>
      </c>
      <c r="BB8" s="305" t="s">
        <v>3</v>
      </c>
      <c r="BC8" s="305" t="s">
        <v>1775</v>
      </c>
      <c r="BD8" s="305" t="s">
        <v>77</v>
      </c>
    </row>
    <row r="9" spans="1:56" s="310" customFormat="1" ht="16.5" customHeight="1">
      <c r="A9" s="311"/>
      <c r="B9" s="31"/>
      <c r="C9" s="311"/>
      <c r="D9" s="311"/>
      <c r="E9" s="546" t="s">
        <v>1962</v>
      </c>
      <c r="F9" s="547"/>
      <c r="G9" s="547"/>
      <c r="H9" s="547"/>
      <c r="I9" s="311"/>
      <c r="J9" s="311"/>
      <c r="K9" s="311"/>
      <c r="L9" s="84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Z9" s="305" t="s">
        <v>1778</v>
      </c>
      <c r="BA9" s="305" t="s">
        <v>3</v>
      </c>
      <c r="BB9" s="305" t="s">
        <v>3</v>
      </c>
      <c r="BC9" s="305" t="s">
        <v>2032</v>
      </c>
      <c r="BD9" s="305" t="s">
        <v>77</v>
      </c>
    </row>
    <row r="10" spans="1:56" s="310" customFormat="1">
      <c r="A10" s="311"/>
      <c r="B10" s="31"/>
      <c r="C10" s="311"/>
      <c r="D10" s="311"/>
      <c r="E10" s="311"/>
      <c r="F10" s="311"/>
      <c r="G10" s="311"/>
      <c r="H10" s="311"/>
      <c r="I10" s="311"/>
      <c r="J10" s="311"/>
      <c r="K10" s="311"/>
      <c r="L10" s="84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Z10" s="305" t="s">
        <v>1769</v>
      </c>
      <c r="BA10" s="305" t="s">
        <v>3</v>
      </c>
      <c r="BB10" s="305" t="s">
        <v>3</v>
      </c>
      <c r="BC10" s="305" t="s">
        <v>2033</v>
      </c>
      <c r="BD10" s="305" t="s">
        <v>77</v>
      </c>
    </row>
    <row r="11" spans="1:56" s="310" customFormat="1" ht="12" customHeight="1">
      <c r="A11" s="311"/>
      <c r="B11" s="31"/>
      <c r="C11" s="311"/>
      <c r="D11" s="451" t="s">
        <v>17</v>
      </c>
      <c r="E11" s="311"/>
      <c r="F11" s="314" t="s">
        <v>3</v>
      </c>
      <c r="G11" s="311"/>
      <c r="H11" s="311"/>
      <c r="I11" s="451" t="s">
        <v>18</v>
      </c>
      <c r="J11" s="314" t="s">
        <v>3</v>
      </c>
      <c r="K11" s="311"/>
      <c r="L11" s="84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</row>
    <row r="12" spans="1:56" s="310" customFormat="1" ht="12" customHeight="1">
      <c r="A12" s="311"/>
      <c r="B12" s="31"/>
      <c r="C12" s="311"/>
      <c r="D12" s="451" t="s">
        <v>19</v>
      </c>
      <c r="E12" s="311"/>
      <c r="F12" s="314" t="s">
        <v>27</v>
      </c>
      <c r="G12" s="311"/>
      <c r="H12" s="311"/>
      <c r="I12" s="451" t="s">
        <v>21</v>
      </c>
      <c r="J12" s="313" t="str">
        <f>'[2]Rekapitulace stavby'!AN8</f>
        <v>22. 1. 2025</v>
      </c>
      <c r="K12" s="311"/>
      <c r="L12" s="84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</row>
    <row r="13" spans="1:56" s="310" customFormat="1" ht="10.9" customHeight="1">
      <c r="A13" s="311"/>
      <c r="B13" s="31"/>
      <c r="C13" s="311"/>
      <c r="D13" s="311"/>
      <c r="E13" s="311"/>
      <c r="F13" s="311"/>
      <c r="G13" s="311"/>
      <c r="H13" s="311"/>
      <c r="I13" s="311"/>
      <c r="J13" s="311"/>
      <c r="K13" s="311"/>
      <c r="L13" s="84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</row>
    <row r="14" spans="1:56" s="310" customFormat="1" ht="12" customHeight="1">
      <c r="A14" s="311"/>
      <c r="B14" s="31"/>
      <c r="C14" s="311"/>
      <c r="D14" s="451" t="s">
        <v>22</v>
      </c>
      <c r="E14" s="311"/>
      <c r="F14" s="311"/>
      <c r="G14" s="311"/>
      <c r="H14" s="311"/>
      <c r="I14" s="451" t="s">
        <v>23</v>
      </c>
      <c r="J14" s="314" t="str">
        <f>IF('[2]Rekapitulace stavby'!AN10="","",'[2]Rekapitulace stavby'!AN10)</f>
        <v/>
      </c>
      <c r="K14" s="311"/>
      <c r="L14" s="84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</row>
    <row r="15" spans="1:56" s="310" customFormat="1" ht="18" customHeight="1">
      <c r="A15" s="311"/>
      <c r="B15" s="31"/>
      <c r="C15" s="311"/>
      <c r="D15" s="311"/>
      <c r="E15" s="314" t="str">
        <f>IF('[2]Rekapitulace stavby'!E11="","",'[2]Rekapitulace stavby'!E11)</f>
        <v>Městská tepelná zařízení s.r.o.</v>
      </c>
      <c r="F15" s="311"/>
      <c r="G15" s="311"/>
      <c r="H15" s="311"/>
      <c r="I15" s="451" t="s">
        <v>25</v>
      </c>
      <c r="J15" s="314" t="str">
        <f>IF('[2]Rekapitulace stavby'!AN11="","",'[2]Rekapitulace stavby'!AN11)</f>
        <v/>
      </c>
      <c r="K15" s="311"/>
      <c r="L15" s="84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</row>
    <row r="16" spans="1:56" s="310" customFormat="1" ht="6.95" customHeight="1">
      <c r="A16" s="311"/>
      <c r="B16" s="31"/>
      <c r="C16" s="311"/>
      <c r="D16" s="311"/>
      <c r="E16" s="311"/>
      <c r="F16" s="311"/>
      <c r="G16" s="311"/>
      <c r="H16" s="311"/>
      <c r="I16" s="311"/>
      <c r="J16" s="311"/>
      <c r="K16" s="311"/>
      <c r="L16" s="84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</row>
    <row r="17" spans="1:31" s="310" customFormat="1" ht="12.75">
      <c r="A17" s="311"/>
      <c r="B17" s="31"/>
      <c r="C17" s="311"/>
      <c r="D17" s="451" t="s">
        <v>26</v>
      </c>
      <c r="E17" s="311"/>
      <c r="F17" s="311"/>
      <c r="G17" s="311"/>
      <c r="H17" s="311"/>
      <c r="I17" s="451" t="s">
        <v>23</v>
      </c>
      <c r="J17" s="314" t="str">
        <f>'[2]Rekapitulace stavby'!AN13</f>
        <v/>
      </c>
      <c r="K17" s="311"/>
      <c r="L17" s="84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</row>
    <row r="18" spans="1:31" s="310" customFormat="1" ht="12.75">
      <c r="A18" s="311"/>
      <c r="B18" s="31"/>
      <c r="C18" s="311"/>
      <c r="D18" s="311"/>
      <c r="E18" s="553" t="str">
        <f>'[2]Rekapitulace stavby'!E14</f>
        <v xml:space="preserve"> </v>
      </c>
      <c r="F18" s="553"/>
      <c r="G18" s="553"/>
      <c r="H18" s="553"/>
      <c r="I18" s="451" t="s">
        <v>25</v>
      </c>
      <c r="J18" s="314" t="str">
        <f>'[2]Rekapitulace stavby'!AN14</f>
        <v/>
      </c>
      <c r="K18" s="311"/>
      <c r="L18" s="84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</row>
    <row r="19" spans="1:31" s="310" customFormat="1">
      <c r="A19" s="311"/>
      <c r="B19" s="31"/>
      <c r="C19" s="311"/>
      <c r="D19" s="311"/>
      <c r="E19" s="311"/>
      <c r="F19" s="311"/>
      <c r="G19" s="311"/>
      <c r="H19" s="311"/>
      <c r="I19" s="311"/>
      <c r="J19" s="311"/>
      <c r="K19" s="311"/>
      <c r="L19" s="84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</row>
    <row r="20" spans="1:31" s="310" customFormat="1" ht="12.75">
      <c r="A20" s="311"/>
      <c r="B20" s="31"/>
      <c r="C20" s="311"/>
      <c r="D20" s="451" t="s">
        <v>28</v>
      </c>
      <c r="E20" s="311"/>
      <c r="F20" s="311"/>
      <c r="G20" s="311"/>
      <c r="H20" s="311"/>
      <c r="I20" s="451" t="s">
        <v>23</v>
      </c>
      <c r="J20" s="314" t="str">
        <f>IF('[2]Rekapitulace stavby'!AN16="","",'[2]Rekapitulace stavby'!AN16)</f>
        <v/>
      </c>
      <c r="K20" s="311"/>
      <c r="L20" s="84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</row>
    <row r="21" spans="1:31" s="310" customFormat="1" ht="12.75">
      <c r="A21" s="311"/>
      <c r="B21" s="31"/>
      <c r="C21" s="311"/>
      <c r="D21" s="311"/>
      <c r="E21" s="314" t="str">
        <f>IF('[2]Rekapitulace stavby'!E17="","",'[2]Rekapitulace stavby'!E17)</f>
        <v>LORENC TZB spol. s.r.o.</v>
      </c>
      <c r="F21" s="311"/>
      <c r="G21" s="311"/>
      <c r="H21" s="311"/>
      <c r="I21" s="451" t="s">
        <v>25</v>
      </c>
      <c r="J21" s="314" t="str">
        <f>IF('[2]Rekapitulace stavby'!AN17="","",'[2]Rekapitulace stavby'!AN17)</f>
        <v/>
      </c>
      <c r="K21" s="311"/>
      <c r="L21" s="84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</row>
    <row r="22" spans="1:31" s="310" customFormat="1">
      <c r="A22" s="311"/>
      <c r="B22" s="31"/>
      <c r="C22" s="311"/>
      <c r="D22" s="311"/>
      <c r="E22" s="311"/>
      <c r="F22" s="311"/>
      <c r="G22" s="311"/>
      <c r="H22" s="311"/>
      <c r="I22" s="311"/>
      <c r="J22" s="311"/>
      <c r="K22" s="311"/>
      <c r="L22" s="84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</row>
    <row r="23" spans="1:31" s="310" customFormat="1" ht="12.75">
      <c r="A23" s="311"/>
      <c r="B23" s="31"/>
      <c r="C23" s="311"/>
      <c r="D23" s="451" t="s">
        <v>31</v>
      </c>
      <c r="E23" s="311"/>
      <c r="F23" s="311"/>
      <c r="G23" s="311"/>
      <c r="H23" s="311"/>
      <c r="I23" s="451" t="s">
        <v>23</v>
      </c>
      <c r="J23" s="314" t="str">
        <f>IF('[2]Rekapitulace stavby'!AN19="","",'[2]Rekapitulace stavby'!AN19)</f>
        <v/>
      </c>
      <c r="K23" s="311"/>
      <c r="L23" s="84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</row>
    <row r="24" spans="1:31" s="310" customFormat="1" ht="12.75">
      <c r="A24" s="311"/>
      <c r="B24" s="31"/>
      <c r="C24" s="311"/>
      <c r="D24" s="311"/>
      <c r="E24" s="314" t="str">
        <f>IF('[2]Rekapitulace stavby'!E20="","",'[2]Rekapitulace stavby'!E20)</f>
        <v>Martin Škrabal</v>
      </c>
      <c r="F24" s="311"/>
      <c r="G24" s="311"/>
      <c r="H24" s="311"/>
      <c r="I24" s="451" t="s">
        <v>25</v>
      </c>
      <c r="J24" s="314" t="str">
        <f>IF('[2]Rekapitulace stavby'!AN20="","",'[2]Rekapitulace stavby'!AN20)</f>
        <v/>
      </c>
      <c r="K24" s="311"/>
      <c r="L24" s="84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</row>
    <row r="25" spans="1:31" s="310" customFormat="1">
      <c r="A25" s="311"/>
      <c r="B25" s="31"/>
      <c r="C25" s="311"/>
      <c r="D25" s="311"/>
      <c r="E25" s="311"/>
      <c r="F25" s="311"/>
      <c r="G25" s="311"/>
      <c r="H25" s="311"/>
      <c r="I25" s="311"/>
      <c r="J25" s="311"/>
      <c r="K25" s="311"/>
      <c r="L25" s="84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</row>
    <row r="26" spans="1:31" s="310" customFormat="1" ht="12.75">
      <c r="A26" s="311"/>
      <c r="B26" s="31"/>
      <c r="C26" s="311"/>
      <c r="D26" s="451" t="s">
        <v>34</v>
      </c>
      <c r="E26" s="311"/>
      <c r="F26" s="311"/>
      <c r="G26" s="311"/>
      <c r="H26" s="311"/>
      <c r="I26" s="311"/>
      <c r="J26" s="311"/>
      <c r="K26" s="311"/>
      <c r="L26" s="84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</row>
    <row r="27" spans="1:31" s="317" customFormat="1" ht="12.75">
      <c r="A27" s="315"/>
      <c r="B27" s="86"/>
      <c r="C27" s="315"/>
      <c r="D27" s="315"/>
      <c r="E27" s="554" t="s">
        <v>3</v>
      </c>
      <c r="F27" s="554"/>
      <c r="G27" s="554"/>
      <c r="H27" s="554"/>
      <c r="I27" s="315"/>
      <c r="J27" s="315"/>
      <c r="K27" s="315"/>
      <c r="L27" s="87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</row>
    <row r="28" spans="1:31" s="310" customFormat="1">
      <c r="A28" s="311"/>
      <c r="B28" s="31"/>
      <c r="C28" s="311"/>
      <c r="D28" s="311"/>
      <c r="E28" s="311"/>
      <c r="F28" s="311"/>
      <c r="G28" s="311"/>
      <c r="H28" s="311"/>
      <c r="I28" s="311"/>
      <c r="J28" s="311"/>
      <c r="K28" s="311"/>
      <c r="L28" s="84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</row>
    <row r="29" spans="1:31" s="310" customFormat="1">
      <c r="A29" s="311"/>
      <c r="B29" s="31"/>
      <c r="C29" s="311"/>
      <c r="D29" s="59"/>
      <c r="E29" s="59"/>
      <c r="F29" s="59"/>
      <c r="G29" s="59"/>
      <c r="H29" s="59"/>
      <c r="I29" s="59"/>
      <c r="J29" s="59"/>
      <c r="K29" s="59"/>
      <c r="L29" s="84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</row>
    <row r="30" spans="1:31" s="310" customFormat="1" ht="15.75">
      <c r="A30" s="311"/>
      <c r="B30" s="31"/>
      <c r="C30" s="311"/>
      <c r="D30" s="318" t="s">
        <v>36</v>
      </c>
      <c r="E30" s="311"/>
      <c r="F30" s="311"/>
      <c r="G30" s="311"/>
      <c r="H30" s="311"/>
      <c r="I30" s="311"/>
      <c r="J30" s="319">
        <f>ROUND(J120, 2)</f>
        <v>0</v>
      </c>
      <c r="K30" s="311"/>
      <c r="L30" s="84"/>
      <c r="N30" s="508">
        <f>SUM(F33+F34+J33+J34)</f>
        <v>0</v>
      </c>
      <c r="S30" s="311"/>
      <c r="T30" s="311"/>
      <c r="U30" s="311"/>
      <c r="V30" s="508">
        <f>SUM(N33+N34+R33+R34)</f>
        <v>0</v>
      </c>
      <c r="W30" s="311"/>
      <c r="X30" s="311"/>
      <c r="Y30" s="311"/>
      <c r="Z30" s="311"/>
      <c r="AA30" s="311"/>
      <c r="AB30" s="311"/>
      <c r="AC30" s="311"/>
      <c r="AD30" s="311"/>
      <c r="AE30" s="311"/>
    </row>
    <row r="31" spans="1:31" s="310" customFormat="1">
      <c r="A31" s="311"/>
      <c r="B31" s="31"/>
      <c r="C31" s="311"/>
      <c r="D31" s="59"/>
      <c r="E31" s="59"/>
      <c r="F31" s="59"/>
      <c r="G31" s="59"/>
      <c r="H31" s="59"/>
      <c r="I31" s="59"/>
      <c r="J31" s="59"/>
      <c r="K31" s="59"/>
      <c r="L31" s="84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</row>
    <row r="32" spans="1:31" s="310" customFormat="1" ht="12.75">
      <c r="A32" s="311"/>
      <c r="B32" s="31"/>
      <c r="C32" s="311"/>
      <c r="D32" s="311"/>
      <c r="E32" s="311"/>
      <c r="F32" s="320" t="s">
        <v>38</v>
      </c>
      <c r="G32" s="311"/>
      <c r="H32" s="311"/>
      <c r="I32" s="320" t="s">
        <v>37</v>
      </c>
      <c r="J32" s="320" t="s">
        <v>39</v>
      </c>
      <c r="K32" s="311"/>
      <c r="L32" s="84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</row>
    <row r="33" spans="1:31" s="310" customFormat="1" ht="12.75">
      <c r="A33" s="311"/>
      <c r="B33" s="31"/>
      <c r="C33" s="311"/>
      <c r="D33" s="321" t="s">
        <v>40</v>
      </c>
      <c r="E33" s="451" t="s">
        <v>41</v>
      </c>
      <c r="F33" s="322">
        <f>ROUND((SUM(BE120:BE139)),  2)</f>
        <v>0</v>
      </c>
      <c r="G33" s="311"/>
      <c r="H33" s="311"/>
      <c r="I33" s="323">
        <v>0.21</v>
      </c>
      <c r="J33" s="322">
        <f>ROUND(((SUM(BE120:BE139))*I33),  2)</f>
        <v>0</v>
      </c>
      <c r="K33" s="311"/>
      <c r="L33" s="84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</row>
    <row r="34" spans="1:31" s="310" customFormat="1" ht="12.75">
      <c r="A34" s="311"/>
      <c r="B34" s="31"/>
      <c r="C34" s="311"/>
      <c r="D34" s="311"/>
      <c r="E34" s="451" t="s">
        <v>42</v>
      </c>
      <c r="F34" s="322">
        <f>ROUND((SUM(BF120:BF139)),  2)</f>
        <v>0</v>
      </c>
      <c r="G34" s="311"/>
      <c r="H34" s="311"/>
      <c r="I34" s="323">
        <v>0.12</v>
      </c>
      <c r="J34" s="322">
        <f>ROUND(((SUM(BF120:BF139))*I34),  2)</f>
        <v>0</v>
      </c>
      <c r="K34" s="311"/>
      <c r="L34" s="84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</row>
    <row r="35" spans="1:31" s="310" customFormat="1" ht="12.75">
      <c r="A35" s="311"/>
      <c r="B35" s="31"/>
      <c r="C35" s="311"/>
      <c r="D35" s="311"/>
      <c r="E35" s="451" t="s">
        <v>43</v>
      </c>
      <c r="F35" s="322">
        <f>ROUND((SUM(BG120:BG139)),  2)</f>
        <v>0</v>
      </c>
      <c r="G35" s="311"/>
      <c r="H35" s="311"/>
      <c r="I35" s="323">
        <v>0.21</v>
      </c>
      <c r="J35" s="322">
        <f>0</f>
        <v>0</v>
      </c>
      <c r="K35" s="311"/>
      <c r="L35" s="84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</row>
    <row r="36" spans="1:31" s="310" customFormat="1" ht="12.75">
      <c r="A36" s="311"/>
      <c r="B36" s="31"/>
      <c r="C36" s="311"/>
      <c r="D36" s="311"/>
      <c r="E36" s="451" t="s">
        <v>44</v>
      </c>
      <c r="F36" s="322">
        <f>ROUND((SUM(BH120:BH139)),  2)</f>
        <v>0</v>
      </c>
      <c r="G36" s="311"/>
      <c r="H36" s="311"/>
      <c r="I36" s="323">
        <v>0.12</v>
      </c>
      <c r="J36" s="322">
        <f>0</f>
        <v>0</v>
      </c>
      <c r="K36" s="311"/>
      <c r="L36" s="84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</row>
    <row r="37" spans="1:31" s="310" customFormat="1" ht="12.75">
      <c r="A37" s="311"/>
      <c r="B37" s="31"/>
      <c r="C37" s="311"/>
      <c r="D37" s="311"/>
      <c r="E37" s="451" t="s">
        <v>45</v>
      </c>
      <c r="F37" s="322">
        <f>ROUND((SUM(BI120:BI139)),  2)</f>
        <v>0</v>
      </c>
      <c r="G37" s="311"/>
      <c r="H37" s="311"/>
      <c r="I37" s="323">
        <v>0</v>
      </c>
      <c r="J37" s="322">
        <f>0</f>
        <v>0</v>
      </c>
      <c r="K37" s="311"/>
      <c r="L37" s="84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</row>
    <row r="38" spans="1:31" s="310" customFormat="1">
      <c r="A38" s="311"/>
      <c r="B38" s="31"/>
      <c r="C38" s="311"/>
      <c r="D38" s="311"/>
      <c r="E38" s="311"/>
      <c r="F38" s="311"/>
      <c r="G38" s="311"/>
      <c r="H38" s="311"/>
      <c r="I38" s="311"/>
      <c r="J38" s="311"/>
      <c r="K38" s="311"/>
      <c r="L38" s="84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</row>
    <row r="39" spans="1:31" s="310" customFormat="1" ht="15.75">
      <c r="A39" s="311"/>
      <c r="B39" s="31"/>
      <c r="C39" s="324"/>
      <c r="D39" s="93" t="s">
        <v>46</v>
      </c>
      <c r="E39" s="53"/>
      <c r="F39" s="53"/>
      <c r="G39" s="94" t="s">
        <v>47</v>
      </c>
      <c r="H39" s="95" t="s">
        <v>48</v>
      </c>
      <c r="I39" s="53"/>
      <c r="J39" s="96">
        <f>SUM(J30:J37)</f>
        <v>0</v>
      </c>
      <c r="K39" s="97"/>
      <c r="L39" s="84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</row>
    <row r="40" spans="1:31" s="310" customFormat="1">
      <c r="A40" s="311"/>
      <c r="B40" s="31"/>
      <c r="C40" s="311"/>
      <c r="D40" s="311"/>
      <c r="E40" s="311"/>
      <c r="F40" s="311"/>
      <c r="G40" s="311"/>
      <c r="H40" s="311"/>
      <c r="I40" s="311"/>
      <c r="J40" s="311"/>
      <c r="K40" s="311"/>
      <c r="L40" s="84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</row>
    <row r="41" spans="1:31">
      <c r="B41" s="21"/>
      <c r="L41" s="21"/>
    </row>
    <row r="42" spans="1:31">
      <c r="B42" s="21"/>
      <c r="L42" s="21"/>
    </row>
    <row r="43" spans="1:31">
      <c r="B43" s="21"/>
      <c r="L43" s="21"/>
    </row>
    <row r="44" spans="1:31">
      <c r="B44" s="21"/>
      <c r="L44" s="21"/>
    </row>
    <row r="45" spans="1:31">
      <c r="B45" s="21"/>
      <c r="L45" s="21"/>
    </row>
    <row r="46" spans="1:31">
      <c r="B46" s="21"/>
      <c r="L46" s="21"/>
    </row>
    <row r="47" spans="1:31">
      <c r="B47" s="21"/>
      <c r="L47" s="21"/>
    </row>
    <row r="48" spans="1:31">
      <c r="B48" s="21"/>
      <c r="L48" s="21"/>
    </row>
    <row r="49" spans="1:31" ht="14.45" customHeight="1">
      <c r="B49" s="21"/>
      <c r="L49" s="21"/>
    </row>
    <row r="50" spans="1:31" s="310" customFormat="1" ht="14.45" customHeight="1">
      <c r="B50" s="84"/>
      <c r="D50" s="325" t="s">
        <v>1653</v>
      </c>
      <c r="E50" s="326"/>
      <c r="F50" s="326"/>
      <c r="G50" s="325" t="s">
        <v>1792</v>
      </c>
      <c r="H50" s="326"/>
      <c r="I50" s="326"/>
      <c r="J50" s="326"/>
      <c r="K50" s="326"/>
      <c r="L50" s="84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310" customFormat="1" ht="12.75">
      <c r="A61" s="311"/>
      <c r="B61" s="31"/>
      <c r="C61" s="311"/>
      <c r="D61" s="327" t="s">
        <v>1793</v>
      </c>
      <c r="E61" s="293"/>
      <c r="F61" s="328" t="s">
        <v>1794</v>
      </c>
      <c r="G61" s="327" t="s">
        <v>1793</v>
      </c>
      <c r="H61" s="293"/>
      <c r="I61" s="293"/>
      <c r="J61" s="329" t="s">
        <v>1794</v>
      </c>
      <c r="K61" s="293"/>
      <c r="L61" s="84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310" customFormat="1" ht="12.75">
      <c r="A65" s="311"/>
      <c r="B65" s="31"/>
      <c r="C65" s="311"/>
      <c r="D65" s="325" t="s">
        <v>1795</v>
      </c>
      <c r="E65" s="330"/>
      <c r="F65" s="330"/>
      <c r="G65" s="325" t="s">
        <v>1796</v>
      </c>
      <c r="H65" s="330"/>
      <c r="I65" s="330"/>
      <c r="J65" s="330"/>
      <c r="K65" s="330"/>
      <c r="L65" s="84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310" customFormat="1" ht="12.75">
      <c r="A76" s="311"/>
      <c r="B76" s="31"/>
      <c r="C76" s="311"/>
      <c r="D76" s="327" t="s">
        <v>1793</v>
      </c>
      <c r="E76" s="293"/>
      <c r="F76" s="328" t="s">
        <v>1794</v>
      </c>
      <c r="G76" s="327" t="s">
        <v>1793</v>
      </c>
      <c r="H76" s="293"/>
      <c r="I76" s="293"/>
      <c r="J76" s="329" t="s">
        <v>1794</v>
      </c>
      <c r="K76" s="293"/>
      <c r="L76" s="84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</row>
    <row r="77" spans="1:31" s="310" customFormat="1" ht="14.45" customHeight="1">
      <c r="A77" s="311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84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</row>
    <row r="81" spans="1:47" s="310" customFormat="1">
      <c r="A81" s="31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84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</row>
    <row r="82" spans="1:47" s="310" customFormat="1" ht="18">
      <c r="A82" s="311"/>
      <c r="B82" s="31"/>
      <c r="C82" s="306" t="s">
        <v>112</v>
      </c>
      <c r="D82" s="311"/>
      <c r="E82" s="311"/>
      <c r="F82" s="311"/>
      <c r="G82" s="311"/>
      <c r="H82" s="311"/>
      <c r="I82" s="311"/>
      <c r="J82" s="311"/>
      <c r="K82" s="311"/>
      <c r="L82" s="84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</row>
    <row r="83" spans="1:47" s="310" customFormat="1">
      <c r="A83" s="311"/>
      <c r="B83" s="31"/>
      <c r="C83" s="311"/>
      <c r="D83" s="311"/>
      <c r="E83" s="311"/>
      <c r="F83" s="311"/>
      <c r="G83" s="311"/>
      <c r="H83" s="311"/>
      <c r="I83" s="311"/>
      <c r="J83" s="311"/>
      <c r="K83" s="311"/>
      <c r="L83" s="84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</row>
    <row r="84" spans="1:47" s="310" customFormat="1" ht="12.75">
      <c r="A84" s="311"/>
      <c r="B84" s="31"/>
      <c r="C84" s="451" t="s">
        <v>15</v>
      </c>
      <c r="D84" s="311"/>
      <c r="E84" s="311"/>
      <c r="F84" s="311"/>
      <c r="G84" s="311"/>
      <c r="H84" s="311"/>
      <c r="I84" s="311"/>
      <c r="J84" s="311"/>
      <c r="K84" s="311"/>
      <c r="L84" s="84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</row>
    <row r="85" spans="1:47" s="310" customFormat="1" ht="12.75">
      <c r="A85" s="311"/>
      <c r="B85" s="31"/>
      <c r="C85" s="311"/>
      <c r="D85" s="311"/>
      <c r="E85" s="548" t="str">
        <f>E7</f>
        <v>REZIDENCE PRAŽSKÁ – BENEŠOV - IO.08 PŘÍPOJKA HORKOVOD</v>
      </c>
      <c r="F85" s="549"/>
      <c r="G85" s="549"/>
      <c r="H85" s="549"/>
      <c r="I85" s="311"/>
      <c r="J85" s="311"/>
      <c r="K85" s="311"/>
      <c r="L85" s="84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</row>
    <row r="86" spans="1:47" s="310" customFormat="1" ht="12.75">
      <c r="A86" s="311"/>
      <c r="B86" s="31"/>
      <c r="C86" s="451" t="s">
        <v>108</v>
      </c>
      <c r="D86" s="311"/>
      <c r="E86" s="311"/>
      <c r="F86" s="311"/>
      <c r="G86" s="311"/>
      <c r="H86" s="311"/>
      <c r="I86" s="311"/>
      <c r="J86" s="311"/>
      <c r="K86" s="311"/>
      <c r="L86" s="84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</row>
    <row r="87" spans="1:47" s="310" customFormat="1">
      <c r="A87" s="311"/>
      <c r="B87" s="31"/>
      <c r="C87" s="311"/>
      <c r="D87" s="311"/>
      <c r="E87" s="546" t="str">
        <f>E9</f>
        <v>T - Trubní vedení</v>
      </c>
      <c r="F87" s="547"/>
      <c r="G87" s="547"/>
      <c r="H87" s="547"/>
      <c r="I87" s="311"/>
      <c r="J87" s="311"/>
      <c r="K87" s="311"/>
      <c r="L87" s="84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</row>
    <row r="88" spans="1:47" s="310" customFormat="1">
      <c r="A88" s="311"/>
      <c r="B88" s="31"/>
      <c r="C88" s="311"/>
      <c r="D88" s="311"/>
      <c r="E88" s="311"/>
      <c r="F88" s="311"/>
      <c r="G88" s="311"/>
      <c r="H88" s="311"/>
      <c r="I88" s="311"/>
      <c r="J88" s="311"/>
      <c r="K88" s="311"/>
      <c r="L88" s="84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</row>
    <row r="89" spans="1:47" s="310" customFormat="1" ht="12.75">
      <c r="A89" s="311"/>
      <c r="B89" s="31"/>
      <c r="C89" s="451" t="s">
        <v>19</v>
      </c>
      <c r="D89" s="311"/>
      <c r="E89" s="311"/>
      <c r="F89" s="314" t="str">
        <f>F12</f>
        <v xml:space="preserve"> </v>
      </c>
      <c r="G89" s="311"/>
      <c r="H89" s="311"/>
      <c r="I89" s="451" t="s">
        <v>21</v>
      </c>
      <c r="J89" s="313" t="str">
        <f>IF(J12="","",J12)</f>
        <v>22. 1. 2025</v>
      </c>
      <c r="K89" s="311"/>
      <c r="L89" s="84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</row>
    <row r="90" spans="1:47" s="310" customFormat="1">
      <c r="A90" s="311"/>
      <c r="B90" s="31"/>
      <c r="C90" s="311"/>
      <c r="D90" s="311"/>
      <c r="E90" s="311"/>
      <c r="F90" s="311"/>
      <c r="G90" s="311"/>
      <c r="H90" s="311"/>
      <c r="I90" s="311"/>
      <c r="J90" s="311"/>
      <c r="K90" s="311"/>
      <c r="L90" s="84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</row>
    <row r="91" spans="1:47" s="310" customFormat="1" ht="25.5">
      <c r="A91" s="311"/>
      <c r="B91" s="31"/>
      <c r="C91" s="451" t="s">
        <v>22</v>
      </c>
      <c r="D91" s="311"/>
      <c r="E91" s="311"/>
      <c r="F91" s="314" t="str">
        <f>E15</f>
        <v>Městská tepelná zařízení s.r.o.</v>
      </c>
      <c r="G91" s="311"/>
      <c r="H91" s="311"/>
      <c r="I91" s="451" t="s">
        <v>28</v>
      </c>
      <c r="J91" s="316" t="str">
        <f>E21</f>
        <v>LORENC TZB spol. s.r.o.</v>
      </c>
      <c r="K91" s="311"/>
      <c r="L91" s="84"/>
      <c r="S91" s="311"/>
      <c r="T91" s="311"/>
      <c r="U91" s="311"/>
      <c r="V91" s="311"/>
      <c r="W91" s="311"/>
      <c r="X91" s="311"/>
      <c r="Y91" s="311"/>
      <c r="Z91" s="311"/>
      <c r="AA91" s="311"/>
      <c r="AB91" s="311"/>
      <c r="AC91" s="311"/>
      <c r="AD91" s="311"/>
      <c r="AE91" s="311"/>
    </row>
    <row r="92" spans="1:47" s="310" customFormat="1" ht="12.75">
      <c r="A92" s="311"/>
      <c r="B92" s="31"/>
      <c r="C92" s="451" t="s">
        <v>26</v>
      </c>
      <c r="D92" s="311"/>
      <c r="E92" s="311"/>
      <c r="F92" s="314" t="str">
        <f>IF(E18="","",E18)</f>
        <v xml:space="preserve"> </v>
      </c>
      <c r="G92" s="311"/>
      <c r="H92" s="311"/>
      <c r="I92" s="451" t="s">
        <v>31</v>
      </c>
      <c r="J92" s="316" t="str">
        <f>E24</f>
        <v>Martin Škrabal</v>
      </c>
      <c r="K92" s="311"/>
      <c r="L92" s="84"/>
      <c r="S92" s="311"/>
      <c r="T92" s="311"/>
      <c r="U92" s="311"/>
      <c r="V92" s="311"/>
      <c r="W92" s="311"/>
      <c r="X92" s="311"/>
      <c r="Y92" s="311"/>
      <c r="Z92" s="311"/>
      <c r="AA92" s="311"/>
      <c r="AB92" s="311"/>
      <c r="AC92" s="311"/>
      <c r="AD92" s="311"/>
      <c r="AE92" s="311"/>
    </row>
    <row r="93" spans="1:47" s="310" customFormat="1">
      <c r="A93" s="311"/>
      <c r="B93" s="31"/>
      <c r="C93" s="311"/>
      <c r="D93" s="311"/>
      <c r="E93" s="311"/>
      <c r="F93" s="311"/>
      <c r="G93" s="311"/>
      <c r="H93" s="311"/>
      <c r="I93" s="311"/>
      <c r="J93" s="311"/>
      <c r="K93" s="311"/>
      <c r="L93" s="84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D93" s="311"/>
      <c r="AE93" s="311"/>
    </row>
    <row r="94" spans="1:47" s="310" customFormat="1" ht="12">
      <c r="A94" s="311"/>
      <c r="B94" s="31"/>
      <c r="C94" s="455" t="s">
        <v>113</v>
      </c>
      <c r="D94" s="324"/>
      <c r="E94" s="324"/>
      <c r="F94" s="324"/>
      <c r="G94" s="324"/>
      <c r="H94" s="324"/>
      <c r="I94" s="324"/>
      <c r="J94" s="456" t="s">
        <v>114</v>
      </c>
      <c r="K94" s="324"/>
      <c r="L94" s="84"/>
      <c r="S94" s="311"/>
      <c r="T94" s="311"/>
      <c r="U94" s="311"/>
      <c r="V94" s="311"/>
      <c r="W94" s="311"/>
      <c r="X94" s="311"/>
      <c r="Y94" s="311"/>
      <c r="Z94" s="311"/>
      <c r="AA94" s="311"/>
      <c r="AB94" s="311"/>
      <c r="AC94" s="311"/>
      <c r="AD94" s="311"/>
      <c r="AE94" s="311"/>
    </row>
    <row r="95" spans="1:47" s="310" customFormat="1">
      <c r="A95" s="311"/>
      <c r="B95" s="31"/>
      <c r="C95" s="311"/>
      <c r="D95" s="311"/>
      <c r="E95" s="311"/>
      <c r="F95" s="311"/>
      <c r="G95" s="311"/>
      <c r="H95" s="311"/>
      <c r="I95" s="311"/>
      <c r="J95" s="311"/>
      <c r="K95" s="311"/>
      <c r="L95" s="84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11"/>
      <c r="AD95" s="311"/>
      <c r="AE95" s="311"/>
    </row>
    <row r="96" spans="1:47" s="310" customFormat="1" ht="15.75">
      <c r="A96" s="311"/>
      <c r="B96" s="31"/>
      <c r="C96" s="457" t="s">
        <v>1797</v>
      </c>
      <c r="D96" s="311"/>
      <c r="E96" s="311"/>
      <c r="F96" s="311"/>
      <c r="G96" s="311"/>
      <c r="H96" s="311"/>
      <c r="I96" s="311"/>
      <c r="J96" s="319">
        <f>J120</f>
        <v>0</v>
      </c>
      <c r="K96" s="311"/>
      <c r="L96" s="84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U96" s="304" t="s">
        <v>115</v>
      </c>
    </row>
    <row r="97" spans="1:31" s="344" customFormat="1" ht="15">
      <c r="B97" s="101"/>
      <c r="D97" s="102" t="s">
        <v>1963</v>
      </c>
      <c r="E97" s="103"/>
      <c r="F97" s="103"/>
      <c r="G97" s="103"/>
      <c r="H97" s="103"/>
      <c r="I97" s="103"/>
      <c r="J97" s="104">
        <f>J121</f>
        <v>0</v>
      </c>
      <c r="L97" s="101"/>
    </row>
    <row r="98" spans="1:31" s="344" customFormat="1" ht="15">
      <c r="B98" s="101"/>
      <c r="D98" s="102" t="s">
        <v>1964</v>
      </c>
      <c r="E98" s="103"/>
      <c r="F98" s="103"/>
      <c r="G98" s="103"/>
      <c r="H98" s="103"/>
      <c r="I98" s="103"/>
      <c r="J98" s="104">
        <f>J123</f>
        <v>0</v>
      </c>
      <c r="L98" s="101"/>
    </row>
    <row r="99" spans="1:31" s="344" customFormat="1" ht="15">
      <c r="B99" s="101"/>
      <c r="D99" s="102" t="s">
        <v>2108</v>
      </c>
      <c r="E99" s="103"/>
      <c r="F99" s="103"/>
      <c r="G99" s="103"/>
      <c r="H99" s="103"/>
      <c r="I99" s="103"/>
      <c r="J99" s="104">
        <f>J127</f>
        <v>0</v>
      </c>
      <c r="L99" s="101"/>
    </row>
    <row r="100" spans="1:31" s="344" customFormat="1" ht="15">
      <c r="B100" s="101"/>
      <c r="D100" s="102" t="s">
        <v>2109</v>
      </c>
      <c r="E100" s="103"/>
      <c r="F100" s="103"/>
      <c r="G100" s="103"/>
      <c r="H100" s="103"/>
      <c r="I100" s="103"/>
      <c r="J100" s="104">
        <f>J131</f>
        <v>0</v>
      </c>
      <c r="L100" s="101"/>
    </row>
    <row r="101" spans="1:31" s="310" customFormat="1">
      <c r="A101" s="311"/>
      <c r="B101" s="31"/>
      <c r="C101" s="311"/>
      <c r="D101" s="311"/>
      <c r="E101" s="311"/>
      <c r="F101" s="311"/>
      <c r="G101" s="311"/>
      <c r="H101" s="311"/>
      <c r="I101" s="311"/>
      <c r="J101" s="311"/>
      <c r="K101" s="311"/>
      <c r="L101" s="84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</row>
    <row r="102" spans="1:31" s="310" customFormat="1">
      <c r="A102" s="311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84"/>
      <c r="S102" s="311"/>
      <c r="T102" s="311"/>
      <c r="U102" s="311"/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</row>
    <row r="106" spans="1:31" s="310" customFormat="1">
      <c r="A106" s="31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84"/>
      <c r="S106" s="311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311"/>
      <c r="AE106" s="311"/>
    </row>
    <row r="107" spans="1:31" s="310" customFormat="1" ht="18">
      <c r="A107" s="311"/>
      <c r="B107" s="31"/>
      <c r="C107" s="306" t="s">
        <v>120</v>
      </c>
      <c r="D107" s="311"/>
      <c r="E107" s="311"/>
      <c r="F107" s="311"/>
      <c r="G107" s="311"/>
      <c r="H107" s="311"/>
      <c r="I107" s="311"/>
      <c r="J107" s="311"/>
      <c r="K107" s="311"/>
      <c r="L107" s="84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D107" s="311"/>
      <c r="AE107" s="311"/>
    </row>
    <row r="108" spans="1:31" s="310" customFormat="1">
      <c r="A108" s="311"/>
      <c r="B108" s="31"/>
      <c r="C108" s="311"/>
      <c r="D108" s="311"/>
      <c r="E108" s="311"/>
      <c r="F108" s="311"/>
      <c r="G108" s="311"/>
      <c r="H108" s="311"/>
      <c r="I108" s="311"/>
      <c r="J108" s="311"/>
      <c r="K108" s="311"/>
      <c r="L108" s="84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</row>
    <row r="109" spans="1:31" s="310" customFormat="1" ht="12.75">
      <c r="A109" s="311"/>
      <c r="B109" s="31"/>
      <c r="C109" s="451" t="s">
        <v>15</v>
      </c>
      <c r="D109" s="311"/>
      <c r="E109" s="311"/>
      <c r="F109" s="311"/>
      <c r="G109" s="311"/>
      <c r="H109" s="311"/>
      <c r="I109" s="311"/>
      <c r="J109" s="311"/>
      <c r="K109" s="311"/>
      <c r="L109" s="84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1"/>
      <c r="AD109" s="311"/>
      <c r="AE109" s="311"/>
    </row>
    <row r="110" spans="1:31" s="310" customFormat="1" ht="12.75">
      <c r="A110" s="311"/>
      <c r="B110" s="31"/>
      <c r="C110" s="311"/>
      <c r="D110" s="311"/>
      <c r="E110" s="548" t="str">
        <f>E7</f>
        <v>REZIDENCE PRAŽSKÁ – BENEŠOV - IO.08 PŘÍPOJKA HORKOVOD</v>
      </c>
      <c r="F110" s="549"/>
      <c r="G110" s="549"/>
      <c r="H110" s="549"/>
      <c r="I110" s="311"/>
      <c r="J110" s="311"/>
      <c r="K110" s="311"/>
      <c r="L110" s="84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1"/>
      <c r="AD110" s="311"/>
      <c r="AE110" s="311"/>
    </row>
    <row r="111" spans="1:31" s="310" customFormat="1" ht="12.75">
      <c r="A111" s="311"/>
      <c r="B111" s="31"/>
      <c r="C111" s="451" t="s">
        <v>108</v>
      </c>
      <c r="D111" s="311"/>
      <c r="E111" s="311"/>
      <c r="F111" s="311"/>
      <c r="G111" s="311"/>
      <c r="H111" s="311"/>
      <c r="I111" s="311"/>
      <c r="J111" s="311"/>
      <c r="K111" s="311"/>
      <c r="L111" s="84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</row>
    <row r="112" spans="1:31" s="310" customFormat="1">
      <c r="A112" s="311"/>
      <c r="B112" s="31"/>
      <c r="C112" s="311"/>
      <c r="D112" s="311"/>
      <c r="E112" s="546" t="str">
        <f>E9</f>
        <v>T - Trubní vedení</v>
      </c>
      <c r="F112" s="547"/>
      <c r="G112" s="547"/>
      <c r="H112" s="547"/>
      <c r="I112" s="311"/>
      <c r="J112" s="311"/>
      <c r="K112" s="311"/>
      <c r="L112" s="84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</row>
    <row r="113" spans="1:65" s="310" customFormat="1" ht="6.95" customHeight="1">
      <c r="A113" s="311"/>
      <c r="B113" s="31"/>
      <c r="C113" s="311"/>
      <c r="D113" s="311"/>
      <c r="E113" s="311"/>
      <c r="F113" s="311"/>
      <c r="G113" s="311"/>
      <c r="H113" s="311"/>
      <c r="I113" s="311"/>
      <c r="J113" s="311"/>
      <c r="K113" s="311"/>
      <c r="L113" s="84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D113" s="311"/>
      <c r="AE113" s="311"/>
    </row>
    <row r="114" spans="1:65" s="310" customFormat="1" ht="12" customHeight="1">
      <c r="A114" s="311"/>
      <c r="B114" s="31"/>
      <c r="C114" s="451" t="s">
        <v>19</v>
      </c>
      <c r="D114" s="311"/>
      <c r="E114" s="311"/>
      <c r="F114" s="314" t="str">
        <f>F12</f>
        <v xml:space="preserve"> </v>
      </c>
      <c r="G114" s="311"/>
      <c r="H114" s="311"/>
      <c r="I114" s="451" t="s">
        <v>21</v>
      </c>
      <c r="J114" s="313" t="str">
        <f>IF(J12="","",J12)</f>
        <v>22. 1. 2025</v>
      </c>
      <c r="K114" s="311"/>
      <c r="L114" s="84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</row>
    <row r="115" spans="1:65" s="310" customFormat="1" ht="6.95" customHeight="1">
      <c r="A115" s="311"/>
      <c r="B115" s="31"/>
      <c r="C115" s="311"/>
      <c r="D115" s="311"/>
      <c r="E115" s="311"/>
      <c r="F115" s="311"/>
      <c r="G115" s="311"/>
      <c r="H115" s="311"/>
      <c r="I115" s="311"/>
      <c r="J115" s="311"/>
      <c r="K115" s="311"/>
      <c r="L115" s="84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E115" s="311"/>
    </row>
    <row r="116" spans="1:65" s="310" customFormat="1" ht="25.7" customHeight="1">
      <c r="A116" s="311"/>
      <c r="B116" s="31"/>
      <c r="C116" s="451" t="s">
        <v>22</v>
      </c>
      <c r="D116" s="311"/>
      <c r="E116" s="311"/>
      <c r="F116" s="314" t="str">
        <f>E15</f>
        <v>Městská tepelná zařízení s.r.o.</v>
      </c>
      <c r="G116" s="311"/>
      <c r="H116" s="311"/>
      <c r="I116" s="451" t="s">
        <v>28</v>
      </c>
      <c r="J116" s="316" t="str">
        <f>E21</f>
        <v>LORENC TZB spol. s.r.o.</v>
      </c>
      <c r="K116" s="311"/>
      <c r="L116" s="84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311"/>
      <c r="AE116" s="311"/>
    </row>
    <row r="117" spans="1:65" s="310" customFormat="1" ht="15.2" customHeight="1">
      <c r="A117" s="311"/>
      <c r="B117" s="31"/>
      <c r="C117" s="451" t="s">
        <v>26</v>
      </c>
      <c r="D117" s="311"/>
      <c r="E117" s="311"/>
      <c r="F117" s="314" t="str">
        <f>IF(E18="","",E18)</f>
        <v xml:space="preserve"> </v>
      </c>
      <c r="G117" s="311"/>
      <c r="H117" s="311"/>
      <c r="I117" s="451" t="s">
        <v>31</v>
      </c>
      <c r="J117" s="316" t="str">
        <f>E24</f>
        <v>Martin Škrabal</v>
      </c>
      <c r="K117" s="311"/>
      <c r="L117" s="84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</row>
    <row r="118" spans="1:65" s="310" customFormat="1" ht="10.35" customHeight="1">
      <c r="A118" s="311"/>
      <c r="B118" s="31"/>
      <c r="C118" s="311"/>
      <c r="D118" s="311"/>
      <c r="E118" s="311"/>
      <c r="F118" s="311"/>
      <c r="G118" s="311"/>
      <c r="H118" s="311"/>
      <c r="I118" s="311"/>
      <c r="J118" s="311"/>
      <c r="K118" s="311"/>
      <c r="L118" s="84"/>
      <c r="S118" s="311"/>
      <c r="T118" s="311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311"/>
      <c r="AE118" s="311"/>
    </row>
    <row r="119" spans="1:65" s="368" customFormat="1" ht="29.25" customHeight="1">
      <c r="A119" s="360"/>
      <c r="B119" s="110"/>
      <c r="C119" s="111" t="s">
        <v>121</v>
      </c>
      <c r="D119" s="112" t="s">
        <v>55</v>
      </c>
      <c r="E119" s="112" t="s">
        <v>51</v>
      </c>
      <c r="F119" s="112" t="s">
        <v>52</v>
      </c>
      <c r="G119" s="112" t="s">
        <v>122</v>
      </c>
      <c r="H119" s="112" t="s">
        <v>123</v>
      </c>
      <c r="I119" s="112" t="s">
        <v>124</v>
      </c>
      <c r="J119" s="112" t="s">
        <v>114</v>
      </c>
      <c r="K119" s="113" t="s">
        <v>125</v>
      </c>
      <c r="L119" s="114"/>
      <c r="M119" s="55" t="s">
        <v>3</v>
      </c>
      <c r="N119" s="56" t="s">
        <v>40</v>
      </c>
      <c r="O119" s="56" t="s">
        <v>126</v>
      </c>
      <c r="P119" s="56" t="s">
        <v>127</v>
      </c>
      <c r="Q119" s="56" t="s">
        <v>128</v>
      </c>
      <c r="R119" s="56" t="s">
        <v>129</v>
      </c>
      <c r="S119" s="56" t="s">
        <v>130</v>
      </c>
      <c r="T119" s="57" t="s">
        <v>131</v>
      </c>
      <c r="U119" s="360"/>
      <c r="V119" s="360"/>
      <c r="W119" s="360"/>
      <c r="X119" s="360"/>
      <c r="Y119" s="360"/>
      <c r="Z119" s="360"/>
      <c r="AA119" s="360"/>
      <c r="AB119" s="360"/>
      <c r="AC119" s="360"/>
      <c r="AD119" s="360"/>
      <c r="AE119" s="360"/>
    </row>
    <row r="120" spans="1:65" s="310" customFormat="1" ht="22.9" customHeight="1">
      <c r="A120" s="311"/>
      <c r="B120" s="31"/>
      <c r="C120" s="458" t="s">
        <v>132</v>
      </c>
      <c r="D120" s="311"/>
      <c r="E120" s="311"/>
      <c r="F120" s="311"/>
      <c r="G120" s="311"/>
      <c r="H120" s="311"/>
      <c r="I120" s="311"/>
      <c r="J120" s="459">
        <f>BK120</f>
        <v>0</v>
      </c>
      <c r="K120" s="311"/>
      <c r="L120" s="31"/>
      <c r="M120" s="58"/>
      <c r="N120" s="49"/>
      <c r="O120" s="59"/>
      <c r="P120" s="116">
        <f>P121+P123+P127+P131</f>
        <v>0</v>
      </c>
      <c r="Q120" s="59"/>
      <c r="R120" s="116">
        <f>R121+R123+R127+R131</f>
        <v>0</v>
      </c>
      <c r="S120" s="59"/>
      <c r="T120" s="117">
        <f>T121+T123+T127+T131</f>
        <v>0</v>
      </c>
      <c r="U120" s="311"/>
      <c r="V120" s="311"/>
      <c r="W120" s="311"/>
      <c r="X120" s="311"/>
      <c r="Y120" s="311"/>
      <c r="Z120" s="311"/>
      <c r="AA120" s="311"/>
      <c r="AB120" s="311"/>
      <c r="AC120" s="311"/>
      <c r="AD120" s="311"/>
      <c r="AE120" s="311"/>
      <c r="AT120" s="304" t="s">
        <v>69</v>
      </c>
      <c r="AU120" s="304" t="s">
        <v>115</v>
      </c>
      <c r="BK120" s="376">
        <f>BK121+BK123+BK127+BK131</f>
        <v>0</v>
      </c>
    </row>
    <row r="121" spans="1:65" s="377" customFormat="1" ht="25.9" customHeight="1">
      <c r="B121" s="119"/>
      <c r="D121" s="386" t="s">
        <v>69</v>
      </c>
      <c r="E121" s="460" t="s">
        <v>1968</v>
      </c>
      <c r="F121" s="460" t="s">
        <v>1969</v>
      </c>
      <c r="J121" s="461">
        <f>BK121</f>
        <v>0</v>
      </c>
      <c r="L121" s="119"/>
      <c r="M121" s="123"/>
      <c r="P121" s="462">
        <f>P122</f>
        <v>0</v>
      </c>
      <c r="R121" s="462">
        <f>R122</f>
        <v>0</v>
      </c>
      <c r="T121" s="126">
        <f>T122</f>
        <v>0</v>
      </c>
      <c r="AR121" s="386" t="s">
        <v>75</v>
      </c>
      <c r="AT121" s="387" t="s">
        <v>69</v>
      </c>
      <c r="AU121" s="387" t="s">
        <v>70</v>
      </c>
      <c r="AY121" s="386" t="s">
        <v>135</v>
      </c>
      <c r="BK121" s="388">
        <f>BK122</f>
        <v>0</v>
      </c>
    </row>
    <row r="122" spans="1:65" s="310" customFormat="1" ht="37.9" customHeight="1">
      <c r="A122" s="311"/>
      <c r="B122" s="131"/>
      <c r="C122" s="132" t="s">
        <v>75</v>
      </c>
      <c r="D122" s="132" t="s">
        <v>137</v>
      </c>
      <c r="E122" s="133" t="s">
        <v>1970</v>
      </c>
      <c r="F122" s="134" t="s">
        <v>2110</v>
      </c>
      <c r="G122" s="135" t="s">
        <v>1972</v>
      </c>
      <c r="H122" s="136">
        <v>22</v>
      </c>
      <c r="I122" s="137"/>
      <c r="J122" s="137">
        <f>ROUND(I122*H122,2)</f>
        <v>0</v>
      </c>
      <c r="K122" s="134" t="s">
        <v>3</v>
      </c>
      <c r="L122" s="31"/>
      <c r="M122" s="138" t="s">
        <v>3</v>
      </c>
      <c r="N122" s="465" t="s">
        <v>42</v>
      </c>
      <c r="O122" s="466">
        <v>0</v>
      </c>
      <c r="P122" s="466">
        <f>O122*H122</f>
        <v>0</v>
      </c>
      <c r="Q122" s="466">
        <v>0</v>
      </c>
      <c r="R122" s="466">
        <f>Q122*H122</f>
        <v>0</v>
      </c>
      <c r="S122" s="466">
        <v>0</v>
      </c>
      <c r="T122" s="141">
        <f>S122*H122</f>
        <v>0</v>
      </c>
      <c r="U122" s="311"/>
      <c r="V122" s="311"/>
      <c r="W122" s="311"/>
      <c r="X122" s="311"/>
      <c r="Y122" s="311"/>
      <c r="Z122" s="311"/>
      <c r="AA122" s="311"/>
      <c r="AB122" s="311"/>
      <c r="AC122" s="311"/>
      <c r="AD122" s="311"/>
      <c r="AE122" s="311"/>
      <c r="AR122" s="401" t="s">
        <v>142</v>
      </c>
      <c r="AT122" s="401" t="s">
        <v>137</v>
      </c>
      <c r="AU122" s="401" t="s">
        <v>75</v>
      </c>
      <c r="AY122" s="304" t="s">
        <v>135</v>
      </c>
      <c r="BE122" s="402">
        <f>IF(N122="základní",J122,0)</f>
        <v>0</v>
      </c>
      <c r="BF122" s="402">
        <f>IF(N122="snížená",J122,0)</f>
        <v>0</v>
      </c>
      <c r="BG122" s="402">
        <f>IF(N122="zákl. přenesená",J122,0)</f>
        <v>0</v>
      </c>
      <c r="BH122" s="402">
        <f>IF(N122="sníž. přenesená",J122,0)</f>
        <v>0</v>
      </c>
      <c r="BI122" s="402">
        <f>IF(N122="nulová",J122,0)</f>
        <v>0</v>
      </c>
      <c r="BJ122" s="304" t="s">
        <v>77</v>
      </c>
      <c r="BK122" s="402">
        <f>ROUND(I122*H122,2)</f>
        <v>0</v>
      </c>
      <c r="BL122" s="304" t="s">
        <v>142</v>
      </c>
      <c r="BM122" s="401" t="s">
        <v>77</v>
      </c>
    </row>
    <row r="123" spans="1:65" s="377" customFormat="1" ht="25.9" customHeight="1">
      <c r="B123" s="119"/>
      <c r="D123" s="386" t="s">
        <v>69</v>
      </c>
      <c r="E123" s="460" t="s">
        <v>1973</v>
      </c>
      <c r="F123" s="460" t="s">
        <v>1974</v>
      </c>
      <c r="J123" s="461">
        <f>BK123</f>
        <v>0</v>
      </c>
      <c r="L123" s="119"/>
      <c r="M123" s="123"/>
      <c r="P123" s="462">
        <f>SUM(P124:P126)</f>
        <v>0</v>
      </c>
      <c r="R123" s="462">
        <f>SUM(R124:R126)</f>
        <v>0</v>
      </c>
      <c r="T123" s="126">
        <f>SUM(T124:T126)</f>
        <v>0</v>
      </c>
      <c r="AR123" s="386" t="s">
        <v>75</v>
      </c>
      <c r="AT123" s="387" t="s">
        <v>69</v>
      </c>
      <c r="AU123" s="387" t="s">
        <v>70</v>
      </c>
      <c r="AY123" s="386" t="s">
        <v>135</v>
      </c>
      <c r="BK123" s="388">
        <f>SUM(BK124:BK126)</f>
        <v>0</v>
      </c>
    </row>
    <row r="124" spans="1:65" s="310" customFormat="1" ht="37.9" customHeight="1">
      <c r="A124" s="311"/>
      <c r="B124" s="131"/>
      <c r="C124" s="132" t="s">
        <v>77</v>
      </c>
      <c r="D124" s="132" t="s">
        <v>137</v>
      </c>
      <c r="E124" s="133" t="s">
        <v>1975</v>
      </c>
      <c r="F124" s="134" t="s">
        <v>1976</v>
      </c>
      <c r="G124" s="135" t="s">
        <v>1915</v>
      </c>
      <c r="H124" s="136">
        <v>4</v>
      </c>
      <c r="I124" s="137"/>
      <c r="J124" s="137">
        <f>ROUND(I124*H124,2)</f>
        <v>0</v>
      </c>
      <c r="K124" s="134" t="s">
        <v>3</v>
      </c>
      <c r="L124" s="31"/>
      <c r="M124" s="138" t="s">
        <v>3</v>
      </c>
      <c r="N124" s="465" t="s">
        <v>42</v>
      </c>
      <c r="O124" s="466">
        <v>0</v>
      </c>
      <c r="P124" s="466">
        <f>O124*H124</f>
        <v>0</v>
      </c>
      <c r="Q124" s="466">
        <v>0</v>
      </c>
      <c r="R124" s="466">
        <f>Q124*H124</f>
        <v>0</v>
      </c>
      <c r="S124" s="466">
        <v>0</v>
      </c>
      <c r="T124" s="141">
        <f>S124*H124</f>
        <v>0</v>
      </c>
      <c r="U124" s="311"/>
      <c r="V124" s="311"/>
      <c r="W124" s="311"/>
      <c r="X124" s="311"/>
      <c r="Y124" s="311"/>
      <c r="Z124" s="311"/>
      <c r="AA124" s="311"/>
      <c r="AB124" s="311"/>
      <c r="AC124" s="311"/>
      <c r="AD124" s="311"/>
      <c r="AE124" s="311"/>
      <c r="AR124" s="401" t="s">
        <v>142</v>
      </c>
      <c r="AT124" s="401" t="s">
        <v>137</v>
      </c>
      <c r="AU124" s="401" t="s">
        <v>75</v>
      </c>
      <c r="AY124" s="304" t="s">
        <v>135</v>
      </c>
      <c r="BE124" s="402">
        <f>IF(N124="základní",J124,0)</f>
        <v>0</v>
      </c>
      <c r="BF124" s="402">
        <f>IF(N124="snížená",J124,0)</f>
        <v>0</v>
      </c>
      <c r="BG124" s="402">
        <f>IF(N124="zákl. přenesená",J124,0)</f>
        <v>0</v>
      </c>
      <c r="BH124" s="402">
        <f>IF(N124="sníž. přenesená",J124,0)</f>
        <v>0</v>
      </c>
      <c r="BI124" s="402">
        <f>IF(N124="nulová",J124,0)</f>
        <v>0</v>
      </c>
      <c r="BJ124" s="304" t="s">
        <v>77</v>
      </c>
      <c r="BK124" s="402">
        <f>ROUND(I124*H124,2)</f>
        <v>0</v>
      </c>
      <c r="BL124" s="304" t="s">
        <v>142</v>
      </c>
      <c r="BM124" s="401" t="s">
        <v>142</v>
      </c>
    </row>
    <row r="125" spans="1:65" s="310" customFormat="1" ht="24.2" customHeight="1">
      <c r="A125" s="311"/>
      <c r="B125" s="131"/>
      <c r="C125" s="132" t="s">
        <v>152</v>
      </c>
      <c r="D125" s="132" t="s">
        <v>137</v>
      </c>
      <c r="E125" s="133" t="s">
        <v>1977</v>
      </c>
      <c r="F125" s="134" t="s">
        <v>2111</v>
      </c>
      <c r="G125" s="135" t="s">
        <v>1915</v>
      </c>
      <c r="H125" s="136">
        <v>4</v>
      </c>
      <c r="I125" s="137"/>
      <c r="J125" s="137">
        <f>ROUND(I125*H125,2)</f>
        <v>0</v>
      </c>
      <c r="K125" s="134" t="s">
        <v>3</v>
      </c>
      <c r="L125" s="31"/>
      <c r="M125" s="138" t="s">
        <v>3</v>
      </c>
      <c r="N125" s="465" t="s">
        <v>42</v>
      </c>
      <c r="O125" s="466">
        <v>0</v>
      </c>
      <c r="P125" s="466">
        <f>O125*H125</f>
        <v>0</v>
      </c>
      <c r="Q125" s="466">
        <v>0</v>
      </c>
      <c r="R125" s="466">
        <f>Q125*H125</f>
        <v>0</v>
      </c>
      <c r="S125" s="466">
        <v>0</v>
      </c>
      <c r="T125" s="141">
        <f>S125*H125</f>
        <v>0</v>
      </c>
      <c r="U125" s="311"/>
      <c r="V125" s="311"/>
      <c r="W125" s="311"/>
      <c r="X125" s="311"/>
      <c r="Y125" s="311"/>
      <c r="Z125" s="311"/>
      <c r="AA125" s="311"/>
      <c r="AB125" s="311"/>
      <c r="AC125" s="311"/>
      <c r="AD125" s="311"/>
      <c r="AE125" s="311"/>
      <c r="AR125" s="401" t="s">
        <v>142</v>
      </c>
      <c r="AT125" s="401" t="s">
        <v>137</v>
      </c>
      <c r="AU125" s="401" t="s">
        <v>75</v>
      </c>
      <c r="AY125" s="304" t="s">
        <v>135</v>
      </c>
      <c r="BE125" s="402">
        <f>IF(N125="základní",J125,0)</f>
        <v>0</v>
      </c>
      <c r="BF125" s="402">
        <f>IF(N125="snížená",J125,0)</f>
        <v>0</v>
      </c>
      <c r="BG125" s="402">
        <f>IF(N125="zákl. přenesená",J125,0)</f>
        <v>0</v>
      </c>
      <c r="BH125" s="402">
        <f>IF(N125="sníž. přenesená",J125,0)</f>
        <v>0</v>
      </c>
      <c r="BI125" s="402">
        <f>IF(N125="nulová",J125,0)</f>
        <v>0</v>
      </c>
      <c r="BJ125" s="304" t="s">
        <v>77</v>
      </c>
      <c r="BK125" s="402">
        <f>ROUND(I125*H125,2)</f>
        <v>0</v>
      </c>
      <c r="BL125" s="304" t="s">
        <v>142</v>
      </c>
      <c r="BM125" s="401" t="s">
        <v>166</v>
      </c>
    </row>
    <row r="126" spans="1:65" s="310" customFormat="1" ht="16.5" customHeight="1">
      <c r="A126" s="311"/>
      <c r="B126" s="131"/>
      <c r="C126" s="132" t="s">
        <v>142</v>
      </c>
      <c r="D126" s="132" t="s">
        <v>137</v>
      </c>
      <c r="E126" s="133" t="s">
        <v>1979</v>
      </c>
      <c r="F126" s="134" t="s">
        <v>2112</v>
      </c>
      <c r="G126" s="135" t="s">
        <v>1915</v>
      </c>
      <c r="H126" s="136">
        <v>2</v>
      </c>
      <c r="I126" s="137"/>
      <c r="J126" s="137">
        <f>ROUND(I126*H126,2)</f>
        <v>0</v>
      </c>
      <c r="K126" s="134" t="s">
        <v>3</v>
      </c>
      <c r="L126" s="31"/>
      <c r="M126" s="138" t="s">
        <v>3</v>
      </c>
      <c r="N126" s="465" t="s">
        <v>42</v>
      </c>
      <c r="O126" s="466">
        <v>0</v>
      </c>
      <c r="P126" s="466">
        <f>O126*H126</f>
        <v>0</v>
      </c>
      <c r="Q126" s="466">
        <v>0</v>
      </c>
      <c r="R126" s="466">
        <f>Q126*H126</f>
        <v>0</v>
      </c>
      <c r="S126" s="466">
        <v>0</v>
      </c>
      <c r="T126" s="141">
        <f>S126*H126</f>
        <v>0</v>
      </c>
      <c r="U126" s="311"/>
      <c r="V126" s="311"/>
      <c r="W126" s="311"/>
      <c r="X126" s="311"/>
      <c r="Y126" s="311"/>
      <c r="Z126" s="311"/>
      <c r="AA126" s="311"/>
      <c r="AB126" s="311"/>
      <c r="AC126" s="311"/>
      <c r="AD126" s="311"/>
      <c r="AE126" s="311"/>
      <c r="AR126" s="401" t="s">
        <v>142</v>
      </c>
      <c r="AT126" s="401" t="s">
        <v>137</v>
      </c>
      <c r="AU126" s="401" t="s">
        <v>75</v>
      </c>
      <c r="AY126" s="304" t="s">
        <v>135</v>
      </c>
      <c r="BE126" s="402">
        <f>IF(N126="základní",J126,0)</f>
        <v>0</v>
      </c>
      <c r="BF126" s="402">
        <f>IF(N126="snížená",J126,0)</f>
        <v>0</v>
      </c>
      <c r="BG126" s="402">
        <f>IF(N126="zákl. přenesená",J126,0)</f>
        <v>0</v>
      </c>
      <c r="BH126" s="402">
        <f>IF(N126="sníž. přenesená",J126,0)</f>
        <v>0</v>
      </c>
      <c r="BI126" s="402">
        <f>IF(N126="nulová",J126,0)</f>
        <v>0</v>
      </c>
      <c r="BJ126" s="304" t="s">
        <v>77</v>
      </c>
      <c r="BK126" s="402">
        <f>ROUND(I126*H126,2)</f>
        <v>0</v>
      </c>
      <c r="BL126" s="304" t="s">
        <v>142</v>
      </c>
      <c r="BM126" s="401" t="s">
        <v>176</v>
      </c>
    </row>
    <row r="127" spans="1:65" s="377" customFormat="1" ht="25.9" customHeight="1">
      <c r="B127" s="119"/>
      <c r="D127" s="386" t="s">
        <v>69</v>
      </c>
      <c r="E127" s="460" t="s">
        <v>1981</v>
      </c>
      <c r="F127" s="460" t="s">
        <v>1986</v>
      </c>
      <c r="J127" s="461">
        <f>BK127</f>
        <v>0</v>
      </c>
      <c r="L127" s="119"/>
      <c r="M127" s="123"/>
      <c r="P127" s="462">
        <f>SUM(P128:P130)</f>
        <v>0</v>
      </c>
      <c r="R127" s="462">
        <f>SUM(R128:R130)</f>
        <v>0</v>
      </c>
      <c r="T127" s="126">
        <f>SUM(T128:T130)</f>
        <v>0</v>
      </c>
      <c r="AR127" s="386" t="s">
        <v>75</v>
      </c>
      <c r="AT127" s="387" t="s">
        <v>69</v>
      </c>
      <c r="AU127" s="387" t="s">
        <v>70</v>
      </c>
      <c r="AY127" s="386" t="s">
        <v>135</v>
      </c>
      <c r="BK127" s="388">
        <f>SUM(BK128:BK130)</f>
        <v>0</v>
      </c>
    </row>
    <row r="128" spans="1:65" s="310" customFormat="1" ht="16.5" customHeight="1">
      <c r="A128" s="311"/>
      <c r="B128" s="131"/>
      <c r="C128" s="132" t="s">
        <v>161</v>
      </c>
      <c r="D128" s="132" t="s">
        <v>137</v>
      </c>
      <c r="E128" s="133" t="s">
        <v>1983</v>
      </c>
      <c r="F128" s="134" t="s">
        <v>1988</v>
      </c>
      <c r="G128" s="135" t="s">
        <v>1915</v>
      </c>
      <c r="H128" s="136">
        <v>4</v>
      </c>
      <c r="I128" s="137"/>
      <c r="J128" s="137">
        <f>ROUND(I128*H128,2)</f>
        <v>0</v>
      </c>
      <c r="K128" s="134" t="s">
        <v>3</v>
      </c>
      <c r="L128" s="31"/>
      <c r="M128" s="138" t="s">
        <v>3</v>
      </c>
      <c r="N128" s="465" t="s">
        <v>42</v>
      </c>
      <c r="O128" s="466">
        <v>0</v>
      </c>
      <c r="P128" s="466">
        <f>O128*H128</f>
        <v>0</v>
      </c>
      <c r="Q128" s="466">
        <v>0</v>
      </c>
      <c r="R128" s="466">
        <f>Q128*H128</f>
        <v>0</v>
      </c>
      <c r="S128" s="466">
        <v>0</v>
      </c>
      <c r="T128" s="141">
        <f>S128*H128</f>
        <v>0</v>
      </c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R128" s="401" t="s">
        <v>142</v>
      </c>
      <c r="AT128" s="401" t="s">
        <v>137</v>
      </c>
      <c r="AU128" s="401" t="s">
        <v>75</v>
      </c>
      <c r="AY128" s="304" t="s">
        <v>135</v>
      </c>
      <c r="BE128" s="402">
        <f>IF(N128="základní",J128,0)</f>
        <v>0</v>
      </c>
      <c r="BF128" s="402">
        <f>IF(N128="snížená",J128,0)</f>
        <v>0</v>
      </c>
      <c r="BG128" s="402">
        <f>IF(N128="zákl. přenesená",J128,0)</f>
        <v>0</v>
      </c>
      <c r="BH128" s="402">
        <f>IF(N128="sníž. přenesená",J128,0)</f>
        <v>0</v>
      </c>
      <c r="BI128" s="402">
        <f>IF(N128="nulová",J128,0)</f>
        <v>0</v>
      </c>
      <c r="BJ128" s="304" t="s">
        <v>77</v>
      </c>
      <c r="BK128" s="402">
        <f>ROUND(I128*H128,2)</f>
        <v>0</v>
      </c>
      <c r="BL128" s="304" t="s">
        <v>142</v>
      </c>
      <c r="BM128" s="401" t="s">
        <v>186</v>
      </c>
    </row>
    <row r="129" spans="1:65" s="310" customFormat="1" ht="24.2" customHeight="1">
      <c r="A129" s="311"/>
      <c r="B129" s="131"/>
      <c r="C129" s="132" t="s">
        <v>166</v>
      </c>
      <c r="D129" s="132" t="s">
        <v>137</v>
      </c>
      <c r="E129" s="133" t="s">
        <v>1987</v>
      </c>
      <c r="F129" s="134" t="s">
        <v>2113</v>
      </c>
      <c r="G129" s="135" t="s">
        <v>1915</v>
      </c>
      <c r="H129" s="136">
        <v>2</v>
      </c>
      <c r="I129" s="137"/>
      <c r="J129" s="137">
        <f>ROUND(I129*H129,2)</f>
        <v>0</v>
      </c>
      <c r="K129" s="134" t="s">
        <v>3</v>
      </c>
      <c r="L129" s="31"/>
      <c r="M129" s="138" t="s">
        <v>3</v>
      </c>
      <c r="N129" s="465" t="s">
        <v>42</v>
      </c>
      <c r="O129" s="466">
        <v>0</v>
      </c>
      <c r="P129" s="466">
        <f>O129*H129</f>
        <v>0</v>
      </c>
      <c r="Q129" s="466">
        <v>0</v>
      </c>
      <c r="R129" s="466">
        <f>Q129*H129</f>
        <v>0</v>
      </c>
      <c r="S129" s="466">
        <v>0</v>
      </c>
      <c r="T129" s="141">
        <f>S129*H129</f>
        <v>0</v>
      </c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R129" s="401" t="s">
        <v>142</v>
      </c>
      <c r="AT129" s="401" t="s">
        <v>137</v>
      </c>
      <c r="AU129" s="401" t="s">
        <v>75</v>
      </c>
      <c r="AY129" s="304" t="s">
        <v>135</v>
      </c>
      <c r="BE129" s="402">
        <f>IF(N129="základní",J129,0)</f>
        <v>0</v>
      </c>
      <c r="BF129" s="402">
        <f>IF(N129="snížená",J129,0)</f>
        <v>0</v>
      </c>
      <c r="BG129" s="402">
        <f>IF(N129="zákl. přenesená",J129,0)</f>
        <v>0</v>
      </c>
      <c r="BH129" s="402">
        <f>IF(N129="sníž. přenesená",J129,0)</f>
        <v>0</v>
      </c>
      <c r="BI129" s="402">
        <f>IF(N129="nulová",J129,0)</f>
        <v>0</v>
      </c>
      <c r="BJ129" s="304" t="s">
        <v>77</v>
      </c>
      <c r="BK129" s="402">
        <f>ROUND(I129*H129,2)</f>
        <v>0</v>
      </c>
      <c r="BL129" s="304" t="s">
        <v>142</v>
      </c>
      <c r="BM129" s="401" t="s">
        <v>196</v>
      </c>
    </row>
    <row r="130" spans="1:65" s="310" customFormat="1" ht="16.5" customHeight="1">
      <c r="A130" s="311"/>
      <c r="B130" s="131"/>
      <c r="C130" s="132" t="s">
        <v>171</v>
      </c>
      <c r="D130" s="132" t="s">
        <v>137</v>
      </c>
      <c r="E130" s="133" t="s">
        <v>1989</v>
      </c>
      <c r="F130" s="134" t="s">
        <v>2114</v>
      </c>
      <c r="G130" s="135" t="s">
        <v>1995</v>
      </c>
      <c r="H130" s="136">
        <v>1</v>
      </c>
      <c r="I130" s="137"/>
      <c r="J130" s="137">
        <f>ROUND(I130*H130,2)</f>
        <v>0</v>
      </c>
      <c r="K130" s="134" t="s">
        <v>3</v>
      </c>
      <c r="L130" s="31"/>
      <c r="M130" s="138" t="s">
        <v>3</v>
      </c>
      <c r="N130" s="465" t="s">
        <v>42</v>
      </c>
      <c r="O130" s="466">
        <v>0</v>
      </c>
      <c r="P130" s="466">
        <f>O130*H130</f>
        <v>0</v>
      </c>
      <c r="Q130" s="466">
        <v>0</v>
      </c>
      <c r="R130" s="466">
        <f>Q130*H130</f>
        <v>0</v>
      </c>
      <c r="S130" s="466">
        <v>0</v>
      </c>
      <c r="T130" s="141">
        <f>S130*H130</f>
        <v>0</v>
      </c>
      <c r="U130" s="311"/>
      <c r="V130" s="311"/>
      <c r="W130" s="311"/>
      <c r="X130" s="311"/>
      <c r="Y130" s="311"/>
      <c r="Z130" s="311"/>
      <c r="AA130" s="311"/>
      <c r="AB130" s="311"/>
      <c r="AC130" s="311"/>
      <c r="AD130" s="311"/>
      <c r="AE130" s="311"/>
      <c r="AR130" s="401" t="s">
        <v>142</v>
      </c>
      <c r="AT130" s="401" t="s">
        <v>137</v>
      </c>
      <c r="AU130" s="401" t="s">
        <v>75</v>
      </c>
      <c r="AY130" s="304" t="s">
        <v>135</v>
      </c>
      <c r="BE130" s="402">
        <f>IF(N130="základní",J130,0)</f>
        <v>0</v>
      </c>
      <c r="BF130" s="402">
        <f>IF(N130="snížená",J130,0)</f>
        <v>0</v>
      </c>
      <c r="BG130" s="402">
        <f>IF(N130="zákl. přenesená",J130,0)</f>
        <v>0</v>
      </c>
      <c r="BH130" s="402">
        <f>IF(N130="sníž. přenesená",J130,0)</f>
        <v>0</v>
      </c>
      <c r="BI130" s="402">
        <f>IF(N130="nulová",J130,0)</f>
        <v>0</v>
      </c>
      <c r="BJ130" s="304" t="s">
        <v>77</v>
      </c>
      <c r="BK130" s="402">
        <f>ROUND(I130*H130,2)</f>
        <v>0</v>
      </c>
      <c r="BL130" s="304" t="s">
        <v>142</v>
      </c>
      <c r="BM130" s="401" t="s">
        <v>206</v>
      </c>
    </row>
    <row r="131" spans="1:65" s="377" customFormat="1" ht="25.9" customHeight="1">
      <c r="B131" s="119"/>
      <c r="D131" s="386" t="s">
        <v>69</v>
      </c>
      <c r="E131" s="460" t="s">
        <v>1985</v>
      </c>
      <c r="F131" s="460" t="s">
        <v>2003</v>
      </c>
      <c r="J131" s="461">
        <f>BK131</f>
        <v>0</v>
      </c>
      <c r="L131" s="119"/>
      <c r="M131" s="123"/>
      <c r="P131" s="462">
        <f>SUM(P132:P139)</f>
        <v>0</v>
      </c>
      <c r="R131" s="462">
        <f>SUM(R132:R139)</f>
        <v>0</v>
      </c>
      <c r="T131" s="126">
        <f>SUM(T132:T139)</f>
        <v>0</v>
      </c>
      <c r="AR131" s="386" t="s">
        <v>75</v>
      </c>
      <c r="AT131" s="387" t="s">
        <v>69</v>
      </c>
      <c r="AU131" s="387" t="s">
        <v>70</v>
      </c>
      <c r="AY131" s="386" t="s">
        <v>135</v>
      </c>
      <c r="BK131" s="388">
        <f>SUM(BK132:BK139)</f>
        <v>0</v>
      </c>
    </row>
    <row r="132" spans="1:65" s="310" customFormat="1" ht="16.5" customHeight="1">
      <c r="A132" s="311"/>
      <c r="B132" s="131"/>
      <c r="C132" s="132" t="s">
        <v>176</v>
      </c>
      <c r="D132" s="132" t="s">
        <v>137</v>
      </c>
      <c r="E132" s="133" t="s">
        <v>1991</v>
      </c>
      <c r="F132" s="134" t="s">
        <v>2008</v>
      </c>
      <c r="G132" s="135" t="s">
        <v>1995</v>
      </c>
      <c r="H132" s="136">
        <v>1</v>
      </c>
      <c r="I132" s="137"/>
      <c r="J132" s="137">
        <f t="shared" ref="J132:J139" si="0">ROUND(I132*H132,2)</f>
        <v>0</v>
      </c>
      <c r="K132" s="134" t="s">
        <v>3</v>
      </c>
      <c r="L132" s="31"/>
      <c r="M132" s="138" t="s">
        <v>3</v>
      </c>
      <c r="N132" s="465" t="s">
        <v>42</v>
      </c>
      <c r="O132" s="466">
        <v>0</v>
      </c>
      <c r="P132" s="466">
        <f t="shared" ref="P132:P139" si="1">O132*H132</f>
        <v>0</v>
      </c>
      <c r="Q132" s="466">
        <v>0</v>
      </c>
      <c r="R132" s="466">
        <f t="shared" ref="R132:R139" si="2">Q132*H132</f>
        <v>0</v>
      </c>
      <c r="S132" s="466">
        <v>0</v>
      </c>
      <c r="T132" s="141">
        <f t="shared" ref="T132:T139" si="3">S132*H132</f>
        <v>0</v>
      </c>
      <c r="U132" s="311"/>
      <c r="V132" s="311"/>
      <c r="W132" s="311"/>
      <c r="X132" s="311"/>
      <c r="Y132" s="311"/>
      <c r="Z132" s="311"/>
      <c r="AA132" s="311"/>
      <c r="AB132" s="311"/>
      <c r="AC132" s="311"/>
      <c r="AD132" s="311"/>
      <c r="AE132" s="311"/>
      <c r="AR132" s="401" t="s">
        <v>142</v>
      </c>
      <c r="AT132" s="401" t="s">
        <v>137</v>
      </c>
      <c r="AU132" s="401" t="s">
        <v>75</v>
      </c>
      <c r="AY132" s="304" t="s">
        <v>135</v>
      </c>
      <c r="BE132" s="402">
        <f t="shared" ref="BE132:BE139" si="4">IF(N132="základní",J132,0)</f>
        <v>0</v>
      </c>
      <c r="BF132" s="402">
        <f t="shared" ref="BF132:BF139" si="5">IF(N132="snížená",J132,0)</f>
        <v>0</v>
      </c>
      <c r="BG132" s="402">
        <f t="shared" ref="BG132:BG139" si="6">IF(N132="zákl. přenesená",J132,0)</f>
        <v>0</v>
      </c>
      <c r="BH132" s="402">
        <f t="shared" ref="BH132:BH139" si="7">IF(N132="sníž. přenesená",J132,0)</f>
        <v>0</v>
      </c>
      <c r="BI132" s="402">
        <f t="shared" ref="BI132:BI139" si="8">IF(N132="nulová",J132,0)</f>
        <v>0</v>
      </c>
      <c r="BJ132" s="304" t="s">
        <v>77</v>
      </c>
      <c r="BK132" s="402">
        <f t="shared" ref="BK132:BK139" si="9">ROUND(I132*H132,2)</f>
        <v>0</v>
      </c>
      <c r="BL132" s="304" t="s">
        <v>142</v>
      </c>
      <c r="BM132" s="401" t="s">
        <v>215</v>
      </c>
    </row>
    <row r="133" spans="1:65" s="310" customFormat="1" ht="16.5" customHeight="1">
      <c r="A133" s="311"/>
      <c r="B133" s="131"/>
      <c r="C133" s="132" t="s">
        <v>181</v>
      </c>
      <c r="D133" s="132" t="s">
        <v>137</v>
      </c>
      <c r="E133" s="133" t="s">
        <v>1993</v>
      </c>
      <c r="F133" s="134" t="s">
        <v>2010</v>
      </c>
      <c r="G133" s="135" t="s">
        <v>1995</v>
      </c>
      <c r="H133" s="136">
        <v>1</v>
      </c>
      <c r="I133" s="137"/>
      <c r="J133" s="137">
        <f t="shared" si="0"/>
        <v>0</v>
      </c>
      <c r="K133" s="134" t="s">
        <v>3</v>
      </c>
      <c r="L133" s="31"/>
      <c r="M133" s="138" t="s">
        <v>3</v>
      </c>
      <c r="N133" s="465" t="s">
        <v>42</v>
      </c>
      <c r="O133" s="466">
        <v>0</v>
      </c>
      <c r="P133" s="466">
        <f t="shared" si="1"/>
        <v>0</v>
      </c>
      <c r="Q133" s="466">
        <v>0</v>
      </c>
      <c r="R133" s="466">
        <f t="shared" si="2"/>
        <v>0</v>
      </c>
      <c r="S133" s="466">
        <v>0</v>
      </c>
      <c r="T133" s="141">
        <f t="shared" si="3"/>
        <v>0</v>
      </c>
      <c r="U133" s="311"/>
      <c r="V133" s="311"/>
      <c r="W133" s="311"/>
      <c r="X133" s="311"/>
      <c r="Y133" s="311"/>
      <c r="Z133" s="311"/>
      <c r="AA133" s="311"/>
      <c r="AB133" s="311"/>
      <c r="AC133" s="311"/>
      <c r="AD133" s="311"/>
      <c r="AE133" s="311"/>
      <c r="AR133" s="401" t="s">
        <v>142</v>
      </c>
      <c r="AT133" s="401" t="s">
        <v>137</v>
      </c>
      <c r="AU133" s="401" t="s">
        <v>75</v>
      </c>
      <c r="AY133" s="304" t="s">
        <v>135</v>
      </c>
      <c r="BE133" s="402">
        <f t="shared" si="4"/>
        <v>0</v>
      </c>
      <c r="BF133" s="402">
        <f t="shared" si="5"/>
        <v>0</v>
      </c>
      <c r="BG133" s="402">
        <f t="shared" si="6"/>
        <v>0</v>
      </c>
      <c r="BH133" s="402">
        <f t="shared" si="7"/>
        <v>0</v>
      </c>
      <c r="BI133" s="402">
        <f t="shared" si="8"/>
        <v>0</v>
      </c>
      <c r="BJ133" s="304" t="s">
        <v>77</v>
      </c>
      <c r="BK133" s="402">
        <f t="shared" si="9"/>
        <v>0</v>
      </c>
      <c r="BL133" s="304" t="s">
        <v>142</v>
      </c>
      <c r="BM133" s="401" t="s">
        <v>225</v>
      </c>
    </row>
    <row r="134" spans="1:65" s="310" customFormat="1" ht="16.5" customHeight="1">
      <c r="A134" s="311"/>
      <c r="B134" s="131"/>
      <c r="C134" s="132" t="s">
        <v>186</v>
      </c>
      <c r="D134" s="132" t="s">
        <v>137</v>
      </c>
      <c r="E134" s="133" t="s">
        <v>1996</v>
      </c>
      <c r="F134" s="134" t="s">
        <v>2012</v>
      </c>
      <c r="G134" s="135" t="s">
        <v>1995</v>
      </c>
      <c r="H134" s="136">
        <v>1</v>
      </c>
      <c r="I134" s="137"/>
      <c r="J134" s="137">
        <f t="shared" si="0"/>
        <v>0</v>
      </c>
      <c r="K134" s="134" t="s">
        <v>3</v>
      </c>
      <c r="L134" s="31"/>
      <c r="M134" s="138" t="s">
        <v>3</v>
      </c>
      <c r="N134" s="465" t="s">
        <v>42</v>
      </c>
      <c r="O134" s="466">
        <v>0</v>
      </c>
      <c r="P134" s="466">
        <f t="shared" si="1"/>
        <v>0</v>
      </c>
      <c r="Q134" s="466">
        <v>0</v>
      </c>
      <c r="R134" s="466">
        <f t="shared" si="2"/>
        <v>0</v>
      </c>
      <c r="S134" s="466">
        <v>0</v>
      </c>
      <c r="T134" s="141">
        <f t="shared" si="3"/>
        <v>0</v>
      </c>
      <c r="U134" s="311"/>
      <c r="V134" s="311"/>
      <c r="W134" s="311"/>
      <c r="X134" s="311"/>
      <c r="Y134" s="311"/>
      <c r="Z134" s="311"/>
      <c r="AA134" s="311"/>
      <c r="AB134" s="311"/>
      <c r="AC134" s="311"/>
      <c r="AD134" s="311"/>
      <c r="AE134" s="311"/>
      <c r="AR134" s="401" t="s">
        <v>142</v>
      </c>
      <c r="AT134" s="401" t="s">
        <v>137</v>
      </c>
      <c r="AU134" s="401" t="s">
        <v>75</v>
      </c>
      <c r="AY134" s="304" t="s">
        <v>135</v>
      </c>
      <c r="BE134" s="402">
        <f t="shared" si="4"/>
        <v>0</v>
      </c>
      <c r="BF134" s="402">
        <f t="shared" si="5"/>
        <v>0</v>
      </c>
      <c r="BG134" s="402">
        <f t="shared" si="6"/>
        <v>0</v>
      </c>
      <c r="BH134" s="402">
        <f t="shared" si="7"/>
        <v>0</v>
      </c>
      <c r="BI134" s="402">
        <f t="shared" si="8"/>
        <v>0</v>
      </c>
      <c r="BJ134" s="304" t="s">
        <v>77</v>
      </c>
      <c r="BK134" s="402">
        <f t="shared" si="9"/>
        <v>0</v>
      </c>
      <c r="BL134" s="304" t="s">
        <v>142</v>
      </c>
      <c r="BM134" s="401" t="s">
        <v>237</v>
      </c>
    </row>
    <row r="135" spans="1:65" s="310" customFormat="1" ht="16.5" customHeight="1">
      <c r="A135" s="311"/>
      <c r="B135" s="131"/>
      <c r="C135" s="132" t="s">
        <v>191</v>
      </c>
      <c r="D135" s="132" t="s">
        <v>137</v>
      </c>
      <c r="E135" s="133" t="s">
        <v>1998</v>
      </c>
      <c r="F135" s="134" t="s">
        <v>2014</v>
      </c>
      <c r="G135" s="135" t="s">
        <v>1995</v>
      </c>
      <c r="H135" s="136">
        <v>1</v>
      </c>
      <c r="I135" s="137"/>
      <c r="J135" s="137">
        <f t="shared" si="0"/>
        <v>0</v>
      </c>
      <c r="K135" s="134" t="s">
        <v>3</v>
      </c>
      <c r="L135" s="31"/>
      <c r="M135" s="138" t="s">
        <v>3</v>
      </c>
      <c r="N135" s="465" t="s">
        <v>42</v>
      </c>
      <c r="O135" s="466">
        <v>0</v>
      </c>
      <c r="P135" s="466">
        <f t="shared" si="1"/>
        <v>0</v>
      </c>
      <c r="Q135" s="466">
        <v>0</v>
      </c>
      <c r="R135" s="466">
        <f t="shared" si="2"/>
        <v>0</v>
      </c>
      <c r="S135" s="466">
        <v>0</v>
      </c>
      <c r="T135" s="141">
        <f t="shared" si="3"/>
        <v>0</v>
      </c>
      <c r="U135" s="311"/>
      <c r="V135" s="311"/>
      <c r="W135" s="311"/>
      <c r="X135" s="311"/>
      <c r="Y135" s="311"/>
      <c r="Z135" s="311"/>
      <c r="AA135" s="311"/>
      <c r="AB135" s="311"/>
      <c r="AC135" s="311"/>
      <c r="AD135" s="311"/>
      <c r="AE135" s="311"/>
      <c r="AR135" s="401" t="s">
        <v>142</v>
      </c>
      <c r="AT135" s="401" t="s">
        <v>137</v>
      </c>
      <c r="AU135" s="401" t="s">
        <v>75</v>
      </c>
      <c r="AY135" s="304" t="s">
        <v>135</v>
      </c>
      <c r="BE135" s="402">
        <f t="shared" si="4"/>
        <v>0</v>
      </c>
      <c r="BF135" s="402">
        <f t="shared" si="5"/>
        <v>0</v>
      </c>
      <c r="BG135" s="402">
        <f t="shared" si="6"/>
        <v>0</v>
      </c>
      <c r="BH135" s="402">
        <f t="shared" si="7"/>
        <v>0</v>
      </c>
      <c r="BI135" s="402">
        <f t="shared" si="8"/>
        <v>0</v>
      </c>
      <c r="BJ135" s="304" t="s">
        <v>77</v>
      </c>
      <c r="BK135" s="402">
        <f t="shared" si="9"/>
        <v>0</v>
      </c>
      <c r="BL135" s="304" t="s">
        <v>142</v>
      </c>
      <c r="BM135" s="401" t="s">
        <v>247</v>
      </c>
    </row>
    <row r="136" spans="1:65" s="310" customFormat="1" ht="21.75" customHeight="1">
      <c r="A136" s="311"/>
      <c r="B136" s="131"/>
      <c r="C136" s="132" t="s">
        <v>196</v>
      </c>
      <c r="D136" s="132" t="s">
        <v>137</v>
      </c>
      <c r="E136" s="133" t="s">
        <v>2000</v>
      </c>
      <c r="F136" s="134" t="s">
        <v>2016</v>
      </c>
      <c r="G136" s="135" t="s">
        <v>1995</v>
      </c>
      <c r="H136" s="136">
        <v>1</v>
      </c>
      <c r="I136" s="137"/>
      <c r="J136" s="137">
        <f t="shared" si="0"/>
        <v>0</v>
      </c>
      <c r="K136" s="134" t="s">
        <v>3</v>
      </c>
      <c r="L136" s="31"/>
      <c r="M136" s="138" t="s">
        <v>3</v>
      </c>
      <c r="N136" s="465" t="s">
        <v>42</v>
      </c>
      <c r="O136" s="466">
        <v>0</v>
      </c>
      <c r="P136" s="466">
        <f t="shared" si="1"/>
        <v>0</v>
      </c>
      <c r="Q136" s="466">
        <v>0</v>
      </c>
      <c r="R136" s="466">
        <f t="shared" si="2"/>
        <v>0</v>
      </c>
      <c r="S136" s="466">
        <v>0</v>
      </c>
      <c r="T136" s="141">
        <f t="shared" si="3"/>
        <v>0</v>
      </c>
      <c r="U136" s="311"/>
      <c r="V136" s="311"/>
      <c r="W136" s="311"/>
      <c r="X136" s="311"/>
      <c r="Y136" s="311"/>
      <c r="Z136" s="311"/>
      <c r="AA136" s="311"/>
      <c r="AB136" s="311"/>
      <c r="AC136" s="311"/>
      <c r="AD136" s="311"/>
      <c r="AE136" s="311"/>
      <c r="AR136" s="401" t="s">
        <v>142</v>
      </c>
      <c r="AT136" s="401" t="s">
        <v>137</v>
      </c>
      <c r="AU136" s="401" t="s">
        <v>75</v>
      </c>
      <c r="AY136" s="304" t="s">
        <v>135</v>
      </c>
      <c r="BE136" s="402">
        <f t="shared" si="4"/>
        <v>0</v>
      </c>
      <c r="BF136" s="402">
        <f t="shared" si="5"/>
        <v>0</v>
      </c>
      <c r="BG136" s="402">
        <f t="shared" si="6"/>
        <v>0</v>
      </c>
      <c r="BH136" s="402">
        <f t="shared" si="7"/>
        <v>0</v>
      </c>
      <c r="BI136" s="402">
        <f t="shared" si="8"/>
        <v>0</v>
      </c>
      <c r="BJ136" s="304" t="s">
        <v>77</v>
      </c>
      <c r="BK136" s="402">
        <f t="shared" si="9"/>
        <v>0</v>
      </c>
      <c r="BL136" s="304" t="s">
        <v>142</v>
      </c>
      <c r="BM136" s="401" t="s">
        <v>257</v>
      </c>
    </row>
    <row r="137" spans="1:65" s="310" customFormat="1" ht="16.5" customHeight="1">
      <c r="A137" s="311"/>
      <c r="B137" s="131"/>
      <c r="C137" s="132" t="s">
        <v>201</v>
      </c>
      <c r="D137" s="132" t="s">
        <v>137</v>
      </c>
      <c r="E137" s="133" t="s">
        <v>2004</v>
      </c>
      <c r="F137" s="134" t="s">
        <v>2018</v>
      </c>
      <c r="G137" s="135" t="s">
        <v>1995</v>
      </c>
      <c r="H137" s="136">
        <v>1</v>
      </c>
      <c r="I137" s="137"/>
      <c r="J137" s="137">
        <f t="shared" si="0"/>
        <v>0</v>
      </c>
      <c r="K137" s="134" t="s">
        <v>3</v>
      </c>
      <c r="L137" s="31"/>
      <c r="M137" s="138" t="s">
        <v>3</v>
      </c>
      <c r="N137" s="465" t="s">
        <v>42</v>
      </c>
      <c r="O137" s="466">
        <v>0</v>
      </c>
      <c r="P137" s="466">
        <f t="shared" si="1"/>
        <v>0</v>
      </c>
      <c r="Q137" s="466">
        <v>0</v>
      </c>
      <c r="R137" s="466">
        <f t="shared" si="2"/>
        <v>0</v>
      </c>
      <c r="S137" s="466">
        <v>0</v>
      </c>
      <c r="T137" s="141">
        <f t="shared" si="3"/>
        <v>0</v>
      </c>
      <c r="U137" s="311"/>
      <c r="V137" s="311"/>
      <c r="W137" s="311"/>
      <c r="X137" s="311"/>
      <c r="Y137" s="311"/>
      <c r="Z137" s="311"/>
      <c r="AA137" s="311"/>
      <c r="AB137" s="311"/>
      <c r="AC137" s="311"/>
      <c r="AD137" s="311"/>
      <c r="AE137" s="311"/>
      <c r="AR137" s="401" t="s">
        <v>142</v>
      </c>
      <c r="AT137" s="401" t="s">
        <v>137</v>
      </c>
      <c r="AU137" s="401" t="s">
        <v>75</v>
      </c>
      <c r="AY137" s="304" t="s">
        <v>135</v>
      </c>
      <c r="BE137" s="402">
        <f t="shared" si="4"/>
        <v>0</v>
      </c>
      <c r="BF137" s="402">
        <f t="shared" si="5"/>
        <v>0</v>
      </c>
      <c r="BG137" s="402">
        <f t="shared" si="6"/>
        <v>0</v>
      </c>
      <c r="BH137" s="402">
        <f t="shared" si="7"/>
        <v>0</v>
      </c>
      <c r="BI137" s="402">
        <f t="shared" si="8"/>
        <v>0</v>
      </c>
      <c r="BJ137" s="304" t="s">
        <v>77</v>
      </c>
      <c r="BK137" s="402">
        <f t="shared" si="9"/>
        <v>0</v>
      </c>
      <c r="BL137" s="304" t="s">
        <v>142</v>
      </c>
      <c r="BM137" s="401" t="s">
        <v>271</v>
      </c>
    </row>
    <row r="138" spans="1:65" s="310" customFormat="1" ht="16.5" customHeight="1">
      <c r="A138" s="311"/>
      <c r="B138" s="131"/>
      <c r="C138" s="132" t="s">
        <v>206</v>
      </c>
      <c r="D138" s="132" t="s">
        <v>137</v>
      </c>
      <c r="E138" s="133" t="s">
        <v>2007</v>
      </c>
      <c r="F138" s="134" t="s">
        <v>2005</v>
      </c>
      <c r="G138" s="135" t="s">
        <v>2006</v>
      </c>
      <c r="H138" s="136">
        <v>12</v>
      </c>
      <c r="I138" s="137"/>
      <c r="J138" s="137">
        <f t="shared" si="0"/>
        <v>0</v>
      </c>
      <c r="K138" s="134" t="s">
        <v>3</v>
      </c>
      <c r="L138" s="31"/>
      <c r="M138" s="138" t="s">
        <v>3</v>
      </c>
      <c r="N138" s="465" t="s">
        <v>42</v>
      </c>
      <c r="O138" s="466">
        <v>0</v>
      </c>
      <c r="P138" s="466">
        <f t="shared" si="1"/>
        <v>0</v>
      </c>
      <c r="Q138" s="466">
        <v>0</v>
      </c>
      <c r="R138" s="466">
        <f t="shared" si="2"/>
        <v>0</v>
      </c>
      <c r="S138" s="466">
        <v>0</v>
      </c>
      <c r="T138" s="141">
        <f t="shared" si="3"/>
        <v>0</v>
      </c>
      <c r="U138" s="311"/>
      <c r="V138" s="311"/>
      <c r="W138" s="311"/>
      <c r="X138" s="311"/>
      <c r="Y138" s="311"/>
      <c r="Z138" s="311"/>
      <c r="AA138" s="311"/>
      <c r="AB138" s="311"/>
      <c r="AC138" s="311"/>
      <c r="AD138" s="311"/>
      <c r="AE138" s="311"/>
      <c r="AR138" s="401" t="s">
        <v>142</v>
      </c>
      <c r="AT138" s="401" t="s">
        <v>137</v>
      </c>
      <c r="AU138" s="401" t="s">
        <v>75</v>
      </c>
      <c r="AY138" s="304" t="s">
        <v>135</v>
      </c>
      <c r="BE138" s="402">
        <f t="shared" si="4"/>
        <v>0</v>
      </c>
      <c r="BF138" s="402">
        <f t="shared" si="5"/>
        <v>0</v>
      </c>
      <c r="BG138" s="402">
        <f t="shared" si="6"/>
        <v>0</v>
      </c>
      <c r="BH138" s="402">
        <f t="shared" si="7"/>
        <v>0</v>
      </c>
      <c r="BI138" s="402">
        <f t="shared" si="8"/>
        <v>0</v>
      </c>
      <c r="BJ138" s="304" t="s">
        <v>77</v>
      </c>
      <c r="BK138" s="402">
        <f t="shared" si="9"/>
        <v>0</v>
      </c>
      <c r="BL138" s="304" t="s">
        <v>142</v>
      </c>
      <c r="BM138" s="401" t="s">
        <v>283</v>
      </c>
    </row>
    <row r="139" spans="1:65" s="310" customFormat="1" ht="16.5" customHeight="1">
      <c r="A139" s="311"/>
      <c r="B139" s="131"/>
      <c r="C139" s="132" t="s">
        <v>9</v>
      </c>
      <c r="D139" s="132" t="s">
        <v>137</v>
      </c>
      <c r="E139" s="133" t="s">
        <v>2009</v>
      </c>
      <c r="F139" s="134" t="s">
        <v>2020</v>
      </c>
      <c r="G139" s="135" t="s">
        <v>1972</v>
      </c>
      <c r="H139" s="136">
        <v>22</v>
      </c>
      <c r="I139" s="137"/>
      <c r="J139" s="137">
        <f t="shared" si="0"/>
        <v>0</v>
      </c>
      <c r="K139" s="134" t="s">
        <v>3</v>
      </c>
      <c r="L139" s="31"/>
      <c r="M139" s="177" t="s">
        <v>3</v>
      </c>
      <c r="N139" s="178" t="s">
        <v>42</v>
      </c>
      <c r="O139" s="179">
        <v>0</v>
      </c>
      <c r="P139" s="179">
        <f t="shared" si="1"/>
        <v>0</v>
      </c>
      <c r="Q139" s="179">
        <v>0</v>
      </c>
      <c r="R139" s="179">
        <f t="shared" si="2"/>
        <v>0</v>
      </c>
      <c r="S139" s="179">
        <v>0</v>
      </c>
      <c r="T139" s="180">
        <f t="shared" si="3"/>
        <v>0</v>
      </c>
      <c r="U139" s="311"/>
      <c r="V139" s="311"/>
      <c r="W139" s="311"/>
      <c r="X139" s="311"/>
      <c r="Y139" s="311"/>
      <c r="Z139" s="311"/>
      <c r="AA139" s="311"/>
      <c r="AB139" s="311"/>
      <c r="AC139" s="311"/>
      <c r="AD139" s="311"/>
      <c r="AE139" s="311"/>
      <c r="AR139" s="401" t="s">
        <v>142</v>
      </c>
      <c r="AT139" s="401" t="s">
        <v>137</v>
      </c>
      <c r="AU139" s="401" t="s">
        <v>75</v>
      </c>
      <c r="AY139" s="304" t="s">
        <v>135</v>
      </c>
      <c r="BE139" s="402">
        <f t="shared" si="4"/>
        <v>0</v>
      </c>
      <c r="BF139" s="402">
        <f t="shared" si="5"/>
        <v>0</v>
      </c>
      <c r="BG139" s="402">
        <f t="shared" si="6"/>
        <v>0</v>
      </c>
      <c r="BH139" s="402">
        <f t="shared" si="7"/>
        <v>0</v>
      </c>
      <c r="BI139" s="402">
        <f t="shared" si="8"/>
        <v>0</v>
      </c>
      <c r="BJ139" s="304" t="s">
        <v>77</v>
      </c>
      <c r="BK139" s="402">
        <f t="shared" si="9"/>
        <v>0</v>
      </c>
      <c r="BL139" s="304" t="s">
        <v>142</v>
      </c>
      <c r="BM139" s="401" t="s">
        <v>295</v>
      </c>
    </row>
    <row r="140" spans="1:65" s="310" customFormat="1" ht="6.95" customHeight="1">
      <c r="A140" s="311"/>
      <c r="B140" s="40"/>
      <c r="C140" s="41"/>
      <c r="D140" s="41"/>
      <c r="E140" s="41"/>
      <c r="F140" s="41"/>
      <c r="G140" s="41"/>
      <c r="H140" s="41"/>
      <c r="I140" s="41"/>
      <c r="J140" s="41"/>
      <c r="K140" s="41"/>
      <c r="L140" s="31"/>
      <c r="M140" s="311"/>
      <c r="O140" s="311"/>
      <c r="P140" s="311"/>
      <c r="Q140" s="311"/>
      <c r="R140" s="311"/>
      <c r="S140" s="311"/>
      <c r="T140" s="311"/>
      <c r="U140" s="311"/>
      <c r="V140" s="311"/>
      <c r="W140" s="311"/>
      <c r="X140" s="311"/>
      <c r="Y140" s="311"/>
      <c r="Z140" s="311"/>
      <c r="AA140" s="311"/>
      <c r="AB140" s="311"/>
      <c r="AC140" s="311"/>
      <c r="AD140" s="311"/>
      <c r="AE140" s="311"/>
    </row>
  </sheetData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M176"/>
  <sheetViews>
    <sheetView topLeftCell="A102" workbookViewId="0">
      <selection activeCell="I121" sqref="I121:I175"/>
    </sheetView>
  </sheetViews>
  <sheetFormatPr defaultRowHeight="11.25"/>
  <cols>
    <col min="1" max="1" width="8.33203125" style="303" customWidth="1"/>
    <col min="2" max="2" width="1.1640625" style="303" customWidth="1"/>
    <col min="3" max="3" width="4.1640625" style="303" customWidth="1"/>
    <col min="4" max="4" width="4.33203125" style="303" customWidth="1"/>
    <col min="5" max="5" width="17.1640625" style="303" customWidth="1"/>
    <col min="6" max="6" width="50.83203125" style="303" customWidth="1"/>
    <col min="7" max="7" width="7.5" style="303" customWidth="1"/>
    <col min="8" max="8" width="14" style="303" customWidth="1"/>
    <col min="9" max="9" width="15.83203125" style="303" customWidth="1"/>
    <col min="10" max="10" width="22.33203125" style="303" customWidth="1"/>
    <col min="11" max="11" width="22.33203125" style="303" hidden="1" customWidth="1"/>
    <col min="12" max="12" width="9.33203125" style="303" customWidth="1"/>
    <col min="13" max="13" width="10.83203125" style="303" hidden="1" customWidth="1"/>
    <col min="14" max="14" width="13.5" style="303" customWidth="1"/>
    <col min="15" max="20" width="14.1640625" style="303" hidden="1" customWidth="1"/>
    <col min="21" max="21" width="16.33203125" style="303" hidden="1" customWidth="1"/>
    <col min="22" max="22" width="12.33203125" style="303" customWidth="1"/>
    <col min="23" max="23" width="16.33203125" style="303" customWidth="1"/>
    <col min="24" max="24" width="12.33203125" style="303" customWidth="1"/>
    <col min="25" max="25" width="15" style="303" customWidth="1"/>
    <col min="26" max="26" width="11" style="303" customWidth="1"/>
    <col min="27" max="27" width="15" style="303" customWidth="1"/>
    <col min="28" max="28" width="16.33203125" style="303" customWidth="1"/>
    <col min="29" max="29" width="11" style="303" customWidth="1"/>
    <col min="30" max="30" width="15" style="303" customWidth="1"/>
    <col min="31" max="31" width="16.33203125" style="303" customWidth="1"/>
    <col min="32" max="16384" width="9.33203125" style="303"/>
  </cols>
  <sheetData>
    <row r="1" spans="1:46">
      <c r="A1" s="301"/>
    </row>
    <row r="2" spans="1:46" ht="36.950000000000003" customHeight="1"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AT2" s="304" t="s">
        <v>2115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304" t="s">
        <v>75</v>
      </c>
    </row>
    <row r="4" spans="1:46" ht="24.95" customHeight="1">
      <c r="B4" s="21"/>
      <c r="D4" s="306" t="s">
        <v>107</v>
      </c>
      <c r="L4" s="21"/>
      <c r="M4" s="307" t="s">
        <v>11</v>
      </c>
      <c r="AT4" s="304" t="s">
        <v>4</v>
      </c>
    </row>
    <row r="5" spans="1:46" ht="6.95" customHeight="1">
      <c r="B5" s="21"/>
      <c r="L5" s="21"/>
    </row>
    <row r="6" spans="1:46" ht="12" customHeight="1">
      <c r="B6" s="21"/>
      <c r="D6" s="451" t="s">
        <v>15</v>
      </c>
      <c r="L6" s="21"/>
    </row>
    <row r="7" spans="1:46" ht="16.5" customHeight="1">
      <c r="B7" s="21"/>
      <c r="E7" s="548" t="str">
        <f>'[3]Rekapitulace stavby'!K6</f>
        <v>REZIDENCE PRAŽSKÁ – BENEŠOV - Vnitřní horkovod</v>
      </c>
      <c r="F7" s="549"/>
      <c r="G7" s="549"/>
      <c r="H7" s="549"/>
      <c r="L7" s="21"/>
    </row>
    <row r="8" spans="1:46" s="310" customFormat="1" ht="12" customHeight="1">
      <c r="A8" s="311"/>
      <c r="B8" s="31"/>
      <c r="C8" s="311"/>
      <c r="D8" s="451" t="s">
        <v>108</v>
      </c>
      <c r="E8" s="311"/>
      <c r="F8" s="311"/>
      <c r="G8" s="311"/>
      <c r="H8" s="311"/>
      <c r="I8" s="311"/>
      <c r="J8" s="311"/>
      <c r="K8" s="311"/>
      <c r="L8" s="84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</row>
    <row r="9" spans="1:46" s="310" customFormat="1" ht="16.5" customHeight="1">
      <c r="A9" s="311"/>
      <c r="B9" s="31"/>
      <c r="C9" s="311"/>
      <c r="D9" s="311"/>
      <c r="E9" s="546" t="s">
        <v>1962</v>
      </c>
      <c r="F9" s="547"/>
      <c r="G9" s="547"/>
      <c r="H9" s="547"/>
      <c r="I9" s="311"/>
      <c r="J9" s="311"/>
      <c r="K9" s="311"/>
      <c r="L9" s="84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</row>
    <row r="10" spans="1:46" s="310" customFormat="1">
      <c r="A10" s="311"/>
      <c r="B10" s="31"/>
      <c r="C10" s="311"/>
      <c r="D10" s="311"/>
      <c r="E10" s="311"/>
      <c r="F10" s="311"/>
      <c r="G10" s="311"/>
      <c r="H10" s="311"/>
      <c r="I10" s="311"/>
      <c r="J10" s="311"/>
      <c r="K10" s="311"/>
      <c r="L10" s="84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</row>
    <row r="11" spans="1:46" s="310" customFormat="1" ht="12" customHeight="1">
      <c r="A11" s="311"/>
      <c r="B11" s="31"/>
      <c r="C11" s="311"/>
      <c r="D11" s="451" t="s">
        <v>17</v>
      </c>
      <c r="E11" s="311"/>
      <c r="F11" s="314" t="s">
        <v>3</v>
      </c>
      <c r="G11" s="311"/>
      <c r="H11" s="311"/>
      <c r="I11" s="451" t="s">
        <v>18</v>
      </c>
      <c r="J11" s="314" t="s">
        <v>3</v>
      </c>
      <c r="K11" s="311"/>
      <c r="L11" s="84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</row>
    <row r="12" spans="1:46" s="310" customFormat="1" ht="12" customHeight="1">
      <c r="A12" s="311"/>
      <c r="B12" s="31"/>
      <c r="C12" s="311"/>
      <c r="D12" s="451" t="s">
        <v>19</v>
      </c>
      <c r="E12" s="311"/>
      <c r="F12" s="314" t="s">
        <v>1783</v>
      </c>
      <c r="G12" s="311"/>
      <c r="H12" s="311"/>
      <c r="I12" s="451" t="s">
        <v>21</v>
      </c>
      <c r="J12" s="313" t="str">
        <f>'[3]Rekapitulace stavby'!AN8</f>
        <v>9. 2. 2025</v>
      </c>
      <c r="K12" s="311"/>
      <c r="L12" s="84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</row>
    <row r="13" spans="1:46" s="310" customFormat="1" ht="10.9" customHeight="1">
      <c r="A13" s="311"/>
      <c r="B13" s="31"/>
      <c r="C13" s="311"/>
      <c r="D13" s="311"/>
      <c r="E13" s="311"/>
      <c r="F13" s="311"/>
      <c r="G13" s="311"/>
      <c r="H13" s="311"/>
      <c r="I13" s="311"/>
      <c r="J13" s="311"/>
      <c r="K13" s="311"/>
      <c r="L13" s="84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</row>
    <row r="14" spans="1:46" s="310" customFormat="1" ht="12" customHeight="1">
      <c r="A14" s="311"/>
      <c r="B14" s="31"/>
      <c r="C14" s="311"/>
      <c r="D14" s="451" t="s">
        <v>22</v>
      </c>
      <c r="E14" s="311"/>
      <c r="F14" s="311"/>
      <c r="G14" s="311"/>
      <c r="H14" s="311"/>
      <c r="I14" s="451" t="s">
        <v>23</v>
      </c>
      <c r="J14" s="314" t="s">
        <v>3</v>
      </c>
      <c r="K14" s="311"/>
      <c r="L14" s="84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</row>
    <row r="15" spans="1:46" s="310" customFormat="1" ht="18" customHeight="1">
      <c r="A15" s="311"/>
      <c r="B15" s="31"/>
      <c r="C15" s="311"/>
      <c r="D15" s="311"/>
      <c r="E15" s="314" t="s">
        <v>1788</v>
      </c>
      <c r="F15" s="311"/>
      <c r="G15" s="311"/>
      <c r="H15" s="311"/>
      <c r="I15" s="451" t="s">
        <v>25</v>
      </c>
      <c r="J15" s="314" t="s">
        <v>3</v>
      </c>
      <c r="K15" s="311"/>
      <c r="L15" s="84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</row>
    <row r="16" spans="1:46" s="310" customFormat="1" ht="6.95" customHeight="1">
      <c r="A16" s="311"/>
      <c r="B16" s="31"/>
      <c r="C16" s="311"/>
      <c r="D16" s="311"/>
      <c r="E16" s="311"/>
      <c r="F16" s="311"/>
      <c r="G16" s="311"/>
      <c r="H16" s="311"/>
      <c r="I16" s="311"/>
      <c r="J16" s="311"/>
      <c r="K16" s="311"/>
      <c r="L16" s="84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</row>
    <row r="17" spans="1:31" s="310" customFormat="1" ht="12.75">
      <c r="A17" s="311"/>
      <c r="B17" s="31"/>
      <c r="C17" s="311"/>
      <c r="D17" s="451" t="s">
        <v>26</v>
      </c>
      <c r="E17" s="311"/>
      <c r="F17" s="311"/>
      <c r="G17" s="311"/>
      <c r="H17" s="311"/>
      <c r="I17" s="451" t="s">
        <v>23</v>
      </c>
      <c r="J17" s="314" t="str">
        <f>'[3]Rekapitulace stavby'!AN13</f>
        <v/>
      </c>
      <c r="K17" s="311"/>
      <c r="L17" s="84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</row>
    <row r="18" spans="1:31" s="310" customFormat="1" ht="12.75">
      <c r="A18" s="311"/>
      <c r="B18" s="31"/>
      <c r="C18" s="311"/>
      <c r="D18" s="311"/>
      <c r="E18" s="553" t="str">
        <f>'[3]Rekapitulace stavby'!E14</f>
        <v xml:space="preserve"> </v>
      </c>
      <c r="F18" s="553"/>
      <c r="G18" s="553"/>
      <c r="H18" s="553"/>
      <c r="I18" s="451" t="s">
        <v>25</v>
      </c>
      <c r="J18" s="314" t="str">
        <f>'[3]Rekapitulace stavby'!AN14</f>
        <v/>
      </c>
      <c r="K18" s="311"/>
      <c r="L18" s="84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</row>
    <row r="19" spans="1:31" s="310" customFormat="1">
      <c r="A19" s="311"/>
      <c r="B19" s="31"/>
      <c r="C19" s="311"/>
      <c r="D19" s="311"/>
      <c r="E19" s="311"/>
      <c r="F19" s="311"/>
      <c r="G19" s="311"/>
      <c r="H19" s="311"/>
      <c r="I19" s="311"/>
      <c r="J19" s="311"/>
      <c r="K19" s="311"/>
      <c r="L19" s="84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</row>
    <row r="20" spans="1:31" s="310" customFormat="1" ht="12.75">
      <c r="A20" s="311"/>
      <c r="B20" s="31"/>
      <c r="C20" s="311"/>
      <c r="D20" s="451" t="s">
        <v>28</v>
      </c>
      <c r="E20" s="311"/>
      <c r="F20" s="311"/>
      <c r="G20" s="311"/>
      <c r="H20" s="311"/>
      <c r="I20" s="451" t="s">
        <v>23</v>
      </c>
      <c r="J20" s="314" t="s">
        <v>3</v>
      </c>
      <c r="K20" s="311"/>
      <c r="L20" s="84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</row>
    <row r="21" spans="1:31" s="310" customFormat="1" ht="12.75">
      <c r="A21" s="311"/>
      <c r="B21" s="31"/>
      <c r="C21" s="311"/>
      <c r="D21" s="311"/>
      <c r="E21" s="314" t="s">
        <v>1789</v>
      </c>
      <c r="F21" s="311"/>
      <c r="G21" s="311"/>
      <c r="H21" s="311"/>
      <c r="I21" s="451" t="s">
        <v>25</v>
      </c>
      <c r="J21" s="314" t="s">
        <v>3</v>
      </c>
      <c r="K21" s="311"/>
      <c r="L21" s="84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</row>
    <row r="22" spans="1:31" s="310" customFormat="1">
      <c r="A22" s="311"/>
      <c r="B22" s="31"/>
      <c r="C22" s="311"/>
      <c r="D22" s="311"/>
      <c r="E22" s="311"/>
      <c r="F22" s="311"/>
      <c r="G22" s="311"/>
      <c r="H22" s="311"/>
      <c r="I22" s="311"/>
      <c r="J22" s="311"/>
      <c r="K22" s="311"/>
      <c r="L22" s="84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</row>
    <row r="23" spans="1:31" s="310" customFormat="1" ht="12.75">
      <c r="A23" s="311"/>
      <c r="B23" s="31"/>
      <c r="C23" s="311"/>
      <c r="D23" s="451" t="s">
        <v>31</v>
      </c>
      <c r="E23" s="311"/>
      <c r="F23" s="311"/>
      <c r="G23" s="311"/>
      <c r="H23" s="311"/>
      <c r="I23" s="451" t="s">
        <v>23</v>
      </c>
      <c r="J23" s="314" t="s">
        <v>3</v>
      </c>
      <c r="K23" s="311"/>
      <c r="L23" s="84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</row>
    <row r="24" spans="1:31" s="310" customFormat="1" ht="12.75">
      <c r="A24" s="311"/>
      <c r="B24" s="31"/>
      <c r="C24" s="311"/>
      <c r="D24" s="311"/>
      <c r="E24" s="314" t="s">
        <v>1790</v>
      </c>
      <c r="F24" s="311"/>
      <c r="G24" s="311"/>
      <c r="H24" s="311"/>
      <c r="I24" s="451" t="s">
        <v>25</v>
      </c>
      <c r="J24" s="314" t="s">
        <v>3</v>
      </c>
      <c r="K24" s="311"/>
      <c r="L24" s="84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</row>
    <row r="25" spans="1:31" s="310" customFormat="1">
      <c r="A25" s="311"/>
      <c r="B25" s="31"/>
      <c r="C25" s="311"/>
      <c r="D25" s="311"/>
      <c r="E25" s="311"/>
      <c r="F25" s="311"/>
      <c r="G25" s="311"/>
      <c r="H25" s="311"/>
      <c r="I25" s="311"/>
      <c r="J25" s="311"/>
      <c r="K25" s="311"/>
      <c r="L25" s="84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</row>
    <row r="26" spans="1:31" s="310" customFormat="1" ht="12.75">
      <c r="A26" s="311"/>
      <c r="B26" s="31"/>
      <c r="C26" s="311"/>
      <c r="D26" s="451" t="s">
        <v>34</v>
      </c>
      <c r="E26" s="311"/>
      <c r="F26" s="311"/>
      <c r="G26" s="311"/>
      <c r="H26" s="311"/>
      <c r="I26" s="311"/>
      <c r="J26" s="311"/>
      <c r="K26" s="311"/>
      <c r="L26" s="84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</row>
    <row r="27" spans="1:31" s="317" customFormat="1" ht="12.75">
      <c r="A27" s="315"/>
      <c r="B27" s="86"/>
      <c r="C27" s="315"/>
      <c r="D27" s="315"/>
      <c r="E27" s="554" t="s">
        <v>1791</v>
      </c>
      <c r="F27" s="554"/>
      <c r="G27" s="554"/>
      <c r="H27" s="554"/>
      <c r="I27" s="315"/>
      <c r="J27" s="315"/>
      <c r="K27" s="315"/>
      <c r="L27" s="87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</row>
    <row r="28" spans="1:31" s="310" customFormat="1">
      <c r="A28" s="311"/>
      <c r="B28" s="31"/>
      <c r="C28" s="311"/>
      <c r="D28" s="311"/>
      <c r="E28" s="311"/>
      <c r="F28" s="311"/>
      <c r="G28" s="311"/>
      <c r="H28" s="311"/>
      <c r="I28" s="311"/>
      <c r="J28" s="311"/>
      <c r="K28" s="311"/>
      <c r="L28" s="84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</row>
    <row r="29" spans="1:31" s="310" customFormat="1">
      <c r="A29" s="311"/>
      <c r="B29" s="31"/>
      <c r="C29" s="311"/>
      <c r="D29" s="59"/>
      <c r="E29" s="59"/>
      <c r="F29" s="59"/>
      <c r="G29" s="59"/>
      <c r="H29" s="59"/>
      <c r="I29" s="59"/>
      <c r="J29" s="59"/>
      <c r="K29" s="59"/>
      <c r="L29" s="84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</row>
    <row r="30" spans="1:31" s="310" customFormat="1" ht="15.75">
      <c r="A30" s="311"/>
      <c r="B30" s="31"/>
      <c r="C30" s="311"/>
      <c r="D30" s="318" t="s">
        <v>36</v>
      </c>
      <c r="E30" s="311"/>
      <c r="F30" s="311"/>
      <c r="G30" s="311"/>
      <c r="H30" s="311"/>
      <c r="I30" s="311"/>
      <c r="J30" s="319">
        <f>ROUND(J119, 2)</f>
        <v>0</v>
      </c>
      <c r="K30" s="311"/>
      <c r="L30" s="84"/>
      <c r="N30" s="508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</row>
    <row r="31" spans="1:31" s="310" customFormat="1">
      <c r="A31" s="311"/>
      <c r="B31" s="31"/>
      <c r="C31" s="311"/>
      <c r="D31" s="59"/>
      <c r="E31" s="59"/>
      <c r="F31" s="59"/>
      <c r="G31" s="59"/>
      <c r="H31" s="59"/>
      <c r="I31" s="59"/>
      <c r="J31" s="59"/>
      <c r="K31" s="59"/>
      <c r="L31" s="84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</row>
    <row r="32" spans="1:31" s="310" customFormat="1" ht="12.75">
      <c r="A32" s="311"/>
      <c r="B32" s="31"/>
      <c r="C32" s="311"/>
      <c r="D32" s="311"/>
      <c r="E32" s="311"/>
      <c r="F32" s="320" t="s">
        <v>38</v>
      </c>
      <c r="G32" s="311"/>
      <c r="H32" s="311"/>
      <c r="I32" s="320" t="s">
        <v>37</v>
      </c>
      <c r="J32" s="320" t="s">
        <v>39</v>
      </c>
      <c r="K32" s="311"/>
      <c r="L32" s="84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</row>
    <row r="33" spans="1:31" s="310" customFormat="1" ht="12.75">
      <c r="A33" s="311"/>
      <c r="B33" s="31"/>
      <c r="C33" s="311"/>
      <c r="D33" s="321" t="s">
        <v>40</v>
      </c>
      <c r="E33" s="451" t="s">
        <v>41</v>
      </c>
      <c r="F33" s="322">
        <f>ROUND((SUM(BE119:BE175)),  2)</f>
        <v>0</v>
      </c>
      <c r="G33" s="311"/>
      <c r="H33" s="311"/>
      <c r="I33" s="323">
        <v>0.21</v>
      </c>
      <c r="J33" s="322">
        <f>ROUND(((SUM(BE119:BE175))*I33),  2)</f>
        <v>0</v>
      </c>
      <c r="K33" s="311"/>
      <c r="L33" s="84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</row>
    <row r="34" spans="1:31" s="310" customFormat="1" ht="12.75">
      <c r="A34" s="311"/>
      <c r="B34" s="31"/>
      <c r="C34" s="311"/>
      <c r="D34" s="311"/>
      <c r="E34" s="451" t="s">
        <v>42</v>
      </c>
      <c r="F34" s="322">
        <f>ROUND((SUM(BF119:BF175)),  2)</f>
        <v>0</v>
      </c>
      <c r="G34" s="311"/>
      <c r="H34" s="311"/>
      <c r="I34" s="323">
        <v>0.12</v>
      </c>
      <c r="J34" s="322">
        <f>ROUND(((SUM(BF119:BF175))*I34),  2)</f>
        <v>0</v>
      </c>
      <c r="K34" s="311"/>
      <c r="L34" s="84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</row>
    <row r="35" spans="1:31" s="310" customFormat="1" ht="12.75">
      <c r="A35" s="311"/>
      <c r="B35" s="31"/>
      <c r="C35" s="311"/>
      <c r="D35" s="311"/>
      <c r="E35" s="451" t="s">
        <v>43</v>
      </c>
      <c r="F35" s="322">
        <f>ROUND((SUM(BG119:BG175)),  2)</f>
        <v>0</v>
      </c>
      <c r="G35" s="311"/>
      <c r="H35" s="311"/>
      <c r="I35" s="323">
        <v>0.21</v>
      </c>
      <c r="J35" s="322">
        <f>0</f>
        <v>0</v>
      </c>
      <c r="K35" s="311"/>
      <c r="L35" s="84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</row>
    <row r="36" spans="1:31" s="310" customFormat="1" ht="12.75">
      <c r="A36" s="311"/>
      <c r="B36" s="31"/>
      <c r="C36" s="311"/>
      <c r="D36" s="311"/>
      <c r="E36" s="451" t="s">
        <v>44</v>
      </c>
      <c r="F36" s="322">
        <f>ROUND((SUM(BH119:BH175)),  2)</f>
        <v>0</v>
      </c>
      <c r="G36" s="311"/>
      <c r="H36" s="311"/>
      <c r="I36" s="323">
        <v>0.12</v>
      </c>
      <c r="J36" s="322">
        <f>0</f>
        <v>0</v>
      </c>
      <c r="K36" s="311"/>
      <c r="L36" s="84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</row>
    <row r="37" spans="1:31" s="310" customFormat="1" ht="12.75">
      <c r="A37" s="311"/>
      <c r="B37" s="31"/>
      <c r="C37" s="311"/>
      <c r="D37" s="311"/>
      <c r="E37" s="451" t="s">
        <v>45</v>
      </c>
      <c r="F37" s="322">
        <f>ROUND((SUM(BI119:BI175)),  2)</f>
        <v>0</v>
      </c>
      <c r="G37" s="311"/>
      <c r="H37" s="311"/>
      <c r="I37" s="323">
        <v>0</v>
      </c>
      <c r="J37" s="322">
        <f>0</f>
        <v>0</v>
      </c>
      <c r="K37" s="311"/>
      <c r="L37" s="84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</row>
    <row r="38" spans="1:31" s="310" customFormat="1">
      <c r="A38" s="311"/>
      <c r="B38" s="31"/>
      <c r="C38" s="311"/>
      <c r="D38" s="311"/>
      <c r="E38" s="311"/>
      <c r="F38" s="311"/>
      <c r="G38" s="311"/>
      <c r="H38" s="311"/>
      <c r="I38" s="311"/>
      <c r="J38" s="311"/>
      <c r="K38" s="311"/>
      <c r="L38" s="84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</row>
    <row r="39" spans="1:31" s="310" customFormat="1" ht="15.75">
      <c r="A39" s="311"/>
      <c r="B39" s="31"/>
      <c r="C39" s="324"/>
      <c r="D39" s="93" t="s">
        <v>46</v>
      </c>
      <c r="E39" s="53"/>
      <c r="F39" s="53"/>
      <c r="G39" s="94" t="s">
        <v>47</v>
      </c>
      <c r="H39" s="95" t="s">
        <v>48</v>
      </c>
      <c r="I39" s="53"/>
      <c r="J39" s="96">
        <f>SUM(J30:J37)</f>
        <v>0</v>
      </c>
      <c r="K39" s="97"/>
      <c r="L39" s="84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</row>
    <row r="40" spans="1:31" s="310" customFormat="1">
      <c r="A40" s="311"/>
      <c r="B40" s="31"/>
      <c r="C40" s="311"/>
      <c r="D40" s="311"/>
      <c r="E40" s="311"/>
      <c r="F40" s="311"/>
      <c r="G40" s="311"/>
      <c r="H40" s="311"/>
      <c r="I40" s="311"/>
      <c r="J40" s="311"/>
      <c r="K40" s="311"/>
      <c r="L40" s="84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</row>
    <row r="41" spans="1:31">
      <c r="B41" s="21"/>
      <c r="L41" s="21"/>
    </row>
    <row r="42" spans="1:31">
      <c r="B42" s="21"/>
      <c r="L42" s="21"/>
    </row>
    <row r="43" spans="1:31">
      <c r="B43" s="21"/>
      <c r="L43" s="21"/>
    </row>
    <row r="44" spans="1:31">
      <c r="B44" s="21"/>
      <c r="L44" s="21"/>
    </row>
    <row r="45" spans="1:31">
      <c r="B45" s="21"/>
      <c r="L45" s="21"/>
    </row>
    <row r="46" spans="1:31">
      <c r="B46" s="21"/>
      <c r="L46" s="21"/>
    </row>
    <row r="47" spans="1:31">
      <c r="B47" s="21"/>
      <c r="L47" s="21"/>
    </row>
    <row r="48" spans="1:31">
      <c r="B48" s="21"/>
      <c r="L48" s="21"/>
    </row>
    <row r="49" spans="1:31" ht="14.45" customHeight="1">
      <c r="B49" s="21"/>
      <c r="L49" s="21"/>
    </row>
    <row r="50" spans="1:31" s="310" customFormat="1" ht="14.45" customHeight="1">
      <c r="B50" s="84"/>
      <c r="D50" s="325" t="s">
        <v>1653</v>
      </c>
      <c r="E50" s="326"/>
      <c r="F50" s="326"/>
      <c r="G50" s="325" t="s">
        <v>1792</v>
      </c>
      <c r="H50" s="326"/>
      <c r="I50" s="326"/>
      <c r="J50" s="326"/>
      <c r="K50" s="326"/>
      <c r="L50" s="84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310" customFormat="1" ht="12.75">
      <c r="A61" s="311"/>
      <c r="B61" s="31"/>
      <c r="C61" s="311"/>
      <c r="D61" s="327" t="s">
        <v>1793</v>
      </c>
      <c r="E61" s="293"/>
      <c r="F61" s="328" t="s">
        <v>1794</v>
      </c>
      <c r="G61" s="327" t="s">
        <v>1793</v>
      </c>
      <c r="H61" s="293"/>
      <c r="I61" s="293"/>
      <c r="J61" s="329" t="s">
        <v>1794</v>
      </c>
      <c r="K61" s="293"/>
      <c r="L61" s="84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310" customFormat="1" ht="12.75">
      <c r="A65" s="311"/>
      <c r="B65" s="31"/>
      <c r="C65" s="311"/>
      <c r="D65" s="325" t="s">
        <v>1795</v>
      </c>
      <c r="E65" s="330"/>
      <c r="F65" s="330"/>
      <c r="G65" s="325" t="s">
        <v>1796</v>
      </c>
      <c r="H65" s="330"/>
      <c r="I65" s="330"/>
      <c r="J65" s="330"/>
      <c r="K65" s="330"/>
      <c r="L65" s="84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310" customFormat="1" ht="12.75">
      <c r="A76" s="311"/>
      <c r="B76" s="31"/>
      <c r="C76" s="311"/>
      <c r="D76" s="327" t="s">
        <v>1793</v>
      </c>
      <c r="E76" s="293"/>
      <c r="F76" s="328" t="s">
        <v>1794</v>
      </c>
      <c r="G76" s="327" t="s">
        <v>1793</v>
      </c>
      <c r="H76" s="293"/>
      <c r="I76" s="293"/>
      <c r="J76" s="329" t="s">
        <v>1794</v>
      </c>
      <c r="K76" s="293"/>
      <c r="L76" s="84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</row>
    <row r="77" spans="1:31" s="310" customFormat="1" ht="14.45" customHeight="1">
      <c r="A77" s="311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84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</row>
    <row r="81" spans="1:47" s="310" customFormat="1">
      <c r="A81" s="31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84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</row>
    <row r="82" spans="1:47" s="310" customFormat="1" ht="18">
      <c r="A82" s="311"/>
      <c r="B82" s="331"/>
      <c r="C82" s="332" t="s">
        <v>112</v>
      </c>
      <c r="D82" s="335"/>
      <c r="E82" s="335"/>
      <c r="F82" s="335"/>
      <c r="G82" s="335"/>
      <c r="H82" s="335"/>
      <c r="I82" s="335"/>
      <c r="J82" s="335"/>
      <c r="K82" s="335"/>
      <c r="L82" s="84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</row>
    <row r="83" spans="1:47" s="310" customFormat="1">
      <c r="A83" s="311"/>
      <c r="B83" s="331"/>
      <c r="C83" s="335"/>
      <c r="D83" s="335"/>
      <c r="E83" s="335"/>
      <c r="F83" s="335"/>
      <c r="G83" s="335"/>
      <c r="H83" s="335"/>
      <c r="I83" s="335"/>
      <c r="J83" s="335"/>
      <c r="K83" s="335"/>
      <c r="L83" s="84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</row>
    <row r="84" spans="1:47" s="310" customFormat="1" ht="12.75">
      <c r="A84" s="311"/>
      <c r="B84" s="331"/>
      <c r="C84" s="452" t="s">
        <v>15</v>
      </c>
      <c r="D84" s="335"/>
      <c r="E84" s="335"/>
      <c r="F84" s="335"/>
      <c r="G84" s="335"/>
      <c r="H84" s="335"/>
      <c r="I84" s="335"/>
      <c r="J84" s="335"/>
      <c r="K84" s="335"/>
      <c r="L84" s="84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</row>
    <row r="85" spans="1:47" s="310" customFormat="1" ht="12.75">
      <c r="A85" s="311"/>
      <c r="B85" s="331"/>
      <c r="C85" s="335"/>
      <c r="D85" s="335"/>
      <c r="E85" s="555" t="str">
        <f>E7</f>
        <v>REZIDENCE PRAŽSKÁ – BENEŠOV - Vnitřní horkovod</v>
      </c>
      <c r="F85" s="556"/>
      <c r="G85" s="556"/>
      <c r="H85" s="556"/>
      <c r="I85" s="335"/>
      <c r="J85" s="335"/>
      <c r="K85" s="335"/>
      <c r="L85" s="84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</row>
    <row r="86" spans="1:47" s="310" customFormat="1" ht="12.75">
      <c r="A86" s="311"/>
      <c r="B86" s="331"/>
      <c r="C86" s="452" t="s">
        <v>108</v>
      </c>
      <c r="D86" s="335"/>
      <c r="E86" s="335"/>
      <c r="F86" s="335"/>
      <c r="G86" s="335"/>
      <c r="H86" s="335"/>
      <c r="I86" s="335"/>
      <c r="J86" s="335"/>
      <c r="K86" s="335"/>
      <c r="L86" s="84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</row>
    <row r="87" spans="1:47" s="310" customFormat="1">
      <c r="A87" s="311"/>
      <c r="B87" s="331"/>
      <c r="C87" s="335"/>
      <c r="D87" s="335"/>
      <c r="E87" s="550" t="str">
        <f>E9</f>
        <v>T - Trubní vedení</v>
      </c>
      <c r="F87" s="551"/>
      <c r="G87" s="551"/>
      <c r="H87" s="551"/>
      <c r="I87" s="335"/>
      <c r="J87" s="335"/>
      <c r="K87" s="335"/>
      <c r="L87" s="84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</row>
    <row r="88" spans="1:47" s="310" customFormat="1">
      <c r="A88" s="311"/>
      <c r="B88" s="331"/>
      <c r="C88" s="335"/>
      <c r="D88" s="335"/>
      <c r="E88" s="335"/>
      <c r="F88" s="335"/>
      <c r="G88" s="335"/>
      <c r="H88" s="335"/>
      <c r="I88" s="335"/>
      <c r="J88" s="335"/>
      <c r="K88" s="335"/>
      <c r="L88" s="84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</row>
    <row r="89" spans="1:47" s="310" customFormat="1" ht="12.75">
      <c r="A89" s="311"/>
      <c r="B89" s="331"/>
      <c r="C89" s="452" t="s">
        <v>19</v>
      </c>
      <c r="D89" s="335"/>
      <c r="E89" s="335"/>
      <c r="F89" s="336" t="str">
        <f>F12</f>
        <v>Benešov</v>
      </c>
      <c r="G89" s="335"/>
      <c r="H89" s="335"/>
      <c r="I89" s="452" t="s">
        <v>21</v>
      </c>
      <c r="J89" s="337" t="str">
        <f>IF(J12="","",J12)</f>
        <v>9. 2. 2025</v>
      </c>
      <c r="K89" s="335"/>
      <c r="L89" s="84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</row>
    <row r="90" spans="1:47" s="310" customFormat="1">
      <c r="A90" s="311"/>
      <c r="B90" s="331"/>
      <c r="C90" s="335"/>
      <c r="D90" s="335"/>
      <c r="E90" s="335"/>
      <c r="F90" s="335"/>
      <c r="G90" s="335"/>
      <c r="H90" s="335"/>
      <c r="I90" s="335"/>
      <c r="J90" s="335"/>
      <c r="K90" s="335"/>
      <c r="L90" s="84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</row>
    <row r="91" spans="1:47" s="310" customFormat="1" ht="25.5">
      <c r="A91" s="311"/>
      <c r="B91" s="331"/>
      <c r="C91" s="452" t="s">
        <v>22</v>
      </c>
      <c r="D91" s="335"/>
      <c r="E91" s="335"/>
      <c r="F91" s="336" t="str">
        <f>E15</f>
        <v>Městská tepelná zařízení s.r.o.</v>
      </c>
      <c r="G91" s="335"/>
      <c r="H91" s="335"/>
      <c r="I91" s="452" t="s">
        <v>28</v>
      </c>
      <c r="J91" s="338" t="str">
        <f>E21</f>
        <v>LORENC TZB spol. s.r.o.</v>
      </c>
      <c r="K91" s="335"/>
      <c r="L91" s="84"/>
      <c r="S91" s="311"/>
      <c r="T91" s="311"/>
      <c r="U91" s="311"/>
      <c r="V91" s="311"/>
      <c r="W91" s="311"/>
      <c r="X91" s="311"/>
      <c r="Y91" s="311"/>
      <c r="Z91" s="311"/>
      <c r="AA91" s="311"/>
      <c r="AB91" s="311"/>
      <c r="AC91" s="311"/>
      <c r="AD91" s="311"/>
      <c r="AE91" s="311"/>
    </row>
    <row r="92" spans="1:47" s="310" customFormat="1" ht="12.75">
      <c r="A92" s="311"/>
      <c r="B92" s="331"/>
      <c r="C92" s="452" t="s">
        <v>26</v>
      </c>
      <c r="D92" s="335"/>
      <c r="E92" s="335"/>
      <c r="F92" s="336" t="str">
        <f>IF(E18="","",E18)</f>
        <v xml:space="preserve"> </v>
      </c>
      <c r="G92" s="335"/>
      <c r="H92" s="335"/>
      <c r="I92" s="452" t="s">
        <v>31</v>
      </c>
      <c r="J92" s="338" t="str">
        <f>E24</f>
        <v>Martin Škrabal</v>
      </c>
      <c r="K92" s="335"/>
      <c r="L92" s="84"/>
      <c r="S92" s="311"/>
      <c r="T92" s="311"/>
      <c r="U92" s="311"/>
      <c r="V92" s="311"/>
      <c r="W92" s="311"/>
      <c r="X92" s="311"/>
      <c r="Y92" s="311"/>
      <c r="Z92" s="311"/>
      <c r="AA92" s="311"/>
      <c r="AB92" s="311"/>
      <c r="AC92" s="311"/>
      <c r="AD92" s="311"/>
      <c r="AE92" s="311"/>
    </row>
    <row r="93" spans="1:47" s="310" customFormat="1">
      <c r="A93" s="311"/>
      <c r="B93" s="331"/>
      <c r="C93" s="335"/>
      <c r="D93" s="335"/>
      <c r="E93" s="335"/>
      <c r="F93" s="335"/>
      <c r="G93" s="335"/>
      <c r="H93" s="335"/>
      <c r="I93" s="335"/>
      <c r="J93" s="335"/>
      <c r="K93" s="335"/>
      <c r="L93" s="84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D93" s="311"/>
      <c r="AE93" s="311"/>
    </row>
    <row r="94" spans="1:47" s="310" customFormat="1" ht="12">
      <c r="A94" s="311"/>
      <c r="B94" s="331"/>
      <c r="C94" s="339" t="s">
        <v>113</v>
      </c>
      <c r="D94" s="340"/>
      <c r="E94" s="340"/>
      <c r="F94" s="340"/>
      <c r="G94" s="340"/>
      <c r="H94" s="340"/>
      <c r="I94" s="340"/>
      <c r="J94" s="341" t="s">
        <v>114</v>
      </c>
      <c r="K94" s="340"/>
      <c r="L94" s="84"/>
      <c r="S94" s="311"/>
      <c r="T94" s="311"/>
      <c r="U94" s="311"/>
      <c r="V94" s="311"/>
      <c r="W94" s="311"/>
      <c r="X94" s="311"/>
      <c r="Y94" s="311"/>
      <c r="Z94" s="311"/>
      <c r="AA94" s="311"/>
      <c r="AB94" s="311"/>
      <c r="AC94" s="311"/>
      <c r="AD94" s="311"/>
      <c r="AE94" s="311"/>
    </row>
    <row r="95" spans="1:47" s="310" customFormat="1">
      <c r="A95" s="311"/>
      <c r="B95" s="331"/>
      <c r="C95" s="335"/>
      <c r="D95" s="335"/>
      <c r="E95" s="335"/>
      <c r="F95" s="335"/>
      <c r="G95" s="335"/>
      <c r="H95" s="335"/>
      <c r="I95" s="335"/>
      <c r="J95" s="335"/>
      <c r="K95" s="335"/>
      <c r="L95" s="84"/>
      <c r="S95" s="311"/>
      <c r="T95" s="311"/>
      <c r="U95" s="311"/>
      <c r="V95" s="311"/>
      <c r="W95" s="311"/>
      <c r="X95" s="311"/>
      <c r="Y95" s="311"/>
      <c r="Z95" s="311"/>
      <c r="AA95" s="311"/>
      <c r="AB95" s="311"/>
      <c r="AC95" s="311"/>
      <c r="AD95" s="311"/>
      <c r="AE95" s="311"/>
    </row>
    <row r="96" spans="1:47" s="310" customFormat="1" ht="15.75">
      <c r="A96" s="311"/>
      <c r="B96" s="331"/>
      <c r="C96" s="342" t="s">
        <v>1797</v>
      </c>
      <c r="D96" s="335"/>
      <c r="E96" s="335"/>
      <c r="F96" s="335"/>
      <c r="G96" s="335"/>
      <c r="H96" s="335"/>
      <c r="I96" s="335"/>
      <c r="J96" s="343">
        <f>J119</f>
        <v>0</v>
      </c>
      <c r="K96" s="335"/>
      <c r="L96" s="84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U96" s="304" t="s">
        <v>115</v>
      </c>
    </row>
    <row r="97" spans="1:31" s="344" customFormat="1" ht="15">
      <c r="B97" s="345"/>
      <c r="C97" s="346"/>
      <c r="D97" s="347" t="s">
        <v>2116</v>
      </c>
      <c r="E97" s="348"/>
      <c r="F97" s="348"/>
      <c r="G97" s="348"/>
      <c r="H97" s="348"/>
      <c r="I97" s="348"/>
      <c r="J97" s="349">
        <f>J120</f>
        <v>0</v>
      </c>
      <c r="K97" s="346"/>
      <c r="L97" s="101"/>
    </row>
    <row r="98" spans="1:31" s="344" customFormat="1" ht="15">
      <c r="B98" s="345"/>
      <c r="C98" s="346"/>
      <c r="D98" s="347" t="s">
        <v>2117</v>
      </c>
      <c r="E98" s="348"/>
      <c r="F98" s="348"/>
      <c r="G98" s="348"/>
      <c r="H98" s="348"/>
      <c r="I98" s="348"/>
      <c r="J98" s="349">
        <f>J159</f>
        <v>0</v>
      </c>
      <c r="K98" s="346"/>
      <c r="L98" s="101"/>
    </row>
    <row r="99" spans="1:31" s="344" customFormat="1" ht="15">
      <c r="B99" s="345"/>
      <c r="C99" s="346"/>
      <c r="D99" s="347" t="s">
        <v>2118</v>
      </c>
      <c r="E99" s="348"/>
      <c r="F99" s="348"/>
      <c r="G99" s="348"/>
      <c r="H99" s="348"/>
      <c r="I99" s="348"/>
      <c r="J99" s="349">
        <f>J168</f>
        <v>0</v>
      </c>
      <c r="K99" s="346"/>
      <c r="L99" s="101"/>
    </row>
    <row r="100" spans="1:31" s="310" customFormat="1">
      <c r="A100" s="311"/>
      <c r="B100" s="331"/>
      <c r="C100" s="335"/>
      <c r="D100" s="335"/>
      <c r="E100" s="335"/>
      <c r="F100" s="335"/>
      <c r="G100" s="335"/>
      <c r="H100" s="335"/>
      <c r="I100" s="335"/>
      <c r="J100" s="335"/>
      <c r="K100" s="335"/>
      <c r="L100" s="84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311"/>
    </row>
    <row r="101" spans="1:31" s="310" customFormat="1">
      <c r="A101" s="311"/>
      <c r="B101" s="356"/>
      <c r="C101" s="357"/>
      <c r="D101" s="357"/>
      <c r="E101" s="357"/>
      <c r="F101" s="357"/>
      <c r="G101" s="357"/>
      <c r="H101" s="357"/>
      <c r="I101" s="357"/>
      <c r="J101" s="357"/>
      <c r="K101" s="357"/>
      <c r="L101" s="84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</row>
    <row r="105" spans="1:31" s="310" customFormat="1">
      <c r="A105" s="311"/>
      <c r="B105" s="358"/>
      <c r="C105" s="359"/>
      <c r="D105" s="359"/>
      <c r="E105" s="359"/>
      <c r="F105" s="359"/>
      <c r="G105" s="359"/>
      <c r="H105" s="359"/>
      <c r="I105" s="359"/>
      <c r="J105" s="359"/>
      <c r="K105" s="359"/>
      <c r="L105" s="84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D105" s="311"/>
      <c r="AE105" s="311"/>
    </row>
    <row r="106" spans="1:31" s="310" customFormat="1" ht="18">
      <c r="A106" s="311"/>
      <c r="B106" s="331"/>
      <c r="C106" s="332" t="s">
        <v>120</v>
      </c>
      <c r="D106" s="335"/>
      <c r="E106" s="335"/>
      <c r="F106" s="335"/>
      <c r="G106" s="335"/>
      <c r="H106" s="335"/>
      <c r="I106" s="335"/>
      <c r="J106" s="335"/>
      <c r="K106" s="335"/>
      <c r="L106" s="84"/>
      <c r="S106" s="311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311"/>
      <c r="AE106" s="311"/>
    </row>
    <row r="107" spans="1:31" s="310" customFormat="1">
      <c r="A107" s="311"/>
      <c r="B107" s="331"/>
      <c r="C107" s="335"/>
      <c r="D107" s="335"/>
      <c r="E107" s="335"/>
      <c r="F107" s="335"/>
      <c r="G107" s="335"/>
      <c r="H107" s="335"/>
      <c r="I107" s="335"/>
      <c r="J107" s="335"/>
      <c r="K107" s="335"/>
      <c r="L107" s="84"/>
      <c r="S107" s="311"/>
      <c r="T107" s="311"/>
      <c r="U107" s="311"/>
      <c r="V107" s="311"/>
      <c r="W107" s="311"/>
      <c r="X107" s="311"/>
      <c r="Y107" s="311"/>
      <c r="Z107" s="311"/>
      <c r="AA107" s="311"/>
      <c r="AB107" s="311"/>
      <c r="AC107" s="311"/>
      <c r="AD107" s="311"/>
      <c r="AE107" s="311"/>
    </row>
    <row r="108" spans="1:31" s="310" customFormat="1" ht="12.75">
      <c r="A108" s="311"/>
      <c r="B108" s="331"/>
      <c r="C108" s="452" t="s">
        <v>15</v>
      </c>
      <c r="D108" s="335"/>
      <c r="E108" s="335"/>
      <c r="F108" s="335"/>
      <c r="G108" s="335"/>
      <c r="H108" s="335"/>
      <c r="I108" s="335"/>
      <c r="J108" s="335"/>
      <c r="K108" s="335"/>
      <c r="L108" s="84"/>
      <c r="S108" s="311"/>
      <c r="T108" s="311"/>
      <c r="U108" s="311"/>
      <c r="V108" s="311"/>
      <c r="W108" s="311"/>
      <c r="X108" s="311"/>
      <c r="Y108" s="311"/>
      <c r="Z108" s="311"/>
      <c r="AA108" s="311"/>
      <c r="AB108" s="311"/>
      <c r="AC108" s="311"/>
      <c r="AD108" s="311"/>
      <c r="AE108" s="311"/>
    </row>
    <row r="109" spans="1:31" s="310" customFormat="1" ht="12.75">
      <c r="A109" s="311"/>
      <c r="B109" s="331"/>
      <c r="C109" s="335"/>
      <c r="D109" s="335"/>
      <c r="E109" s="555" t="str">
        <f>E7</f>
        <v>REZIDENCE PRAŽSKÁ – BENEŠOV - Vnitřní horkovod</v>
      </c>
      <c r="F109" s="556"/>
      <c r="G109" s="556"/>
      <c r="H109" s="556"/>
      <c r="I109" s="335"/>
      <c r="J109" s="335"/>
      <c r="K109" s="335"/>
      <c r="L109" s="84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1"/>
      <c r="AD109" s="311"/>
      <c r="AE109" s="311"/>
    </row>
    <row r="110" spans="1:31" s="310" customFormat="1" ht="12.75">
      <c r="A110" s="311"/>
      <c r="B110" s="331"/>
      <c r="C110" s="452" t="s">
        <v>108</v>
      </c>
      <c r="D110" s="335"/>
      <c r="E110" s="335"/>
      <c r="F110" s="335"/>
      <c r="G110" s="335"/>
      <c r="H110" s="335"/>
      <c r="I110" s="335"/>
      <c r="J110" s="335"/>
      <c r="K110" s="335"/>
      <c r="L110" s="84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1"/>
      <c r="AD110" s="311"/>
      <c r="AE110" s="311"/>
    </row>
    <row r="111" spans="1:31" s="310" customFormat="1">
      <c r="A111" s="311"/>
      <c r="B111" s="331"/>
      <c r="C111" s="335"/>
      <c r="D111" s="335"/>
      <c r="E111" s="550" t="str">
        <f>E9</f>
        <v>T - Trubní vedení</v>
      </c>
      <c r="F111" s="551"/>
      <c r="G111" s="551"/>
      <c r="H111" s="551"/>
      <c r="I111" s="335"/>
      <c r="J111" s="335"/>
      <c r="K111" s="335"/>
      <c r="L111" s="84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</row>
    <row r="112" spans="1:31" s="310" customFormat="1">
      <c r="A112" s="311"/>
      <c r="B112" s="331"/>
      <c r="C112" s="335"/>
      <c r="D112" s="335"/>
      <c r="E112" s="335"/>
      <c r="F112" s="335"/>
      <c r="G112" s="335"/>
      <c r="H112" s="335"/>
      <c r="I112" s="335"/>
      <c r="J112" s="335"/>
      <c r="K112" s="335"/>
      <c r="L112" s="84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</row>
    <row r="113" spans="1:65" s="310" customFormat="1" ht="12" customHeight="1">
      <c r="A113" s="311"/>
      <c r="B113" s="331"/>
      <c r="C113" s="452" t="s">
        <v>19</v>
      </c>
      <c r="D113" s="335"/>
      <c r="E113" s="335"/>
      <c r="F113" s="336" t="str">
        <f>F12</f>
        <v>Benešov</v>
      </c>
      <c r="G113" s="335"/>
      <c r="H113" s="335"/>
      <c r="I113" s="452" t="s">
        <v>21</v>
      </c>
      <c r="J113" s="337" t="str">
        <f>IF(J12="","",J12)</f>
        <v>9. 2. 2025</v>
      </c>
      <c r="K113" s="335"/>
      <c r="L113" s="84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D113" s="311"/>
      <c r="AE113" s="311"/>
    </row>
    <row r="114" spans="1:65" s="310" customFormat="1" ht="6.95" customHeight="1">
      <c r="A114" s="311"/>
      <c r="B114" s="331"/>
      <c r="C114" s="335"/>
      <c r="D114" s="335"/>
      <c r="E114" s="335"/>
      <c r="F114" s="335"/>
      <c r="G114" s="335"/>
      <c r="H114" s="335"/>
      <c r="I114" s="335"/>
      <c r="J114" s="335"/>
      <c r="K114" s="335"/>
      <c r="L114" s="84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</row>
    <row r="115" spans="1:65" s="310" customFormat="1" ht="25.7" customHeight="1">
      <c r="A115" s="311"/>
      <c r="B115" s="331"/>
      <c r="C115" s="452" t="s">
        <v>22</v>
      </c>
      <c r="D115" s="335"/>
      <c r="E115" s="335"/>
      <c r="F115" s="336" t="str">
        <f>E15</f>
        <v>Městská tepelná zařízení s.r.o.</v>
      </c>
      <c r="G115" s="335"/>
      <c r="H115" s="335"/>
      <c r="I115" s="452" t="s">
        <v>28</v>
      </c>
      <c r="J115" s="338" t="str">
        <f>E21</f>
        <v>LORENC TZB spol. s.r.o.</v>
      </c>
      <c r="K115" s="335"/>
      <c r="L115" s="84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E115" s="311"/>
    </row>
    <row r="116" spans="1:65" s="310" customFormat="1" ht="15.2" customHeight="1">
      <c r="A116" s="311"/>
      <c r="B116" s="331"/>
      <c r="C116" s="452" t="s">
        <v>26</v>
      </c>
      <c r="D116" s="335"/>
      <c r="E116" s="335"/>
      <c r="F116" s="336" t="str">
        <f>IF(E18="","",E18)</f>
        <v xml:space="preserve"> </v>
      </c>
      <c r="G116" s="335"/>
      <c r="H116" s="335"/>
      <c r="I116" s="452" t="s">
        <v>31</v>
      </c>
      <c r="J116" s="338" t="str">
        <f>E24</f>
        <v>Martin Škrabal</v>
      </c>
      <c r="K116" s="335"/>
      <c r="L116" s="84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311"/>
      <c r="AE116" s="311"/>
    </row>
    <row r="117" spans="1:65" s="310" customFormat="1" ht="10.35" customHeight="1">
      <c r="A117" s="311"/>
      <c r="B117" s="331"/>
      <c r="C117" s="335"/>
      <c r="D117" s="335"/>
      <c r="E117" s="335"/>
      <c r="F117" s="335"/>
      <c r="G117" s="335"/>
      <c r="H117" s="335"/>
      <c r="I117" s="335"/>
      <c r="J117" s="335"/>
      <c r="K117" s="335"/>
      <c r="L117" s="84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</row>
    <row r="118" spans="1:65" s="368" customFormat="1" ht="29.25" customHeight="1">
      <c r="A118" s="360"/>
      <c r="B118" s="361"/>
      <c r="C118" s="362" t="s">
        <v>121</v>
      </c>
      <c r="D118" s="363" t="s">
        <v>55</v>
      </c>
      <c r="E118" s="363" t="s">
        <v>51</v>
      </c>
      <c r="F118" s="363" t="s">
        <v>52</v>
      </c>
      <c r="G118" s="363" t="s">
        <v>122</v>
      </c>
      <c r="H118" s="363" t="s">
        <v>123</v>
      </c>
      <c r="I118" s="363" t="s">
        <v>124</v>
      </c>
      <c r="J118" s="364" t="s">
        <v>114</v>
      </c>
      <c r="K118" s="476" t="s">
        <v>125</v>
      </c>
      <c r="L118" s="114"/>
      <c r="M118" s="365" t="s">
        <v>3</v>
      </c>
      <c r="N118" s="366" t="s">
        <v>40</v>
      </c>
      <c r="O118" s="366" t="s">
        <v>126</v>
      </c>
      <c r="P118" s="366" t="s">
        <v>127</v>
      </c>
      <c r="Q118" s="366" t="s">
        <v>128</v>
      </c>
      <c r="R118" s="366" t="s">
        <v>129</v>
      </c>
      <c r="S118" s="366" t="s">
        <v>130</v>
      </c>
      <c r="T118" s="367" t="s">
        <v>131</v>
      </c>
      <c r="U118" s="360"/>
      <c r="V118" s="360"/>
      <c r="W118" s="360"/>
      <c r="X118" s="360"/>
      <c r="Y118" s="360"/>
      <c r="Z118" s="360"/>
      <c r="AA118" s="360"/>
      <c r="AB118" s="360"/>
      <c r="AC118" s="360"/>
      <c r="AD118" s="360"/>
      <c r="AE118" s="360"/>
    </row>
    <row r="119" spans="1:65" s="310" customFormat="1" ht="22.9" customHeight="1">
      <c r="A119" s="311"/>
      <c r="B119" s="331"/>
      <c r="C119" s="369" t="s">
        <v>132</v>
      </c>
      <c r="D119" s="335"/>
      <c r="E119" s="335"/>
      <c r="F119" s="335"/>
      <c r="G119" s="335"/>
      <c r="H119" s="335"/>
      <c r="I119" s="335"/>
      <c r="J119" s="370">
        <f>BK119</f>
        <v>0</v>
      </c>
      <c r="K119" s="335"/>
      <c r="L119" s="31"/>
      <c r="M119" s="371"/>
      <c r="N119" s="372"/>
      <c r="O119" s="373"/>
      <c r="P119" s="374">
        <f>P120+P159+P168</f>
        <v>0</v>
      </c>
      <c r="Q119" s="373"/>
      <c r="R119" s="374">
        <f>R120+R159+R168</f>
        <v>0</v>
      </c>
      <c r="S119" s="373"/>
      <c r="T119" s="375">
        <f>T120+T159+T168</f>
        <v>0</v>
      </c>
      <c r="U119" s="311"/>
      <c r="V119" s="311"/>
      <c r="W119" s="311"/>
      <c r="X119" s="311"/>
      <c r="Y119" s="311"/>
      <c r="Z119" s="311"/>
      <c r="AA119" s="311"/>
      <c r="AB119" s="311"/>
      <c r="AC119" s="311"/>
      <c r="AD119" s="311"/>
      <c r="AE119" s="311"/>
      <c r="AT119" s="304" t="s">
        <v>69</v>
      </c>
      <c r="AU119" s="304" t="s">
        <v>115</v>
      </c>
      <c r="BK119" s="376">
        <f>BK120+BK159+BK168</f>
        <v>0</v>
      </c>
    </row>
    <row r="120" spans="1:65" s="377" customFormat="1" ht="25.9" customHeight="1">
      <c r="B120" s="378"/>
      <c r="C120" s="379"/>
      <c r="D120" s="380" t="s">
        <v>69</v>
      </c>
      <c r="E120" s="381" t="s">
        <v>1968</v>
      </c>
      <c r="F120" s="381" t="s">
        <v>2119</v>
      </c>
      <c r="G120" s="379"/>
      <c r="H120" s="379"/>
      <c r="I120" s="379"/>
      <c r="J120" s="382">
        <f>BK120</f>
        <v>0</v>
      </c>
      <c r="K120" s="379"/>
      <c r="L120" s="119"/>
      <c r="M120" s="383"/>
      <c r="N120" s="379"/>
      <c r="O120" s="379"/>
      <c r="P120" s="384">
        <f>SUM(P121:P158)</f>
        <v>0</v>
      </c>
      <c r="Q120" s="379"/>
      <c r="R120" s="384">
        <f>SUM(R121:R158)</f>
        <v>0</v>
      </c>
      <c r="S120" s="379"/>
      <c r="T120" s="385">
        <f>SUM(T121:T158)</f>
        <v>0</v>
      </c>
      <c r="AR120" s="386" t="s">
        <v>75</v>
      </c>
      <c r="AT120" s="387" t="s">
        <v>69</v>
      </c>
      <c r="AU120" s="387" t="s">
        <v>70</v>
      </c>
      <c r="AY120" s="386" t="s">
        <v>135</v>
      </c>
      <c r="BK120" s="388">
        <f>SUM(BK121:BK158)</f>
        <v>0</v>
      </c>
    </row>
    <row r="121" spans="1:65" s="310" customFormat="1" ht="37.9" customHeight="1">
      <c r="A121" s="311"/>
      <c r="B121" s="331"/>
      <c r="C121" s="391" t="s">
        <v>75</v>
      </c>
      <c r="D121" s="391" t="s">
        <v>137</v>
      </c>
      <c r="E121" s="392" t="s">
        <v>1970</v>
      </c>
      <c r="F121" s="393" t="s">
        <v>2120</v>
      </c>
      <c r="G121" s="394" t="s">
        <v>1915</v>
      </c>
      <c r="H121" s="395">
        <v>1</v>
      </c>
      <c r="I121" s="396"/>
      <c r="J121" s="396">
        <f t="shared" ref="J121:J158" si="0">ROUND(I121*H121,2)</f>
        <v>0</v>
      </c>
      <c r="K121" s="477"/>
      <c r="L121" s="31"/>
      <c r="M121" s="397" t="s">
        <v>3</v>
      </c>
      <c r="N121" s="398" t="s">
        <v>42</v>
      </c>
      <c r="O121" s="399">
        <v>0</v>
      </c>
      <c r="P121" s="399">
        <f t="shared" ref="P121:P158" si="1">O121*H121</f>
        <v>0</v>
      </c>
      <c r="Q121" s="399">
        <v>0</v>
      </c>
      <c r="R121" s="399">
        <f t="shared" ref="R121:R158" si="2">Q121*H121</f>
        <v>0</v>
      </c>
      <c r="S121" s="399">
        <v>0</v>
      </c>
      <c r="T121" s="400">
        <f t="shared" ref="T121:T158" si="3">S121*H121</f>
        <v>0</v>
      </c>
      <c r="U121" s="311"/>
      <c r="V121" s="311"/>
      <c r="W121" s="311"/>
      <c r="X121" s="311"/>
      <c r="Y121" s="311"/>
      <c r="Z121" s="311"/>
      <c r="AA121" s="311"/>
      <c r="AB121" s="311"/>
      <c r="AC121" s="311"/>
      <c r="AD121" s="311"/>
      <c r="AE121" s="311"/>
      <c r="AR121" s="401" t="s">
        <v>142</v>
      </c>
      <c r="AT121" s="401" t="s">
        <v>137</v>
      </c>
      <c r="AU121" s="401" t="s">
        <v>75</v>
      </c>
      <c r="AY121" s="304" t="s">
        <v>135</v>
      </c>
      <c r="BE121" s="402">
        <f t="shared" ref="BE121:BE158" si="4">IF(N121="základní",J121,0)</f>
        <v>0</v>
      </c>
      <c r="BF121" s="402">
        <f t="shared" ref="BF121:BF158" si="5">IF(N121="snížená",J121,0)</f>
        <v>0</v>
      </c>
      <c r="BG121" s="402">
        <f t="shared" ref="BG121:BG158" si="6">IF(N121="zákl. přenesená",J121,0)</f>
        <v>0</v>
      </c>
      <c r="BH121" s="402">
        <f t="shared" ref="BH121:BH158" si="7">IF(N121="sníž. přenesená",J121,0)</f>
        <v>0</v>
      </c>
      <c r="BI121" s="402">
        <f t="shared" ref="BI121:BI158" si="8">IF(N121="nulová",J121,0)</f>
        <v>0</v>
      </c>
      <c r="BJ121" s="304" t="s">
        <v>77</v>
      </c>
      <c r="BK121" s="402">
        <f t="shared" ref="BK121:BK158" si="9">ROUND(I121*H121,2)</f>
        <v>0</v>
      </c>
      <c r="BL121" s="304" t="s">
        <v>142</v>
      </c>
      <c r="BM121" s="401" t="s">
        <v>77</v>
      </c>
    </row>
    <row r="122" spans="1:65" s="310" customFormat="1" ht="37.9" customHeight="1">
      <c r="A122" s="311"/>
      <c r="B122" s="331"/>
      <c r="C122" s="391" t="s">
        <v>77</v>
      </c>
      <c r="D122" s="391" t="s">
        <v>137</v>
      </c>
      <c r="E122" s="392" t="s">
        <v>1975</v>
      </c>
      <c r="F122" s="393" t="s">
        <v>2121</v>
      </c>
      <c r="G122" s="394" t="s">
        <v>1915</v>
      </c>
      <c r="H122" s="395">
        <v>1</v>
      </c>
      <c r="I122" s="396"/>
      <c r="J122" s="396">
        <f t="shared" si="0"/>
        <v>0</v>
      </c>
      <c r="K122" s="477"/>
      <c r="L122" s="31"/>
      <c r="M122" s="397" t="s">
        <v>3</v>
      </c>
      <c r="N122" s="398" t="s">
        <v>42</v>
      </c>
      <c r="O122" s="399">
        <v>0</v>
      </c>
      <c r="P122" s="399">
        <f t="shared" si="1"/>
        <v>0</v>
      </c>
      <c r="Q122" s="399">
        <v>0</v>
      </c>
      <c r="R122" s="399">
        <f t="shared" si="2"/>
        <v>0</v>
      </c>
      <c r="S122" s="399">
        <v>0</v>
      </c>
      <c r="T122" s="400">
        <f t="shared" si="3"/>
        <v>0</v>
      </c>
      <c r="U122" s="311"/>
      <c r="V122" s="311"/>
      <c r="W122" s="311"/>
      <c r="X122" s="311"/>
      <c r="Y122" s="311"/>
      <c r="Z122" s="311"/>
      <c r="AA122" s="311"/>
      <c r="AB122" s="311"/>
      <c r="AC122" s="311"/>
      <c r="AD122" s="311"/>
      <c r="AE122" s="311"/>
      <c r="AR122" s="401" t="s">
        <v>142</v>
      </c>
      <c r="AT122" s="401" t="s">
        <v>137</v>
      </c>
      <c r="AU122" s="401" t="s">
        <v>75</v>
      </c>
      <c r="AY122" s="304" t="s">
        <v>135</v>
      </c>
      <c r="BE122" s="402">
        <f t="shared" si="4"/>
        <v>0</v>
      </c>
      <c r="BF122" s="402">
        <f t="shared" si="5"/>
        <v>0</v>
      </c>
      <c r="BG122" s="402">
        <f t="shared" si="6"/>
        <v>0</v>
      </c>
      <c r="BH122" s="402">
        <f t="shared" si="7"/>
        <v>0</v>
      </c>
      <c r="BI122" s="402">
        <f t="shared" si="8"/>
        <v>0</v>
      </c>
      <c r="BJ122" s="304" t="s">
        <v>77</v>
      </c>
      <c r="BK122" s="402">
        <f t="shared" si="9"/>
        <v>0</v>
      </c>
      <c r="BL122" s="304" t="s">
        <v>142</v>
      </c>
      <c r="BM122" s="401" t="s">
        <v>142</v>
      </c>
    </row>
    <row r="123" spans="1:65" s="310" customFormat="1" ht="37.9" customHeight="1">
      <c r="A123" s="311"/>
      <c r="B123" s="331"/>
      <c r="C123" s="391" t="s">
        <v>152</v>
      </c>
      <c r="D123" s="391" t="s">
        <v>137</v>
      </c>
      <c r="E123" s="392" t="s">
        <v>1977</v>
      </c>
      <c r="F123" s="393" t="s">
        <v>2122</v>
      </c>
      <c r="G123" s="394" t="s">
        <v>1915</v>
      </c>
      <c r="H123" s="395">
        <v>1</v>
      </c>
      <c r="I123" s="396"/>
      <c r="J123" s="396">
        <f t="shared" si="0"/>
        <v>0</v>
      </c>
      <c r="K123" s="477"/>
      <c r="L123" s="31"/>
      <c r="M123" s="397" t="s">
        <v>3</v>
      </c>
      <c r="N123" s="398" t="s">
        <v>42</v>
      </c>
      <c r="O123" s="399">
        <v>0</v>
      </c>
      <c r="P123" s="399">
        <f t="shared" si="1"/>
        <v>0</v>
      </c>
      <c r="Q123" s="399">
        <v>0</v>
      </c>
      <c r="R123" s="399">
        <f t="shared" si="2"/>
        <v>0</v>
      </c>
      <c r="S123" s="399">
        <v>0</v>
      </c>
      <c r="T123" s="400">
        <f t="shared" si="3"/>
        <v>0</v>
      </c>
      <c r="U123" s="311"/>
      <c r="V123" s="311"/>
      <c r="W123" s="311"/>
      <c r="X123" s="311"/>
      <c r="Y123" s="311"/>
      <c r="Z123" s="311"/>
      <c r="AA123" s="311"/>
      <c r="AB123" s="311"/>
      <c r="AC123" s="311"/>
      <c r="AD123" s="311"/>
      <c r="AE123" s="311"/>
      <c r="AR123" s="401" t="s">
        <v>142</v>
      </c>
      <c r="AT123" s="401" t="s">
        <v>137</v>
      </c>
      <c r="AU123" s="401" t="s">
        <v>75</v>
      </c>
      <c r="AY123" s="304" t="s">
        <v>135</v>
      </c>
      <c r="BE123" s="402">
        <f t="shared" si="4"/>
        <v>0</v>
      </c>
      <c r="BF123" s="402">
        <f t="shared" si="5"/>
        <v>0</v>
      </c>
      <c r="BG123" s="402">
        <f t="shared" si="6"/>
        <v>0</v>
      </c>
      <c r="BH123" s="402">
        <f t="shared" si="7"/>
        <v>0</v>
      </c>
      <c r="BI123" s="402">
        <f t="shared" si="8"/>
        <v>0</v>
      </c>
      <c r="BJ123" s="304" t="s">
        <v>77</v>
      </c>
      <c r="BK123" s="402">
        <f t="shared" si="9"/>
        <v>0</v>
      </c>
      <c r="BL123" s="304" t="s">
        <v>142</v>
      </c>
      <c r="BM123" s="401" t="s">
        <v>166</v>
      </c>
    </row>
    <row r="124" spans="1:65" s="310" customFormat="1" ht="24.2" customHeight="1">
      <c r="A124" s="311"/>
      <c r="B124" s="331"/>
      <c r="C124" s="391" t="s">
        <v>142</v>
      </c>
      <c r="D124" s="391" t="s">
        <v>137</v>
      </c>
      <c r="E124" s="392" t="s">
        <v>1979</v>
      </c>
      <c r="F124" s="393" t="s">
        <v>2123</v>
      </c>
      <c r="G124" s="394" t="s">
        <v>1915</v>
      </c>
      <c r="H124" s="395">
        <v>1</v>
      </c>
      <c r="I124" s="396"/>
      <c r="J124" s="396">
        <f t="shared" si="0"/>
        <v>0</v>
      </c>
      <c r="K124" s="477"/>
      <c r="L124" s="31"/>
      <c r="M124" s="397" t="s">
        <v>3</v>
      </c>
      <c r="N124" s="398" t="s">
        <v>42</v>
      </c>
      <c r="O124" s="399">
        <v>0</v>
      </c>
      <c r="P124" s="399">
        <f t="shared" si="1"/>
        <v>0</v>
      </c>
      <c r="Q124" s="399">
        <v>0</v>
      </c>
      <c r="R124" s="399">
        <f t="shared" si="2"/>
        <v>0</v>
      </c>
      <c r="S124" s="399">
        <v>0</v>
      </c>
      <c r="T124" s="400">
        <f t="shared" si="3"/>
        <v>0</v>
      </c>
      <c r="U124" s="311"/>
      <c r="V124" s="311"/>
      <c r="W124" s="311"/>
      <c r="X124" s="311"/>
      <c r="Y124" s="311"/>
      <c r="Z124" s="311"/>
      <c r="AA124" s="311"/>
      <c r="AB124" s="311"/>
      <c r="AC124" s="311"/>
      <c r="AD124" s="311"/>
      <c r="AE124" s="311"/>
      <c r="AR124" s="401" t="s">
        <v>142</v>
      </c>
      <c r="AT124" s="401" t="s">
        <v>137</v>
      </c>
      <c r="AU124" s="401" t="s">
        <v>75</v>
      </c>
      <c r="AY124" s="304" t="s">
        <v>135</v>
      </c>
      <c r="BE124" s="402">
        <f t="shared" si="4"/>
        <v>0</v>
      </c>
      <c r="BF124" s="402">
        <f t="shared" si="5"/>
        <v>0</v>
      </c>
      <c r="BG124" s="402">
        <f t="shared" si="6"/>
        <v>0</v>
      </c>
      <c r="BH124" s="402">
        <f t="shared" si="7"/>
        <v>0</v>
      </c>
      <c r="BI124" s="402">
        <f t="shared" si="8"/>
        <v>0</v>
      </c>
      <c r="BJ124" s="304" t="s">
        <v>77</v>
      </c>
      <c r="BK124" s="402">
        <f t="shared" si="9"/>
        <v>0</v>
      </c>
      <c r="BL124" s="304" t="s">
        <v>142</v>
      </c>
      <c r="BM124" s="401" t="s">
        <v>176</v>
      </c>
    </row>
    <row r="125" spans="1:65" s="310" customFormat="1" ht="24.2" customHeight="1">
      <c r="A125" s="311"/>
      <c r="B125" s="331"/>
      <c r="C125" s="391" t="s">
        <v>161</v>
      </c>
      <c r="D125" s="391" t="s">
        <v>137</v>
      </c>
      <c r="E125" s="392" t="s">
        <v>1983</v>
      </c>
      <c r="F125" s="393" t="s">
        <v>2124</v>
      </c>
      <c r="G125" s="394" t="s">
        <v>1915</v>
      </c>
      <c r="H125" s="395">
        <v>1</v>
      </c>
      <c r="I125" s="396"/>
      <c r="J125" s="396">
        <f t="shared" si="0"/>
        <v>0</v>
      </c>
      <c r="K125" s="477"/>
      <c r="L125" s="31"/>
      <c r="M125" s="397" t="s">
        <v>3</v>
      </c>
      <c r="N125" s="398" t="s">
        <v>42</v>
      </c>
      <c r="O125" s="399">
        <v>0</v>
      </c>
      <c r="P125" s="399">
        <f t="shared" si="1"/>
        <v>0</v>
      </c>
      <c r="Q125" s="399">
        <v>0</v>
      </c>
      <c r="R125" s="399">
        <f t="shared" si="2"/>
        <v>0</v>
      </c>
      <c r="S125" s="399">
        <v>0</v>
      </c>
      <c r="T125" s="400">
        <f t="shared" si="3"/>
        <v>0</v>
      </c>
      <c r="U125" s="311"/>
      <c r="V125" s="311"/>
      <c r="W125" s="311"/>
      <c r="X125" s="311"/>
      <c r="Y125" s="311"/>
      <c r="Z125" s="311"/>
      <c r="AA125" s="311"/>
      <c r="AB125" s="311"/>
      <c r="AC125" s="311"/>
      <c r="AD125" s="311"/>
      <c r="AE125" s="311"/>
      <c r="AR125" s="401" t="s">
        <v>142</v>
      </c>
      <c r="AT125" s="401" t="s">
        <v>137</v>
      </c>
      <c r="AU125" s="401" t="s">
        <v>75</v>
      </c>
      <c r="AY125" s="304" t="s">
        <v>135</v>
      </c>
      <c r="BE125" s="402">
        <f t="shared" si="4"/>
        <v>0</v>
      </c>
      <c r="BF125" s="402">
        <f t="shared" si="5"/>
        <v>0</v>
      </c>
      <c r="BG125" s="402">
        <f t="shared" si="6"/>
        <v>0</v>
      </c>
      <c r="BH125" s="402">
        <f t="shared" si="7"/>
        <v>0</v>
      </c>
      <c r="BI125" s="402">
        <f t="shared" si="8"/>
        <v>0</v>
      </c>
      <c r="BJ125" s="304" t="s">
        <v>77</v>
      </c>
      <c r="BK125" s="402">
        <f t="shared" si="9"/>
        <v>0</v>
      </c>
      <c r="BL125" s="304" t="s">
        <v>142</v>
      </c>
      <c r="BM125" s="401" t="s">
        <v>186</v>
      </c>
    </row>
    <row r="126" spans="1:65" s="310" customFormat="1" ht="16.5" customHeight="1">
      <c r="A126" s="311"/>
      <c r="B126" s="331"/>
      <c r="C126" s="391" t="s">
        <v>166</v>
      </c>
      <c r="D126" s="391" t="s">
        <v>137</v>
      </c>
      <c r="E126" s="392" t="s">
        <v>1987</v>
      </c>
      <c r="F126" s="393" t="s">
        <v>2125</v>
      </c>
      <c r="G126" s="394" t="s">
        <v>1915</v>
      </c>
      <c r="H126" s="395">
        <v>1</v>
      </c>
      <c r="I126" s="396"/>
      <c r="J126" s="396">
        <f t="shared" si="0"/>
        <v>0</v>
      </c>
      <c r="K126" s="477"/>
      <c r="L126" s="31"/>
      <c r="M126" s="397" t="s">
        <v>3</v>
      </c>
      <c r="N126" s="398" t="s">
        <v>42</v>
      </c>
      <c r="O126" s="399">
        <v>0</v>
      </c>
      <c r="P126" s="399">
        <f t="shared" si="1"/>
        <v>0</v>
      </c>
      <c r="Q126" s="399">
        <v>0</v>
      </c>
      <c r="R126" s="399">
        <f t="shared" si="2"/>
        <v>0</v>
      </c>
      <c r="S126" s="399">
        <v>0</v>
      </c>
      <c r="T126" s="400">
        <f t="shared" si="3"/>
        <v>0</v>
      </c>
      <c r="U126" s="311"/>
      <c r="V126" s="311"/>
      <c r="W126" s="311"/>
      <c r="X126" s="311"/>
      <c r="Y126" s="311"/>
      <c r="Z126" s="311"/>
      <c r="AA126" s="311"/>
      <c r="AB126" s="311"/>
      <c r="AC126" s="311"/>
      <c r="AD126" s="311"/>
      <c r="AE126" s="311"/>
      <c r="AR126" s="401" t="s">
        <v>142</v>
      </c>
      <c r="AT126" s="401" t="s">
        <v>137</v>
      </c>
      <c r="AU126" s="401" t="s">
        <v>75</v>
      </c>
      <c r="AY126" s="304" t="s">
        <v>135</v>
      </c>
      <c r="BE126" s="402">
        <f t="shared" si="4"/>
        <v>0</v>
      </c>
      <c r="BF126" s="402">
        <f t="shared" si="5"/>
        <v>0</v>
      </c>
      <c r="BG126" s="402">
        <f t="shared" si="6"/>
        <v>0</v>
      </c>
      <c r="BH126" s="402">
        <f t="shared" si="7"/>
        <v>0</v>
      </c>
      <c r="BI126" s="402">
        <f t="shared" si="8"/>
        <v>0</v>
      </c>
      <c r="BJ126" s="304" t="s">
        <v>77</v>
      </c>
      <c r="BK126" s="402">
        <f t="shared" si="9"/>
        <v>0</v>
      </c>
      <c r="BL126" s="304" t="s">
        <v>142</v>
      </c>
      <c r="BM126" s="401" t="s">
        <v>196</v>
      </c>
    </row>
    <row r="127" spans="1:65" s="310" customFormat="1" ht="24.2" customHeight="1">
      <c r="A127" s="311"/>
      <c r="B127" s="331"/>
      <c r="C127" s="391" t="s">
        <v>171</v>
      </c>
      <c r="D127" s="391" t="s">
        <v>137</v>
      </c>
      <c r="E127" s="392" t="s">
        <v>1989</v>
      </c>
      <c r="F127" s="393" t="s">
        <v>2126</v>
      </c>
      <c r="G127" s="394" t="s">
        <v>1915</v>
      </c>
      <c r="H127" s="395">
        <v>1</v>
      </c>
      <c r="I127" s="396"/>
      <c r="J127" s="396">
        <f t="shared" si="0"/>
        <v>0</v>
      </c>
      <c r="K127" s="477"/>
      <c r="L127" s="31"/>
      <c r="M127" s="397" t="s">
        <v>3</v>
      </c>
      <c r="N127" s="398" t="s">
        <v>42</v>
      </c>
      <c r="O127" s="399">
        <v>0</v>
      </c>
      <c r="P127" s="399">
        <f t="shared" si="1"/>
        <v>0</v>
      </c>
      <c r="Q127" s="399">
        <v>0</v>
      </c>
      <c r="R127" s="399">
        <f t="shared" si="2"/>
        <v>0</v>
      </c>
      <c r="S127" s="399">
        <v>0</v>
      </c>
      <c r="T127" s="400">
        <f t="shared" si="3"/>
        <v>0</v>
      </c>
      <c r="U127" s="311"/>
      <c r="V127" s="311"/>
      <c r="W127" s="311"/>
      <c r="X127" s="311"/>
      <c r="Y127" s="311"/>
      <c r="Z127" s="311"/>
      <c r="AA127" s="311"/>
      <c r="AB127" s="311"/>
      <c r="AC127" s="311"/>
      <c r="AD127" s="311"/>
      <c r="AE127" s="311"/>
      <c r="AR127" s="401" t="s">
        <v>142</v>
      </c>
      <c r="AT127" s="401" t="s">
        <v>137</v>
      </c>
      <c r="AU127" s="401" t="s">
        <v>75</v>
      </c>
      <c r="AY127" s="304" t="s">
        <v>135</v>
      </c>
      <c r="BE127" s="402">
        <f t="shared" si="4"/>
        <v>0</v>
      </c>
      <c r="BF127" s="402">
        <f t="shared" si="5"/>
        <v>0</v>
      </c>
      <c r="BG127" s="402">
        <f t="shared" si="6"/>
        <v>0</v>
      </c>
      <c r="BH127" s="402">
        <f t="shared" si="7"/>
        <v>0</v>
      </c>
      <c r="BI127" s="402">
        <f t="shared" si="8"/>
        <v>0</v>
      </c>
      <c r="BJ127" s="304" t="s">
        <v>77</v>
      </c>
      <c r="BK127" s="402">
        <f t="shared" si="9"/>
        <v>0</v>
      </c>
      <c r="BL127" s="304" t="s">
        <v>142</v>
      </c>
      <c r="BM127" s="401" t="s">
        <v>206</v>
      </c>
    </row>
    <row r="128" spans="1:65" s="310" customFormat="1" ht="21.75" customHeight="1">
      <c r="A128" s="311"/>
      <c r="B128" s="331"/>
      <c r="C128" s="391" t="s">
        <v>176</v>
      </c>
      <c r="D128" s="391" t="s">
        <v>137</v>
      </c>
      <c r="E128" s="392" t="s">
        <v>1991</v>
      </c>
      <c r="F128" s="393" t="s">
        <v>2127</v>
      </c>
      <c r="G128" s="394" t="s">
        <v>1915</v>
      </c>
      <c r="H128" s="395">
        <v>2</v>
      </c>
      <c r="I128" s="396"/>
      <c r="J128" s="396">
        <f t="shared" si="0"/>
        <v>0</v>
      </c>
      <c r="K128" s="477"/>
      <c r="L128" s="31"/>
      <c r="M128" s="397" t="s">
        <v>3</v>
      </c>
      <c r="N128" s="398" t="s">
        <v>42</v>
      </c>
      <c r="O128" s="399">
        <v>0</v>
      </c>
      <c r="P128" s="399">
        <f t="shared" si="1"/>
        <v>0</v>
      </c>
      <c r="Q128" s="399">
        <v>0</v>
      </c>
      <c r="R128" s="399">
        <f t="shared" si="2"/>
        <v>0</v>
      </c>
      <c r="S128" s="399">
        <v>0</v>
      </c>
      <c r="T128" s="400">
        <f t="shared" si="3"/>
        <v>0</v>
      </c>
      <c r="U128" s="311"/>
      <c r="V128" s="311"/>
      <c r="W128" s="311"/>
      <c r="X128" s="311"/>
      <c r="Y128" s="311"/>
      <c r="Z128" s="311"/>
      <c r="AA128" s="311"/>
      <c r="AB128" s="311"/>
      <c r="AC128" s="311"/>
      <c r="AD128" s="311"/>
      <c r="AE128" s="311"/>
      <c r="AR128" s="401" t="s">
        <v>142</v>
      </c>
      <c r="AT128" s="401" t="s">
        <v>137</v>
      </c>
      <c r="AU128" s="401" t="s">
        <v>75</v>
      </c>
      <c r="AY128" s="304" t="s">
        <v>135</v>
      </c>
      <c r="BE128" s="402">
        <f t="shared" si="4"/>
        <v>0</v>
      </c>
      <c r="BF128" s="402">
        <f t="shared" si="5"/>
        <v>0</v>
      </c>
      <c r="BG128" s="402">
        <f t="shared" si="6"/>
        <v>0</v>
      </c>
      <c r="BH128" s="402">
        <f t="shared" si="7"/>
        <v>0</v>
      </c>
      <c r="BI128" s="402">
        <f t="shared" si="8"/>
        <v>0</v>
      </c>
      <c r="BJ128" s="304" t="s">
        <v>77</v>
      </c>
      <c r="BK128" s="402">
        <f t="shared" si="9"/>
        <v>0</v>
      </c>
      <c r="BL128" s="304" t="s">
        <v>142</v>
      </c>
      <c r="BM128" s="401" t="s">
        <v>215</v>
      </c>
    </row>
    <row r="129" spans="1:65" s="310" customFormat="1" ht="21.75" customHeight="1">
      <c r="A129" s="311"/>
      <c r="B129" s="331"/>
      <c r="C129" s="391" t="s">
        <v>181</v>
      </c>
      <c r="D129" s="391" t="s">
        <v>137</v>
      </c>
      <c r="E129" s="392" t="s">
        <v>1993</v>
      </c>
      <c r="F129" s="393" t="s">
        <v>2128</v>
      </c>
      <c r="G129" s="394" t="s">
        <v>1915</v>
      </c>
      <c r="H129" s="395">
        <v>2</v>
      </c>
      <c r="I129" s="396"/>
      <c r="J129" s="396">
        <f t="shared" si="0"/>
        <v>0</v>
      </c>
      <c r="K129" s="477"/>
      <c r="L129" s="31"/>
      <c r="M129" s="397" t="s">
        <v>3</v>
      </c>
      <c r="N129" s="398" t="s">
        <v>42</v>
      </c>
      <c r="O129" s="399">
        <v>0</v>
      </c>
      <c r="P129" s="399">
        <f t="shared" si="1"/>
        <v>0</v>
      </c>
      <c r="Q129" s="399">
        <v>0</v>
      </c>
      <c r="R129" s="399">
        <f t="shared" si="2"/>
        <v>0</v>
      </c>
      <c r="S129" s="399">
        <v>0</v>
      </c>
      <c r="T129" s="400">
        <f t="shared" si="3"/>
        <v>0</v>
      </c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R129" s="401" t="s">
        <v>142</v>
      </c>
      <c r="AT129" s="401" t="s">
        <v>137</v>
      </c>
      <c r="AU129" s="401" t="s">
        <v>75</v>
      </c>
      <c r="AY129" s="304" t="s">
        <v>135</v>
      </c>
      <c r="BE129" s="402">
        <f t="shared" si="4"/>
        <v>0</v>
      </c>
      <c r="BF129" s="402">
        <f t="shared" si="5"/>
        <v>0</v>
      </c>
      <c r="BG129" s="402">
        <f t="shared" si="6"/>
        <v>0</v>
      </c>
      <c r="BH129" s="402">
        <f t="shared" si="7"/>
        <v>0</v>
      </c>
      <c r="BI129" s="402">
        <f t="shared" si="8"/>
        <v>0</v>
      </c>
      <c r="BJ129" s="304" t="s">
        <v>77</v>
      </c>
      <c r="BK129" s="402">
        <f t="shared" si="9"/>
        <v>0</v>
      </c>
      <c r="BL129" s="304" t="s">
        <v>142</v>
      </c>
      <c r="BM129" s="401" t="s">
        <v>225</v>
      </c>
    </row>
    <row r="130" spans="1:65" s="310" customFormat="1" ht="21.75" customHeight="1">
      <c r="A130" s="311"/>
      <c r="B130" s="331"/>
      <c r="C130" s="391" t="s">
        <v>186</v>
      </c>
      <c r="D130" s="391" t="s">
        <v>137</v>
      </c>
      <c r="E130" s="392" t="s">
        <v>1996</v>
      </c>
      <c r="F130" s="393" t="s">
        <v>2129</v>
      </c>
      <c r="G130" s="394" t="s">
        <v>1915</v>
      </c>
      <c r="H130" s="395">
        <v>5</v>
      </c>
      <c r="I130" s="396"/>
      <c r="J130" s="396">
        <f t="shared" si="0"/>
        <v>0</v>
      </c>
      <c r="K130" s="477"/>
      <c r="L130" s="31"/>
      <c r="M130" s="397" t="s">
        <v>3</v>
      </c>
      <c r="N130" s="398" t="s">
        <v>42</v>
      </c>
      <c r="O130" s="399">
        <v>0</v>
      </c>
      <c r="P130" s="399">
        <f t="shared" si="1"/>
        <v>0</v>
      </c>
      <c r="Q130" s="399">
        <v>0</v>
      </c>
      <c r="R130" s="399">
        <f t="shared" si="2"/>
        <v>0</v>
      </c>
      <c r="S130" s="399">
        <v>0</v>
      </c>
      <c r="T130" s="400">
        <f t="shared" si="3"/>
        <v>0</v>
      </c>
      <c r="U130" s="311"/>
      <c r="V130" s="311"/>
      <c r="W130" s="311"/>
      <c r="X130" s="311"/>
      <c r="Y130" s="311"/>
      <c r="Z130" s="311"/>
      <c r="AA130" s="311"/>
      <c r="AB130" s="311"/>
      <c r="AC130" s="311"/>
      <c r="AD130" s="311"/>
      <c r="AE130" s="311"/>
      <c r="AR130" s="401" t="s">
        <v>142</v>
      </c>
      <c r="AT130" s="401" t="s">
        <v>137</v>
      </c>
      <c r="AU130" s="401" t="s">
        <v>75</v>
      </c>
      <c r="AY130" s="304" t="s">
        <v>135</v>
      </c>
      <c r="BE130" s="402">
        <f t="shared" si="4"/>
        <v>0</v>
      </c>
      <c r="BF130" s="402">
        <f t="shared" si="5"/>
        <v>0</v>
      </c>
      <c r="BG130" s="402">
        <f t="shared" si="6"/>
        <v>0</v>
      </c>
      <c r="BH130" s="402">
        <f t="shared" si="7"/>
        <v>0</v>
      </c>
      <c r="BI130" s="402">
        <f t="shared" si="8"/>
        <v>0</v>
      </c>
      <c r="BJ130" s="304" t="s">
        <v>77</v>
      </c>
      <c r="BK130" s="402">
        <f t="shared" si="9"/>
        <v>0</v>
      </c>
      <c r="BL130" s="304" t="s">
        <v>142</v>
      </c>
      <c r="BM130" s="401" t="s">
        <v>237</v>
      </c>
    </row>
    <row r="131" spans="1:65" s="310" customFormat="1" ht="21.75" customHeight="1">
      <c r="A131" s="311"/>
      <c r="B131" s="331"/>
      <c r="C131" s="391" t="s">
        <v>191</v>
      </c>
      <c r="D131" s="391" t="s">
        <v>137</v>
      </c>
      <c r="E131" s="392" t="s">
        <v>1998</v>
      </c>
      <c r="F131" s="393" t="s">
        <v>2130</v>
      </c>
      <c r="G131" s="394" t="s">
        <v>1915</v>
      </c>
      <c r="H131" s="395">
        <v>4</v>
      </c>
      <c r="I131" s="396"/>
      <c r="J131" s="396">
        <f t="shared" si="0"/>
        <v>0</v>
      </c>
      <c r="K131" s="477"/>
      <c r="L131" s="31"/>
      <c r="M131" s="397" t="s">
        <v>3</v>
      </c>
      <c r="N131" s="398" t="s">
        <v>42</v>
      </c>
      <c r="O131" s="399">
        <v>0</v>
      </c>
      <c r="P131" s="399">
        <f t="shared" si="1"/>
        <v>0</v>
      </c>
      <c r="Q131" s="399">
        <v>0</v>
      </c>
      <c r="R131" s="399">
        <f t="shared" si="2"/>
        <v>0</v>
      </c>
      <c r="S131" s="399">
        <v>0</v>
      </c>
      <c r="T131" s="400">
        <f t="shared" si="3"/>
        <v>0</v>
      </c>
      <c r="U131" s="311"/>
      <c r="V131" s="311"/>
      <c r="W131" s="311"/>
      <c r="X131" s="311"/>
      <c r="Y131" s="311"/>
      <c r="Z131" s="311"/>
      <c r="AA131" s="311"/>
      <c r="AB131" s="311"/>
      <c r="AC131" s="311"/>
      <c r="AD131" s="311"/>
      <c r="AE131" s="311"/>
      <c r="AR131" s="401" t="s">
        <v>142</v>
      </c>
      <c r="AT131" s="401" t="s">
        <v>137</v>
      </c>
      <c r="AU131" s="401" t="s">
        <v>75</v>
      </c>
      <c r="AY131" s="304" t="s">
        <v>135</v>
      </c>
      <c r="BE131" s="402">
        <f t="shared" si="4"/>
        <v>0</v>
      </c>
      <c r="BF131" s="402">
        <f t="shared" si="5"/>
        <v>0</v>
      </c>
      <c r="BG131" s="402">
        <f t="shared" si="6"/>
        <v>0</v>
      </c>
      <c r="BH131" s="402">
        <f t="shared" si="7"/>
        <v>0</v>
      </c>
      <c r="BI131" s="402">
        <f t="shared" si="8"/>
        <v>0</v>
      </c>
      <c r="BJ131" s="304" t="s">
        <v>77</v>
      </c>
      <c r="BK131" s="402">
        <f t="shared" si="9"/>
        <v>0</v>
      </c>
      <c r="BL131" s="304" t="s">
        <v>142</v>
      </c>
      <c r="BM131" s="401" t="s">
        <v>247</v>
      </c>
    </row>
    <row r="132" spans="1:65" s="310" customFormat="1" ht="21.75" customHeight="1">
      <c r="A132" s="311"/>
      <c r="B132" s="331"/>
      <c r="C132" s="391" t="s">
        <v>196</v>
      </c>
      <c r="D132" s="391" t="s">
        <v>137</v>
      </c>
      <c r="E132" s="392" t="s">
        <v>2000</v>
      </c>
      <c r="F132" s="393" t="s">
        <v>2131</v>
      </c>
      <c r="G132" s="394" t="s">
        <v>1915</v>
      </c>
      <c r="H132" s="395">
        <v>21</v>
      </c>
      <c r="I132" s="396"/>
      <c r="J132" s="396">
        <f t="shared" si="0"/>
        <v>0</v>
      </c>
      <c r="K132" s="477"/>
      <c r="L132" s="31"/>
      <c r="M132" s="397" t="s">
        <v>3</v>
      </c>
      <c r="N132" s="398" t="s">
        <v>42</v>
      </c>
      <c r="O132" s="399">
        <v>0</v>
      </c>
      <c r="P132" s="399">
        <f t="shared" si="1"/>
        <v>0</v>
      </c>
      <c r="Q132" s="399">
        <v>0</v>
      </c>
      <c r="R132" s="399">
        <f t="shared" si="2"/>
        <v>0</v>
      </c>
      <c r="S132" s="399">
        <v>0</v>
      </c>
      <c r="T132" s="400">
        <f t="shared" si="3"/>
        <v>0</v>
      </c>
      <c r="U132" s="311"/>
      <c r="V132" s="311"/>
      <c r="W132" s="311"/>
      <c r="X132" s="311"/>
      <c r="Y132" s="311"/>
      <c r="Z132" s="311"/>
      <c r="AA132" s="311"/>
      <c r="AB132" s="311"/>
      <c r="AC132" s="311"/>
      <c r="AD132" s="311"/>
      <c r="AE132" s="311"/>
      <c r="AR132" s="401" t="s">
        <v>142</v>
      </c>
      <c r="AT132" s="401" t="s">
        <v>137</v>
      </c>
      <c r="AU132" s="401" t="s">
        <v>75</v>
      </c>
      <c r="AY132" s="304" t="s">
        <v>135</v>
      </c>
      <c r="BE132" s="402">
        <f t="shared" si="4"/>
        <v>0</v>
      </c>
      <c r="BF132" s="402">
        <f t="shared" si="5"/>
        <v>0</v>
      </c>
      <c r="BG132" s="402">
        <f t="shared" si="6"/>
        <v>0</v>
      </c>
      <c r="BH132" s="402">
        <f t="shared" si="7"/>
        <v>0</v>
      </c>
      <c r="BI132" s="402">
        <f t="shared" si="8"/>
        <v>0</v>
      </c>
      <c r="BJ132" s="304" t="s">
        <v>77</v>
      </c>
      <c r="BK132" s="402">
        <f t="shared" si="9"/>
        <v>0</v>
      </c>
      <c r="BL132" s="304" t="s">
        <v>142</v>
      </c>
      <c r="BM132" s="401" t="s">
        <v>257</v>
      </c>
    </row>
    <row r="133" spans="1:65" s="310" customFormat="1" ht="16.5" customHeight="1">
      <c r="A133" s="311"/>
      <c r="B133" s="331"/>
      <c r="C133" s="391" t="s">
        <v>201</v>
      </c>
      <c r="D133" s="391" t="s">
        <v>137</v>
      </c>
      <c r="E133" s="392" t="s">
        <v>2004</v>
      </c>
      <c r="F133" s="393" t="s">
        <v>2132</v>
      </c>
      <c r="G133" s="394" t="s">
        <v>1915</v>
      </c>
      <c r="H133" s="395">
        <v>30</v>
      </c>
      <c r="I133" s="396"/>
      <c r="J133" s="396">
        <f t="shared" si="0"/>
        <v>0</v>
      </c>
      <c r="K133" s="477"/>
      <c r="L133" s="31"/>
      <c r="M133" s="397" t="s">
        <v>3</v>
      </c>
      <c r="N133" s="398" t="s">
        <v>42</v>
      </c>
      <c r="O133" s="399">
        <v>0</v>
      </c>
      <c r="P133" s="399">
        <f t="shared" si="1"/>
        <v>0</v>
      </c>
      <c r="Q133" s="399">
        <v>0</v>
      </c>
      <c r="R133" s="399">
        <f t="shared" si="2"/>
        <v>0</v>
      </c>
      <c r="S133" s="399">
        <v>0</v>
      </c>
      <c r="T133" s="400">
        <f t="shared" si="3"/>
        <v>0</v>
      </c>
      <c r="U133" s="311"/>
      <c r="V133" s="311"/>
      <c r="W133" s="311"/>
      <c r="X133" s="311"/>
      <c r="Y133" s="311"/>
      <c r="Z133" s="311"/>
      <c r="AA133" s="311"/>
      <c r="AB133" s="311"/>
      <c r="AC133" s="311"/>
      <c r="AD133" s="311"/>
      <c r="AE133" s="311"/>
      <c r="AR133" s="401" t="s">
        <v>142</v>
      </c>
      <c r="AT133" s="401" t="s">
        <v>137</v>
      </c>
      <c r="AU133" s="401" t="s">
        <v>75</v>
      </c>
      <c r="AY133" s="304" t="s">
        <v>135</v>
      </c>
      <c r="BE133" s="402">
        <f t="shared" si="4"/>
        <v>0</v>
      </c>
      <c r="BF133" s="402">
        <f t="shared" si="5"/>
        <v>0</v>
      </c>
      <c r="BG133" s="402">
        <f t="shared" si="6"/>
        <v>0</v>
      </c>
      <c r="BH133" s="402">
        <f t="shared" si="7"/>
        <v>0</v>
      </c>
      <c r="BI133" s="402">
        <f t="shared" si="8"/>
        <v>0</v>
      </c>
      <c r="BJ133" s="304" t="s">
        <v>77</v>
      </c>
      <c r="BK133" s="402">
        <f t="shared" si="9"/>
        <v>0</v>
      </c>
      <c r="BL133" s="304" t="s">
        <v>142</v>
      </c>
      <c r="BM133" s="401" t="s">
        <v>271</v>
      </c>
    </row>
    <row r="134" spans="1:65" s="310" customFormat="1" ht="16.5" customHeight="1">
      <c r="A134" s="311"/>
      <c r="B134" s="331"/>
      <c r="C134" s="391" t="s">
        <v>206</v>
      </c>
      <c r="D134" s="391" t="s">
        <v>137</v>
      </c>
      <c r="E134" s="392" t="s">
        <v>2007</v>
      </c>
      <c r="F134" s="393" t="s">
        <v>2133</v>
      </c>
      <c r="G134" s="394" t="s">
        <v>1915</v>
      </c>
      <c r="H134" s="395">
        <v>1</v>
      </c>
      <c r="I134" s="396"/>
      <c r="J134" s="396">
        <f t="shared" si="0"/>
        <v>0</v>
      </c>
      <c r="K134" s="477"/>
      <c r="L134" s="31"/>
      <c r="M134" s="397" t="s">
        <v>3</v>
      </c>
      <c r="N134" s="398" t="s">
        <v>42</v>
      </c>
      <c r="O134" s="399">
        <v>0</v>
      </c>
      <c r="P134" s="399">
        <f t="shared" si="1"/>
        <v>0</v>
      </c>
      <c r="Q134" s="399">
        <v>0</v>
      </c>
      <c r="R134" s="399">
        <f t="shared" si="2"/>
        <v>0</v>
      </c>
      <c r="S134" s="399">
        <v>0</v>
      </c>
      <c r="T134" s="400">
        <f t="shared" si="3"/>
        <v>0</v>
      </c>
      <c r="U134" s="311"/>
      <c r="V134" s="311"/>
      <c r="W134" s="311"/>
      <c r="X134" s="311"/>
      <c r="Y134" s="311"/>
      <c r="Z134" s="311"/>
      <c r="AA134" s="311"/>
      <c r="AB134" s="311"/>
      <c r="AC134" s="311"/>
      <c r="AD134" s="311"/>
      <c r="AE134" s="311"/>
      <c r="AR134" s="401" t="s">
        <v>142</v>
      </c>
      <c r="AT134" s="401" t="s">
        <v>137</v>
      </c>
      <c r="AU134" s="401" t="s">
        <v>75</v>
      </c>
      <c r="AY134" s="304" t="s">
        <v>135</v>
      </c>
      <c r="BE134" s="402">
        <f t="shared" si="4"/>
        <v>0</v>
      </c>
      <c r="BF134" s="402">
        <f t="shared" si="5"/>
        <v>0</v>
      </c>
      <c r="BG134" s="402">
        <f t="shared" si="6"/>
        <v>0</v>
      </c>
      <c r="BH134" s="402">
        <f t="shared" si="7"/>
        <v>0</v>
      </c>
      <c r="BI134" s="402">
        <f t="shared" si="8"/>
        <v>0</v>
      </c>
      <c r="BJ134" s="304" t="s">
        <v>77</v>
      </c>
      <c r="BK134" s="402">
        <f t="shared" si="9"/>
        <v>0</v>
      </c>
      <c r="BL134" s="304" t="s">
        <v>142</v>
      </c>
      <c r="BM134" s="401" t="s">
        <v>283</v>
      </c>
    </row>
    <row r="135" spans="1:65" s="310" customFormat="1" ht="21.75" customHeight="1">
      <c r="A135" s="311"/>
      <c r="B135" s="331"/>
      <c r="C135" s="391" t="s">
        <v>9</v>
      </c>
      <c r="D135" s="391" t="s">
        <v>137</v>
      </c>
      <c r="E135" s="392" t="s">
        <v>2009</v>
      </c>
      <c r="F135" s="393" t="s">
        <v>2134</v>
      </c>
      <c r="G135" s="394" t="s">
        <v>1915</v>
      </c>
      <c r="H135" s="395">
        <v>1</v>
      </c>
      <c r="I135" s="396"/>
      <c r="J135" s="396">
        <f t="shared" si="0"/>
        <v>0</v>
      </c>
      <c r="K135" s="477"/>
      <c r="L135" s="31"/>
      <c r="M135" s="397" t="s">
        <v>3</v>
      </c>
      <c r="N135" s="398" t="s">
        <v>42</v>
      </c>
      <c r="O135" s="399">
        <v>0</v>
      </c>
      <c r="P135" s="399">
        <f t="shared" si="1"/>
        <v>0</v>
      </c>
      <c r="Q135" s="399">
        <v>0</v>
      </c>
      <c r="R135" s="399">
        <f t="shared" si="2"/>
        <v>0</v>
      </c>
      <c r="S135" s="399">
        <v>0</v>
      </c>
      <c r="T135" s="400">
        <f t="shared" si="3"/>
        <v>0</v>
      </c>
      <c r="U135" s="311"/>
      <c r="V135" s="311"/>
      <c r="W135" s="311"/>
      <c r="X135" s="311"/>
      <c r="Y135" s="311"/>
      <c r="Z135" s="311"/>
      <c r="AA135" s="311"/>
      <c r="AB135" s="311"/>
      <c r="AC135" s="311"/>
      <c r="AD135" s="311"/>
      <c r="AE135" s="311"/>
      <c r="AR135" s="401" t="s">
        <v>142</v>
      </c>
      <c r="AT135" s="401" t="s">
        <v>137</v>
      </c>
      <c r="AU135" s="401" t="s">
        <v>75</v>
      </c>
      <c r="AY135" s="304" t="s">
        <v>135</v>
      </c>
      <c r="BE135" s="402">
        <f t="shared" si="4"/>
        <v>0</v>
      </c>
      <c r="BF135" s="402">
        <f t="shared" si="5"/>
        <v>0</v>
      </c>
      <c r="BG135" s="402">
        <f t="shared" si="6"/>
        <v>0</v>
      </c>
      <c r="BH135" s="402">
        <f t="shared" si="7"/>
        <v>0</v>
      </c>
      <c r="BI135" s="402">
        <f t="shared" si="8"/>
        <v>0</v>
      </c>
      <c r="BJ135" s="304" t="s">
        <v>77</v>
      </c>
      <c r="BK135" s="402">
        <f t="shared" si="9"/>
        <v>0</v>
      </c>
      <c r="BL135" s="304" t="s">
        <v>142</v>
      </c>
      <c r="BM135" s="401" t="s">
        <v>295</v>
      </c>
    </row>
    <row r="136" spans="1:65" s="310" customFormat="1" ht="16.5" customHeight="1">
      <c r="A136" s="311"/>
      <c r="B136" s="331"/>
      <c r="C136" s="391" t="s">
        <v>215</v>
      </c>
      <c r="D136" s="391" t="s">
        <v>137</v>
      </c>
      <c r="E136" s="392" t="s">
        <v>2011</v>
      </c>
      <c r="F136" s="393" t="s">
        <v>2135</v>
      </c>
      <c r="G136" s="394" t="s">
        <v>1915</v>
      </c>
      <c r="H136" s="395">
        <v>1</v>
      </c>
      <c r="I136" s="396"/>
      <c r="J136" s="396">
        <f t="shared" si="0"/>
        <v>0</v>
      </c>
      <c r="K136" s="477"/>
      <c r="L136" s="31"/>
      <c r="M136" s="397" t="s">
        <v>3</v>
      </c>
      <c r="N136" s="398" t="s">
        <v>42</v>
      </c>
      <c r="O136" s="399">
        <v>0</v>
      </c>
      <c r="P136" s="399">
        <f t="shared" si="1"/>
        <v>0</v>
      </c>
      <c r="Q136" s="399">
        <v>0</v>
      </c>
      <c r="R136" s="399">
        <f t="shared" si="2"/>
        <v>0</v>
      </c>
      <c r="S136" s="399">
        <v>0</v>
      </c>
      <c r="T136" s="400">
        <f t="shared" si="3"/>
        <v>0</v>
      </c>
      <c r="U136" s="311"/>
      <c r="V136" s="311"/>
      <c r="W136" s="311"/>
      <c r="X136" s="311"/>
      <c r="Y136" s="311"/>
      <c r="Z136" s="311"/>
      <c r="AA136" s="311"/>
      <c r="AB136" s="311"/>
      <c r="AC136" s="311"/>
      <c r="AD136" s="311"/>
      <c r="AE136" s="311"/>
      <c r="AR136" s="401" t="s">
        <v>142</v>
      </c>
      <c r="AT136" s="401" t="s">
        <v>137</v>
      </c>
      <c r="AU136" s="401" t="s">
        <v>75</v>
      </c>
      <c r="AY136" s="304" t="s">
        <v>135</v>
      </c>
      <c r="BE136" s="402">
        <f t="shared" si="4"/>
        <v>0</v>
      </c>
      <c r="BF136" s="402">
        <f t="shared" si="5"/>
        <v>0</v>
      </c>
      <c r="BG136" s="402">
        <f t="shared" si="6"/>
        <v>0</v>
      </c>
      <c r="BH136" s="402">
        <f t="shared" si="7"/>
        <v>0</v>
      </c>
      <c r="BI136" s="402">
        <f t="shared" si="8"/>
        <v>0</v>
      </c>
      <c r="BJ136" s="304" t="s">
        <v>77</v>
      </c>
      <c r="BK136" s="402">
        <f t="shared" si="9"/>
        <v>0</v>
      </c>
      <c r="BL136" s="304" t="s">
        <v>142</v>
      </c>
      <c r="BM136" s="401" t="s">
        <v>306</v>
      </c>
    </row>
    <row r="137" spans="1:65" s="310" customFormat="1" ht="16.5" customHeight="1">
      <c r="A137" s="311"/>
      <c r="B137" s="331"/>
      <c r="C137" s="391" t="s">
        <v>220</v>
      </c>
      <c r="D137" s="391" t="s">
        <v>137</v>
      </c>
      <c r="E137" s="392" t="s">
        <v>2013</v>
      </c>
      <c r="F137" s="393" t="s">
        <v>2136</v>
      </c>
      <c r="G137" s="394" t="s">
        <v>1915</v>
      </c>
      <c r="H137" s="395">
        <v>4</v>
      </c>
      <c r="I137" s="396"/>
      <c r="J137" s="396">
        <f t="shared" si="0"/>
        <v>0</v>
      </c>
      <c r="K137" s="477"/>
      <c r="L137" s="31"/>
      <c r="M137" s="397" t="s">
        <v>3</v>
      </c>
      <c r="N137" s="398" t="s">
        <v>42</v>
      </c>
      <c r="O137" s="399">
        <v>0</v>
      </c>
      <c r="P137" s="399">
        <f t="shared" si="1"/>
        <v>0</v>
      </c>
      <c r="Q137" s="399">
        <v>0</v>
      </c>
      <c r="R137" s="399">
        <f t="shared" si="2"/>
        <v>0</v>
      </c>
      <c r="S137" s="399">
        <v>0</v>
      </c>
      <c r="T137" s="400">
        <f t="shared" si="3"/>
        <v>0</v>
      </c>
      <c r="U137" s="311"/>
      <c r="V137" s="311"/>
      <c r="W137" s="311"/>
      <c r="X137" s="311"/>
      <c r="Y137" s="311"/>
      <c r="Z137" s="311"/>
      <c r="AA137" s="311"/>
      <c r="AB137" s="311"/>
      <c r="AC137" s="311"/>
      <c r="AD137" s="311"/>
      <c r="AE137" s="311"/>
      <c r="AR137" s="401" t="s">
        <v>142</v>
      </c>
      <c r="AT137" s="401" t="s">
        <v>137</v>
      </c>
      <c r="AU137" s="401" t="s">
        <v>75</v>
      </c>
      <c r="AY137" s="304" t="s">
        <v>135</v>
      </c>
      <c r="BE137" s="402">
        <f t="shared" si="4"/>
        <v>0</v>
      </c>
      <c r="BF137" s="402">
        <f t="shared" si="5"/>
        <v>0</v>
      </c>
      <c r="BG137" s="402">
        <f t="shared" si="6"/>
        <v>0</v>
      </c>
      <c r="BH137" s="402">
        <f t="shared" si="7"/>
        <v>0</v>
      </c>
      <c r="BI137" s="402">
        <f t="shared" si="8"/>
        <v>0</v>
      </c>
      <c r="BJ137" s="304" t="s">
        <v>77</v>
      </c>
      <c r="BK137" s="402">
        <f t="shared" si="9"/>
        <v>0</v>
      </c>
      <c r="BL137" s="304" t="s">
        <v>142</v>
      </c>
      <c r="BM137" s="401" t="s">
        <v>318</v>
      </c>
    </row>
    <row r="138" spans="1:65" s="310" customFormat="1" ht="24.2" customHeight="1">
      <c r="A138" s="311"/>
      <c r="B138" s="331"/>
      <c r="C138" s="391" t="s">
        <v>225</v>
      </c>
      <c r="D138" s="391" t="s">
        <v>137</v>
      </c>
      <c r="E138" s="392" t="s">
        <v>2015</v>
      </c>
      <c r="F138" s="393" t="s">
        <v>2137</v>
      </c>
      <c r="G138" s="394" t="s">
        <v>1915</v>
      </c>
      <c r="H138" s="395">
        <v>1</v>
      </c>
      <c r="I138" s="396"/>
      <c r="J138" s="396">
        <f t="shared" si="0"/>
        <v>0</v>
      </c>
      <c r="K138" s="477"/>
      <c r="L138" s="31"/>
      <c r="M138" s="397" t="s">
        <v>3</v>
      </c>
      <c r="N138" s="398" t="s">
        <v>42</v>
      </c>
      <c r="O138" s="399">
        <v>0</v>
      </c>
      <c r="P138" s="399">
        <f t="shared" si="1"/>
        <v>0</v>
      </c>
      <c r="Q138" s="399">
        <v>0</v>
      </c>
      <c r="R138" s="399">
        <f t="shared" si="2"/>
        <v>0</v>
      </c>
      <c r="S138" s="399">
        <v>0</v>
      </c>
      <c r="T138" s="400">
        <f t="shared" si="3"/>
        <v>0</v>
      </c>
      <c r="U138" s="311"/>
      <c r="V138" s="311"/>
      <c r="W138" s="311"/>
      <c r="X138" s="311"/>
      <c r="Y138" s="311"/>
      <c r="Z138" s="311"/>
      <c r="AA138" s="311"/>
      <c r="AB138" s="311"/>
      <c r="AC138" s="311"/>
      <c r="AD138" s="311"/>
      <c r="AE138" s="311"/>
      <c r="AR138" s="401" t="s">
        <v>142</v>
      </c>
      <c r="AT138" s="401" t="s">
        <v>137</v>
      </c>
      <c r="AU138" s="401" t="s">
        <v>75</v>
      </c>
      <c r="AY138" s="304" t="s">
        <v>135</v>
      </c>
      <c r="BE138" s="402">
        <f t="shared" si="4"/>
        <v>0</v>
      </c>
      <c r="BF138" s="402">
        <f t="shared" si="5"/>
        <v>0</v>
      </c>
      <c r="BG138" s="402">
        <f t="shared" si="6"/>
        <v>0</v>
      </c>
      <c r="BH138" s="402">
        <f t="shared" si="7"/>
        <v>0</v>
      </c>
      <c r="BI138" s="402">
        <f t="shared" si="8"/>
        <v>0</v>
      </c>
      <c r="BJ138" s="304" t="s">
        <v>77</v>
      </c>
      <c r="BK138" s="402">
        <f t="shared" si="9"/>
        <v>0</v>
      </c>
      <c r="BL138" s="304" t="s">
        <v>142</v>
      </c>
      <c r="BM138" s="401" t="s">
        <v>333</v>
      </c>
    </row>
    <row r="139" spans="1:65" s="310" customFormat="1" ht="24.2" customHeight="1">
      <c r="A139" s="311"/>
      <c r="B139" s="331"/>
      <c r="C139" s="391" t="s">
        <v>232</v>
      </c>
      <c r="D139" s="391" t="s">
        <v>137</v>
      </c>
      <c r="E139" s="392" t="s">
        <v>2017</v>
      </c>
      <c r="F139" s="393" t="s">
        <v>2138</v>
      </c>
      <c r="G139" s="394" t="s">
        <v>1915</v>
      </c>
      <c r="H139" s="395">
        <v>6</v>
      </c>
      <c r="I139" s="396"/>
      <c r="J139" s="396">
        <f t="shared" si="0"/>
        <v>0</v>
      </c>
      <c r="K139" s="477"/>
      <c r="L139" s="31"/>
      <c r="M139" s="397" t="s">
        <v>3</v>
      </c>
      <c r="N139" s="398" t="s">
        <v>42</v>
      </c>
      <c r="O139" s="399">
        <v>0</v>
      </c>
      <c r="P139" s="399">
        <f t="shared" si="1"/>
        <v>0</v>
      </c>
      <c r="Q139" s="399">
        <v>0</v>
      </c>
      <c r="R139" s="399">
        <f t="shared" si="2"/>
        <v>0</v>
      </c>
      <c r="S139" s="399">
        <v>0</v>
      </c>
      <c r="T139" s="400">
        <f t="shared" si="3"/>
        <v>0</v>
      </c>
      <c r="U139" s="311"/>
      <c r="V139" s="311"/>
      <c r="W139" s="311"/>
      <c r="X139" s="311"/>
      <c r="Y139" s="311"/>
      <c r="Z139" s="311"/>
      <c r="AA139" s="311"/>
      <c r="AB139" s="311"/>
      <c r="AC139" s="311"/>
      <c r="AD139" s="311"/>
      <c r="AE139" s="311"/>
      <c r="AR139" s="401" t="s">
        <v>142</v>
      </c>
      <c r="AT139" s="401" t="s">
        <v>137</v>
      </c>
      <c r="AU139" s="401" t="s">
        <v>75</v>
      </c>
      <c r="AY139" s="304" t="s">
        <v>135</v>
      </c>
      <c r="BE139" s="402">
        <f t="shared" si="4"/>
        <v>0</v>
      </c>
      <c r="BF139" s="402">
        <f t="shared" si="5"/>
        <v>0</v>
      </c>
      <c r="BG139" s="402">
        <f t="shared" si="6"/>
        <v>0</v>
      </c>
      <c r="BH139" s="402">
        <f t="shared" si="7"/>
        <v>0</v>
      </c>
      <c r="BI139" s="402">
        <f t="shared" si="8"/>
        <v>0</v>
      </c>
      <c r="BJ139" s="304" t="s">
        <v>77</v>
      </c>
      <c r="BK139" s="402">
        <f t="shared" si="9"/>
        <v>0</v>
      </c>
      <c r="BL139" s="304" t="s">
        <v>142</v>
      </c>
      <c r="BM139" s="401" t="s">
        <v>341</v>
      </c>
    </row>
    <row r="140" spans="1:65" s="310" customFormat="1" ht="24.2" customHeight="1">
      <c r="A140" s="311"/>
      <c r="B140" s="331"/>
      <c r="C140" s="391" t="s">
        <v>237</v>
      </c>
      <c r="D140" s="391" t="s">
        <v>137</v>
      </c>
      <c r="E140" s="392" t="s">
        <v>2019</v>
      </c>
      <c r="F140" s="393" t="s">
        <v>2139</v>
      </c>
      <c r="G140" s="394" t="s">
        <v>1915</v>
      </c>
      <c r="H140" s="395">
        <v>2</v>
      </c>
      <c r="I140" s="396"/>
      <c r="J140" s="396">
        <f t="shared" si="0"/>
        <v>0</v>
      </c>
      <c r="K140" s="477"/>
      <c r="L140" s="31"/>
      <c r="M140" s="397" t="s">
        <v>3</v>
      </c>
      <c r="N140" s="398" t="s">
        <v>42</v>
      </c>
      <c r="O140" s="399">
        <v>0</v>
      </c>
      <c r="P140" s="399">
        <f t="shared" si="1"/>
        <v>0</v>
      </c>
      <c r="Q140" s="399">
        <v>0</v>
      </c>
      <c r="R140" s="399">
        <f t="shared" si="2"/>
        <v>0</v>
      </c>
      <c r="S140" s="399">
        <v>0</v>
      </c>
      <c r="T140" s="400">
        <f t="shared" si="3"/>
        <v>0</v>
      </c>
      <c r="U140" s="311"/>
      <c r="V140" s="311"/>
      <c r="W140" s="311"/>
      <c r="X140" s="311"/>
      <c r="Y140" s="311"/>
      <c r="Z140" s="311"/>
      <c r="AA140" s="311"/>
      <c r="AB140" s="311"/>
      <c r="AC140" s="311"/>
      <c r="AD140" s="311"/>
      <c r="AE140" s="311"/>
      <c r="AR140" s="401" t="s">
        <v>142</v>
      </c>
      <c r="AT140" s="401" t="s">
        <v>137</v>
      </c>
      <c r="AU140" s="401" t="s">
        <v>75</v>
      </c>
      <c r="AY140" s="304" t="s">
        <v>135</v>
      </c>
      <c r="BE140" s="402">
        <f t="shared" si="4"/>
        <v>0</v>
      </c>
      <c r="BF140" s="402">
        <f t="shared" si="5"/>
        <v>0</v>
      </c>
      <c r="BG140" s="402">
        <f t="shared" si="6"/>
        <v>0</v>
      </c>
      <c r="BH140" s="402">
        <f t="shared" si="7"/>
        <v>0</v>
      </c>
      <c r="BI140" s="402">
        <f t="shared" si="8"/>
        <v>0</v>
      </c>
      <c r="BJ140" s="304" t="s">
        <v>77</v>
      </c>
      <c r="BK140" s="402">
        <f t="shared" si="9"/>
        <v>0</v>
      </c>
      <c r="BL140" s="304" t="s">
        <v>142</v>
      </c>
      <c r="BM140" s="401" t="s">
        <v>349</v>
      </c>
    </row>
    <row r="141" spans="1:65" s="310" customFormat="1" ht="24.2" customHeight="1">
      <c r="A141" s="311"/>
      <c r="B141" s="331"/>
      <c r="C141" s="391" t="s">
        <v>8</v>
      </c>
      <c r="D141" s="391" t="s">
        <v>137</v>
      </c>
      <c r="E141" s="392" t="s">
        <v>2021</v>
      </c>
      <c r="F141" s="393" t="s">
        <v>2140</v>
      </c>
      <c r="G141" s="394" t="s">
        <v>1915</v>
      </c>
      <c r="H141" s="395">
        <v>2</v>
      </c>
      <c r="I141" s="396"/>
      <c r="J141" s="396">
        <f t="shared" si="0"/>
        <v>0</v>
      </c>
      <c r="K141" s="477"/>
      <c r="L141" s="31"/>
      <c r="M141" s="397" t="s">
        <v>3</v>
      </c>
      <c r="N141" s="398" t="s">
        <v>42</v>
      </c>
      <c r="O141" s="399">
        <v>0</v>
      </c>
      <c r="P141" s="399">
        <f t="shared" si="1"/>
        <v>0</v>
      </c>
      <c r="Q141" s="399">
        <v>0</v>
      </c>
      <c r="R141" s="399">
        <f t="shared" si="2"/>
        <v>0</v>
      </c>
      <c r="S141" s="399">
        <v>0</v>
      </c>
      <c r="T141" s="400">
        <f t="shared" si="3"/>
        <v>0</v>
      </c>
      <c r="U141" s="311"/>
      <c r="V141" s="311"/>
      <c r="W141" s="311"/>
      <c r="X141" s="311"/>
      <c r="Y141" s="311"/>
      <c r="Z141" s="311"/>
      <c r="AA141" s="311"/>
      <c r="AB141" s="311"/>
      <c r="AC141" s="311"/>
      <c r="AD141" s="311"/>
      <c r="AE141" s="311"/>
      <c r="AR141" s="401" t="s">
        <v>142</v>
      </c>
      <c r="AT141" s="401" t="s">
        <v>137</v>
      </c>
      <c r="AU141" s="401" t="s">
        <v>75</v>
      </c>
      <c r="AY141" s="304" t="s">
        <v>135</v>
      </c>
      <c r="BE141" s="402">
        <f t="shared" si="4"/>
        <v>0</v>
      </c>
      <c r="BF141" s="402">
        <f t="shared" si="5"/>
        <v>0</v>
      </c>
      <c r="BG141" s="402">
        <f t="shared" si="6"/>
        <v>0</v>
      </c>
      <c r="BH141" s="402">
        <f t="shared" si="7"/>
        <v>0</v>
      </c>
      <c r="BI141" s="402">
        <f t="shared" si="8"/>
        <v>0</v>
      </c>
      <c r="BJ141" s="304" t="s">
        <v>77</v>
      </c>
      <c r="BK141" s="402">
        <f t="shared" si="9"/>
        <v>0</v>
      </c>
      <c r="BL141" s="304" t="s">
        <v>142</v>
      </c>
      <c r="BM141" s="401" t="s">
        <v>377</v>
      </c>
    </row>
    <row r="142" spans="1:65" s="310" customFormat="1" ht="24.2" customHeight="1">
      <c r="A142" s="311"/>
      <c r="B142" s="331"/>
      <c r="C142" s="391" t="s">
        <v>247</v>
      </c>
      <c r="D142" s="391" t="s">
        <v>137</v>
      </c>
      <c r="E142" s="392" t="s">
        <v>2141</v>
      </c>
      <c r="F142" s="393" t="s">
        <v>2142</v>
      </c>
      <c r="G142" s="394" t="s">
        <v>1915</v>
      </c>
      <c r="H142" s="395">
        <v>16</v>
      </c>
      <c r="I142" s="396"/>
      <c r="J142" s="396">
        <f t="shared" si="0"/>
        <v>0</v>
      </c>
      <c r="K142" s="477"/>
      <c r="L142" s="31"/>
      <c r="M142" s="397" t="s">
        <v>3</v>
      </c>
      <c r="N142" s="398" t="s">
        <v>42</v>
      </c>
      <c r="O142" s="399">
        <v>0</v>
      </c>
      <c r="P142" s="399">
        <f t="shared" si="1"/>
        <v>0</v>
      </c>
      <c r="Q142" s="399">
        <v>0</v>
      </c>
      <c r="R142" s="399">
        <f t="shared" si="2"/>
        <v>0</v>
      </c>
      <c r="S142" s="399">
        <v>0</v>
      </c>
      <c r="T142" s="400">
        <f t="shared" si="3"/>
        <v>0</v>
      </c>
      <c r="U142" s="311"/>
      <c r="V142" s="311"/>
      <c r="W142" s="311"/>
      <c r="X142" s="311"/>
      <c r="Y142" s="311"/>
      <c r="Z142" s="311"/>
      <c r="AA142" s="311"/>
      <c r="AB142" s="311"/>
      <c r="AC142" s="311"/>
      <c r="AD142" s="311"/>
      <c r="AE142" s="311"/>
      <c r="AR142" s="401" t="s">
        <v>142</v>
      </c>
      <c r="AT142" s="401" t="s">
        <v>137</v>
      </c>
      <c r="AU142" s="401" t="s">
        <v>75</v>
      </c>
      <c r="AY142" s="304" t="s">
        <v>135</v>
      </c>
      <c r="BE142" s="402">
        <f t="shared" si="4"/>
        <v>0</v>
      </c>
      <c r="BF142" s="402">
        <f t="shared" si="5"/>
        <v>0</v>
      </c>
      <c r="BG142" s="402">
        <f t="shared" si="6"/>
        <v>0</v>
      </c>
      <c r="BH142" s="402">
        <f t="shared" si="7"/>
        <v>0</v>
      </c>
      <c r="BI142" s="402">
        <f t="shared" si="8"/>
        <v>0</v>
      </c>
      <c r="BJ142" s="304" t="s">
        <v>77</v>
      </c>
      <c r="BK142" s="402">
        <f t="shared" si="9"/>
        <v>0</v>
      </c>
      <c r="BL142" s="304" t="s">
        <v>142</v>
      </c>
      <c r="BM142" s="401" t="s">
        <v>379</v>
      </c>
    </row>
    <row r="143" spans="1:65" s="310" customFormat="1" ht="16.5" customHeight="1">
      <c r="A143" s="311"/>
      <c r="B143" s="331"/>
      <c r="C143" s="391" t="s">
        <v>252</v>
      </c>
      <c r="D143" s="391" t="s">
        <v>137</v>
      </c>
      <c r="E143" s="392" t="s">
        <v>2143</v>
      </c>
      <c r="F143" s="393" t="s">
        <v>2144</v>
      </c>
      <c r="G143" s="394" t="s">
        <v>1915</v>
      </c>
      <c r="H143" s="395">
        <v>2</v>
      </c>
      <c r="I143" s="396"/>
      <c r="J143" s="396">
        <f t="shared" si="0"/>
        <v>0</v>
      </c>
      <c r="K143" s="477"/>
      <c r="L143" s="31"/>
      <c r="M143" s="397" t="s">
        <v>3</v>
      </c>
      <c r="N143" s="398" t="s">
        <v>42</v>
      </c>
      <c r="O143" s="399">
        <v>0</v>
      </c>
      <c r="P143" s="399">
        <f t="shared" si="1"/>
        <v>0</v>
      </c>
      <c r="Q143" s="399">
        <v>0</v>
      </c>
      <c r="R143" s="399">
        <f t="shared" si="2"/>
        <v>0</v>
      </c>
      <c r="S143" s="399">
        <v>0</v>
      </c>
      <c r="T143" s="400">
        <f t="shared" si="3"/>
        <v>0</v>
      </c>
      <c r="U143" s="311"/>
      <c r="V143" s="311"/>
      <c r="W143" s="311"/>
      <c r="X143" s="311"/>
      <c r="Y143" s="311"/>
      <c r="Z143" s="311"/>
      <c r="AA143" s="311"/>
      <c r="AB143" s="311"/>
      <c r="AC143" s="311"/>
      <c r="AD143" s="311"/>
      <c r="AE143" s="311"/>
      <c r="AR143" s="401" t="s">
        <v>142</v>
      </c>
      <c r="AT143" s="401" t="s">
        <v>137</v>
      </c>
      <c r="AU143" s="401" t="s">
        <v>75</v>
      </c>
      <c r="AY143" s="304" t="s">
        <v>135</v>
      </c>
      <c r="BE143" s="402">
        <f t="shared" si="4"/>
        <v>0</v>
      </c>
      <c r="BF143" s="402">
        <f t="shared" si="5"/>
        <v>0</v>
      </c>
      <c r="BG143" s="402">
        <f t="shared" si="6"/>
        <v>0</v>
      </c>
      <c r="BH143" s="402">
        <f t="shared" si="7"/>
        <v>0</v>
      </c>
      <c r="BI143" s="402">
        <f t="shared" si="8"/>
        <v>0</v>
      </c>
      <c r="BJ143" s="304" t="s">
        <v>77</v>
      </c>
      <c r="BK143" s="402">
        <f t="shared" si="9"/>
        <v>0</v>
      </c>
      <c r="BL143" s="304" t="s">
        <v>142</v>
      </c>
      <c r="BM143" s="401" t="s">
        <v>382</v>
      </c>
    </row>
    <row r="144" spans="1:65" s="310" customFormat="1" ht="24.2" customHeight="1">
      <c r="A144" s="311"/>
      <c r="B144" s="331"/>
      <c r="C144" s="391" t="s">
        <v>257</v>
      </c>
      <c r="D144" s="391" t="s">
        <v>137</v>
      </c>
      <c r="E144" s="392" t="s">
        <v>2145</v>
      </c>
      <c r="F144" s="393" t="s">
        <v>2146</v>
      </c>
      <c r="G144" s="394" t="s">
        <v>1915</v>
      </c>
      <c r="H144" s="395">
        <v>1</v>
      </c>
      <c r="I144" s="396"/>
      <c r="J144" s="396">
        <f t="shared" si="0"/>
        <v>0</v>
      </c>
      <c r="K144" s="477"/>
      <c r="L144" s="31"/>
      <c r="M144" s="397" t="s">
        <v>3</v>
      </c>
      <c r="N144" s="398" t="s">
        <v>42</v>
      </c>
      <c r="O144" s="399">
        <v>0</v>
      </c>
      <c r="P144" s="399">
        <f t="shared" si="1"/>
        <v>0</v>
      </c>
      <c r="Q144" s="399">
        <v>0</v>
      </c>
      <c r="R144" s="399">
        <f t="shared" si="2"/>
        <v>0</v>
      </c>
      <c r="S144" s="399">
        <v>0</v>
      </c>
      <c r="T144" s="400">
        <f t="shared" si="3"/>
        <v>0</v>
      </c>
      <c r="U144" s="311"/>
      <c r="V144" s="311"/>
      <c r="W144" s="311"/>
      <c r="X144" s="311"/>
      <c r="Y144" s="311"/>
      <c r="Z144" s="311"/>
      <c r="AA144" s="311"/>
      <c r="AB144" s="311"/>
      <c r="AC144" s="311"/>
      <c r="AD144" s="311"/>
      <c r="AE144" s="311"/>
      <c r="AR144" s="401" t="s">
        <v>142</v>
      </c>
      <c r="AT144" s="401" t="s">
        <v>137</v>
      </c>
      <c r="AU144" s="401" t="s">
        <v>75</v>
      </c>
      <c r="AY144" s="304" t="s">
        <v>135</v>
      </c>
      <c r="BE144" s="402">
        <f t="shared" si="4"/>
        <v>0</v>
      </c>
      <c r="BF144" s="402">
        <f t="shared" si="5"/>
        <v>0</v>
      </c>
      <c r="BG144" s="402">
        <f t="shared" si="6"/>
        <v>0</v>
      </c>
      <c r="BH144" s="402">
        <f t="shared" si="7"/>
        <v>0</v>
      </c>
      <c r="BI144" s="402">
        <f t="shared" si="8"/>
        <v>0</v>
      </c>
      <c r="BJ144" s="304" t="s">
        <v>77</v>
      </c>
      <c r="BK144" s="402">
        <f t="shared" si="9"/>
        <v>0</v>
      </c>
      <c r="BL144" s="304" t="s">
        <v>142</v>
      </c>
      <c r="BM144" s="401" t="s">
        <v>386</v>
      </c>
    </row>
    <row r="145" spans="1:65" s="310" customFormat="1" ht="24.2" customHeight="1">
      <c r="A145" s="311"/>
      <c r="B145" s="331"/>
      <c r="C145" s="391" t="s">
        <v>265</v>
      </c>
      <c r="D145" s="391" t="s">
        <v>137</v>
      </c>
      <c r="E145" s="392" t="s">
        <v>2147</v>
      </c>
      <c r="F145" s="393" t="s">
        <v>2148</v>
      </c>
      <c r="G145" s="394" t="s">
        <v>1915</v>
      </c>
      <c r="H145" s="395">
        <v>1</v>
      </c>
      <c r="I145" s="396"/>
      <c r="J145" s="396">
        <f t="shared" si="0"/>
        <v>0</v>
      </c>
      <c r="K145" s="477"/>
      <c r="L145" s="31"/>
      <c r="M145" s="397" t="s">
        <v>3</v>
      </c>
      <c r="N145" s="398" t="s">
        <v>42</v>
      </c>
      <c r="O145" s="399">
        <v>0</v>
      </c>
      <c r="P145" s="399">
        <f t="shared" si="1"/>
        <v>0</v>
      </c>
      <c r="Q145" s="399">
        <v>0</v>
      </c>
      <c r="R145" s="399">
        <f t="shared" si="2"/>
        <v>0</v>
      </c>
      <c r="S145" s="399">
        <v>0</v>
      </c>
      <c r="T145" s="400">
        <f t="shared" si="3"/>
        <v>0</v>
      </c>
      <c r="U145" s="311"/>
      <c r="V145" s="311"/>
      <c r="W145" s="311"/>
      <c r="X145" s="311"/>
      <c r="Y145" s="311"/>
      <c r="Z145" s="311"/>
      <c r="AA145" s="311"/>
      <c r="AB145" s="311"/>
      <c r="AC145" s="311"/>
      <c r="AD145" s="311"/>
      <c r="AE145" s="311"/>
      <c r="AR145" s="401" t="s">
        <v>142</v>
      </c>
      <c r="AT145" s="401" t="s">
        <v>137</v>
      </c>
      <c r="AU145" s="401" t="s">
        <v>75</v>
      </c>
      <c r="AY145" s="304" t="s">
        <v>135</v>
      </c>
      <c r="BE145" s="402">
        <f t="shared" si="4"/>
        <v>0</v>
      </c>
      <c r="BF145" s="402">
        <f t="shared" si="5"/>
        <v>0</v>
      </c>
      <c r="BG145" s="402">
        <f t="shared" si="6"/>
        <v>0</v>
      </c>
      <c r="BH145" s="402">
        <f t="shared" si="7"/>
        <v>0</v>
      </c>
      <c r="BI145" s="402">
        <f t="shared" si="8"/>
        <v>0</v>
      </c>
      <c r="BJ145" s="304" t="s">
        <v>77</v>
      </c>
      <c r="BK145" s="402">
        <f t="shared" si="9"/>
        <v>0</v>
      </c>
      <c r="BL145" s="304" t="s">
        <v>142</v>
      </c>
      <c r="BM145" s="401" t="s">
        <v>390</v>
      </c>
    </row>
    <row r="146" spans="1:65" s="310" customFormat="1" ht="24.2" customHeight="1">
      <c r="A146" s="311"/>
      <c r="B146" s="331"/>
      <c r="C146" s="391" t="s">
        <v>271</v>
      </c>
      <c r="D146" s="391" t="s">
        <v>137</v>
      </c>
      <c r="E146" s="392" t="s">
        <v>2149</v>
      </c>
      <c r="F146" s="393" t="s">
        <v>2150</v>
      </c>
      <c r="G146" s="394" t="s">
        <v>1915</v>
      </c>
      <c r="H146" s="395">
        <v>1</v>
      </c>
      <c r="I146" s="396"/>
      <c r="J146" s="396">
        <f t="shared" si="0"/>
        <v>0</v>
      </c>
      <c r="K146" s="477"/>
      <c r="L146" s="31"/>
      <c r="M146" s="397" t="s">
        <v>3</v>
      </c>
      <c r="N146" s="398" t="s">
        <v>42</v>
      </c>
      <c r="O146" s="399">
        <v>0</v>
      </c>
      <c r="P146" s="399">
        <f t="shared" si="1"/>
        <v>0</v>
      </c>
      <c r="Q146" s="399">
        <v>0</v>
      </c>
      <c r="R146" s="399">
        <f t="shared" si="2"/>
        <v>0</v>
      </c>
      <c r="S146" s="399">
        <v>0</v>
      </c>
      <c r="T146" s="400">
        <f t="shared" si="3"/>
        <v>0</v>
      </c>
      <c r="U146" s="311"/>
      <c r="V146" s="311"/>
      <c r="W146" s="311"/>
      <c r="X146" s="311"/>
      <c r="Y146" s="311"/>
      <c r="Z146" s="311"/>
      <c r="AA146" s="311"/>
      <c r="AB146" s="311"/>
      <c r="AC146" s="311"/>
      <c r="AD146" s="311"/>
      <c r="AE146" s="311"/>
      <c r="AR146" s="401" t="s">
        <v>142</v>
      </c>
      <c r="AT146" s="401" t="s">
        <v>137</v>
      </c>
      <c r="AU146" s="401" t="s">
        <v>75</v>
      </c>
      <c r="AY146" s="304" t="s">
        <v>135</v>
      </c>
      <c r="BE146" s="402">
        <f t="shared" si="4"/>
        <v>0</v>
      </c>
      <c r="BF146" s="402">
        <f t="shared" si="5"/>
        <v>0</v>
      </c>
      <c r="BG146" s="402">
        <f t="shared" si="6"/>
        <v>0</v>
      </c>
      <c r="BH146" s="402">
        <f t="shared" si="7"/>
        <v>0</v>
      </c>
      <c r="BI146" s="402">
        <f t="shared" si="8"/>
        <v>0</v>
      </c>
      <c r="BJ146" s="304" t="s">
        <v>77</v>
      </c>
      <c r="BK146" s="402">
        <f t="shared" si="9"/>
        <v>0</v>
      </c>
      <c r="BL146" s="304" t="s">
        <v>142</v>
      </c>
      <c r="BM146" s="401" t="s">
        <v>392</v>
      </c>
    </row>
    <row r="147" spans="1:65" s="310" customFormat="1" ht="24.2" customHeight="1">
      <c r="A147" s="311"/>
      <c r="B147" s="331"/>
      <c r="C147" s="391" t="s">
        <v>276</v>
      </c>
      <c r="D147" s="391" t="s">
        <v>137</v>
      </c>
      <c r="E147" s="392" t="s">
        <v>2151</v>
      </c>
      <c r="F147" s="393" t="s">
        <v>2152</v>
      </c>
      <c r="G147" s="394" t="s">
        <v>1915</v>
      </c>
      <c r="H147" s="395">
        <v>1</v>
      </c>
      <c r="I147" s="396"/>
      <c r="J147" s="396">
        <f t="shared" si="0"/>
        <v>0</v>
      </c>
      <c r="K147" s="477"/>
      <c r="L147" s="31"/>
      <c r="M147" s="397" t="s">
        <v>3</v>
      </c>
      <c r="N147" s="398" t="s">
        <v>42</v>
      </c>
      <c r="O147" s="399">
        <v>0</v>
      </c>
      <c r="P147" s="399">
        <f t="shared" si="1"/>
        <v>0</v>
      </c>
      <c r="Q147" s="399">
        <v>0</v>
      </c>
      <c r="R147" s="399">
        <f t="shared" si="2"/>
        <v>0</v>
      </c>
      <c r="S147" s="399">
        <v>0</v>
      </c>
      <c r="T147" s="400">
        <f t="shared" si="3"/>
        <v>0</v>
      </c>
      <c r="U147" s="311"/>
      <c r="V147" s="311"/>
      <c r="W147" s="311"/>
      <c r="X147" s="311"/>
      <c r="Y147" s="311"/>
      <c r="Z147" s="311"/>
      <c r="AA147" s="311"/>
      <c r="AB147" s="311"/>
      <c r="AC147" s="311"/>
      <c r="AD147" s="311"/>
      <c r="AE147" s="311"/>
      <c r="AR147" s="401" t="s">
        <v>142</v>
      </c>
      <c r="AT147" s="401" t="s">
        <v>137</v>
      </c>
      <c r="AU147" s="401" t="s">
        <v>75</v>
      </c>
      <c r="AY147" s="304" t="s">
        <v>135</v>
      </c>
      <c r="BE147" s="402">
        <f t="shared" si="4"/>
        <v>0</v>
      </c>
      <c r="BF147" s="402">
        <f t="shared" si="5"/>
        <v>0</v>
      </c>
      <c r="BG147" s="402">
        <f t="shared" si="6"/>
        <v>0</v>
      </c>
      <c r="BH147" s="402">
        <f t="shared" si="7"/>
        <v>0</v>
      </c>
      <c r="BI147" s="402">
        <f t="shared" si="8"/>
        <v>0</v>
      </c>
      <c r="BJ147" s="304" t="s">
        <v>77</v>
      </c>
      <c r="BK147" s="402">
        <f t="shared" si="9"/>
        <v>0</v>
      </c>
      <c r="BL147" s="304" t="s">
        <v>142</v>
      </c>
      <c r="BM147" s="401" t="s">
        <v>394</v>
      </c>
    </row>
    <row r="148" spans="1:65" s="310" customFormat="1" ht="24.2" customHeight="1">
      <c r="A148" s="311"/>
      <c r="B148" s="331"/>
      <c r="C148" s="391" t="s">
        <v>283</v>
      </c>
      <c r="D148" s="391" t="s">
        <v>137</v>
      </c>
      <c r="E148" s="392" t="s">
        <v>2153</v>
      </c>
      <c r="F148" s="393" t="s">
        <v>2154</v>
      </c>
      <c r="G148" s="394" t="s">
        <v>1915</v>
      </c>
      <c r="H148" s="395">
        <v>1</v>
      </c>
      <c r="I148" s="396"/>
      <c r="J148" s="396">
        <f t="shared" si="0"/>
        <v>0</v>
      </c>
      <c r="K148" s="477"/>
      <c r="L148" s="31"/>
      <c r="M148" s="397" t="s">
        <v>3</v>
      </c>
      <c r="N148" s="398" t="s">
        <v>42</v>
      </c>
      <c r="O148" s="399">
        <v>0</v>
      </c>
      <c r="P148" s="399">
        <f t="shared" si="1"/>
        <v>0</v>
      </c>
      <c r="Q148" s="399">
        <v>0</v>
      </c>
      <c r="R148" s="399">
        <f t="shared" si="2"/>
        <v>0</v>
      </c>
      <c r="S148" s="399">
        <v>0</v>
      </c>
      <c r="T148" s="400">
        <f t="shared" si="3"/>
        <v>0</v>
      </c>
      <c r="U148" s="311"/>
      <c r="V148" s="311"/>
      <c r="W148" s="311"/>
      <c r="X148" s="311"/>
      <c r="Y148" s="311"/>
      <c r="Z148" s="311"/>
      <c r="AA148" s="311"/>
      <c r="AB148" s="311"/>
      <c r="AC148" s="311"/>
      <c r="AD148" s="311"/>
      <c r="AE148" s="311"/>
      <c r="AR148" s="401" t="s">
        <v>142</v>
      </c>
      <c r="AT148" s="401" t="s">
        <v>137</v>
      </c>
      <c r="AU148" s="401" t="s">
        <v>75</v>
      </c>
      <c r="AY148" s="304" t="s">
        <v>135</v>
      </c>
      <c r="BE148" s="402">
        <f t="shared" si="4"/>
        <v>0</v>
      </c>
      <c r="BF148" s="402">
        <f t="shared" si="5"/>
        <v>0</v>
      </c>
      <c r="BG148" s="402">
        <f t="shared" si="6"/>
        <v>0</v>
      </c>
      <c r="BH148" s="402">
        <f t="shared" si="7"/>
        <v>0</v>
      </c>
      <c r="BI148" s="402">
        <f t="shared" si="8"/>
        <v>0</v>
      </c>
      <c r="BJ148" s="304" t="s">
        <v>77</v>
      </c>
      <c r="BK148" s="402">
        <f t="shared" si="9"/>
        <v>0</v>
      </c>
      <c r="BL148" s="304" t="s">
        <v>142</v>
      </c>
      <c r="BM148" s="401" t="s">
        <v>396</v>
      </c>
    </row>
    <row r="149" spans="1:65" s="310" customFormat="1" ht="24.2" customHeight="1">
      <c r="A149" s="311"/>
      <c r="B149" s="331"/>
      <c r="C149" s="391" t="s">
        <v>288</v>
      </c>
      <c r="D149" s="391" t="s">
        <v>137</v>
      </c>
      <c r="E149" s="392" t="s">
        <v>2155</v>
      </c>
      <c r="F149" s="393" t="s">
        <v>2156</v>
      </c>
      <c r="G149" s="394" t="s">
        <v>1915</v>
      </c>
      <c r="H149" s="395">
        <v>1</v>
      </c>
      <c r="I149" s="396"/>
      <c r="J149" s="396">
        <f t="shared" si="0"/>
        <v>0</v>
      </c>
      <c r="K149" s="477"/>
      <c r="L149" s="31"/>
      <c r="M149" s="397" t="s">
        <v>3</v>
      </c>
      <c r="N149" s="398" t="s">
        <v>42</v>
      </c>
      <c r="O149" s="399">
        <v>0</v>
      </c>
      <c r="P149" s="399">
        <f t="shared" si="1"/>
        <v>0</v>
      </c>
      <c r="Q149" s="399">
        <v>0</v>
      </c>
      <c r="R149" s="399">
        <f t="shared" si="2"/>
        <v>0</v>
      </c>
      <c r="S149" s="399">
        <v>0</v>
      </c>
      <c r="T149" s="400">
        <f t="shared" si="3"/>
        <v>0</v>
      </c>
      <c r="U149" s="311"/>
      <c r="V149" s="311"/>
      <c r="W149" s="311"/>
      <c r="X149" s="311"/>
      <c r="Y149" s="311"/>
      <c r="Z149" s="311"/>
      <c r="AA149" s="311"/>
      <c r="AB149" s="311"/>
      <c r="AC149" s="311"/>
      <c r="AD149" s="311"/>
      <c r="AE149" s="311"/>
      <c r="AR149" s="401" t="s">
        <v>142</v>
      </c>
      <c r="AT149" s="401" t="s">
        <v>137</v>
      </c>
      <c r="AU149" s="401" t="s">
        <v>75</v>
      </c>
      <c r="AY149" s="304" t="s">
        <v>135</v>
      </c>
      <c r="BE149" s="402">
        <f t="shared" si="4"/>
        <v>0</v>
      </c>
      <c r="BF149" s="402">
        <f t="shared" si="5"/>
        <v>0</v>
      </c>
      <c r="BG149" s="402">
        <f t="shared" si="6"/>
        <v>0</v>
      </c>
      <c r="BH149" s="402">
        <f t="shared" si="7"/>
        <v>0</v>
      </c>
      <c r="BI149" s="402">
        <f t="shared" si="8"/>
        <v>0</v>
      </c>
      <c r="BJ149" s="304" t="s">
        <v>77</v>
      </c>
      <c r="BK149" s="402">
        <f t="shared" si="9"/>
        <v>0</v>
      </c>
      <c r="BL149" s="304" t="s">
        <v>142</v>
      </c>
      <c r="BM149" s="401" t="s">
        <v>398</v>
      </c>
    </row>
    <row r="150" spans="1:65" s="310" customFormat="1" ht="16.5" customHeight="1">
      <c r="A150" s="311"/>
      <c r="B150" s="331"/>
      <c r="C150" s="391" t="s">
        <v>295</v>
      </c>
      <c r="D150" s="391" t="s">
        <v>137</v>
      </c>
      <c r="E150" s="392" t="s">
        <v>2157</v>
      </c>
      <c r="F150" s="393" t="s">
        <v>2158</v>
      </c>
      <c r="G150" s="394" t="s">
        <v>1915</v>
      </c>
      <c r="H150" s="395">
        <v>1</v>
      </c>
      <c r="I150" s="396"/>
      <c r="J150" s="396">
        <f t="shared" si="0"/>
        <v>0</v>
      </c>
      <c r="K150" s="477"/>
      <c r="L150" s="31"/>
      <c r="M150" s="397" t="s">
        <v>3</v>
      </c>
      <c r="N150" s="398" t="s">
        <v>42</v>
      </c>
      <c r="O150" s="399">
        <v>0</v>
      </c>
      <c r="P150" s="399">
        <f t="shared" si="1"/>
        <v>0</v>
      </c>
      <c r="Q150" s="399">
        <v>0</v>
      </c>
      <c r="R150" s="399">
        <f t="shared" si="2"/>
        <v>0</v>
      </c>
      <c r="S150" s="399">
        <v>0</v>
      </c>
      <c r="T150" s="400">
        <f t="shared" si="3"/>
        <v>0</v>
      </c>
      <c r="U150" s="311"/>
      <c r="V150" s="311"/>
      <c r="W150" s="311"/>
      <c r="X150" s="311"/>
      <c r="Y150" s="311"/>
      <c r="Z150" s="311"/>
      <c r="AA150" s="311"/>
      <c r="AB150" s="311"/>
      <c r="AC150" s="311"/>
      <c r="AD150" s="311"/>
      <c r="AE150" s="311"/>
      <c r="AR150" s="401" t="s">
        <v>142</v>
      </c>
      <c r="AT150" s="401" t="s">
        <v>137</v>
      </c>
      <c r="AU150" s="401" t="s">
        <v>75</v>
      </c>
      <c r="AY150" s="304" t="s">
        <v>135</v>
      </c>
      <c r="BE150" s="402">
        <f t="shared" si="4"/>
        <v>0</v>
      </c>
      <c r="BF150" s="402">
        <f t="shared" si="5"/>
        <v>0</v>
      </c>
      <c r="BG150" s="402">
        <f t="shared" si="6"/>
        <v>0</v>
      </c>
      <c r="BH150" s="402">
        <f t="shared" si="7"/>
        <v>0</v>
      </c>
      <c r="BI150" s="402">
        <f t="shared" si="8"/>
        <v>0</v>
      </c>
      <c r="BJ150" s="304" t="s">
        <v>77</v>
      </c>
      <c r="BK150" s="402">
        <f t="shared" si="9"/>
        <v>0</v>
      </c>
      <c r="BL150" s="304" t="s">
        <v>142</v>
      </c>
      <c r="BM150" s="401" t="s">
        <v>400</v>
      </c>
    </row>
    <row r="151" spans="1:65" s="310" customFormat="1" ht="16.5" customHeight="1">
      <c r="A151" s="311"/>
      <c r="B151" s="331"/>
      <c r="C151" s="391" t="s">
        <v>300</v>
      </c>
      <c r="D151" s="391" t="s">
        <v>137</v>
      </c>
      <c r="E151" s="392" t="s">
        <v>2159</v>
      </c>
      <c r="F151" s="393" t="s">
        <v>2160</v>
      </c>
      <c r="G151" s="394" t="s">
        <v>1915</v>
      </c>
      <c r="H151" s="395">
        <v>2</v>
      </c>
      <c r="I151" s="396"/>
      <c r="J151" s="396">
        <f t="shared" si="0"/>
        <v>0</v>
      </c>
      <c r="K151" s="477"/>
      <c r="L151" s="31"/>
      <c r="M151" s="397" t="s">
        <v>3</v>
      </c>
      <c r="N151" s="398" t="s">
        <v>42</v>
      </c>
      <c r="O151" s="399">
        <v>0</v>
      </c>
      <c r="P151" s="399">
        <f t="shared" si="1"/>
        <v>0</v>
      </c>
      <c r="Q151" s="399">
        <v>0</v>
      </c>
      <c r="R151" s="399">
        <f t="shared" si="2"/>
        <v>0</v>
      </c>
      <c r="S151" s="399">
        <v>0</v>
      </c>
      <c r="T151" s="400">
        <f t="shared" si="3"/>
        <v>0</v>
      </c>
      <c r="U151" s="311"/>
      <c r="V151" s="311"/>
      <c r="W151" s="311"/>
      <c r="X151" s="311"/>
      <c r="Y151" s="311"/>
      <c r="Z151" s="311"/>
      <c r="AA151" s="311"/>
      <c r="AB151" s="311"/>
      <c r="AC151" s="311"/>
      <c r="AD151" s="311"/>
      <c r="AE151" s="311"/>
      <c r="AR151" s="401" t="s">
        <v>142</v>
      </c>
      <c r="AT151" s="401" t="s">
        <v>137</v>
      </c>
      <c r="AU151" s="401" t="s">
        <v>75</v>
      </c>
      <c r="AY151" s="304" t="s">
        <v>135</v>
      </c>
      <c r="BE151" s="402">
        <f t="shared" si="4"/>
        <v>0</v>
      </c>
      <c r="BF151" s="402">
        <f t="shared" si="5"/>
        <v>0</v>
      </c>
      <c r="BG151" s="402">
        <f t="shared" si="6"/>
        <v>0</v>
      </c>
      <c r="BH151" s="402">
        <f t="shared" si="7"/>
        <v>0</v>
      </c>
      <c r="BI151" s="402">
        <f t="shared" si="8"/>
        <v>0</v>
      </c>
      <c r="BJ151" s="304" t="s">
        <v>77</v>
      </c>
      <c r="BK151" s="402">
        <f t="shared" si="9"/>
        <v>0</v>
      </c>
      <c r="BL151" s="304" t="s">
        <v>142</v>
      </c>
      <c r="BM151" s="401" t="s">
        <v>402</v>
      </c>
    </row>
    <row r="152" spans="1:65" s="310" customFormat="1" ht="16.5" customHeight="1">
      <c r="A152" s="311"/>
      <c r="B152" s="331"/>
      <c r="C152" s="391" t="s">
        <v>306</v>
      </c>
      <c r="D152" s="391" t="s">
        <v>137</v>
      </c>
      <c r="E152" s="392" t="s">
        <v>2161</v>
      </c>
      <c r="F152" s="393" t="s">
        <v>2162</v>
      </c>
      <c r="G152" s="394" t="s">
        <v>1915</v>
      </c>
      <c r="H152" s="395">
        <v>3</v>
      </c>
      <c r="I152" s="396"/>
      <c r="J152" s="396">
        <f t="shared" si="0"/>
        <v>0</v>
      </c>
      <c r="K152" s="477"/>
      <c r="L152" s="31"/>
      <c r="M152" s="397" t="s">
        <v>3</v>
      </c>
      <c r="N152" s="398" t="s">
        <v>42</v>
      </c>
      <c r="O152" s="399">
        <v>0</v>
      </c>
      <c r="P152" s="399">
        <f t="shared" si="1"/>
        <v>0</v>
      </c>
      <c r="Q152" s="399">
        <v>0</v>
      </c>
      <c r="R152" s="399">
        <f t="shared" si="2"/>
        <v>0</v>
      </c>
      <c r="S152" s="399">
        <v>0</v>
      </c>
      <c r="T152" s="400">
        <f t="shared" si="3"/>
        <v>0</v>
      </c>
      <c r="U152" s="311"/>
      <c r="V152" s="311"/>
      <c r="W152" s="311"/>
      <c r="X152" s="311"/>
      <c r="Y152" s="311"/>
      <c r="Z152" s="311"/>
      <c r="AA152" s="311"/>
      <c r="AB152" s="311"/>
      <c r="AC152" s="311"/>
      <c r="AD152" s="311"/>
      <c r="AE152" s="311"/>
      <c r="AR152" s="401" t="s">
        <v>142</v>
      </c>
      <c r="AT152" s="401" t="s">
        <v>137</v>
      </c>
      <c r="AU152" s="401" t="s">
        <v>75</v>
      </c>
      <c r="AY152" s="304" t="s">
        <v>135</v>
      </c>
      <c r="BE152" s="402">
        <f t="shared" si="4"/>
        <v>0</v>
      </c>
      <c r="BF152" s="402">
        <f t="shared" si="5"/>
        <v>0</v>
      </c>
      <c r="BG152" s="402">
        <f t="shared" si="6"/>
        <v>0</v>
      </c>
      <c r="BH152" s="402">
        <f t="shared" si="7"/>
        <v>0</v>
      </c>
      <c r="BI152" s="402">
        <f t="shared" si="8"/>
        <v>0</v>
      </c>
      <c r="BJ152" s="304" t="s">
        <v>77</v>
      </c>
      <c r="BK152" s="402">
        <f t="shared" si="9"/>
        <v>0</v>
      </c>
      <c r="BL152" s="304" t="s">
        <v>142</v>
      </c>
      <c r="BM152" s="401" t="s">
        <v>405</v>
      </c>
    </row>
    <row r="153" spans="1:65" s="310" customFormat="1" ht="16.5" customHeight="1">
      <c r="A153" s="311"/>
      <c r="B153" s="331"/>
      <c r="C153" s="391" t="s">
        <v>313</v>
      </c>
      <c r="D153" s="391" t="s">
        <v>137</v>
      </c>
      <c r="E153" s="392" t="s">
        <v>2163</v>
      </c>
      <c r="F153" s="393" t="s">
        <v>2164</v>
      </c>
      <c r="G153" s="394" t="s">
        <v>1915</v>
      </c>
      <c r="H153" s="395">
        <v>1</v>
      </c>
      <c r="I153" s="396"/>
      <c r="J153" s="396">
        <f t="shared" si="0"/>
        <v>0</v>
      </c>
      <c r="K153" s="477"/>
      <c r="L153" s="31"/>
      <c r="M153" s="397" t="s">
        <v>3</v>
      </c>
      <c r="N153" s="398" t="s">
        <v>42</v>
      </c>
      <c r="O153" s="399">
        <v>0</v>
      </c>
      <c r="P153" s="399">
        <f t="shared" si="1"/>
        <v>0</v>
      </c>
      <c r="Q153" s="399">
        <v>0</v>
      </c>
      <c r="R153" s="399">
        <f t="shared" si="2"/>
        <v>0</v>
      </c>
      <c r="S153" s="399">
        <v>0</v>
      </c>
      <c r="T153" s="400">
        <f t="shared" si="3"/>
        <v>0</v>
      </c>
      <c r="U153" s="311"/>
      <c r="V153" s="311"/>
      <c r="W153" s="311"/>
      <c r="X153" s="311"/>
      <c r="Y153" s="311"/>
      <c r="Z153" s="311"/>
      <c r="AA153" s="311"/>
      <c r="AB153" s="311"/>
      <c r="AC153" s="311"/>
      <c r="AD153" s="311"/>
      <c r="AE153" s="311"/>
      <c r="AR153" s="401" t="s">
        <v>142</v>
      </c>
      <c r="AT153" s="401" t="s">
        <v>137</v>
      </c>
      <c r="AU153" s="401" t="s">
        <v>75</v>
      </c>
      <c r="AY153" s="304" t="s">
        <v>135</v>
      </c>
      <c r="BE153" s="402">
        <f t="shared" si="4"/>
        <v>0</v>
      </c>
      <c r="BF153" s="402">
        <f t="shared" si="5"/>
        <v>0</v>
      </c>
      <c r="BG153" s="402">
        <f t="shared" si="6"/>
        <v>0</v>
      </c>
      <c r="BH153" s="402">
        <f t="shared" si="7"/>
        <v>0</v>
      </c>
      <c r="BI153" s="402">
        <f t="shared" si="8"/>
        <v>0</v>
      </c>
      <c r="BJ153" s="304" t="s">
        <v>77</v>
      </c>
      <c r="BK153" s="402">
        <f t="shared" si="9"/>
        <v>0</v>
      </c>
      <c r="BL153" s="304" t="s">
        <v>142</v>
      </c>
      <c r="BM153" s="401" t="s">
        <v>407</v>
      </c>
    </row>
    <row r="154" spans="1:65" s="310" customFormat="1" ht="24.2" customHeight="1">
      <c r="A154" s="311"/>
      <c r="B154" s="331"/>
      <c r="C154" s="391" t="s">
        <v>318</v>
      </c>
      <c r="D154" s="391" t="s">
        <v>137</v>
      </c>
      <c r="E154" s="392" t="s">
        <v>2165</v>
      </c>
      <c r="F154" s="393" t="s">
        <v>2166</v>
      </c>
      <c r="G154" s="394" t="s">
        <v>1915</v>
      </c>
      <c r="H154" s="395">
        <v>1</v>
      </c>
      <c r="I154" s="396"/>
      <c r="J154" s="396">
        <f t="shared" si="0"/>
        <v>0</v>
      </c>
      <c r="K154" s="477"/>
      <c r="L154" s="31"/>
      <c r="M154" s="397" t="s">
        <v>3</v>
      </c>
      <c r="N154" s="398" t="s">
        <v>42</v>
      </c>
      <c r="O154" s="399">
        <v>0</v>
      </c>
      <c r="P154" s="399">
        <f t="shared" si="1"/>
        <v>0</v>
      </c>
      <c r="Q154" s="399">
        <v>0</v>
      </c>
      <c r="R154" s="399">
        <f t="shared" si="2"/>
        <v>0</v>
      </c>
      <c r="S154" s="399">
        <v>0</v>
      </c>
      <c r="T154" s="400">
        <f t="shared" si="3"/>
        <v>0</v>
      </c>
      <c r="U154" s="311"/>
      <c r="V154" s="311"/>
      <c r="W154" s="311"/>
      <c r="X154" s="311"/>
      <c r="Y154" s="311"/>
      <c r="Z154" s="311"/>
      <c r="AA154" s="311"/>
      <c r="AB154" s="311"/>
      <c r="AC154" s="311"/>
      <c r="AD154" s="311"/>
      <c r="AE154" s="311"/>
      <c r="AR154" s="401" t="s">
        <v>142</v>
      </c>
      <c r="AT154" s="401" t="s">
        <v>137</v>
      </c>
      <c r="AU154" s="401" t="s">
        <v>75</v>
      </c>
      <c r="AY154" s="304" t="s">
        <v>135</v>
      </c>
      <c r="BE154" s="402">
        <f t="shared" si="4"/>
        <v>0</v>
      </c>
      <c r="BF154" s="402">
        <f t="shared" si="5"/>
        <v>0</v>
      </c>
      <c r="BG154" s="402">
        <f t="shared" si="6"/>
        <v>0</v>
      </c>
      <c r="BH154" s="402">
        <f t="shared" si="7"/>
        <v>0</v>
      </c>
      <c r="BI154" s="402">
        <f t="shared" si="8"/>
        <v>0</v>
      </c>
      <c r="BJ154" s="304" t="s">
        <v>77</v>
      </c>
      <c r="BK154" s="402">
        <f t="shared" si="9"/>
        <v>0</v>
      </c>
      <c r="BL154" s="304" t="s">
        <v>142</v>
      </c>
      <c r="BM154" s="401" t="s">
        <v>410</v>
      </c>
    </row>
    <row r="155" spans="1:65" s="310" customFormat="1" ht="24.2" customHeight="1">
      <c r="A155" s="311"/>
      <c r="B155" s="331"/>
      <c r="C155" s="391" t="s">
        <v>327</v>
      </c>
      <c r="D155" s="391" t="s">
        <v>137</v>
      </c>
      <c r="E155" s="392" t="s">
        <v>2167</v>
      </c>
      <c r="F155" s="393" t="s">
        <v>2168</v>
      </c>
      <c r="G155" s="394" t="s">
        <v>1915</v>
      </c>
      <c r="H155" s="395">
        <v>1</v>
      </c>
      <c r="I155" s="396"/>
      <c r="J155" s="396">
        <f t="shared" si="0"/>
        <v>0</v>
      </c>
      <c r="K155" s="477"/>
      <c r="L155" s="31"/>
      <c r="M155" s="397" t="s">
        <v>3</v>
      </c>
      <c r="N155" s="398" t="s">
        <v>42</v>
      </c>
      <c r="O155" s="399">
        <v>0</v>
      </c>
      <c r="P155" s="399">
        <f t="shared" si="1"/>
        <v>0</v>
      </c>
      <c r="Q155" s="399">
        <v>0</v>
      </c>
      <c r="R155" s="399">
        <f t="shared" si="2"/>
        <v>0</v>
      </c>
      <c r="S155" s="399">
        <v>0</v>
      </c>
      <c r="T155" s="400">
        <f t="shared" si="3"/>
        <v>0</v>
      </c>
      <c r="U155" s="311"/>
      <c r="V155" s="311"/>
      <c r="W155" s="311"/>
      <c r="X155" s="311"/>
      <c r="Y155" s="311"/>
      <c r="Z155" s="311"/>
      <c r="AA155" s="311"/>
      <c r="AB155" s="311"/>
      <c r="AC155" s="311"/>
      <c r="AD155" s="311"/>
      <c r="AE155" s="311"/>
      <c r="AR155" s="401" t="s">
        <v>142</v>
      </c>
      <c r="AT155" s="401" t="s">
        <v>137</v>
      </c>
      <c r="AU155" s="401" t="s">
        <v>75</v>
      </c>
      <c r="AY155" s="304" t="s">
        <v>135</v>
      </c>
      <c r="BE155" s="402">
        <f t="shared" si="4"/>
        <v>0</v>
      </c>
      <c r="BF155" s="402">
        <f t="shared" si="5"/>
        <v>0</v>
      </c>
      <c r="BG155" s="402">
        <f t="shared" si="6"/>
        <v>0</v>
      </c>
      <c r="BH155" s="402">
        <f t="shared" si="7"/>
        <v>0</v>
      </c>
      <c r="BI155" s="402">
        <f t="shared" si="8"/>
        <v>0</v>
      </c>
      <c r="BJ155" s="304" t="s">
        <v>77</v>
      </c>
      <c r="BK155" s="402">
        <f t="shared" si="9"/>
        <v>0</v>
      </c>
      <c r="BL155" s="304" t="s">
        <v>142</v>
      </c>
      <c r="BM155" s="401" t="s">
        <v>414</v>
      </c>
    </row>
    <row r="156" spans="1:65" s="310" customFormat="1" ht="16.5" customHeight="1">
      <c r="A156" s="311"/>
      <c r="B156" s="331"/>
      <c r="C156" s="391" t="s">
        <v>333</v>
      </c>
      <c r="D156" s="391" t="s">
        <v>137</v>
      </c>
      <c r="E156" s="392" t="s">
        <v>2169</v>
      </c>
      <c r="F156" s="393" t="s">
        <v>2170</v>
      </c>
      <c r="G156" s="394" t="s">
        <v>1995</v>
      </c>
      <c r="H156" s="395">
        <v>1</v>
      </c>
      <c r="I156" s="396"/>
      <c r="J156" s="396">
        <f t="shared" si="0"/>
        <v>0</v>
      </c>
      <c r="K156" s="477"/>
      <c r="L156" s="31"/>
      <c r="M156" s="397" t="s">
        <v>3</v>
      </c>
      <c r="N156" s="398" t="s">
        <v>42</v>
      </c>
      <c r="O156" s="399">
        <v>0</v>
      </c>
      <c r="P156" s="399">
        <f t="shared" si="1"/>
        <v>0</v>
      </c>
      <c r="Q156" s="399">
        <v>0</v>
      </c>
      <c r="R156" s="399">
        <f t="shared" si="2"/>
        <v>0</v>
      </c>
      <c r="S156" s="399">
        <v>0</v>
      </c>
      <c r="T156" s="400">
        <f t="shared" si="3"/>
        <v>0</v>
      </c>
      <c r="U156" s="311"/>
      <c r="V156" s="311"/>
      <c r="W156" s="311"/>
      <c r="X156" s="311"/>
      <c r="Y156" s="311"/>
      <c r="Z156" s="311"/>
      <c r="AA156" s="311"/>
      <c r="AB156" s="311"/>
      <c r="AC156" s="311"/>
      <c r="AD156" s="311"/>
      <c r="AE156" s="311"/>
      <c r="AR156" s="401" t="s">
        <v>142</v>
      </c>
      <c r="AT156" s="401" t="s">
        <v>137</v>
      </c>
      <c r="AU156" s="401" t="s">
        <v>75</v>
      </c>
      <c r="AY156" s="304" t="s">
        <v>135</v>
      </c>
      <c r="BE156" s="402">
        <f t="shared" si="4"/>
        <v>0</v>
      </c>
      <c r="BF156" s="402">
        <f t="shared" si="5"/>
        <v>0</v>
      </c>
      <c r="BG156" s="402">
        <f t="shared" si="6"/>
        <v>0</v>
      </c>
      <c r="BH156" s="402">
        <f t="shared" si="7"/>
        <v>0</v>
      </c>
      <c r="BI156" s="402">
        <f t="shared" si="8"/>
        <v>0</v>
      </c>
      <c r="BJ156" s="304" t="s">
        <v>77</v>
      </c>
      <c r="BK156" s="402">
        <f t="shared" si="9"/>
        <v>0</v>
      </c>
      <c r="BL156" s="304" t="s">
        <v>142</v>
      </c>
      <c r="BM156" s="401" t="s">
        <v>416</v>
      </c>
    </row>
    <row r="157" spans="1:65" s="310" customFormat="1" ht="16.5" customHeight="1">
      <c r="A157" s="311"/>
      <c r="B157" s="331"/>
      <c r="C157" s="391" t="s">
        <v>337</v>
      </c>
      <c r="D157" s="391" t="s">
        <v>137</v>
      </c>
      <c r="E157" s="392" t="s">
        <v>2171</v>
      </c>
      <c r="F157" s="393" t="s">
        <v>2172</v>
      </c>
      <c r="G157" s="394" t="s">
        <v>1915</v>
      </c>
      <c r="H157" s="395">
        <v>20</v>
      </c>
      <c r="I157" s="396"/>
      <c r="J157" s="396">
        <f t="shared" si="0"/>
        <v>0</v>
      </c>
      <c r="K157" s="477"/>
      <c r="L157" s="31"/>
      <c r="M157" s="397" t="s">
        <v>3</v>
      </c>
      <c r="N157" s="398" t="s">
        <v>42</v>
      </c>
      <c r="O157" s="399">
        <v>0</v>
      </c>
      <c r="P157" s="399">
        <f t="shared" si="1"/>
        <v>0</v>
      </c>
      <c r="Q157" s="399">
        <v>0</v>
      </c>
      <c r="R157" s="399">
        <f t="shared" si="2"/>
        <v>0</v>
      </c>
      <c r="S157" s="399">
        <v>0</v>
      </c>
      <c r="T157" s="400">
        <f t="shared" si="3"/>
        <v>0</v>
      </c>
      <c r="U157" s="311"/>
      <c r="V157" s="311"/>
      <c r="W157" s="311"/>
      <c r="X157" s="311"/>
      <c r="Y157" s="311"/>
      <c r="Z157" s="311"/>
      <c r="AA157" s="311"/>
      <c r="AB157" s="311"/>
      <c r="AC157" s="311"/>
      <c r="AD157" s="311"/>
      <c r="AE157" s="311"/>
      <c r="AR157" s="401" t="s">
        <v>142</v>
      </c>
      <c r="AT157" s="401" t="s">
        <v>137</v>
      </c>
      <c r="AU157" s="401" t="s">
        <v>75</v>
      </c>
      <c r="AY157" s="304" t="s">
        <v>135</v>
      </c>
      <c r="BE157" s="402">
        <f t="shared" si="4"/>
        <v>0</v>
      </c>
      <c r="BF157" s="402">
        <f t="shared" si="5"/>
        <v>0</v>
      </c>
      <c r="BG157" s="402">
        <f t="shared" si="6"/>
        <v>0</v>
      </c>
      <c r="BH157" s="402">
        <f t="shared" si="7"/>
        <v>0</v>
      </c>
      <c r="BI157" s="402">
        <f t="shared" si="8"/>
        <v>0</v>
      </c>
      <c r="BJ157" s="304" t="s">
        <v>77</v>
      </c>
      <c r="BK157" s="402">
        <f t="shared" si="9"/>
        <v>0</v>
      </c>
      <c r="BL157" s="304" t="s">
        <v>142</v>
      </c>
      <c r="BM157" s="401" t="s">
        <v>419</v>
      </c>
    </row>
    <row r="158" spans="1:65" s="310" customFormat="1" ht="16.5" customHeight="1">
      <c r="A158" s="311"/>
      <c r="B158" s="331"/>
      <c r="C158" s="391" t="s">
        <v>341</v>
      </c>
      <c r="D158" s="391" t="s">
        <v>137</v>
      </c>
      <c r="E158" s="392" t="s">
        <v>2173</v>
      </c>
      <c r="F158" s="393" t="s">
        <v>2174</v>
      </c>
      <c r="G158" s="394" t="s">
        <v>1915</v>
      </c>
      <c r="H158" s="395">
        <v>12</v>
      </c>
      <c r="I158" s="396"/>
      <c r="J158" s="396">
        <f t="shared" si="0"/>
        <v>0</v>
      </c>
      <c r="K158" s="477"/>
      <c r="L158" s="31"/>
      <c r="M158" s="397" t="s">
        <v>3</v>
      </c>
      <c r="N158" s="398" t="s">
        <v>42</v>
      </c>
      <c r="O158" s="399">
        <v>0</v>
      </c>
      <c r="P158" s="399">
        <f t="shared" si="1"/>
        <v>0</v>
      </c>
      <c r="Q158" s="399">
        <v>0</v>
      </c>
      <c r="R158" s="399">
        <f t="shared" si="2"/>
        <v>0</v>
      </c>
      <c r="S158" s="399">
        <v>0</v>
      </c>
      <c r="T158" s="400">
        <f t="shared" si="3"/>
        <v>0</v>
      </c>
      <c r="U158" s="311"/>
      <c r="V158" s="311"/>
      <c r="W158" s="311"/>
      <c r="X158" s="311"/>
      <c r="Y158" s="311"/>
      <c r="Z158" s="311"/>
      <c r="AA158" s="311"/>
      <c r="AB158" s="311"/>
      <c r="AC158" s="311"/>
      <c r="AD158" s="311"/>
      <c r="AE158" s="311"/>
      <c r="AR158" s="401" t="s">
        <v>142</v>
      </c>
      <c r="AT158" s="401" t="s">
        <v>137</v>
      </c>
      <c r="AU158" s="401" t="s">
        <v>75</v>
      </c>
      <c r="AY158" s="304" t="s">
        <v>135</v>
      </c>
      <c r="BE158" s="402">
        <f t="shared" si="4"/>
        <v>0</v>
      </c>
      <c r="BF158" s="402">
        <f t="shared" si="5"/>
        <v>0</v>
      </c>
      <c r="BG158" s="402">
        <f t="shared" si="6"/>
        <v>0</v>
      </c>
      <c r="BH158" s="402">
        <f t="shared" si="7"/>
        <v>0</v>
      </c>
      <c r="BI158" s="402">
        <f t="shared" si="8"/>
        <v>0</v>
      </c>
      <c r="BJ158" s="304" t="s">
        <v>77</v>
      </c>
      <c r="BK158" s="402">
        <f t="shared" si="9"/>
        <v>0</v>
      </c>
      <c r="BL158" s="304" t="s">
        <v>142</v>
      </c>
      <c r="BM158" s="401" t="s">
        <v>421</v>
      </c>
    </row>
    <row r="159" spans="1:65" s="377" customFormat="1" ht="25.9" customHeight="1">
      <c r="B159" s="378"/>
      <c r="C159" s="379"/>
      <c r="D159" s="380" t="s">
        <v>69</v>
      </c>
      <c r="E159" s="381" t="s">
        <v>1973</v>
      </c>
      <c r="F159" s="381" t="s">
        <v>2175</v>
      </c>
      <c r="G159" s="379"/>
      <c r="H159" s="379"/>
      <c r="I159" s="379"/>
      <c r="J159" s="382">
        <f>BK159</f>
        <v>0</v>
      </c>
      <c r="K159" s="379"/>
      <c r="L159" s="119"/>
      <c r="M159" s="383"/>
      <c r="N159" s="379"/>
      <c r="O159" s="379"/>
      <c r="P159" s="384">
        <f>SUM(P160:P167)</f>
        <v>0</v>
      </c>
      <c r="Q159" s="379"/>
      <c r="R159" s="384">
        <f>SUM(R160:R167)</f>
        <v>0</v>
      </c>
      <c r="S159" s="379"/>
      <c r="T159" s="385">
        <f>SUM(T160:T167)</f>
        <v>0</v>
      </c>
      <c r="AR159" s="386" t="s">
        <v>75</v>
      </c>
      <c r="AT159" s="387" t="s">
        <v>69</v>
      </c>
      <c r="AU159" s="387" t="s">
        <v>70</v>
      </c>
      <c r="AY159" s="386" t="s">
        <v>135</v>
      </c>
      <c r="BK159" s="388">
        <f>SUM(BK160:BK167)</f>
        <v>0</v>
      </c>
    </row>
    <row r="160" spans="1:65" s="310" customFormat="1" ht="24.2" customHeight="1">
      <c r="A160" s="311"/>
      <c r="B160" s="331"/>
      <c r="C160" s="391" t="s">
        <v>345</v>
      </c>
      <c r="D160" s="391" t="s">
        <v>137</v>
      </c>
      <c r="E160" s="392" t="s">
        <v>2176</v>
      </c>
      <c r="F160" s="393" t="s">
        <v>2177</v>
      </c>
      <c r="G160" s="394" t="s">
        <v>1972</v>
      </c>
      <c r="H160" s="395">
        <v>12</v>
      </c>
      <c r="I160" s="396"/>
      <c r="J160" s="396">
        <f t="shared" ref="J160:J167" si="10">ROUND(I160*H160,2)</f>
        <v>0</v>
      </c>
      <c r="K160" s="477"/>
      <c r="L160" s="31"/>
      <c r="M160" s="397" t="s">
        <v>3</v>
      </c>
      <c r="N160" s="398" t="s">
        <v>42</v>
      </c>
      <c r="O160" s="399">
        <v>0</v>
      </c>
      <c r="P160" s="399">
        <f t="shared" ref="P160:P167" si="11">O160*H160</f>
        <v>0</v>
      </c>
      <c r="Q160" s="399">
        <v>0</v>
      </c>
      <c r="R160" s="399">
        <f t="shared" ref="R160:R167" si="12">Q160*H160</f>
        <v>0</v>
      </c>
      <c r="S160" s="399">
        <v>0</v>
      </c>
      <c r="T160" s="400">
        <f t="shared" ref="T160:T167" si="13">S160*H160</f>
        <v>0</v>
      </c>
      <c r="U160" s="311"/>
      <c r="V160" s="311"/>
      <c r="W160" s="311"/>
      <c r="X160" s="311"/>
      <c r="Y160" s="311"/>
      <c r="Z160" s="311"/>
      <c r="AA160" s="311"/>
      <c r="AB160" s="311"/>
      <c r="AC160" s="311"/>
      <c r="AD160" s="311"/>
      <c r="AE160" s="311"/>
      <c r="AR160" s="401" t="s">
        <v>142</v>
      </c>
      <c r="AT160" s="401" t="s">
        <v>137</v>
      </c>
      <c r="AU160" s="401" t="s">
        <v>75</v>
      </c>
      <c r="AY160" s="304" t="s">
        <v>135</v>
      </c>
      <c r="BE160" s="402">
        <f t="shared" ref="BE160:BE167" si="14">IF(N160="základní",J160,0)</f>
        <v>0</v>
      </c>
      <c r="BF160" s="402">
        <f t="shared" ref="BF160:BF167" si="15">IF(N160="snížená",J160,0)</f>
        <v>0</v>
      </c>
      <c r="BG160" s="402">
        <f t="shared" ref="BG160:BG167" si="16">IF(N160="zákl. přenesená",J160,0)</f>
        <v>0</v>
      </c>
      <c r="BH160" s="402">
        <f t="shared" ref="BH160:BH167" si="17">IF(N160="sníž. přenesená",J160,0)</f>
        <v>0</v>
      </c>
      <c r="BI160" s="402">
        <f t="shared" ref="BI160:BI167" si="18">IF(N160="nulová",J160,0)</f>
        <v>0</v>
      </c>
      <c r="BJ160" s="304" t="s">
        <v>77</v>
      </c>
      <c r="BK160" s="402">
        <f t="shared" ref="BK160:BK167" si="19">ROUND(I160*H160,2)</f>
        <v>0</v>
      </c>
      <c r="BL160" s="304" t="s">
        <v>142</v>
      </c>
      <c r="BM160" s="401" t="s">
        <v>423</v>
      </c>
    </row>
    <row r="161" spans="1:65" s="310" customFormat="1" ht="24.2" customHeight="1">
      <c r="A161" s="311"/>
      <c r="B161" s="331"/>
      <c r="C161" s="391" t="s">
        <v>349</v>
      </c>
      <c r="D161" s="391" t="s">
        <v>137</v>
      </c>
      <c r="E161" s="392" t="s">
        <v>2178</v>
      </c>
      <c r="F161" s="393" t="s">
        <v>2179</v>
      </c>
      <c r="G161" s="394" t="s">
        <v>1972</v>
      </c>
      <c r="H161" s="395">
        <v>20</v>
      </c>
      <c r="I161" s="396"/>
      <c r="J161" s="396">
        <f t="shared" si="10"/>
        <v>0</v>
      </c>
      <c r="K161" s="477"/>
      <c r="L161" s="31"/>
      <c r="M161" s="397" t="s">
        <v>3</v>
      </c>
      <c r="N161" s="398" t="s">
        <v>42</v>
      </c>
      <c r="O161" s="399">
        <v>0</v>
      </c>
      <c r="P161" s="399">
        <f t="shared" si="11"/>
        <v>0</v>
      </c>
      <c r="Q161" s="399">
        <v>0</v>
      </c>
      <c r="R161" s="399">
        <f t="shared" si="12"/>
        <v>0</v>
      </c>
      <c r="S161" s="399">
        <v>0</v>
      </c>
      <c r="T161" s="400">
        <f t="shared" si="13"/>
        <v>0</v>
      </c>
      <c r="U161" s="311"/>
      <c r="V161" s="311"/>
      <c r="W161" s="311"/>
      <c r="X161" s="311"/>
      <c r="Y161" s="311"/>
      <c r="Z161" s="311"/>
      <c r="AA161" s="311"/>
      <c r="AB161" s="311"/>
      <c r="AC161" s="311"/>
      <c r="AD161" s="311"/>
      <c r="AE161" s="311"/>
      <c r="AR161" s="401" t="s">
        <v>142</v>
      </c>
      <c r="AT161" s="401" t="s">
        <v>137</v>
      </c>
      <c r="AU161" s="401" t="s">
        <v>75</v>
      </c>
      <c r="AY161" s="304" t="s">
        <v>135</v>
      </c>
      <c r="BE161" s="402">
        <f t="shared" si="14"/>
        <v>0</v>
      </c>
      <c r="BF161" s="402">
        <f t="shared" si="15"/>
        <v>0</v>
      </c>
      <c r="BG161" s="402">
        <f t="shared" si="16"/>
        <v>0</v>
      </c>
      <c r="BH161" s="402">
        <f t="shared" si="17"/>
        <v>0</v>
      </c>
      <c r="BI161" s="402">
        <f t="shared" si="18"/>
        <v>0</v>
      </c>
      <c r="BJ161" s="304" t="s">
        <v>77</v>
      </c>
      <c r="BK161" s="402">
        <f t="shared" si="19"/>
        <v>0</v>
      </c>
      <c r="BL161" s="304" t="s">
        <v>142</v>
      </c>
      <c r="BM161" s="401" t="s">
        <v>425</v>
      </c>
    </row>
    <row r="162" spans="1:65" s="310" customFormat="1" ht="24.2" customHeight="1">
      <c r="A162" s="311"/>
      <c r="B162" s="331"/>
      <c r="C162" s="391" t="s">
        <v>352</v>
      </c>
      <c r="D162" s="391" t="s">
        <v>137</v>
      </c>
      <c r="E162" s="392" t="s">
        <v>2180</v>
      </c>
      <c r="F162" s="393" t="s">
        <v>2181</v>
      </c>
      <c r="G162" s="394" t="s">
        <v>1972</v>
      </c>
      <c r="H162" s="395">
        <v>4</v>
      </c>
      <c r="I162" s="396"/>
      <c r="J162" s="396">
        <f t="shared" si="10"/>
        <v>0</v>
      </c>
      <c r="K162" s="477"/>
      <c r="L162" s="31"/>
      <c r="M162" s="397" t="s">
        <v>3</v>
      </c>
      <c r="N162" s="398" t="s">
        <v>42</v>
      </c>
      <c r="O162" s="399">
        <v>0</v>
      </c>
      <c r="P162" s="399">
        <f t="shared" si="11"/>
        <v>0</v>
      </c>
      <c r="Q162" s="399">
        <v>0</v>
      </c>
      <c r="R162" s="399">
        <f t="shared" si="12"/>
        <v>0</v>
      </c>
      <c r="S162" s="399">
        <v>0</v>
      </c>
      <c r="T162" s="400">
        <f t="shared" si="13"/>
        <v>0</v>
      </c>
      <c r="U162" s="311"/>
      <c r="V162" s="311"/>
      <c r="W162" s="311"/>
      <c r="X162" s="311"/>
      <c r="Y162" s="311"/>
      <c r="Z162" s="311"/>
      <c r="AA162" s="311"/>
      <c r="AB162" s="311"/>
      <c r="AC162" s="311"/>
      <c r="AD162" s="311"/>
      <c r="AE162" s="311"/>
      <c r="AR162" s="401" t="s">
        <v>142</v>
      </c>
      <c r="AT162" s="401" t="s">
        <v>137</v>
      </c>
      <c r="AU162" s="401" t="s">
        <v>75</v>
      </c>
      <c r="AY162" s="304" t="s">
        <v>135</v>
      </c>
      <c r="BE162" s="402">
        <f t="shared" si="14"/>
        <v>0</v>
      </c>
      <c r="BF162" s="402">
        <f t="shared" si="15"/>
        <v>0</v>
      </c>
      <c r="BG162" s="402">
        <f t="shared" si="16"/>
        <v>0</v>
      </c>
      <c r="BH162" s="402">
        <f t="shared" si="17"/>
        <v>0</v>
      </c>
      <c r="BI162" s="402">
        <f t="shared" si="18"/>
        <v>0</v>
      </c>
      <c r="BJ162" s="304" t="s">
        <v>77</v>
      </c>
      <c r="BK162" s="402">
        <f t="shared" si="19"/>
        <v>0</v>
      </c>
      <c r="BL162" s="304" t="s">
        <v>142</v>
      </c>
      <c r="BM162" s="401" t="s">
        <v>427</v>
      </c>
    </row>
    <row r="163" spans="1:65" s="310" customFormat="1" ht="24.2" customHeight="1">
      <c r="A163" s="311"/>
      <c r="B163" s="331"/>
      <c r="C163" s="391" t="s">
        <v>377</v>
      </c>
      <c r="D163" s="391" t="s">
        <v>137</v>
      </c>
      <c r="E163" s="392" t="s">
        <v>2182</v>
      </c>
      <c r="F163" s="393" t="s">
        <v>2183</v>
      </c>
      <c r="G163" s="394" t="s">
        <v>1972</v>
      </c>
      <c r="H163" s="395">
        <v>24</v>
      </c>
      <c r="I163" s="396"/>
      <c r="J163" s="396">
        <f t="shared" si="10"/>
        <v>0</v>
      </c>
      <c r="K163" s="477"/>
      <c r="L163" s="31"/>
      <c r="M163" s="397" t="s">
        <v>3</v>
      </c>
      <c r="N163" s="398" t="s">
        <v>42</v>
      </c>
      <c r="O163" s="399">
        <v>0</v>
      </c>
      <c r="P163" s="399">
        <f t="shared" si="11"/>
        <v>0</v>
      </c>
      <c r="Q163" s="399">
        <v>0</v>
      </c>
      <c r="R163" s="399">
        <f t="shared" si="12"/>
        <v>0</v>
      </c>
      <c r="S163" s="399">
        <v>0</v>
      </c>
      <c r="T163" s="400">
        <f t="shared" si="13"/>
        <v>0</v>
      </c>
      <c r="U163" s="311"/>
      <c r="V163" s="311"/>
      <c r="W163" s="311"/>
      <c r="X163" s="311"/>
      <c r="Y163" s="311"/>
      <c r="Z163" s="311"/>
      <c r="AA163" s="311"/>
      <c r="AB163" s="311"/>
      <c r="AC163" s="311"/>
      <c r="AD163" s="311"/>
      <c r="AE163" s="311"/>
      <c r="AR163" s="401" t="s">
        <v>142</v>
      </c>
      <c r="AT163" s="401" t="s">
        <v>137</v>
      </c>
      <c r="AU163" s="401" t="s">
        <v>75</v>
      </c>
      <c r="AY163" s="304" t="s">
        <v>135</v>
      </c>
      <c r="BE163" s="402">
        <f t="shared" si="14"/>
        <v>0</v>
      </c>
      <c r="BF163" s="402">
        <f t="shared" si="15"/>
        <v>0</v>
      </c>
      <c r="BG163" s="402">
        <f t="shared" si="16"/>
        <v>0</v>
      </c>
      <c r="BH163" s="402">
        <f t="shared" si="17"/>
        <v>0</v>
      </c>
      <c r="BI163" s="402">
        <f t="shared" si="18"/>
        <v>0</v>
      </c>
      <c r="BJ163" s="304" t="s">
        <v>77</v>
      </c>
      <c r="BK163" s="402">
        <f t="shared" si="19"/>
        <v>0</v>
      </c>
      <c r="BL163" s="304" t="s">
        <v>142</v>
      </c>
      <c r="BM163" s="401" t="s">
        <v>431</v>
      </c>
    </row>
    <row r="164" spans="1:65" s="310" customFormat="1" ht="16.5" customHeight="1">
      <c r="A164" s="311"/>
      <c r="B164" s="331"/>
      <c r="C164" s="391" t="s">
        <v>378</v>
      </c>
      <c r="D164" s="391" t="s">
        <v>137</v>
      </c>
      <c r="E164" s="392" t="s">
        <v>2184</v>
      </c>
      <c r="F164" s="393" t="s">
        <v>2185</v>
      </c>
      <c r="G164" s="394" t="s">
        <v>1972</v>
      </c>
      <c r="H164" s="395">
        <v>12</v>
      </c>
      <c r="I164" s="396"/>
      <c r="J164" s="396">
        <f t="shared" si="10"/>
        <v>0</v>
      </c>
      <c r="K164" s="477"/>
      <c r="L164" s="31"/>
      <c r="M164" s="397" t="s">
        <v>3</v>
      </c>
      <c r="N164" s="398" t="s">
        <v>42</v>
      </c>
      <c r="O164" s="399">
        <v>0</v>
      </c>
      <c r="P164" s="399">
        <f t="shared" si="11"/>
        <v>0</v>
      </c>
      <c r="Q164" s="399">
        <v>0</v>
      </c>
      <c r="R164" s="399">
        <f t="shared" si="12"/>
        <v>0</v>
      </c>
      <c r="S164" s="399">
        <v>0</v>
      </c>
      <c r="T164" s="400">
        <f t="shared" si="13"/>
        <v>0</v>
      </c>
      <c r="U164" s="311"/>
      <c r="V164" s="311"/>
      <c r="W164" s="311"/>
      <c r="X164" s="311"/>
      <c r="Y164" s="311"/>
      <c r="Z164" s="311"/>
      <c r="AA164" s="311"/>
      <c r="AB164" s="311"/>
      <c r="AC164" s="311"/>
      <c r="AD164" s="311"/>
      <c r="AE164" s="311"/>
      <c r="AR164" s="401" t="s">
        <v>142</v>
      </c>
      <c r="AT164" s="401" t="s">
        <v>137</v>
      </c>
      <c r="AU164" s="401" t="s">
        <v>75</v>
      </c>
      <c r="AY164" s="304" t="s">
        <v>135</v>
      </c>
      <c r="BE164" s="402">
        <f t="shared" si="14"/>
        <v>0</v>
      </c>
      <c r="BF164" s="402">
        <f t="shared" si="15"/>
        <v>0</v>
      </c>
      <c r="BG164" s="402">
        <f t="shared" si="16"/>
        <v>0</v>
      </c>
      <c r="BH164" s="402">
        <f t="shared" si="17"/>
        <v>0</v>
      </c>
      <c r="BI164" s="402">
        <f t="shared" si="18"/>
        <v>0</v>
      </c>
      <c r="BJ164" s="304" t="s">
        <v>77</v>
      </c>
      <c r="BK164" s="402">
        <f t="shared" si="19"/>
        <v>0</v>
      </c>
      <c r="BL164" s="304" t="s">
        <v>142</v>
      </c>
      <c r="BM164" s="401" t="s">
        <v>447</v>
      </c>
    </row>
    <row r="165" spans="1:65" s="310" customFormat="1" ht="16.5" customHeight="1">
      <c r="A165" s="311"/>
      <c r="B165" s="331"/>
      <c r="C165" s="391" t="s">
        <v>379</v>
      </c>
      <c r="D165" s="391" t="s">
        <v>137</v>
      </c>
      <c r="E165" s="392" t="s">
        <v>2186</v>
      </c>
      <c r="F165" s="393" t="s">
        <v>2187</v>
      </c>
      <c r="G165" s="394" t="s">
        <v>1972</v>
      </c>
      <c r="H165" s="395">
        <v>24</v>
      </c>
      <c r="I165" s="396"/>
      <c r="J165" s="396">
        <f t="shared" si="10"/>
        <v>0</v>
      </c>
      <c r="K165" s="477"/>
      <c r="L165" s="31"/>
      <c r="M165" s="397" t="s">
        <v>3</v>
      </c>
      <c r="N165" s="398" t="s">
        <v>42</v>
      </c>
      <c r="O165" s="399">
        <v>0</v>
      </c>
      <c r="P165" s="399">
        <f t="shared" si="11"/>
        <v>0</v>
      </c>
      <c r="Q165" s="399">
        <v>0</v>
      </c>
      <c r="R165" s="399">
        <f t="shared" si="12"/>
        <v>0</v>
      </c>
      <c r="S165" s="399">
        <v>0</v>
      </c>
      <c r="T165" s="400">
        <f t="shared" si="13"/>
        <v>0</v>
      </c>
      <c r="U165" s="311"/>
      <c r="V165" s="311"/>
      <c r="W165" s="311"/>
      <c r="X165" s="311"/>
      <c r="Y165" s="311"/>
      <c r="Z165" s="311"/>
      <c r="AA165" s="311"/>
      <c r="AB165" s="311"/>
      <c r="AC165" s="311"/>
      <c r="AD165" s="311"/>
      <c r="AE165" s="311"/>
      <c r="AR165" s="401" t="s">
        <v>142</v>
      </c>
      <c r="AT165" s="401" t="s">
        <v>137</v>
      </c>
      <c r="AU165" s="401" t="s">
        <v>75</v>
      </c>
      <c r="AY165" s="304" t="s">
        <v>135</v>
      </c>
      <c r="BE165" s="402">
        <f t="shared" si="14"/>
        <v>0</v>
      </c>
      <c r="BF165" s="402">
        <f t="shared" si="15"/>
        <v>0</v>
      </c>
      <c r="BG165" s="402">
        <f t="shared" si="16"/>
        <v>0</v>
      </c>
      <c r="BH165" s="402">
        <f t="shared" si="17"/>
        <v>0</v>
      </c>
      <c r="BI165" s="402">
        <f t="shared" si="18"/>
        <v>0</v>
      </c>
      <c r="BJ165" s="304" t="s">
        <v>77</v>
      </c>
      <c r="BK165" s="402">
        <f t="shared" si="19"/>
        <v>0</v>
      </c>
      <c r="BL165" s="304" t="s">
        <v>142</v>
      </c>
      <c r="BM165" s="401" t="s">
        <v>449</v>
      </c>
    </row>
    <row r="166" spans="1:65" s="310" customFormat="1" ht="16.5" customHeight="1">
      <c r="A166" s="311"/>
      <c r="B166" s="331"/>
      <c r="C166" s="391" t="s">
        <v>380</v>
      </c>
      <c r="D166" s="391" t="s">
        <v>137</v>
      </c>
      <c r="E166" s="392" t="s">
        <v>2188</v>
      </c>
      <c r="F166" s="393" t="s">
        <v>2189</v>
      </c>
      <c r="G166" s="394" t="s">
        <v>1972</v>
      </c>
      <c r="H166" s="395">
        <v>4</v>
      </c>
      <c r="I166" s="396"/>
      <c r="J166" s="396">
        <f t="shared" si="10"/>
        <v>0</v>
      </c>
      <c r="K166" s="477"/>
      <c r="L166" s="31"/>
      <c r="M166" s="397" t="s">
        <v>3</v>
      </c>
      <c r="N166" s="398" t="s">
        <v>42</v>
      </c>
      <c r="O166" s="399">
        <v>0</v>
      </c>
      <c r="P166" s="399">
        <f t="shared" si="11"/>
        <v>0</v>
      </c>
      <c r="Q166" s="399">
        <v>0</v>
      </c>
      <c r="R166" s="399">
        <f t="shared" si="12"/>
        <v>0</v>
      </c>
      <c r="S166" s="399">
        <v>0</v>
      </c>
      <c r="T166" s="400">
        <f t="shared" si="13"/>
        <v>0</v>
      </c>
      <c r="U166" s="311"/>
      <c r="V166" s="311"/>
      <c r="W166" s="311"/>
      <c r="X166" s="311"/>
      <c r="Y166" s="311"/>
      <c r="Z166" s="311"/>
      <c r="AA166" s="311"/>
      <c r="AB166" s="311"/>
      <c r="AC166" s="311"/>
      <c r="AD166" s="311"/>
      <c r="AE166" s="311"/>
      <c r="AR166" s="401" t="s">
        <v>142</v>
      </c>
      <c r="AT166" s="401" t="s">
        <v>137</v>
      </c>
      <c r="AU166" s="401" t="s">
        <v>75</v>
      </c>
      <c r="AY166" s="304" t="s">
        <v>135</v>
      </c>
      <c r="BE166" s="402">
        <f t="shared" si="14"/>
        <v>0</v>
      </c>
      <c r="BF166" s="402">
        <f t="shared" si="15"/>
        <v>0</v>
      </c>
      <c r="BG166" s="402">
        <f t="shared" si="16"/>
        <v>0</v>
      </c>
      <c r="BH166" s="402">
        <f t="shared" si="17"/>
        <v>0</v>
      </c>
      <c r="BI166" s="402">
        <f t="shared" si="18"/>
        <v>0</v>
      </c>
      <c r="BJ166" s="304" t="s">
        <v>77</v>
      </c>
      <c r="BK166" s="402">
        <f t="shared" si="19"/>
        <v>0</v>
      </c>
      <c r="BL166" s="304" t="s">
        <v>142</v>
      </c>
      <c r="BM166" s="401" t="s">
        <v>451</v>
      </c>
    </row>
    <row r="167" spans="1:65" s="310" customFormat="1" ht="16.5" customHeight="1">
      <c r="A167" s="311"/>
      <c r="B167" s="331"/>
      <c r="C167" s="391" t="s">
        <v>382</v>
      </c>
      <c r="D167" s="391" t="s">
        <v>137</v>
      </c>
      <c r="E167" s="392" t="s">
        <v>2190</v>
      </c>
      <c r="F167" s="393" t="s">
        <v>2191</v>
      </c>
      <c r="G167" s="394" t="s">
        <v>1972</v>
      </c>
      <c r="H167" s="395">
        <v>20</v>
      </c>
      <c r="I167" s="396"/>
      <c r="J167" s="396">
        <f t="shared" si="10"/>
        <v>0</v>
      </c>
      <c r="K167" s="477"/>
      <c r="L167" s="31"/>
      <c r="M167" s="397" t="s">
        <v>3</v>
      </c>
      <c r="N167" s="398" t="s">
        <v>42</v>
      </c>
      <c r="O167" s="399">
        <v>0</v>
      </c>
      <c r="P167" s="399">
        <f t="shared" si="11"/>
        <v>0</v>
      </c>
      <c r="Q167" s="399">
        <v>0</v>
      </c>
      <c r="R167" s="399">
        <f t="shared" si="12"/>
        <v>0</v>
      </c>
      <c r="S167" s="399">
        <v>0</v>
      </c>
      <c r="T167" s="400">
        <f t="shared" si="13"/>
        <v>0</v>
      </c>
      <c r="U167" s="311"/>
      <c r="V167" s="311"/>
      <c r="W167" s="311"/>
      <c r="X167" s="311"/>
      <c r="Y167" s="311"/>
      <c r="Z167" s="311"/>
      <c r="AA167" s="311"/>
      <c r="AB167" s="311"/>
      <c r="AC167" s="311"/>
      <c r="AD167" s="311"/>
      <c r="AE167" s="311"/>
      <c r="AR167" s="401" t="s">
        <v>142</v>
      </c>
      <c r="AT167" s="401" t="s">
        <v>137</v>
      </c>
      <c r="AU167" s="401" t="s">
        <v>75</v>
      </c>
      <c r="AY167" s="304" t="s">
        <v>135</v>
      </c>
      <c r="BE167" s="402">
        <f t="shared" si="14"/>
        <v>0</v>
      </c>
      <c r="BF167" s="402">
        <f t="shared" si="15"/>
        <v>0</v>
      </c>
      <c r="BG167" s="402">
        <f t="shared" si="16"/>
        <v>0</v>
      </c>
      <c r="BH167" s="402">
        <f t="shared" si="17"/>
        <v>0</v>
      </c>
      <c r="BI167" s="402">
        <f t="shared" si="18"/>
        <v>0</v>
      </c>
      <c r="BJ167" s="304" t="s">
        <v>77</v>
      </c>
      <c r="BK167" s="402">
        <f t="shared" si="19"/>
        <v>0</v>
      </c>
      <c r="BL167" s="304" t="s">
        <v>142</v>
      </c>
      <c r="BM167" s="401" t="s">
        <v>453</v>
      </c>
    </row>
    <row r="168" spans="1:65" s="377" customFormat="1" ht="25.9" customHeight="1">
      <c r="B168" s="378"/>
      <c r="C168" s="379"/>
      <c r="D168" s="380" t="s">
        <v>69</v>
      </c>
      <c r="E168" s="381" t="s">
        <v>1981</v>
      </c>
      <c r="F168" s="381" t="s">
        <v>1574</v>
      </c>
      <c r="G168" s="379"/>
      <c r="H168" s="379"/>
      <c r="I168" s="379"/>
      <c r="J168" s="382">
        <f>BK168</f>
        <v>0</v>
      </c>
      <c r="K168" s="379"/>
      <c r="L168" s="119"/>
      <c r="M168" s="383"/>
      <c r="N168" s="379"/>
      <c r="O168" s="379"/>
      <c r="P168" s="384">
        <f>SUM(P169:P175)</f>
        <v>0</v>
      </c>
      <c r="Q168" s="379"/>
      <c r="R168" s="384">
        <f>SUM(R169:R175)</f>
        <v>0</v>
      </c>
      <c r="S168" s="379"/>
      <c r="T168" s="385">
        <f>SUM(T169:T175)</f>
        <v>0</v>
      </c>
      <c r="AR168" s="386" t="s">
        <v>75</v>
      </c>
      <c r="AT168" s="387" t="s">
        <v>69</v>
      </c>
      <c r="AU168" s="387" t="s">
        <v>70</v>
      </c>
      <c r="AY168" s="386" t="s">
        <v>135</v>
      </c>
      <c r="BK168" s="388">
        <f>SUM(BK169:BK175)</f>
        <v>0</v>
      </c>
    </row>
    <row r="169" spans="1:65" s="310" customFormat="1" ht="16.5" customHeight="1">
      <c r="A169" s="311"/>
      <c r="B169" s="331"/>
      <c r="C169" s="391" t="s">
        <v>383</v>
      </c>
      <c r="D169" s="391" t="s">
        <v>137</v>
      </c>
      <c r="E169" s="392" t="s">
        <v>2192</v>
      </c>
      <c r="F169" s="393" t="s">
        <v>2008</v>
      </c>
      <c r="G169" s="394" t="s">
        <v>1995</v>
      </c>
      <c r="H169" s="395">
        <v>1</v>
      </c>
      <c r="I169" s="396"/>
      <c r="J169" s="396">
        <f t="shared" ref="J169:J175" si="20">ROUND(I169*H169,2)</f>
        <v>0</v>
      </c>
      <c r="K169" s="477"/>
      <c r="L169" s="31"/>
      <c r="M169" s="397" t="s">
        <v>3</v>
      </c>
      <c r="N169" s="398" t="s">
        <v>42</v>
      </c>
      <c r="O169" s="399">
        <v>0</v>
      </c>
      <c r="P169" s="399">
        <f t="shared" ref="P169:P175" si="21">O169*H169</f>
        <v>0</v>
      </c>
      <c r="Q169" s="399">
        <v>0</v>
      </c>
      <c r="R169" s="399">
        <f t="shared" ref="R169:R175" si="22">Q169*H169</f>
        <v>0</v>
      </c>
      <c r="S169" s="399">
        <v>0</v>
      </c>
      <c r="T169" s="400">
        <f t="shared" ref="T169:T175" si="23">S169*H169</f>
        <v>0</v>
      </c>
      <c r="U169" s="311"/>
      <c r="V169" s="311"/>
      <c r="W169" s="311"/>
      <c r="X169" s="311"/>
      <c r="Y169" s="311"/>
      <c r="Z169" s="311"/>
      <c r="AA169" s="311"/>
      <c r="AB169" s="311"/>
      <c r="AC169" s="311"/>
      <c r="AD169" s="311"/>
      <c r="AE169" s="311"/>
      <c r="AR169" s="401" t="s">
        <v>142</v>
      </c>
      <c r="AT169" s="401" t="s">
        <v>137</v>
      </c>
      <c r="AU169" s="401" t="s">
        <v>75</v>
      </c>
      <c r="AY169" s="304" t="s">
        <v>135</v>
      </c>
      <c r="BE169" s="402">
        <f t="shared" ref="BE169:BE175" si="24">IF(N169="základní",J169,0)</f>
        <v>0</v>
      </c>
      <c r="BF169" s="402">
        <f t="shared" ref="BF169:BF175" si="25">IF(N169="snížená",J169,0)</f>
        <v>0</v>
      </c>
      <c r="BG169" s="402">
        <f t="shared" ref="BG169:BG175" si="26">IF(N169="zákl. přenesená",J169,0)</f>
        <v>0</v>
      </c>
      <c r="BH169" s="402">
        <f t="shared" ref="BH169:BH175" si="27">IF(N169="sníž. přenesená",J169,0)</f>
        <v>0</v>
      </c>
      <c r="BI169" s="402">
        <f t="shared" ref="BI169:BI175" si="28">IF(N169="nulová",J169,0)</f>
        <v>0</v>
      </c>
      <c r="BJ169" s="304" t="s">
        <v>77</v>
      </c>
      <c r="BK169" s="402">
        <f t="shared" ref="BK169:BK175" si="29">ROUND(I169*H169,2)</f>
        <v>0</v>
      </c>
      <c r="BL169" s="304" t="s">
        <v>142</v>
      </c>
      <c r="BM169" s="401" t="s">
        <v>1203</v>
      </c>
    </row>
    <row r="170" spans="1:65" s="310" customFormat="1" ht="16.5" customHeight="1">
      <c r="A170" s="311"/>
      <c r="B170" s="331"/>
      <c r="C170" s="391" t="s">
        <v>386</v>
      </c>
      <c r="D170" s="391" t="s">
        <v>137</v>
      </c>
      <c r="E170" s="392" t="s">
        <v>2193</v>
      </c>
      <c r="F170" s="393" t="s">
        <v>2010</v>
      </c>
      <c r="G170" s="394" t="s">
        <v>1995</v>
      </c>
      <c r="H170" s="395">
        <v>1</v>
      </c>
      <c r="I170" s="396"/>
      <c r="J170" s="396">
        <f t="shared" si="20"/>
        <v>0</v>
      </c>
      <c r="K170" s="477"/>
      <c r="L170" s="31"/>
      <c r="M170" s="397" t="s">
        <v>3</v>
      </c>
      <c r="N170" s="398" t="s">
        <v>42</v>
      </c>
      <c r="O170" s="399">
        <v>0</v>
      </c>
      <c r="P170" s="399">
        <f t="shared" si="21"/>
        <v>0</v>
      </c>
      <c r="Q170" s="399">
        <v>0</v>
      </c>
      <c r="R170" s="399">
        <f t="shared" si="22"/>
        <v>0</v>
      </c>
      <c r="S170" s="399">
        <v>0</v>
      </c>
      <c r="T170" s="400">
        <f t="shared" si="23"/>
        <v>0</v>
      </c>
      <c r="U170" s="311"/>
      <c r="V170" s="311"/>
      <c r="W170" s="311"/>
      <c r="X170" s="311"/>
      <c r="Y170" s="311"/>
      <c r="Z170" s="311"/>
      <c r="AA170" s="311"/>
      <c r="AB170" s="311"/>
      <c r="AC170" s="311"/>
      <c r="AD170" s="311"/>
      <c r="AE170" s="311"/>
      <c r="AR170" s="401" t="s">
        <v>142</v>
      </c>
      <c r="AT170" s="401" t="s">
        <v>137</v>
      </c>
      <c r="AU170" s="401" t="s">
        <v>75</v>
      </c>
      <c r="AY170" s="304" t="s">
        <v>135</v>
      </c>
      <c r="BE170" s="402">
        <f t="shared" si="24"/>
        <v>0</v>
      </c>
      <c r="BF170" s="402">
        <f t="shared" si="25"/>
        <v>0</v>
      </c>
      <c r="BG170" s="402">
        <f t="shared" si="26"/>
        <v>0</v>
      </c>
      <c r="BH170" s="402">
        <f t="shared" si="27"/>
        <v>0</v>
      </c>
      <c r="BI170" s="402">
        <f t="shared" si="28"/>
        <v>0</v>
      </c>
      <c r="BJ170" s="304" t="s">
        <v>77</v>
      </c>
      <c r="BK170" s="402">
        <f t="shared" si="29"/>
        <v>0</v>
      </c>
      <c r="BL170" s="304" t="s">
        <v>142</v>
      </c>
      <c r="BM170" s="401" t="s">
        <v>1213</v>
      </c>
    </row>
    <row r="171" spans="1:65" s="310" customFormat="1" ht="16.5" customHeight="1">
      <c r="A171" s="311"/>
      <c r="B171" s="331"/>
      <c r="C171" s="391" t="s">
        <v>389</v>
      </c>
      <c r="D171" s="391" t="s">
        <v>137</v>
      </c>
      <c r="E171" s="392" t="s">
        <v>2194</v>
      </c>
      <c r="F171" s="393" t="s">
        <v>2195</v>
      </c>
      <c r="G171" s="394" t="s">
        <v>1995</v>
      </c>
      <c r="H171" s="395">
        <v>1</v>
      </c>
      <c r="I171" s="396"/>
      <c r="J171" s="396">
        <f t="shared" si="20"/>
        <v>0</v>
      </c>
      <c r="K171" s="477"/>
      <c r="L171" s="31"/>
      <c r="M171" s="397" t="s">
        <v>3</v>
      </c>
      <c r="N171" s="398" t="s">
        <v>42</v>
      </c>
      <c r="O171" s="399">
        <v>0</v>
      </c>
      <c r="P171" s="399">
        <f t="shared" si="21"/>
        <v>0</v>
      </c>
      <c r="Q171" s="399">
        <v>0</v>
      </c>
      <c r="R171" s="399">
        <f t="shared" si="22"/>
        <v>0</v>
      </c>
      <c r="S171" s="399">
        <v>0</v>
      </c>
      <c r="T171" s="400">
        <f t="shared" si="23"/>
        <v>0</v>
      </c>
      <c r="U171" s="311"/>
      <c r="V171" s="311"/>
      <c r="W171" s="311"/>
      <c r="X171" s="311"/>
      <c r="Y171" s="311"/>
      <c r="Z171" s="311"/>
      <c r="AA171" s="311"/>
      <c r="AB171" s="311"/>
      <c r="AC171" s="311"/>
      <c r="AD171" s="311"/>
      <c r="AE171" s="311"/>
      <c r="AR171" s="401" t="s">
        <v>142</v>
      </c>
      <c r="AT171" s="401" t="s">
        <v>137</v>
      </c>
      <c r="AU171" s="401" t="s">
        <v>75</v>
      </c>
      <c r="AY171" s="304" t="s">
        <v>135</v>
      </c>
      <c r="BE171" s="402">
        <f t="shared" si="24"/>
        <v>0</v>
      </c>
      <c r="BF171" s="402">
        <f t="shared" si="25"/>
        <v>0</v>
      </c>
      <c r="BG171" s="402">
        <f t="shared" si="26"/>
        <v>0</v>
      </c>
      <c r="BH171" s="402">
        <f t="shared" si="27"/>
        <v>0</v>
      </c>
      <c r="BI171" s="402">
        <f t="shared" si="28"/>
        <v>0</v>
      </c>
      <c r="BJ171" s="304" t="s">
        <v>77</v>
      </c>
      <c r="BK171" s="402">
        <f t="shared" si="29"/>
        <v>0</v>
      </c>
      <c r="BL171" s="304" t="s">
        <v>142</v>
      </c>
      <c r="BM171" s="401" t="s">
        <v>1221</v>
      </c>
    </row>
    <row r="172" spans="1:65" s="310" customFormat="1" ht="16.5" customHeight="1">
      <c r="A172" s="311"/>
      <c r="B172" s="331"/>
      <c r="C172" s="391" t="s">
        <v>390</v>
      </c>
      <c r="D172" s="391" t="s">
        <v>137</v>
      </c>
      <c r="E172" s="392" t="s">
        <v>2196</v>
      </c>
      <c r="F172" s="393" t="s">
        <v>2197</v>
      </c>
      <c r="G172" s="394" t="s">
        <v>1995</v>
      </c>
      <c r="H172" s="395">
        <v>1</v>
      </c>
      <c r="I172" s="396"/>
      <c r="J172" s="396">
        <f t="shared" si="20"/>
        <v>0</v>
      </c>
      <c r="K172" s="477"/>
      <c r="L172" s="31"/>
      <c r="M172" s="397" t="s">
        <v>3</v>
      </c>
      <c r="N172" s="398" t="s">
        <v>42</v>
      </c>
      <c r="O172" s="399">
        <v>0</v>
      </c>
      <c r="P172" s="399">
        <f t="shared" si="21"/>
        <v>0</v>
      </c>
      <c r="Q172" s="399">
        <v>0</v>
      </c>
      <c r="R172" s="399">
        <f t="shared" si="22"/>
        <v>0</v>
      </c>
      <c r="S172" s="399">
        <v>0</v>
      </c>
      <c r="T172" s="400">
        <f t="shared" si="23"/>
        <v>0</v>
      </c>
      <c r="U172" s="311"/>
      <c r="V172" s="311"/>
      <c r="W172" s="311"/>
      <c r="X172" s="311"/>
      <c r="Y172" s="311"/>
      <c r="Z172" s="311"/>
      <c r="AA172" s="311"/>
      <c r="AB172" s="311"/>
      <c r="AC172" s="311"/>
      <c r="AD172" s="311"/>
      <c r="AE172" s="311"/>
      <c r="AR172" s="401" t="s">
        <v>142</v>
      </c>
      <c r="AT172" s="401" t="s">
        <v>137</v>
      </c>
      <c r="AU172" s="401" t="s">
        <v>75</v>
      </c>
      <c r="AY172" s="304" t="s">
        <v>135</v>
      </c>
      <c r="BE172" s="402">
        <f t="shared" si="24"/>
        <v>0</v>
      </c>
      <c r="BF172" s="402">
        <f t="shared" si="25"/>
        <v>0</v>
      </c>
      <c r="BG172" s="402">
        <f t="shared" si="26"/>
        <v>0</v>
      </c>
      <c r="BH172" s="402">
        <f t="shared" si="27"/>
        <v>0</v>
      </c>
      <c r="BI172" s="402">
        <f t="shared" si="28"/>
        <v>0</v>
      </c>
      <c r="BJ172" s="304" t="s">
        <v>77</v>
      </c>
      <c r="BK172" s="402">
        <f t="shared" si="29"/>
        <v>0</v>
      </c>
      <c r="BL172" s="304" t="s">
        <v>142</v>
      </c>
      <c r="BM172" s="401" t="s">
        <v>1232</v>
      </c>
    </row>
    <row r="173" spans="1:65" s="310" customFormat="1" ht="16.5" customHeight="1">
      <c r="A173" s="311"/>
      <c r="B173" s="331"/>
      <c r="C173" s="391" t="s">
        <v>391</v>
      </c>
      <c r="D173" s="391" t="s">
        <v>137</v>
      </c>
      <c r="E173" s="392" t="s">
        <v>2198</v>
      </c>
      <c r="F173" s="393" t="s">
        <v>2018</v>
      </c>
      <c r="G173" s="394" t="s">
        <v>1995</v>
      </c>
      <c r="H173" s="395">
        <v>1</v>
      </c>
      <c r="I173" s="396"/>
      <c r="J173" s="396">
        <f t="shared" si="20"/>
        <v>0</v>
      </c>
      <c r="K173" s="477"/>
      <c r="L173" s="31"/>
      <c r="M173" s="397" t="s">
        <v>3</v>
      </c>
      <c r="N173" s="398" t="s">
        <v>42</v>
      </c>
      <c r="O173" s="399">
        <v>0</v>
      </c>
      <c r="P173" s="399">
        <f t="shared" si="21"/>
        <v>0</v>
      </c>
      <c r="Q173" s="399">
        <v>0</v>
      </c>
      <c r="R173" s="399">
        <f t="shared" si="22"/>
        <v>0</v>
      </c>
      <c r="S173" s="399">
        <v>0</v>
      </c>
      <c r="T173" s="400">
        <f t="shared" si="23"/>
        <v>0</v>
      </c>
      <c r="U173" s="311"/>
      <c r="V173" s="311"/>
      <c r="W173" s="311"/>
      <c r="X173" s="311"/>
      <c r="Y173" s="311"/>
      <c r="Z173" s="311"/>
      <c r="AA173" s="311"/>
      <c r="AB173" s="311"/>
      <c r="AC173" s="311"/>
      <c r="AD173" s="311"/>
      <c r="AE173" s="311"/>
      <c r="AR173" s="401" t="s">
        <v>142</v>
      </c>
      <c r="AT173" s="401" t="s">
        <v>137</v>
      </c>
      <c r="AU173" s="401" t="s">
        <v>75</v>
      </c>
      <c r="AY173" s="304" t="s">
        <v>135</v>
      </c>
      <c r="BE173" s="402">
        <f t="shared" si="24"/>
        <v>0</v>
      </c>
      <c r="BF173" s="402">
        <f t="shared" si="25"/>
        <v>0</v>
      </c>
      <c r="BG173" s="402">
        <f t="shared" si="26"/>
        <v>0</v>
      </c>
      <c r="BH173" s="402">
        <f t="shared" si="27"/>
        <v>0</v>
      </c>
      <c r="BI173" s="402">
        <f t="shared" si="28"/>
        <v>0</v>
      </c>
      <c r="BJ173" s="304" t="s">
        <v>77</v>
      </c>
      <c r="BK173" s="402">
        <f t="shared" si="29"/>
        <v>0</v>
      </c>
      <c r="BL173" s="304" t="s">
        <v>142</v>
      </c>
      <c r="BM173" s="401" t="s">
        <v>1242</v>
      </c>
    </row>
    <row r="174" spans="1:65" s="310" customFormat="1" ht="16.5" customHeight="1">
      <c r="A174" s="311"/>
      <c r="B174" s="331"/>
      <c r="C174" s="391" t="s">
        <v>392</v>
      </c>
      <c r="D174" s="391" t="s">
        <v>137</v>
      </c>
      <c r="E174" s="392" t="s">
        <v>2199</v>
      </c>
      <c r="F174" s="393" t="s">
        <v>2200</v>
      </c>
      <c r="G174" s="394" t="s">
        <v>2006</v>
      </c>
      <c r="H174" s="395">
        <v>12</v>
      </c>
      <c r="I174" s="396"/>
      <c r="J174" s="396">
        <f t="shared" si="20"/>
        <v>0</v>
      </c>
      <c r="K174" s="477"/>
      <c r="L174" s="31"/>
      <c r="M174" s="397" t="s">
        <v>3</v>
      </c>
      <c r="N174" s="398" t="s">
        <v>42</v>
      </c>
      <c r="O174" s="399">
        <v>0</v>
      </c>
      <c r="P174" s="399">
        <f t="shared" si="21"/>
        <v>0</v>
      </c>
      <c r="Q174" s="399">
        <v>0</v>
      </c>
      <c r="R174" s="399">
        <f t="shared" si="22"/>
        <v>0</v>
      </c>
      <c r="S174" s="399">
        <v>0</v>
      </c>
      <c r="T174" s="400">
        <f t="shared" si="23"/>
        <v>0</v>
      </c>
      <c r="U174" s="311"/>
      <c r="V174" s="311"/>
      <c r="W174" s="311"/>
      <c r="X174" s="311"/>
      <c r="Y174" s="311"/>
      <c r="Z174" s="311"/>
      <c r="AA174" s="311"/>
      <c r="AB174" s="311"/>
      <c r="AC174" s="311"/>
      <c r="AD174" s="311"/>
      <c r="AE174" s="311"/>
      <c r="AR174" s="401" t="s">
        <v>142</v>
      </c>
      <c r="AT174" s="401" t="s">
        <v>137</v>
      </c>
      <c r="AU174" s="401" t="s">
        <v>75</v>
      </c>
      <c r="AY174" s="304" t="s">
        <v>135</v>
      </c>
      <c r="BE174" s="402">
        <f t="shared" si="24"/>
        <v>0</v>
      </c>
      <c r="BF174" s="402">
        <f t="shared" si="25"/>
        <v>0</v>
      </c>
      <c r="BG174" s="402">
        <f t="shared" si="26"/>
        <v>0</v>
      </c>
      <c r="BH174" s="402">
        <f t="shared" si="27"/>
        <v>0</v>
      </c>
      <c r="BI174" s="402">
        <f t="shared" si="28"/>
        <v>0</v>
      </c>
      <c r="BJ174" s="304" t="s">
        <v>77</v>
      </c>
      <c r="BK174" s="402">
        <f t="shared" si="29"/>
        <v>0</v>
      </c>
      <c r="BL174" s="304" t="s">
        <v>142</v>
      </c>
      <c r="BM174" s="401" t="s">
        <v>1251</v>
      </c>
    </row>
    <row r="175" spans="1:65" s="310" customFormat="1" ht="16.5" customHeight="1">
      <c r="A175" s="311"/>
      <c r="B175" s="331"/>
      <c r="C175" s="391" t="s">
        <v>393</v>
      </c>
      <c r="D175" s="391" t="s">
        <v>137</v>
      </c>
      <c r="E175" s="392" t="s">
        <v>2201</v>
      </c>
      <c r="F175" s="393" t="s">
        <v>750</v>
      </c>
      <c r="G175" s="394" t="s">
        <v>1995</v>
      </c>
      <c r="H175" s="395">
        <v>1</v>
      </c>
      <c r="I175" s="396"/>
      <c r="J175" s="396">
        <f t="shared" si="20"/>
        <v>0</v>
      </c>
      <c r="K175" s="477"/>
      <c r="L175" s="31"/>
      <c r="M175" s="447" t="s">
        <v>3</v>
      </c>
      <c r="N175" s="448" t="s">
        <v>42</v>
      </c>
      <c r="O175" s="449">
        <v>0</v>
      </c>
      <c r="P175" s="449">
        <f t="shared" si="21"/>
        <v>0</v>
      </c>
      <c r="Q175" s="449">
        <v>0</v>
      </c>
      <c r="R175" s="449">
        <f t="shared" si="22"/>
        <v>0</v>
      </c>
      <c r="S175" s="449">
        <v>0</v>
      </c>
      <c r="T175" s="450">
        <f t="shared" si="23"/>
        <v>0</v>
      </c>
      <c r="U175" s="311"/>
      <c r="V175" s="311"/>
      <c r="W175" s="311"/>
      <c r="X175" s="311"/>
      <c r="Y175" s="311"/>
      <c r="Z175" s="311"/>
      <c r="AA175" s="311"/>
      <c r="AB175" s="311"/>
      <c r="AC175" s="311"/>
      <c r="AD175" s="311"/>
      <c r="AE175" s="311"/>
      <c r="AR175" s="401" t="s">
        <v>142</v>
      </c>
      <c r="AT175" s="401" t="s">
        <v>137</v>
      </c>
      <c r="AU175" s="401" t="s">
        <v>75</v>
      </c>
      <c r="AY175" s="304" t="s">
        <v>135</v>
      </c>
      <c r="BE175" s="402">
        <f t="shared" si="24"/>
        <v>0</v>
      </c>
      <c r="BF175" s="402">
        <f t="shared" si="25"/>
        <v>0</v>
      </c>
      <c r="BG175" s="402">
        <f t="shared" si="26"/>
        <v>0</v>
      </c>
      <c r="BH175" s="402">
        <f t="shared" si="27"/>
        <v>0</v>
      </c>
      <c r="BI175" s="402">
        <f t="shared" si="28"/>
        <v>0</v>
      </c>
      <c r="BJ175" s="304" t="s">
        <v>77</v>
      </c>
      <c r="BK175" s="402">
        <f t="shared" si="29"/>
        <v>0</v>
      </c>
      <c r="BL175" s="304" t="s">
        <v>142</v>
      </c>
      <c r="BM175" s="401" t="s">
        <v>2202</v>
      </c>
    </row>
    <row r="176" spans="1:65" s="310" customFormat="1" ht="6.95" customHeight="1">
      <c r="A176" s="311"/>
      <c r="B176" s="356"/>
      <c r="C176" s="357"/>
      <c r="D176" s="357"/>
      <c r="E176" s="357"/>
      <c r="F176" s="357"/>
      <c r="G176" s="357"/>
      <c r="H176" s="357"/>
      <c r="I176" s="357"/>
      <c r="J176" s="357"/>
      <c r="K176" s="357"/>
      <c r="L176" s="31"/>
      <c r="M176" s="311"/>
      <c r="O176" s="311"/>
      <c r="P176" s="311"/>
      <c r="Q176" s="311"/>
      <c r="R176" s="311"/>
      <c r="S176" s="311"/>
      <c r="T176" s="311"/>
      <c r="U176" s="311"/>
      <c r="V176" s="311"/>
      <c r="W176" s="311"/>
      <c r="X176" s="311"/>
      <c r="Y176" s="311"/>
      <c r="Z176" s="311"/>
      <c r="AA176" s="311"/>
      <c r="AB176" s="311"/>
      <c r="AC176" s="311"/>
      <c r="AD176" s="311"/>
      <c r="AE176" s="311"/>
    </row>
  </sheetData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M227"/>
  <sheetViews>
    <sheetView showGridLines="0" topLeftCell="A96" workbookViewId="0">
      <selection activeCell="I91" sqref="I91:I22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99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s="1" customFormat="1" ht="12" customHeight="1">
      <c r="B8" s="21"/>
      <c r="D8" s="27" t="s">
        <v>108</v>
      </c>
      <c r="L8" s="21"/>
    </row>
    <row r="9" spans="1:46" s="2" customFormat="1" ht="16.5" customHeight="1">
      <c r="A9" s="30"/>
      <c r="B9" s="31"/>
      <c r="C9" s="30"/>
      <c r="D9" s="30"/>
      <c r="E9" s="543" t="s">
        <v>799</v>
      </c>
      <c r="F9" s="542"/>
      <c r="G9" s="542"/>
      <c r="H9" s="542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110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523" t="s">
        <v>1310</v>
      </c>
      <c r="F11" s="542"/>
      <c r="G11" s="542"/>
      <c r="H11" s="542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45715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534" t="str">
        <f>'Rekapitulace stavby'!E14</f>
        <v xml:space="preserve"> </v>
      </c>
      <c r="F20" s="534"/>
      <c r="G20" s="534"/>
      <c r="H20" s="534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ROUND(J88,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ROUND((SUM(BE88:BE226)),  2)</f>
        <v>0</v>
      </c>
      <c r="G35" s="30"/>
      <c r="H35" s="30"/>
      <c r="I35" s="91">
        <v>0.21</v>
      </c>
      <c r="J35" s="90">
        <f>ROUND(((SUM(BE88:BE226))*I35),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ROUND((SUM(BF88:BF226)),  2)</f>
        <v>0</v>
      </c>
      <c r="G36" s="30"/>
      <c r="H36" s="30"/>
      <c r="I36" s="91">
        <v>0.12</v>
      </c>
      <c r="J36" s="90">
        <f>ROUND(((SUM(BF88:BF226))*I36),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ROUND((SUM(BG88:BG226)),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ROUND((SUM(BH88:BH226)),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ROUND((SUM(BI88:BI226)),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112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108</v>
      </c>
      <c r="L51" s="21"/>
    </row>
    <row r="52" spans="1:47" s="2" customFormat="1" ht="16.5" customHeight="1">
      <c r="A52" s="30"/>
      <c r="B52" s="31"/>
      <c r="C52" s="30"/>
      <c r="D52" s="30"/>
      <c r="E52" s="543" t="s">
        <v>799</v>
      </c>
      <c r="F52" s="542"/>
      <c r="G52" s="542"/>
      <c r="H52" s="542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110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523" t="str">
        <f>E11</f>
        <v>SO 701 - Vegetační úpravy</v>
      </c>
      <c r="F54" s="542"/>
      <c r="G54" s="542"/>
      <c r="H54" s="542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45715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J88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115</v>
      </c>
    </row>
    <row r="64" spans="1:47" s="8" customFormat="1" ht="24.95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9" customFormat="1" ht="19.899999999999999" customHeight="1">
      <c r="B65" s="105"/>
      <c r="D65" s="106" t="s">
        <v>117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9" customFormat="1" ht="19.899999999999999" customHeight="1">
      <c r="B66" s="105"/>
      <c r="D66" s="106" t="s">
        <v>360</v>
      </c>
      <c r="E66" s="107"/>
      <c r="F66" s="107"/>
      <c r="G66" s="107"/>
      <c r="H66" s="107"/>
      <c r="I66" s="107"/>
      <c r="J66" s="108">
        <f>J224</f>
        <v>0</v>
      </c>
      <c r="L66" s="105"/>
    </row>
    <row r="67" spans="1:31" s="2" customFormat="1" ht="21.75" customHeight="1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 s="2" customFormat="1" ht="6.95" customHeight="1">
      <c r="A68" s="30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72" spans="1:31" s="2" customFormat="1" ht="6.95" customHeight="1">
      <c r="A72" s="30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24.95" customHeight="1">
      <c r="A73" s="30"/>
      <c r="B73" s="31"/>
      <c r="C73" s="22" t="s">
        <v>120</v>
      </c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6.95" customHeight="1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2" customHeight="1">
      <c r="A75" s="30"/>
      <c r="B75" s="31"/>
      <c r="C75" s="27" t="s">
        <v>15</v>
      </c>
      <c r="D75" s="30"/>
      <c r="E75" s="30"/>
      <c r="F75" s="30"/>
      <c r="G75" s="30"/>
      <c r="H75" s="30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6.5" customHeight="1">
      <c r="A76" s="30"/>
      <c r="B76" s="31"/>
      <c r="C76" s="30"/>
      <c r="D76" s="30"/>
      <c r="E76" s="543" t="str">
        <f>E7</f>
        <v>Nová komunikace mezi ul. Dukelskou - Karla Nového - Pražská kasárna, projektová dokumentace</v>
      </c>
      <c r="F76" s="544"/>
      <c r="G76" s="544"/>
      <c r="H76" s="544"/>
      <c r="I76" s="30"/>
      <c r="J76" s="30"/>
      <c r="K76" s="30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1" customFormat="1" ht="12" customHeight="1">
      <c r="B77" s="21"/>
      <c r="C77" s="27" t="s">
        <v>108</v>
      </c>
      <c r="L77" s="21"/>
    </row>
    <row r="78" spans="1:31" s="2" customFormat="1" ht="16.5" customHeight="1">
      <c r="A78" s="30"/>
      <c r="B78" s="31"/>
      <c r="C78" s="30"/>
      <c r="D78" s="30"/>
      <c r="E78" s="543" t="s">
        <v>799</v>
      </c>
      <c r="F78" s="542"/>
      <c r="G78" s="542"/>
      <c r="H78" s="542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110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523" t="str">
        <f>E11</f>
        <v>SO 701 - Vegetační úpravy</v>
      </c>
      <c r="F80" s="542"/>
      <c r="G80" s="542"/>
      <c r="H80" s="542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6.95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2" customHeight="1">
      <c r="A82" s="30"/>
      <c r="B82" s="31"/>
      <c r="C82" s="27" t="s">
        <v>19</v>
      </c>
      <c r="D82" s="30"/>
      <c r="E82" s="30"/>
      <c r="F82" s="25" t="str">
        <f>F14</f>
        <v>k.ú. Benešov</v>
      </c>
      <c r="G82" s="30"/>
      <c r="H82" s="30"/>
      <c r="I82" s="27" t="s">
        <v>21</v>
      </c>
      <c r="J82" s="48">
        <f>IF(J14="","",J14)</f>
        <v>45715</v>
      </c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22</v>
      </c>
      <c r="D84" s="30"/>
      <c r="E84" s="30"/>
      <c r="F84" s="25" t="str">
        <f>E17</f>
        <v>Město Benešov</v>
      </c>
      <c r="G84" s="30"/>
      <c r="H84" s="30"/>
      <c r="I84" s="27" t="s">
        <v>28</v>
      </c>
      <c r="J84" s="28" t="str">
        <f>E23</f>
        <v>DOPAS s.r.o. Praha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5.2" customHeight="1">
      <c r="A85" s="30"/>
      <c r="B85" s="31"/>
      <c r="C85" s="27" t="s">
        <v>26</v>
      </c>
      <c r="D85" s="30"/>
      <c r="E85" s="30"/>
      <c r="F85" s="25" t="str">
        <f>IF(E20="","",E20)</f>
        <v xml:space="preserve"> </v>
      </c>
      <c r="G85" s="30"/>
      <c r="H85" s="30"/>
      <c r="I85" s="27" t="s">
        <v>31</v>
      </c>
      <c r="J85" s="28" t="str">
        <f>E26</f>
        <v>L. Štuller</v>
      </c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0.3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10" customFormat="1" ht="29.25" customHeight="1">
      <c r="A87" s="109"/>
      <c r="B87" s="110"/>
      <c r="C87" s="111" t="s">
        <v>121</v>
      </c>
      <c r="D87" s="112" t="s">
        <v>55</v>
      </c>
      <c r="E87" s="112" t="s">
        <v>51</v>
      </c>
      <c r="F87" s="112" t="s">
        <v>52</v>
      </c>
      <c r="G87" s="112" t="s">
        <v>122</v>
      </c>
      <c r="H87" s="112" t="s">
        <v>123</v>
      </c>
      <c r="I87" s="112" t="s">
        <v>124</v>
      </c>
      <c r="J87" s="112" t="s">
        <v>114</v>
      </c>
      <c r="K87" s="113" t="s">
        <v>125</v>
      </c>
      <c r="L87" s="114"/>
      <c r="M87" s="55" t="s">
        <v>3</v>
      </c>
      <c r="N87" s="56" t="s">
        <v>40</v>
      </c>
      <c r="O87" s="56" t="s">
        <v>126</v>
      </c>
      <c r="P87" s="56" t="s">
        <v>127</v>
      </c>
      <c r="Q87" s="56" t="s">
        <v>128</v>
      </c>
      <c r="R87" s="56" t="s">
        <v>129</v>
      </c>
      <c r="S87" s="56" t="s">
        <v>130</v>
      </c>
      <c r="T87" s="57" t="s">
        <v>131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30"/>
      <c r="B88" s="31"/>
      <c r="C88" s="62" t="s">
        <v>132</v>
      </c>
      <c r="D88" s="30"/>
      <c r="E88" s="30"/>
      <c r="F88" s="30"/>
      <c r="G88" s="30"/>
      <c r="H88" s="30"/>
      <c r="I88" s="30"/>
      <c r="J88" s="115">
        <f>BK88</f>
        <v>0</v>
      </c>
      <c r="K88" s="30"/>
      <c r="L88" s="31"/>
      <c r="M88" s="58"/>
      <c r="N88" s="49"/>
      <c r="O88" s="59"/>
      <c r="P88" s="116">
        <f>P89</f>
        <v>929.39720899999998</v>
      </c>
      <c r="Q88" s="59"/>
      <c r="R88" s="116">
        <f>R89</f>
        <v>11.984671360000002</v>
      </c>
      <c r="S88" s="59"/>
      <c r="T88" s="117">
        <f>T89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T88" s="18" t="s">
        <v>69</v>
      </c>
      <c r="AU88" s="18" t="s">
        <v>115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133</v>
      </c>
      <c r="F89" s="121" t="s">
        <v>134</v>
      </c>
      <c r="J89" s="122">
        <f>BK89</f>
        <v>0</v>
      </c>
      <c r="L89" s="119"/>
      <c r="M89" s="123"/>
      <c r="N89" s="124"/>
      <c r="O89" s="124"/>
      <c r="P89" s="125">
        <f>P90+P224</f>
        <v>929.39720899999998</v>
      </c>
      <c r="Q89" s="124"/>
      <c r="R89" s="125">
        <f>R90+R224</f>
        <v>11.984671360000002</v>
      </c>
      <c r="S89" s="124"/>
      <c r="T89" s="126">
        <f>T90+T224</f>
        <v>0</v>
      </c>
      <c r="AR89" s="120" t="s">
        <v>75</v>
      </c>
      <c r="AT89" s="127" t="s">
        <v>69</v>
      </c>
      <c r="AU89" s="127" t="s">
        <v>70</v>
      </c>
      <c r="AY89" s="120" t="s">
        <v>135</v>
      </c>
      <c r="BK89" s="128">
        <f>BK90+BK224</f>
        <v>0</v>
      </c>
    </row>
    <row r="90" spans="1:65" s="11" customFormat="1" ht="22.9" customHeight="1">
      <c r="B90" s="119"/>
      <c r="D90" s="120" t="s">
        <v>69</v>
      </c>
      <c r="E90" s="129" t="s">
        <v>75</v>
      </c>
      <c r="F90" s="129" t="s">
        <v>136</v>
      </c>
      <c r="J90" s="130">
        <f>BK90</f>
        <v>0</v>
      </c>
      <c r="L90" s="119"/>
      <c r="M90" s="123"/>
      <c r="N90" s="124"/>
      <c r="O90" s="124"/>
      <c r="P90" s="125">
        <f>SUM(P91:P223)</f>
        <v>871.38980900000001</v>
      </c>
      <c r="Q90" s="124"/>
      <c r="R90" s="125">
        <f>SUM(R91:R223)</f>
        <v>11.984671360000002</v>
      </c>
      <c r="S90" s="124"/>
      <c r="T90" s="126">
        <f>SUM(T91:T223)</f>
        <v>0</v>
      </c>
      <c r="AR90" s="120" t="s">
        <v>75</v>
      </c>
      <c r="AT90" s="127" t="s">
        <v>69</v>
      </c>
      <c r="AU90" s="127" t="s">
        <v>75</v>
      </c>
      <c r="AY90" s="120" t="s">
        <v>135</v>
      </c>
      <c r="BK90" s="128">
        <f>SUM(BK91:BK223)</f>
        <v>0</v>
      </c>
    </row>
    <row r="91" spans="1:65" s="2" customFormat="1" ht="33" customHeight="1">
      <c r="A91" s="30"/>
      <c r="B91" s="131"/>
      <c r="C91" s="132" t="s">
        <v>75</v>
      </c>
      <c r="D91" s="132" t="s">
        <v>137</v>
      </c>
      <c r="E91" s="133" t="s">
        <v>1311</v>
      </c>
      <c r="F91" s="134" t="s">
        <v>1312</v>
      </c>
      <c r="G91" s="135" t="s">
        <v>140</v>
      </c>
      <c r="H91" s="136">
        <v>611.13</v>
      </c>
      <c r="I91" s="137"/>
      <c r="J91" s="137">
        <f>ROUND(I91*H91,2)</f>
        <v>0</v>
      </c>
      <c r="K91" s="134" t="s">
        <v>141</v>
      </c>
      <c r="L91" s="31"/>
      <c r="M91" s="138" t="s">
        <v>3</v>
      </c>
      <c r="N91" s="139" t="s">
        <v>41</v>
      </c>
      <c r="O91" s="140">
        <v>0.126</v>
      </c>
      <c r="P91" s="140">
        <f>O91*H91</f>
        <v>77.002380000000002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2" t="s">
        <v>142</v>
      </c>
      <c r="AT91" s="142" t="s">
        <v>137</v>
      </c>
      <c r="AU91" s="142" t="s">
        <v>77</v>
      </c>
      <c r="AY91" s="18" t="s">
        <v>135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142</v>
      </c>
      <c r="BM91" s="142" t="s">
        <v>1313</v>
      </c>
    </row>
    <row r="92" spans="1:65" s="12" customFormat="1">
      <c r="B92" s="144"/>
      <c r="D92" s="145" t="s">
        <v>144</v>
      </c>
      <c r="E92" s="146" t="s">
        <v>3</v>
      </c>
      <c r="F92" s="147" t="s">
        <v>1314</v>
      </c>
      <c r="H92" s="146" t="s">
        <v>3</v>
      </c>
      <c r="L92" s="144"/>
      <c r="M92" s="148"/>
      <c r="N92" s="149"/>
      <c r="O92" s="149"/>
      <c r="P92" s="149"/>
      <c r="Q92" s="149"/>
      <c r="R92" s="149"/>
      <c r="S92" s="149"/>
      <c r="T92" s="150"/>
      <c r="AT92" s="146" t="s">
        <v>144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135</v>
      </c>
    </row>
    <row r="93" spans="1:65" s="12" customFormat="1">
      <c r="B93" s="144"/>
      <c r="D93" s="145" t="s">
        <v>144</v>
      </c>
      <c r="E93" s="146" t="s">
        <v>3</v>
      </c>
      <c r="F93" s="147" t="s">
        <v>1315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144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135</v>
      </c>
    </row>
    <row r="94" spans="1:65" s="13" customFormat="1">
      <c r="B94" s="151"/>
      <c r="D94" s="145" t="s">
        <v>144</v>
      </c>
      <c r="E94" s="152" t="s">
        <v>3</v>
      </c>
      <c r="F94" s="153" t="s">
        <v>1316</v>
      </c>
      <c r="H94" s="154">
        <v>9.6460000000000008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144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135</v>
      </c>
    </row>
    <row r="95" spans="1:65" s="13" customFormat="1">
      <c r="B95" s="151"/>
      <c r="D95" s="145" t="s">
        <v>144</v>
      </c>
      <c r="E95" s="152" t="s">
        <v>3</v>
      </c>
      <c r="F95" s="153" t="s">
        <v>1317</v>
      </c>
      <c r="H95" s="154">
        <v>1.75</v>
      </c>
      <c r="L95" s="151"/>
      <c r="M95" s="155"/>
      <c r="N95" s="156"/>
      <c r="O95" s="156"/>
      <c r="P95" s="156"/>
      <c r="Q95" s="156"/>
      <c r="R95" s="156"/>
      <c r="S95" s="156"/>
      <c r="T95" s="157"/>
      <c r="AT95" s="152" t="s">
        <v>144</v>
      </c>
      <c r="AU95" s="152" t="s">
        <v>77</v>
      </c>
      <c r="AV95" s="13" t="s">
        <v>77</v>
      </c>
      <c r="AW95" s="13" t="s">
        <v>30</v>
      </c>
      <c r="AX95" s="13" t="s">
        <v>70</v>
      </c>
      <c r="AY95" s="152" t="s">
        <v>135</v>
      </c>
    </row>
    <row r="96" spans="1:65" s="13" customFormat="1">
      <c r="B96" s="151"/>
      <c r="D96" s="145" t="s">
        <v>144</v>
      </c>
      <c r="E96" s="152" t="s">
        <v>3</v>
      </c>
      <c r="F96" s="153" t="s">
        <v>1318</v>
      </c>
      <c r="H96" s="154">
        <v>9.4930000000000003</v>
      </c>
      <c r="L96" s="151"/>
      <c r="M96" s="155"/>
      <c r="N96" s="156"/>
      <c r="O96" s="156"/>
      <c r="P96" s="156"/>
      <c r="Q96" s="156"/>
      <c r="R96" s="156"/>
      <c r="S96" s="156"/>
      <c r="T96" s="157"/>
      <c r="AT96" s="152" t="s">
        <v>144</v>
      </c>
      <c r="AU96" s="152" t="s">
        <v>77</v>
      </c>
      <c r="AV96" s="13" t="s">
        <v>77</v>
      </c>
      <c r="AW96" s="13" t="s">
        <v>30</v>
      </c>
      <c r="AX96" s="13" t="s">
        <v>70</v>
      </c>
      <c r="AY96" s="152" t="s">
        <v>135</v>
      </c>
    </row>
    <row r="97" spans="1:65" s="13" customFormat="1">
      <c r="B97" s="151"/>
      <c r="D97" s="145" t="s">
        <v>144</v>
      </c>
      <c r="E97" s="152" t="s">
        <v>3</v>
      </c>
      <c r="F97" s="153" t="s">
        <v>1319</v>
      </c>
      <c r="H97" s="154">
        <v>8.3529999999999998</v>
      </c>
      <c r="L97" s="151"/>
      <c r="M97" s="155"/>
      <c r="N97" s="156"/>
      <c r="O97" s="156"/>
      <c r="P97" s="156"/>
      <c r="Q97" s="156"/>
      <c r="R97" s="156"/>
      <c r="S97" s="156"/>
      <c r="T97" s="157"/>
      <c r="AT97" s="152" t="s">
        <v>144</v>
      </c>
      <c r="AU97" s="152" t="s">
        <v>77</v>
      </c>
      <c r="AV97" s="13" t="s">
        <v>77</v>
      </c>
      <c r="AW97" s="13" t="s">
        <v>30</v>
      </c>
      <c r="AX97" s="13" t="s">
        <v>70</v>
      </c>
      <c r="AY97" s="152" t="s">
        <v>135</v>
      </c>
    </row>
    <row r="98" spans="1:65" s="13" customFormat="1">
      <c r="B98" s="151"/>
      <c r="D98" s="145" t="s">
        <v>144</v>
      </c>
      <c r="E98" s="152" t="s">
        <v>3</v>
      </c>
      <c r="F98" s="153" t="s">
        <v>1320</v>
      </c>
      <c r="H98" s="154">
        <v>14.957000000000001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144</v>
      </c>
      <c r="AU98" s="152" t="s">
        <v>77</v>
      </c>
      <c r="AV98" s="13" t="s">
        <v>77</v>
      </c>
      <c r="AW98" s="13" t="s">
        <v>30</v>
      </c>
      <c r="AX98" s="13" t="s">
        <v>70</v>
      </c>
      <c r="AY98" s="152" t="s">
        <v>135</v>
      </c>
    </row>
    <row r="99" spans="1:65" s="13" customFormat="1">
      <c r="B99" s="151"/>
      <c r="D99" s="145" t="s">
        <v>144</v>
      </c>
      <c r="E99" s="152" t="s">
        <v>3</v>
      </c>
      <c r="F99" s="153" t="s">
        <v>1321</v>
      </c>
      <c r="H99" s="154">
        <v>33.674999999999997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144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135</v>
      </c>
    </row>
    <row r="100" spans="1:65" s="13" customFormat="1">
      <c r="B100" s="151"/>
      <c r="D100" s="145" t="s">
        <v>144</v>
      </c>
      <c r="E100" s="152" t="s">
        <v>3</v>
      </c>
      <c r="F100" s="153" t="s">
        <v>1322</v>
      </c>
      <c r="H100" s="154">
        <v>108.41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144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135</v>
      </c>
    </row>
    <row r="101" spans="1:65" s="13" customFormat="1">
      <c r="B101" s="151"/>
      <c r="D101" s="145" t="s">
        <v>144</v>
      </c>
      <c r="E101" s="152" t="s">
        <v>3</v>
      </c>
      <c r="F101" s="153" t="s">
        <v>1323</v>
      </c>
      <c r="H101" s="154">
        <v>9.0679999999999996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144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135</v>
      </c>
    </row>
    <row r="102" spans="1:65" s="13" customFormat="1">
      <c r="B102" s="151"/>
      <c r="D102" s="145" t="s">
        <v>144</v>
      </c>
      <c r="E102" s="152" t="s">
        <v>3</v>
      </c>
      <c r="F102" s="153" t="s">
        <v>1324</v>
      </c>
      <c r="H102" s="154">
        <v>415.77800000000002</v>
      </c>
      <c r="L102" s="151"/>
      <c r="M102" s="155"/>
      <c r="N102" s="156"/>
      <c r="O102" s="156"/>
      <c r="P102" s="156"/>
      <c r="Q102" s="156"/>
      <c r="R102" s="156"/>
      <c r="S102" s="156"/>
      <c r="T102" s="157"/>
      <c r="AT102" s="152" t="s">
        <v>144</v>
      </c>
      <c r="AU102" s="152" t="s">
        <v>77</v>
      </c>
      <c r="AV102" s="13" t="s">
        <v>77</v>
      </c>
      <c r="AW102" s="13" t="s">
        <v>30</v>
      </c>
      <c r="AX102" s="13" t="s">
        <v>70</v>
      </c>
      <c r="AY102" s="152" t="s">
        <v>135</v>
      </c>
    </row>
    <row r="103" spans="1:65" s="14" customFormat="1">
      <c r="B103" s="158"/>
      <c r="D103" s="145" t="s">
        <v>144</v>
      </c>
      <c r="E103" s="159" t="s">
        <v>3</v>
      </c>
      <c r="F103" s="160" t="s">
        <v>147</v>
      </c>
      <c r="H103" s="161">
        <v>611.13</v>
      </c>
      <c r="L103" s="158"/>
      <c r="M103" s="162"/>
      <c r="N103" s="163"/>
      <c r="O103" s="163"/>
      <c r="P103" s="163"/>
      <c r="Q103" s="163"/>
      <c r="R103" s="163"/>
      <c r="S103" s="163"/>
      <c r="T103" s="164"/>
      <c r="AT103" s="159" t="s">
        <v>144</v>
      </c>
      <c r="AU103" s="159" t="s">
        <v>77</v>
      </c>
      <c r="AV103" s="14" t="s">
        <v>142</v>
      </c>
      <c r="AW103" s="14" t="s">
        <v>30</v>
      </c>
      <c r="AX103" s="14" t="s">
        <v>75</v>
      </c>
      <c r="AY103" s="159" t="s">
        <v>135</v>
      </c>
    </row>
    <row r="104" spans="1:65" s="2" customFormat="1" ht="24">
      <c r="A104" s="30"/>
      <c r="B104" s="131"/>
      <c r="C104" s="132" t="s">
        <v>77</v>
      </c>
      <c r="D104" s="132" t="s">
        <v>137</v>
      </c>
      <c r="E104" s="133" t="s">
        <v>1325</v>
      </c>
      <c r="F104" s="134" t="s">
        <v>1326</v>
      </c>
      <c r="G104" s="135" t="s">
        <v>140</v>
      </c>
      <c r="H104" s="136">
        <v>611.13</v>
      </c>
      <c r="I104" s="137"/>
      <c r="J104" s="137">
        <f>ROUND(I104*H104,2)</f>
        <v>0</v>
      </c>
      <c r="K104" s="134" t="s">
        <v>141</v>
      </c>
      <c r="L104" s="31"/>
      <c r="M104" s="138" t="s">
        <v>3</v>
      </c>
      <c r="N104" s="139" t="s">
        <v>41</v>
      </c>
      <c r="O104" s="140">
        <v>0.66800000000000004</v>
      </c>
      <c r="P104" s="140">
        <f>O104*H104</f>
        <v>408.23484000000002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2" t="s">
        <v>142</v>
      </c>
      <c r="AT104" s="142" t="s">
        <v>137</v>
      </c>
      <c r="AU104" s="142" t="s">
        <v>77</v>
      </c>
      <c r="AY104" s="18" t="s">
        <v>135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142</v>
      </c>
      <c r="BM104" s="142" t="s">
        <v>1327</v>
      </c>
    </row>
    <row r="105" spans="1:65" s="12" customFormat="1">
      <c r="B105" s="144"/>
      <c r="D105" s="145" t="s">
        <v>144</v>
      </c>
      <c r="E105" s="146" t="s">
        <v>3</v>
      </c>
      <c r="F105" s="147" t="s">
        <v>1314</v>
      </c>
      <c r="H105" s="146" t="s">
        <v>3</v>
      </c>
      <c r="L105" s="144"/>
      <c r="M105" s="148"/>
      <c r="N105" s="149"/>
      <c r="O105" s="149"/>
      <c r="P105" s="149"/>
      <c r="Q105" s="149"/>
      <c r="R105" s="149"/>
      <c r="S105" s="149"/>
      <c r="T105" s="150"/>
      <c r="AT105" s="146" t="s">
        <v>144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135</v>
      </c>
    </row>
    <row r="106" spans="1:65" s="12" customFormat="1">
      <c r="B106" s="144"/>
      <c r="D106" s="145" t="s">
        <v>144</v>
      </c>
      <c r="E106" s="146" t="s">
        <v>3</v>
      </c>
      <c r="F106" s="147" t="s">
        <v>1315</v>
      </c>
      <c r="H106" s="146" t="s">
        <v>3</v>
      </c>
      <c r="L106" s="144"/>
      <c r="M106" s="148"/>
      <c r="N106" s="149"/>
      <c r="O106" s="149"/>
      <c r="P106" s="149"/>
      <c r="Q106" s="149"/>
      <c r="R106" s="149"/>
      <c r="S106" s="149"/>
      <c r="T106" s="150"/>
      <c r="AT106" s="146" t="s">
        <v>144</v>
      </c>
      <c r="AU106" s="146" t="s">
        <v>77</v>
      </c>
      <c r="AV106" s="12" t="s">
        <v>75</v>
      </c>
      <c r="AW106" s="12" t="s">
        <v>30</v>
      </c>
      <c r="AX106" s="12" t="s">
        <v>70</v>
      </c>
      <c r="AY106" s="146" t="s">
        <v>135</v>
      </c>
    </row>
    <row r="107" spans="1:65" s="13" customFormat="1">
      <c r="B107" s="151"/>
      <c r="D107" s="145" t="s">
        <v>144</v>
      </c>
      <c r="E107" s="152" t="s">
        <v>3</v>
      </c>
      <c r="F107" s="153" t="s">
        <v>1316</v>
      </c>
      <c r="H107" s="154">
        <v>9.6460000000000008</v>
      </c>
      <c r="L107" s="151"/>
      <c r="M107" s="155"/>
      <c r="N107" s="156"/>
      <c r="O107" s="156"/>
      <c r="P107" s="156"/>
      <c r="Q107" s="156"/>
      <c r="R107" s="156"/>
      <c r="S107" s="156"/>
      <c r="T107" s="157"/>
      <c r="AT107" s="152" t="s">
        <v>144</v>
      </c>
      <c r="AU107" s="152" t="s">
        <v>77</v>
      </c>
      <c r="AV107" s="13" t="s">
        <v>77</v>
      </c>
      <c r="AW107" s="13" t="s">
        <v>30</v>
      </c>
      <c r="AX107" s="13" t="s">
        <v>70</v>
      </c>
      <c r="AY107" s="152" t="s">
        <v>135</v>
      </c>
    </row>
    <row r="108" spans="1:65" s="13" customFormat="1">
      <c r="B108" s="151"/>
      <c r="D108" s="145" t="s">
        <v>144</v>
      </c>
      <c r="E108" s="152" t="s">
        <v>3</v>
      </c>
      <c r="F108" s="153" t="s">
        <v>1317</v>
      </c>
      <c r="H108" s="154">
        <v>1.75</v>
      </c>
      <c r="L108" s="151"/>
      <c r="M108" s="155"/>
      <c r="N108" s="156"/>
      <c r="O108" s="156"/>
      <c r="P108" s="156"/>
      <c r="Q108" s="156"/>
      <c r="R108" s="156"/>
      <c r="S108" s="156"/>
      <c r="T108" s="157"/>
      <c r="AT108" s="152" t="s">
        <v>144</v>
      </c>
      <c r="AU108" s="152" t="s">
        <v>77</v>
      </c>
      <c r="AV108" s="13" t="s">
        <v>77</v>
      </c>
      <c r="AW108" s="13" t="s">
        <v>30</v>
      </c>
      <c r="AX108" s="13" t="s">
        <v>70</v>
      </c>
      <c r="AY108" s="152" t="s">
        <v>135</v>
      </c>
    </row>
    <row r="109" spans="1:65" s="13" customFormat="1">
      <c r="B109" s="151"/>
      <c r="D109" s="145" t="s">
        <v>144</v>
      </c>
      <c r="E109" s="152" t="s">
        <v>3</v>
      </c>
      <c r="F109" s="153" t="s">
        <v>1318</v>
      </c>
      <c r="H109" s="154">
        <v>9.4930000000000003</v>
      </c>
      <c r="L109" s="151"/>
      <c r="M109" s="155"/>
      <c r="N109" s="156"/>
      <c r="O109" s="156"/>
      <c r="P109" s="156"/>
      <c r="Q109" s="156"/>
      <c r="R109" s="156"/>
      <c r="S109" s="156"/>
      <c r="T109" s="157"/>
      <c r="AT109" s="152" t="s">
        <v>144</v>
      </c>
      <c r="AU109" s="152" t="s">
        <v>77</v>
      </c>
      <c r="AV109" s="13" t="s">
        <v>77</v>
      </c>
      <c r="AW109" s="13" t="s">
        <v>30</v>
      </c>
      <c r="AX109" s="13" t="s">
        <v>70</v>
      </c>
      <c r="AY109" s="152" t="s">
        <v>135</v>
      </c>
    </row>
    <row r="110" spans="1:65" s="13" customFormat="1">
      <c r="B110" s="151"/>
      <c r="D110" s="145" t="s">
        <v>144</v>
      </c>
      <c r="E110" s="152" t="s">
        <v>3</v>
      </c>
      <c r="F110" s="153" t="s">
        <v>1319</v>
      </c>
      <c r="H110" s="154">
        <v>8.3529999999999998</v>
      </c>
      <c r="L110" s="151"/>
      <c r="M110" s="155"/>
      <c r="N110" s="156"/>
      <c r="O110" s="156"/>
      <c r="P110" s="156"/>
      <c r="Q110" s="156"/>
      <c r="R110" s="156"/>
      <c r="S110" s="156"/>
      <c r="T110" s="157"/>
      <c r="AT110" s="152" t="s">
        <v>144</v>
      </c>
      <c r="AU110" s="152" t="s">
        <v>77</v>
      </c>
      <c r="AV110" s="13" t="s">
        <v>77</v>
      </c>
      <c r="AW110" s="13" t="s">
        <v>30</v>
      </c>
      <c r="AX110" s="13" t="s">
        <v>70</v>
      </c>
      <c r="AY110" s="152" t="s">
        <v>135</v>
      </c>
    </row>
    <row r="111" spans="1:65" s="13" customFormat="1">
      <c r="B111" s="151"/>
      <c r="D111" s="145" t="s">
        <v>144</v>
      </c>
      <c r="E111" s="152" t="s">
        <v>3</v>
      </c>
      <c r="F111" s="153" t="s">
        <v>1320</v>
      </c>
      <c r="H111" s="154">
        <v>14.957000000000001</v>
      </c>
      <c r="L111" s="151"/>
      <c r="M111" s="155"/>
      <c r="N111" s="156"/>
      <c r="O111" s="156"/>
      <c r="P111" s="156"/>
      <c r="Q111" s="156"/>
      <c r="R111" s="156"/>
      <c r="S111" s="156"/>
      <c r="T111" s="157"/>
      <c r="AT111" s="152" t="s">
        <v>144</v>
      </c>
      <c r="AU111" s="152" t="s">
        <v>77</v>
      </c>
      <c r="AV111" s="13" t="s">
        <v>77</v>
      </c>
      <c r="AW111" s="13" t="s">
        <v>30</v>
      </c>
      <c r="AX111" s="13" t="s">
        <v>70</v>
      </c>
      <c r="AY111" s="152" t="s">
        <v>135</v>
      </c>
    </row>
    <row r="112" spans="1:65" s="13" customFormat="1">
      <c r="B112" s="151"/>
      <c r="D112" s="145" t="s">
        <v>144</v>
      </c>
      <c r="E112" s="152" t="s">
        <v>3</v>
      </c>
      <c r="F112" s="153" t="s">
        <v>1321</v>
      </c>
      <c r="H112" s="154">
        <v>33.674999999999997</v>
      </c>
      <c r="L112" s="151"/>
      <c r="M112" s="155"/>
      <c r="N112" s="156"/>
      <c r="O112" s="156"/>
      <c r="P112" s="156"/>
      <c r="Q112" s="156"/>
      <c r="R112" s="156"/>
      <c r="S112" s="156"/>
      <c r="T112" s="157"/>
      <c r="AT112" s="152" t="s">
        <v>144</v>
      </c>
      <c r="AU112" s="152" t="s">
        <v>77</v>
      </c>
      <c r="AV112" s="13" t="s">
        <v>77</v>
      </c>
      <c r="AW112" s="13" t="s">
        <v>30</v>
      </c>
      <c r="AX112" s="13" t="s">
        <v>70</v>
      </c>
      <c r="AY112" s="152" t="s">
        <v>135</v>
      </c>
    </row>
    <row r="113" spans="1:65" s="13" customFormat="1">
      <c r="B113" s="151"/>
      <c r="D113" s="145" t="s">
        <v>144</v>
      </c>
      <c r="E113" s="152" t="s">
        <v>3</v>
      </c>
      <c r="F113" s="153" t="s">
        <v>1322</v>
      </c>
      <c r="H113" s="154">
        <v>108.41</v>
      </c>
      <c r="L113" s="151"/>
      <c r="M113" s="155"/>
      <c r="N113" s="156"/>
      <c r="O113" s="156"/>
      <c r="P113" s="156"/>
      <c r="Q113" s="156"/>
      <c r="R113" s="156"/>
      <c r="S113" s="156"/>
      <c r="T113" s="157"/>
      <c r="AT113" s="152" t="s">
        <v>144</v>
      </c>
      <c r="AU113" s="152" t="s">
        <v>77</v>
      </c>
      <c r="AV113" s="13" t="s">
        <v>77</v>
      </c>
      <c r="AW113" s="13" t="s">
        <v>30</v>
      </c>
      <c r="AX113" s="13" t="s">
        <v>70</v>
      </c>
      <c r="AY113" s="152" t="s">
        <v>135</v>
      </c>
    </row>
    <row r="114" spans="1:65" s="13" customFormat="1">
      <c r="B114" s="151"/>
      <c r="D114" s="145" t="s">
        <v>144</v>
      </c>
      <c r="E114" s="152" t="s">
        <v>3</v>
      </c>
      <c r="F114" s="153" t="s">
        <v>1323</v>
      </c>
      <c r="H114" s="154">
        <v>9.0679999999999996</v>
      </c>
      <c r="L114" s="151"/>
      <c r="M114" s="155"/>
      <c r="N114" s="156"/>
      <c r="O114" s="156"/>
      <c r="P114" s="156"/>
      <c r="Q114" s="156"/>
      <c r="R114" s="156"/>
      <c r="S114" s="156"/>
      <c r="T114" s="157"/>
      <c r="AT114" s="152" t="s">
        <v>144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135</v>
      </c>
    </row>
    <row r="115" spans="1:65" s="13" customFormat="1">
      <c r="B115" s="151"/>
      <c r="D115" s="145" t="s">
        <v>144</v>
      </c>
      <c r="E115" s="152" t="s">
        <v>3</v>
      </c>
      <c r="F115" s="153" t="s">
        <v>1324</v>
      </c>
      <c r="H115" s="154">
        <v>415.77800000000002</v>
      </c>
      <c r="L115" s="151"/>
      <c r="M115" s="155"/>
      <c r="N115" s="156"/>
      <c r="O115" s="156"/>
      <c r="P115" s="156"/>
      <c r="Q115" s="156"/>
      <c r="R115" s="156"/>
      <c r="S115" s="156"/>
      <c r="T115" s="157"/>
      <c r="AT115" s="152" t="s">
        <v>144</v>
      </c>
      <c r="AU115" s="152" t="s">
        <v>77</v>
      </c>
      <c r="AV115" s="13" t="s">
        <v>77</v>
      </c>
      <c r="AW115" s="13" t="s">
        <v>30</v>
      </c>
      <c r="AX115" s="13" t="s">
        <v>70</v>
      </c>
      <c r="AY115" s="152" t="s">
        <v>135</v>
      </c>
    </row>
    <row r="116" spans="1:65" s="14" customFormat="1">
      <c r="B116" s="158"/>
      <c r="D116" s="145" t="s">
        <v>144</v>
      </c>
      <c r="E116" s="159" t="s">
        <v>3</v>
      </c>
      <c r="F116" s="160" t="s">
        <v>147</v>
      </c>
      <c r="H116" s="161">
        <v>611.13</v>
      </c>
      <c r="L116" s="158"/>
      <c r="M116" s="162"/>
      <c r="N116" s="163"/>
      <c r="O116" s="163"/>
      <c r="P116" s="163"/>
      <c r="Q116" s="163"/>
      <c r="R116" s="163"/>
      <c r="S116" s="163"/>
      <c r="T116" s="164"/>
      <c r="AT116" s="159" t="s">
        <v>144</v>
      </c>
      <c r="AU116" s="159" t="s">
        <v>77</v>
      </c>
      <c r="AV116" s="14" t="s">
        <v>142</v>
      </c>
      <c r="AW116" s="14" t="s">
        <v>30</v>
      </c>
      <c r="AX116" s="14" t="s">
        <v>75</v>
      </c>
      <c r="AY116" s="159" t="s">
        <v>135</v>
      </c>
    </row>
    <row r="117" spans="1:65" s="2" customFormat="1" ht="16.5" customHeight="1">
      <c r="A117" s="30"/>
      <c r="B117" s="131"/>
      <c r="C117" s="168" t="s">
        <v>152</v>
      </c>
      <c r="D117" s="168" t="s">
        <v>368</v>
      </c>
      <c r="E117" s="169" t="s">
        <v>1328</v>
      </c>
      <c r="F117" s="170" t="s">
        <v>1329</v>
      </c>
      <c r="G117" s="171" t="s">
        <v>268</v>
      </c>
      <c r="H117" s="172">
        <v>195.56200000000001</v>
      </c>
      <c r="I117" s="173"/>
      <c r="J117" s="173">
        <f>ROUND(I117*H117,2)</f>
        <v>0</v>
      </c>
      <c r="K117" s="170" t="s">
        <v>141</v>
      </c>
      <c r="L117" s="174"/>
      <c r="M117" s="175" t="s">
        <v>3</v>
      </c>
      <c r="N117" s="176" t="s">
        <v>41</v>
      </c>
      <c r="O117" s="140">
        <v>0</v>
      </c>
      <c r="P117" s="140">
        <f>O117*H117</f>
        <v>0</v>
      </c>
      <c r="Q117" s="140">
        <v>0</v>
      </c>
      <c r="R117" s="140">
        <f>Q117*H117</f>
        <v>0</v>
      </c>
      <c r="S117" s="140">
        <v>0</v>
      </c>
      <c r="T117" s="141">
        <f>S117*H117</f>
        <v>0</v>
      </c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R117" s="142" t="s">
        <v>176</v>
      </c>
      <c r="AT117" s="142" t="s">
        <v>368</v>
      </c>
      <c r="AU117" s="142" t="s">
        <v>77</v>
      </c>
      <c r="AY117" s="18" t="s">
        <v>135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8" t="s">
        <v>75</v>
      </c>
      <c r="BK117" s="143">
        <f>ROUND(I117*H117,2)</f>
        <v>0</v>
      </c>
      <c r="BL117" s="18" t="s">
        <v>142</v>
      </c>
      <c r="BM117" s="142" t="s">
        <v>1330</v>
      </c>
    </row>
    <row r="118" spans="1:65" s="13" customFormat="1">
      <c r="B118" s="151"/>
      <c r="D118" s="145" t="s">
        <v>144</v>
      </c>
      <c r="E118" s="152" t="s">
        <v>3</v>
      </c>
      <c r="F118" s="153" t="s">
        <v>1331</v>
      </c>
      <c r="H118" s="154">
        <v>195.56200000000001</v>
      </c>
      <c r="L118" s="151"/>
      <c r="M118" s="155"/>
      <c r="N118" s="156"/>
      <c r="O118" s="156"/>
      <c r="P118" s="156"/>
      <c r="Q118" s="156"/>
      <c r="R118" s="156"/>
      <c r="S118" s="156"/>
      <c r="T118" s="157"/>
      <c r="AT118" s="152" t="s">
        <v>144</v>
      </c>
      <c r="AU118" s="152" t="s">
        <v>77</v>
      </c>
      <c r="AV118" s="13" t="s">
        <v>77</v>
      </c>
      <c r="AW118" s="13" t="s">
        <v>30</v>
      </c>
      <c r="AX118" s="13" t="s">
        <v>75</v>
      </c>
      <c r="AY118" s="152" t="s">
        <v>135</v>
      </c>
    </row>
    <row r="119" spans="1:65" s="2" customFormat="1" ht="24">
      <c r="A119" s="30"/>
      <c r="B119" s="131"/>
      <c r="C119" s="132" t="s">
        <v>142</v>
      </c>
      <c r="D119" s="132" t="s">
        <v>137</v>
      </c>
      <c r="E119" s="133" t="s">
        <v>1332</v>
      </c>
      <c r="F119" s="134" t="s">
        <v>1333</v>
      </c>
      <c r="G119" s="135" t="s">
        <v>140</v>
      </c>
      <c r="H119" s="136">
        <v>611.13</v>
      </c>
      <c r="I119" s="137"/>
      <c r="J119" s="137">
        <f>ROUND(I119*H119,2)</f>
        <v>0</v>
      </c>
      <c r="K119" s="134" t="s">
        <v>141</v>
      </c>
      <c r="L119" s="31"/>
      <c r="M119" s="138" t="s">
        <v>3</v>
      </c>
      <c r="N119" s="139" t="s">
        <v>41</v>
      </c>
      <c r="O119" s="140">
        <v>5.8000000000000003E-2</v>
      </c>
      <c r="P119" s="140">
        <f>O119*H119</f>
        <v>35.445540000000001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R119" s="142" t="s">
        <v>142</v>
      </c>
      <c r="AT119" s="142" t="s">
        <v>137</v>
      </c>
      <c r="AU119" s="142" t="s">
        <v>77</v>
      </c>
      <c r="AY119" s="18" t="s">
        <v>135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8" t="s">
        <v>75</v>
      </c>
      <c r="BK119" s="143">
        <f>ROUND(I119*H119,2)</f>
        <v>0</v>
      </c>
      <c r="BL119" s="18" t="s">
        <v>142</v>
      </c>
      <c r="BM119" s="142" t="s">
        <v>1334</v>
      </c>
    </row>
    <row r="120" spans="1:65" s="12" customFormat="1">
      <c r="B120" s="144"/>
      <c r="D120" s="145" t="s">
        <v>144</v>
      </c>
      <c r="E120" s="146" t="s">
        <v>3</v>
      </c>
      <c r="F120" s="147" t="s">
        <v>1335</v>
      </c>
      <c r="H120" s="146" t="s">
        <v>3</v>
      </c>
      <c r="L120" s="144"/>
      <c r="M120" s="148"/>
      <c r="N120" s="149"/>
      <c r="O120" s="149"/>
      <c r="P120" s="149"/>
      <c r="Q120" s="149"/>
      <c r="R120" s="149"/>
      <c r="S120" s="149"/>
      <c r="T120" s="150"/>
      <c r="AT120" s="146" t="s">
        <v>144</v>
      </c>
      <c r="AU120" s="146" t="s">
        <v>77</v>
      </c>
      <c r="AV120" s="12" t="s">
        <v>75</v>
      </c>
      <c r="AW120" s="12" t="s">
        <v>30</v>
      </c>
      <c r="AX120" s="12" t="s">
        <v>70</v>
      </c>
      <c r="AY120" s="146" t="s">
        <v>135</v>
      </c>
    </row>
    <row r="121" spans="1:65" s="13" customFormat="1">
      <c r="B121" s="151"/>
      <c r="D121" s="145" t="s">
        <v>144</v>
      </c>
      <c r="E121" s="152" t="s">
        <v>3</v>
      </c>
      <c r="F121" s="153" t="s">
        <v>1336</v>
      </c>
      <c r="H121" s="154">
        <v>611.13</v>
      </c>
      <c r="L121" s="151"/>
      <c r="M121" s="155"/>
      <c r="N121" s="156"/>
      <c r="O121" s="156"/>
      <c r="P121" s="156"/>
      <c r="Q121" s="156"/>
      <c r="R121" s="156"/>
      <c r="S121" s="156"/>
      <c r="T121" s="157"/>
      <c r="AT121" s="152" t="s">
        <v>144</v>
      </c>
      <c r="AU121" s="152" t="s">
        <v>77</v>
      </c>
      <c r="AV121" s="13" t="s">
        <v>77</v>
      </c>
      <c r="AW121" s="13" t="s">
        <v>30</v>
      </c>
      <c r="AX121" s="13" t="s">
        <v>75</v>
      </c>
      <c r="AY121" s="152" t="s">
        <v>135</v>
      </c>
    </row>
    <row r="122" spans="1:65" s="2" customFormat="1" ht="16.5" customHeight="1">
      <c r="A122" s="30"/>
      <c r="B122" s="131"/>
      <c r="C122" s="168" t="s">
        <v>161</v>
      </c>
      <c r="D122" s="168" t="s">
        <v>368</v>
      </c>
      <c r="E122" s="169" t="s">
        <v>1337</v>
      </c>
      <c r="F122" s="170" t="s">
        <v>1338</v>
      </c>
      <c r="G122" s="171" t="s">
        <v>495</v>
      </c>
      <c r="H122" s="172">
        <v>15.278</v>
      </c>
      <c r="I122" s="173"/>
      <c r="J122" s="173">
        <f>ROUND(I122*H122,2)</f>
        <v>0</v>
      </c>
      <c r="K122" s="170" t="s">
        <v>141</v>
      </c>
      <c r="L122" s="174"/>
      <c r="M122" s="175" t="s">
        <v>3</v>
      </c>
      <c r="N122" s="176" t="s">
        <v>41</v>
      </c>
      <c r="O122" s="140">
        <v>0</v>
      </c>
      <c r="P122" s="140">
        <f>O122*H122</f>
        <v>0</v>
      </c>
      <c r="Q122" s="140">
        <v>1E-3</v>
      </c>
      <c r="R122" s="140">
        <f>Q122*H122</f>
        <v>1.5278000000000002E-2</v>
      </c>
      <c r="S122" s="140">
        <v>0</v>
      </c>
      <c r="T122" s="141">
        <f>S122*H122</f>
        <v>0</v>
      </c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R122" s="142" t="s">
        <v>176</v>
      </c>
      <c r="AT122" s="142" t="s">
        <v>368</v>
      </c>
      <c r="AU122" s="142" t="s">
        <v>77</v>
      </c>
      <c r="AY122" s="18" t="s">
        <v>135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8" t="s">
        <v>75</v>
      </c>
      <c r="BK122" s="143">
        <f>ROUND(I122*H122,2)</f>
        <v>0</v>
      </c>
      <c r="BL122" s="18" t="s">
        <v>142</v>
      </c>
      <c r="BM122" s="142" t="s">
        <v>1339</v>
      </c>
    </row>
    <row r="123" spans="1:65" s="2" customFormat="1" ht="39">
      <c r="A123" s="30"/>
      <c r="B123" s="31"/>
      <c r="C123" s="30"/>
      <c r="D123" s="145" t="s">
        <v>432</v>
      </c>
      <c r="E123" s="30"/>
      <c r="F123" s="181" t="s">
        <v>1340</v>
      </c>
      <c r="G123" s="30"/>
      <c r="H123" s="30"/>
      <c r="I123" s="30"/>
      <c r="J123" s="30"/>
      <c r="K123" s="30"/>
      <c r="L123" s="31"/>
      <c r="M123" s="182"/>
      <c r="N123" s="183"/>
      <c r="O123" s="51"/>
      <c r="P123" s="51"/>
      <c r="Q123" s="51"/>
      <c r="R123" s="51"/>
      <c r="S123" s="51"/>
      <c r="T123" s="52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8" t="s">
        <v>432</v>
      </c>
      <c r="AU123" s="18" t="s">
        <v>77</v>
      </c>
    </row>
    <row r="124" spans="1:65" s="13" customFormat="1">
      <c r="B124" s="151"/>
      <c r="D124" s="145" t="s">
        <v>144</v>
      </c>
      <c r="F124" s="153" t="s">
        <v>1341</v>
      </c>
      <c r="H124" s="154">
        <v>15.278</v>
      </c>
      <c r="L124" s="151"/>
      <c r="M124" s="155"/>
      <c r="N124" s="156"/>
      <c r="O124" s="156"/>
      <c r="P124" s="156"/>
      <c r="Q124" s="156"/>
      <c r="R124" s="156"/>
      <c r="S124" s="156"/>
      <c r="T124" s="157"/>
      <c r="AT124" s="152" t="s">
        <v>144</v>
      </c>
      <c r="AU124" s="152" t="s">
        <v>77</v>
      </c>
      <c r="AV124" s="13" t="s">
        <v>77</v>
      </c>
      <c r="AW124" s="13" t="s">
        <v>4</v>
      </c>
      <c r="AX124" s="13" t="s">
        <v>75</v>
      </c>
      <c r="AY124" s="152" t="s">
        <v>135</v>
      </c>
    </row>
    <row r="125" spans="1:65" s="2" customFormat="1" ht="24">
      <c r="A125" s="30"/>
      <c r="B125" s="131"/>
      <c r="C125" s="132" t="s">
        <v>166</v>
      </c>
      <c r="D125" s="132" t="s">
        <v>137</v>
      </c>
      <c r="E125" s="133" t="s">
        <v>1342</v>
      </c>
      <c r="F125" s="134" t="s">
        <v>1343</v>
      </c>
      <c r="G125" s="135" t="s">
        <v>279</v>
      </c>
      <c r="H125" s="136">
        <v>11</v>
      </c>
      <c r="I125" s="137"/>
      <c r="J125" s="137">
        <f>ROUND(I125*H125,2)</f>
        <v>0</v>
      </c>
      <c r="K125" s="134" t="s">
        <v>141</v>
      </c>
      <c r="L125" s="31"/>
      <c r="M125" s="138" t="s">
        <v>3</v>
      </c>
      <c r="N125" s="139" t="s">
        <v>41</v>
      </c>
      <c r="O125" s="140">
        <v>3.6459999999999999</v>
      </c>
      <c r="P125" s="140">
        <f>O125*H125</f>
        <v>40.106000000000002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42" t="s">
        <v>142</v>
      </c>
      <c r="AT125" s="142" t="s">
        <v>137</v>
      </c>
      <c r="AU125" s="142" t="s">
        <v>77</v>
      </c>
      <c r="AY125" s="18" t="s">
        <v>135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8" t="s">
        <v>75</v>
      </c>
      <c r="BK125" s="143">
        <f>ROUND(I125*H125,2)</f>
        <v>0</v>
      </c>
      <c r="BL125" s="18" t="s">
        <v>142</v>
      </c>
      <c r="BM125" s="142" t="s">
        <v>1344</v>
      </c>
    </row>
    <row r="126" spans="1:65" s="12" customFormat="1">
      <c r="B126" s="144"/>
      <c r="D126" s="145" t="s">
        <v>144</v>
      </c>
      <c r="E126" s="146" t="s">
        <v>3</v>
      </c>
      <c r="F126" s="147" t="s">
        <v>1314</v>
      </c>
      <c r="H126" s="146" t="s">
        <v>3</v>
      </c>
      <c r="L126" s="144"/>
      <c r="M126" s="148"/>
      <c r="N126" s="149"/>
      <c r="O126" s="149"/>
      <c r="P126" s="149"/>
      <c r="Q126" s="149"/>
      <c r="R126" s="149"/>
      <c r="S126" s="149"/>
      <c r="T126" s="150"/>
      <c r="AT126" s="146" t="s">
        <v>144</v>
      </c>
      <c r="AU126" s="146" t="s">
        <v>77</v>
      </c>
      <c r="AV126" s="12" t="s">
        <v>75</v>
      </c>
      <c r="AW126" s="12" t="s">
        <v>30</v>
      </c>
      <c r="AX126" s="12" t="s">
        <v>70</v>
      </c>
      <c r="AY126" s="146" t="s">
        <v>135</v>
      </c>
    </row>
    <row r="127" spans="1:65" s="12" customFormat="1">
      <c r="B127" s="144"/>
      <c r="D127" s="145" t="s">
        <v>144</v>
      </c>
      <c r="E127" s="146" t="s">
        <v>3</v>
      </c>
      <c r="F127" s="147" t="s">
        <v>1315</v>
      </c>
      <c r="H127" s="146" t="s">
        <v>3</v>
      </c>
      <c r="L127" s="144"/>
      <c r="M127" s="148"/>
      <c r="N127" s="149"/>
      <c r="O127" s="149"/>
      <c r="P127" s="149"/>
      <c r="Q127" s="149"/>
      <c r="R127" s="149"/>
      <c r="S127" s="149"/>
      <c r="T127" s="150"/>
      <c r="AT127" s="146" t="s">
        <v>144</v>
      </c>
      <c r="AU127" s="146" t="s">
        <v>77</v>
      </c>
      <c r="AV127" s="12" t="s">
        <v>75</v>
      </c>
      <c r="AW127" s="12" t="s">
        <v>30</v>
      </c>
      <c r="AX127" s="12" t="s">
        <v>70</v>
      </c>
      <c r="AY127" s="146" t="s">
        <v>135</v>
      </c>
    </row>
    <row r="128" spans="1:65" s="13" customFormat="1">
      <c r="B128" s="151"/>
      <c r="D128" s="145" t="s">
        <v>144</v>
      </c>
      <c r="E128" s="152" t="s">
        <v>3</v>
      </c>
      <c r="F128" s="153" t="s">
        <v>1345</v>
      </c>
      <c r="H128" s="154">
        <v>11</v>
      </c>
      <c r="L128" s="151"/>
      <c r="M128" s="155"/>
      <c r="N128" s="156"/>
      <c r="O128" s="156"/>
      <c r="P128" s="156"/>
      <c r="Q128" s="156"/>
      <c r="R128" s="156"/>
      <c r="S128" s="156"/>
      <c r="T128" s="157"/>
      <c r="AT128" s="152" t="s">
        <v>144</v>
      </c>
      <c r="AU128" s="152" t="s">
        <v>77</v>
      </c>
      <c r="AV128" s="13" t="s">
        <v>77</v>
      </c>
      <c r="AW128" s="13" t="s">
        <v>30</v>
      </c>
      <c r="AX128" s="13" t="s">
        <v>70</v>
      </c>
      <c r="AY128" s="152" t="s">
        <v>135</v>
      </c>
    </row>
    <row r="129" spans="1:65" s="14" customFormat="1">
      <c r="B129" s="158"/>
      <c r="D129" s="145" t="s">
        <v>144</v>
      </c>
      <c r="E129" s="159" t="s">
        <v>3</v>
      </c>
      <c r="F129" s="160" t="s">
        <v>147</v>
      </c>
      <c r="H129" s="161">
        <v>11</v>
      </c>
      <c r="L129" s="158"/>
      <c r="M129" s="162"/>
      <c r="N129" s="163"/>
      <c r="O129" s="163"/>
      <c r="P129" s="163"/>
      <c r="Q129" s="163"/>
      <c r="R129" s="163"/>
      <c r="S129" s="163"/>
      <c r="T129" s="164"/>
      <c r="AT129" s="159" t="s">
        <v>144</v>
      </c>
      <c r="AU129" s="159" t="s">
        <v>77</v>
      </c>
      <c r="AV129" s="14" t="s">
        <v>142</v>
      </c>
      <c r="AW129" s="14" t="s">
        <v>30</v>
      </c>
      <c r="AX129" s="14" t="s">
        <v>75</v>
      </c>
      <c r="AY129" s="159" t="s">
        <v>135</v>
      </c>
    </row>
    <row r="130" spans="1:65" s="2" customFormat="1" ht="16.5" customHeight="1">
      <c r="A130" s="30"/>
      <c r="B130" s="131"/>
      <c r="C130" s="168" t="s">
        <v>171</v>
      </c>
      <c r="D130" s="168" t="s">
        <v>368</v>
      </c>
      <c r="E130" s="169" t="s">
        <v>905</v>
      </c>
      <c r="F130" s="170" t="s">
        <v>906</v>
      </c>
      <c r="G130" s="171" t="s">
        <v>268</v>
      </c>
      <c r="H130" s="172">
        <v>6.9539999999999997</v>
      </c>
      <c r="I130" s="173"/>
      <c r="J130" s="173">
        <f>ROUND(I130*H130,2)</f>
        <v>0</v>
      </c>
      <c r="K130" s="170" t="s">
        <v>141</v>
      </c>
      <c r="L130" s="174"/>
      <c r="M130" s="175" t="s">
        <v>3</v>
      </c>
      <c r="N130" s="176" t="s">
        <v>41</v>
      </c>
      <c r="O130" s="140">
        <v>0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42" t="s">
        <v>176</v>
      </c>
      <c r="AT130" s="142" t="s">
        <v>368</v>
      </c>
      <c r="AU130" s="142" t="s">
        <v>77</v>
      </c>
      <c r="AY130" s="18" t="s">
        <v>135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8" t="s">
        <v>75</v>
      </c>
      <c r="BK130" s="143">
        <f>ROUND(I130*H130,2)</f>
        <v>0</v>
      </c>
      <c r="BL130" s="18" t="s">
        <v>142</v>
      </c>
      <c r="BM130" s="142" t="s">
        <v>1346</v>
      </c>
    </row>
    <row r="131" spans="1:65" s="13" customFormat="1">
      <c r="B131" s="151"/>
      <c r="D131" s="145" t="s">
        <v>144</v>
      </c>
      <c r="E131" s="152" t="s">
        <v>3</v>
      </c>
      <c r="F131" s="153" t="s">
        <v>1347</v>
      </c>
      <c r="H131" s="154">
        <v>6.9539999999999997</v>
      </c>
      <c r="L131" s="151"/>
      <c r="M131" s="155"/>
      <c r="N131" s="156"/>
      <c r="O131" s="156"/>
      <c r="P131" s="156"/>
      <c r="Q131" s="156"/>
      <c r="R131" s="156"/>
      <c r="S131" s="156"/>
      <c r="T131" s="157"/>
      <c r="AT131" s="152" t="s">
        <v>144</v>
      </c>
      <c r="AU131" s="152" t="s">
        <v>77</v>
      </c>
      <c r="AV131" s="13" t="s">
        <v>77</v>
      </c>
      <c r="AW131" s="13" t="s">
        <v>30</v>
      </c>
      <c r="AX131" s="13" t="s">
        <v>75</v>
      </c>
      <c r="AY131" s="152" t="s">
        <v>135</v>
      </c>
    </row>
    <row r="132" spans="1:65" s="2" customFormat="1" ht="16.5" customHeight="1">
      <c r="A132" s="30"/>
      <c r="B132" s="131"/>
      <c r="C132" s="132" t="s">
        <v>176</v>
      </c>
      <c r="D132" s="132" t="s">
        <v>137</v>
      </c>
      <c r="E132" s="133" t="s">
        <v>1348</v>
      </c>
      <c r="F132" s="134" t="s">
        <v>1349</v>
      </c>
      <c r="G132" s="135" t="s">
        <v>140</v>
      </c>
      <c r="H132" s="136">
        <v>611.13</v>
      </c>
      <c r="I132" s="137"/>
      <c r="J132" s="137">
        <f>ROUND(I132*H132,2)</f>
        <v>0</v>
      </c>
      <c r="K132" s="134" t="s">
        <v>141</v>
      </c>
      <c r="L132" s="31"/>
      <c r="M132" s="138" t="s">
        <v>3</v>
      </c>
      <c r="N132" s="139" t="s">
        <v>41</v>
      </c>
      <c r="O132" s="140">
        <v>1E-3</v>
      </c>
      <c r="P132" s="140">
        <f>O132*H132</f>
        <v>0.61113000000000006</v>
      </c>
      <c r="Q132" s="140">
        <v>0</v>
      </c>
      <c r="R132" s="140">
        <f>Q132*H132</f>
        <v>0</v>
      </c>
      <c r="S132" s="140">
        <v>0</v>
      </c>
      <c r="T132" s="141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42" t="s">
        <v>142</v>
      </c>
      <c r="AT132" s="142" t="s">
        <v>137</v>
      </c>
      <c r="AU132" s="142" t="s">
        <v>77</v>
      </c>
      <c r="AY132" s="18" t="s">
        <v>135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8" t="s">
        <v>75</v>
      </c>
      <c r="BK132" s="143">
        <f>ROUND(I132*H132,2)</f>
        <v>0</v>
      </c>
      <c r="BL132" s="18" t="s">
        <v>142</v>
      </c>
      <c r="BM132" s="142" t="s">
        <v>1350</v>
      </c>
    </row>
    <row r="133" spans="1:65" s="12" customFormat="1">
      <c r="B133" s="144"/>
      <c r="D133" s="145" t="s">
        <v>144</v>
      </c>
      <c r="E133" s="146" t="s">
        <v>3</v>
      </c>
      <c r="F133" s="147" t="s">
        <v>1335</v>
      </c>
      <c r="H133" s="146" t="s">
        <v>3</v>
      </c>
      <c r="L133" s="144"/>
      <c r="M133" s="148"/>
      <c r="N133" s="149"/>
      <c r="O133" s="149"/>
      <c r="P133" s="149"/>
      <c r="Q133" s="149"/>
      <c r="R133" s="149"/>
      <c r="S133" s="149"/>
      <c r="T133" s="150"/>
      <c r="AT133" s="146" t="s">
        <v>144</v>
      </c>
      <c r="AU133" s="146" t="s">
        <v>77</v>
      </c>
      <c r="AV133" s="12" t="s">
        <v>75</v>
      </c>
      <c r="AW133" s="12" t="s">
        <v>30</v>
      </c>
      <c r="AX133" s="12" t="s">
        <v>70</v>
      </c>
      <c r="AY133" s="146" t="s">
        <v>135</v>
      </c>
    </row>
    <row r="134" spans="1:65" s="13" customFormat="1">
      <c r="B134" s="151"/>
      <c r="D134" s="145" t="s">
        <v>144</v>
      </c>
      <c r="E134" s="152" t="s">
        <v>3</v>
      </c>
      <c r="F134" s="153" t="s">
        <v>1336</v>
      </c>
      <c r="H134" s="154">
        <v>611.13</v>
      </c>
      <c r="L134" s="151"/>
      <c r="M134" s="155"/>
      <c r="N134" s="156"/>
      <c r="O134" s="156"/>
      <c r="P134" s="156"/>
      <c r="Q134" s="156"/>
      <c r="R134" s="156"/>
      <c r="S134" s="156"/>
      <c r="T134" s="157"/>
      <c r="AT134" s="152" t="s">
        <v>144</v>
      </c>
      <c r="AU134" s="152" t="s">
        <v>77</v>
      </c>
      <c r="AV134" s="13" t="s">
        <v>77</v>
      </c>
      <c r="AW134" s="13" t="s">
        <v>30</v>
      </c>
      <c r="AX134" s="13" t="s">
        <v>75</v>
      </c>
      <c r="AY134" s="152" t="s">
        <v>135</v>
      </c>
    </row>
    <row r="135" spans="1:65" s="2" customFormat="1" ht="16.5" customHeight="1">
      <c r="A135" s="30"/>
      <c r="B135" s="131"/>
      <c r="C135" s="132" t="s">
        <v>181</v>
      </c>
      <c r="D135" s="132" t="s">
        <v>137</v>
      </c>
      <c r="E135" s="133" t="s">
        <v>1351</v>
      </c>
      <c r="F135" s="134" t="s">
        <v>1352</v>
      </c>
      <c r="G135" s="135" t="s">
        <v>140</v>
      </c>
      <c r="H135" s="136">
        <v>1222.26</v>
      </c>
      <c r="I135" s="137"/>
      <c r="J135" s="137">
        <f>ROUND(I135*H135,2)</f>
        <v>0</v>
      </c>
      <c r="K135" s="134" t="s">
        <v>141</v>
      </c>
      <c r="L135" s="31"/>
      <c r="M135" s="138" t="s">
        <v>3</v>
      </c>
      <c r="N135" s="139" t="s">
        <v>41</v>
      </c>
      <c r="O135" s="140">
        <v>1.4999999999999999E-2</v>
      </c>
      <c r="P135" s="140">
        <f>O135*H135</f>
        <v>18.3339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42" t="s">
        <v>142</v>
      </c>
      <c r="AT135" s="142" t="s">
        <v>137</v>
      </c>
      <c r="AU135" s="142" t="s">
        <v>77</v>
      </c>
      <c r="AY135" s="18" t="s">
        <v>135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8" t="s">
        <v>75</v>
      </c>
      <c r="BK135" s="143">
        <f>ROUND(I135*H135,2)</f>
        <v>0</v>
      </c>
      <c r="BL135" s="18" t="s">
        <v>142</v>
      </c>
      <c r="BM135" s="142" t="s">
        <v>1353</v>
      </c>
    </row>
    <row r="136" spans="1:65" s="12" customFormat="1">
      <c r="B136" s="144"/>
      <c r="D136" s="145" t="s">
        <v>144</v>
      </c>
      <c r="E136" s="146" t="s">
        <v>3</v>
      </c>
      <c r="F136" s="147" t="s">
        <v>1335</v>
      </c>
      <c r="H136" s="146" t="s">
        <v>3</v>
      </c>
      <c r="L136" s="144"/>
      <c r="M136" s="148"/>
      <c r="N136" s="149"/>
      <c r="O136" s="149"/>
      <c r="P136" s="149"/>
      <c r="Q136" s="149"/>
      <c r="R136" s="149"/>
      <c r="S136" s="149"/>
      <c r="T136" s="150"/>
      <c r="AT136" s="146" t="s">
        <v>144</v>
      </c>
      <c r="AU136" s="146" t="s">
        <v>77</v>
      </c>
      <c r="AV136" s="12" t="s">
        <v>75</v>
      </c>
      <c r="AW136" s="12" t="s">
        <v>30</v>
      </c>
      <c r="AX136" s="12" t="s">
        <v>70</v>
      </c>
      <c r="AY136" s="146" t="s">
        <v>135</v>
      </c>
    </row>
    <row r="137" spans="1:65" s="13" customFormat="1">
      <c r="B137" s="151"/>
      <c r="D137" s="145" t="s">
        <v>144</v>
      </c>
      <c r="E137" s="152" t="s">
        <v>3</v>
      </c>
      <c r="F137" s="153" t="s">
        <v>1354</v>
      </c>
      <c r="H137" s="154">
        <v>1222.26</v>
      </c>
      <c r="L137" s="151"/>
      <c r="M137" s="155"/>
      <c r="N137" s="156"/>
      <c r="O137" s="156"/>
      <c r="P137" s="156"/>
      <c r="Q137" s="156"/>
      <c r="R137" s="156"/>
      <c r="S137" s="156"/>
      <c r="T137" s="157"/>
      <c r="AT137" s="152" t="s">
        <v>144</v>
      </c>
      <c r="AU137" s="152" t="s">
        <v>77</v>
      </c>
      <c r="AV137" s="13" t="s">
        <v>77</v>
      </c>
      <c r="AW137" s="13" t="s">
        <v>30</v>
      </c>
      <c r="AX137" s="13" t="s">
        <v>75</v>
      </c>
      <c r="AY137" s="152" t="s">
        <v>135</v>
      </c>
    </row>
    <row r="138" spans="1:65" s="2" customFormat="1" ht="16.5" customHeight="1">
      <c r="A138" s="30"/>
      <c r="B138" s="131"/>
      <c r="C138" s="132" t="s">
        <v>186</v>
      </c>
      <c r="D138" s="132" t="s">
        <v>137</v>
      </c>
      <c r="E138" s="133" t="s">
        <v>1355</v>
      </c>
      <c r="F138" s="134" t="s">
        <v>1356</v>
      </c>
      <c r="G138" s="135" t="s">
        <v>140</v>
      </c>
      <c r="H138" s="136">
        <v>1833.39</v>
      </c>
      <c r="I138" s="137"/>
      <c r="J138" s="137">
        <f>ROUND(I138*H138,2)</f>
        <v>0</v>
      </c>
      <c r="K138" s="134" t="s">
        <v>141</v>
      </c>
      <c r="L138" s="31"/>
      <c r="M138" s="138" t="s">
        <v>3</v>
      </c>
      <c r="N138" s="139" t="s">
        <v>41</v>
      </c>
      <c r="O138" s="140">
        <v>1E-3</v>
      </c>
      <c r="P138" s="140">
        <f>O138*H138</f>
        <v>1.8333900000000001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42" t="s">
        <v>142</v>
      </c>
      <c r="AT138" s="142" t="s">
        <v>137</v>
      </c>
      <c r="AU138" s="142" t="s">
        <v>77</v>
      </c>
      <c r="AY138" s="18" t="s">
        <v>135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8" t="s">
        <v>75</v>
      </c>
      <c r="BK138" s="143">
        <f>ROUND(I138*H138,2)</f>
        <v>0</v>
      </c>
      <c r="BL138" s="18" t="s">
        <v>142</v>
      </c>
      <c r="BM138" s="142" t="s">
        <v>1357</v>
      </c>
    </row>
    <row r="139" spans="1:65" s="12" customFormat="1">
      <c r="B139" s="144"/>
      <c r="D139" s="145" t="s">
        <v>144</v>
      </c>
      <c r="E139" s="146" t="s">
        <v>3</v>
      </c>
      <c r="F139" s="147" t="s">
        <v>1335</v>
      </c>
      <c r="H139" s="146" t="s">
        <v>3</v>
      </c>
      <c r="L139" s="144"/>
      <c r="M139" s="148"/>
      <c r="N139" s="149"/>
      <c r="O139" s="149"/>
      <c r="P139" s="149"/>
      <c r="Q139" s="149"/>
      <c r="R139" s="149"/>
      <c r="S139" s="149"/>
      <c r="T139" s="150"/>
      <c r="AT139" s="146" t="s">
        <v>144</v>
      </c>
      <c r="AU139" s="146" t="s">
        <v>77</v>
      </c>
      <c r="AV139" s="12" t="s">
        <v>75</v>
      </c>
      <c r="AW139" s="12" t="s">
        <v>30</v>
      </c>
      <c r="AX139" s="12" t="s">
        <v>70</v>
      </c>
      <c r="AY139" s="146" t="s">
        <v>135</v>
      </c>
    </row>
    <row r="140" spans="1:65" s="13" customFormat="1">
      <c r="B140" s="151"/>
      <c r="D140" s="145" t="s">
        <v>144</v>
      </c>
      <c r="E140" s="152" t="s">
        <v>3</v>
      </c>
      <c r="F140" s="153" t="s">
        <v>1358</v>
      </c>
      <c r="H140" s="154">
        <v>1833.39</v>
      </c>
      <c r="L140" s="151"/>
      <c r="M140" s="155"/>
      <c r="N140" s="156"/>
      <c r="O140" s="156"/>
      <c r="P140" s="156"/>
      <c r="Q140" s="156"/>
      <c r="R140" s="156"/>
      <c r="S140" s="156"/>
      <c r="T140" s="157"/>
      <c r="AT140" s="152" t="s">
        <v>144</v>
      </c>
      <c r="AU140" s="152" t="s">
        <v>77</v>
      </c>
      <c r="AV140" s="13" t="s">
        <v>77</v>
      </c>
      <c r="AW140" s="13" t="s">
        <v>30</v>
      </c>
      <c r="AX140" s="13" t="s">
        <v>75</v>
      </c>
      <c r="AY140" s="152" t="s">
        <v>135</v>
      </c>
    </row>
    <row r="141" spans="1:65" s="2" customFormat="1" ht="24">
      <c r="A141" s="30"/>
      <c r="B141" s="131"/>
      <c r="C141" s="132" t="s">
        <v>191</v>
      </c>
      <c r="D141" s="132" t="s">
        <v>137</v>
      </c>
      <c r="E141" s="133" t="s">
        <v>1359</v>
      </c>
      <c r="F141" s="134" t="s">
        <v>1360</v>
      </c>
      <c r="G141" s="135" t="s">
        <v>279</v>
      </c>
      <c r="H141" s="136">
        <v>11</v>
      </c>
      <c r="I141" s="137"/>
      <c r="J141" s="137">
        <f>ROUND(I141*H141,2)</f>
        <v>0</v>
      </c>
      <c r="K141" s="134" t="s">
        <v>141</v>
      </c>
      <c r="L141" s="31"/>
      <c r="M141" s="138" t="s">
        <v>3</v>
      </c>
      <c r="N141" s="139" t="s">
        <v>41</v>
      </c>
      <c r="O141" s="140">
        <v>3.0950000000000002</v>
      </c>
      <c r="P141" s="140">
        <f>O141*H141</f>
        <v>34.045000000000002</v>
      </c>
      <c r="Q141" s="140">
        <v>0</v>
      </c>
      <c r="R141" s="140">
        <f>Q141*H141</f>
        <v>0</v>
      </c>
      <c r="S141" s="140">
        <v>0</v>
      </c>
      <c r="T141" s="141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2" t="s">
        <v>142</v>
      </c>
      <c r="AT141" s="142" t="s">
        <v>137</v>
      </c>
      <c r="AU141" s="142" t="s">
        <v>77</v>
      </c>
      <c r="AY141" s="18" t="s">
        <v>135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8" t="s">
        <v>75</v>
      </c>
      <c r="BK141" s="143">
        <f>ROUND(I141*H141,2)</f>
        <v>0</v>
      </c>
      <c r="BL141" s="18" t="s">
        <v>142</v>
      </c>
      <c r="BM141" s="142" t="s">
        <v>1361</v>
      </c>
    </row>
    <row r="142" spans="1:65" s="12" customFormat="1">
      <c r="B142" s="144"/>
      <c r="D142" s="145" t="s">
        <v>144</v>
      </c>
      <c r="E142" s="146" t="s">
        <v>3</v>
      </c>
      <c r="F142" s="147" t="s">
        <v>1314</v>
      </c>
      <c r="H142" s="146" t="s">
        <v>3</v>
      </c>
      <c r="L142" s="144"/>
      <c r="M142" s="148"/>
      <c r="N142" s="149"/>
      <c r="O142" s="149"/>
      <c r="P142" s="149"/>
      <c r="Q142" s="149"/>
      <c r="R142" s="149"/>
      <c r="S142" s="149"/>
      <c r="T142" s="150"/>
      <c r="AT142" s="146" t="s">
        <v>144</v>
      </c>
      <c r="AU142" s="146" t="s">
        <v>77</v>
      </c>
      <c r="AV142" s="12" t="s">
        <v>75</v>
      </c>
      <c r="AW142" s="12" t="s">
        <v>30</v>
      </c>
      <c r="AX142" s="12" t="s">
        <v>70</v>
      </c>
      <c r="AY142" s="146" t="s">
        <v>135</v>
      </c>
    </row>
    <row r="143" spans="1:65" s="12" customFormat="1">
      <c r="B143" s="144"/>
      <c r="D143" s="145" t="s">
        <v>144</v>
      </c>
      <c r="E143" s="146" t="s">
        <v>3</v>
      </c>
      <c r="F143" s="147" t="s">
        <v>1315</v>
      </c>
      <c r="H143" s="146" t="s">
        <v>3</v>
      </c>
      <c r="L143" s="144"/>
      <c r="M143" s="148"/>
      <c r="N143" s="149"/>
      <c r="O143" s="149"/>
      <c r="P143" s="149"/>
      <c r="Q143" s="149"/>
      <c r="R143" s="149"/>
      <c r="S143" s="149"/>
      <c r="T143" s="150"/>
      <c r="AT143" s="146" t="s">
        <v>144</v>
      </c>
      <c r="AU143" s="146" t="s">
        <v>77</v>
      </c>
      <c r="AV143" s="12" t="s">
        <v>75</v>
      </c>
      <c r="AW143" s="12" t="s">
        <v>30</v>
      </c>
      <c r="AX143" s="12" t="s">
        <v>70</v>
      </c>
      <c r="AY143" s="146" t="s">
        <v>135</v>
      </c>
    </row>
    <row r="144" spans="1:65" s="13" customFormat="1">
      <c r="B144" s="151"/>
      <c r="D144" s="145" t="s">
        <v>144</v>
      </c>
      <c r="E144" s="152" t="s">
        <v>3</v>
      </c>
      <c r="F144" s="153" t="s">
        <v>1345</v>
      </c>
      <c r="H144" s="154">
        <v>11</v>
      </c>
      <c r="L144" s="151"/>
      <c r="M144" s="155"/>
      <c r="N144" s="156"/>
      <c r="O144" s="156"/>
      <c r="P144" s="156"/>
      <c r="Q144" s="156"/>
      <c r="R144" s="156"/>
      <c r="S144" s="156"/>
      <c r="T144" s="157"/>
      <c r="AT144" s="152" t="s">
        <v>144</v>
      </c>
      <c r="AU144" s="152" t="s">
        <v>77</v>
      </c>
      <c r="AV144" s="13" t="s">
        <v>77</v>
      </c>
      <c r="AW144" s="13" t="s">
        <v>30</v>
      </c>
      <c r="AX144" s="13" t="s">
        <v>70</v>
      </c>
      <c r="AY144" s="152" t="s">
        <v>135</v>
      </c>
    </row>
    <row r="145" spans="1:65" s="14" customFormat="1">
      <c r="B145" s="158"/>
      <c r="D145" s="145" t="s">
        <v>144</v>
      </c>
      <c r="E145" s="159" t="s">
        <v>3</v>
      </c>
      <c r="F145" s="160" t="s">
        <v>147</v>
      </c>
      <c r="H145" s="161">
        <v>11</v>
      </c>
      <c r="L145" s="158"/>
      <c r="M145" s="162"/>
      <c r="N145" s="163"/>
      <c r="O145" s="163"/>
      <c r="P145" s="163"/>
      <c r="Q145" s="163"/>
      <c r="R145" s="163"/>
      <c r="S145" s="163"/>
      <c r="T145" s="164"/>
      <c r="AT145" s="159" t="s">
        <v>144</v>
      </c>
      <c r="AU145" s="159" t="s">
        <v>77</v>
      </c>
      <c r="AV145" s="14" t="s">
        <v>142</v>
      </c>
      <c r="AW145" s="14" t="s">
        <v>30</v>
      </c>
      <c r="AX145" s="14" t="s">
        <v>75</v>
      </c>
      <c r="AY145" s="159" t="s">
        <v>135</v>
      </c>
    </row>
    <row r="146" spans="1:65" s="2" customFormat="1" ht="24">
      <c r="A146" s="30"/>
      <c r="B146" s="131"/>
      <c r="C146" s="168" t="s">
        <v>196</v>
      </c>
      <c r="D146" s="168" t="s">
        <v>368</v>
      </c>
      <c r="E146" s="169" t="s">
        <v>1362</v>
      </c>
      <c r="F146" s="170" t="s">
        <v>1363</v>
      </c>
      <c r="G146" s="171" t="s">
        <v>279</v>
      </c>
      <c r="H146" s="172">
        <v>11</v>
      </c>
      <c r="I146" s="173"/>
      <c r="J146" s="173">
        <f>ROUND(I146*H146,2)</f>
        <v>0</v>
      </c>
      <c r="K146" s="170" t="s">
        <v>280</v>
      </c>
      <c r="L146" s="174"/>
      <c r="M146" s="175" t="s">
        <v>3</v>
      </c>
      <c r="N146" s="176" t="s">
        <v>41</v>
      </c>
      <c r="O146" s="140">
        <v>0</v>
      </c>
      <c r="P146" s="140">
        <f>O146*H146</f>
        <v>0</v>
      </c>
      <c r="Q146" s="140">
        <v>1.07</v>
      </c>
      <c r="R146" s="140">
        <f>Q146*H146</f>
        <v>11.770000000000001</v>
      </c>
      <c r="S146" s="140">
        <v>0</v>
      </c>
      <c r="T146" s="141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42" t="s">
        <v>176</v>
      </c>
      <c r="AT146" s="142" t="s">
        <v>368</v>
      </c>
      <c r="AU146" s="142" t="s">
        <v>77</v>
      </c>
      <c r="AY146" s="18" t="s">
        <v>135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8" t="s">
        <v>75</v>
      </c>
      <c r="BK146" s="143">
        <f>ROUND(I146*H146,2)</f>
        <v>0</v>
      </c>
      <c r="BL146" s="18" t="s">
        <v>142</v>
      </c>
      <c r="BM146" s="142" t="s">
        <v>1364</v>
      </c>
    </row>
    <row r="147" spans="1:65" s="2" customFormat="1" ht="16.5" customHeight="1">
      <c r="A147" s="30"/>
      <c r="B147" s="131"/>
      <c r="C147" s="132" t="s">
        <v>201</v>
      </c>
      <c r="D147" s="132" t="s">
        <v>137</v>
      </c>
      <c r="E147" s="133" t="s">
        <v>1365</v>
      </c>
      <c r="F147" s="134" t="s">
        <v>1366</v>
      </c>
      <c r="G147" s="135" t="s">
        <v>279</v>
      </c>
      <c r="H147" s="136">
        <v>11</v>
      </c>
      <c r="I147" s="137"/>
      <c r="J147" s="137">
        <f>ROUND(I147*H147,2)</f>
        <v>0</v>
      </c>
      <c r="K147" s="134" t="s">
        <v>141</v>
      </c>
      <c r="L147" s="31"/>
      <c r="M147" s="138" t="s">
        <v>3</v>
      </c>
      <c r="N147" s="139" t="s">
        <v>41</v>
      </c>
      <c r="O147" s="140">
        <v>0.87</v>
      </c>
      <c r="P147" s="140">
        <f>O147*H147</f>
        <v>9.57</v>
      </c>
      <c r="Q147" s="140">
        <v>6.0000000000000002E-5</v>
      </c>
      <c r="R147" s="140">
        <f>Q147*H147</f>
        <v>6.6E-4</v>
      </c>
      <c r="S147" s="140">
        <v>0</v>
      </c>
      <c r="T147" s="141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42" t="s">
        <v>142</v>
      </c>
      <c r="AT147" s="142" t="s">
        <v>137</v>
      </c>
      <c r="AU147" s="142" t="s">
        <v>77</v>
      </c>
      <c r="AY147" s="18" t="s">
        <v>135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8" t="s">
        <v>75</v>
      </c>
      <c r="BK147" s="143">
        <f>ROUND(I147*H147,2)</f>
        <v>0</v>
      </c>
      <c r="BL147" s="18" t="s">
        <v>142</v>
      </c>
      <c r="BM147" s="142" t="s">
        <v>1367</v>
      </c>
    </row>
    <row r="148" spans="1:65" s="12" customFormat="1">
      <c r="B148" s="144"/>
      <c r="D148" s="145" t="s">
        <v>144</v>
      </c>
      <c r="E148" s="146" t="s">
        <v>3</v>
      </c>
      <c r="F148" s="147" t="s">
        <v>1368</v>
      </c>
      <c r="H148" s="146" t="s">
        <v>3</v>
      </c>
      <c r="L148" s="144"/>
      <c r="M148" s="148"/>
      <c r="N148" s="149"/>
      <c r="O148" s="149"/>
      <c r="P148" s="149"/>
      <c r="Q148" s="149"/>
      <c r="R148" s="149"/>
      <c r="S148" s="149"/>
      <c r="T148" s="150"/>
      <c r="AT148" s="146" t="s">
        <v>144</v>
      </c>
      <c r="AU148" s="146" t="s">
        <v>77</v>
      </c>
      <c r="AV148" s="12" t="s">
        <v>75</v>
      </c>
      <c r="AW148" s="12" t="s">
        <v>30</v>
      </c>
      <c r="AX148" s="12" t="s">
        <v>70</v>
      </c>
      <c r="AY148" s="146" t="s">
        <v>135</v>
      </c>
    </row>
    <row r="149" spans="1:65" s="13" customFormat="1">
      <c r="B149" s="151"/>
      <c r="D149" s="145" t="s">
        <v>144</v>
      </c>
      <c r="E149" s="152" t="s">
        <v>3</v>
      </c>
      <c r="F149" s="153" t="s">
        <v>1369</v>
      </c>
      <c r="H149" s="154">
        <v>11</v>
      </c>
      <c r="L149" s="151"/>
      <c r="M149" s="155"/>
      <c r="N149" s="156"/>
      <c r="O149" s="156"/>
      <c r="P149" s="156"/>
      <c r="Q149" s="156"/>
      <c r="R149" s="156"/>
      <c r="S149" s="156"/>
      <c r="T149" s="157"/>
      <c r="AT149" s="152" t="s">
        <v>144</v>
      </c>
      <c r="AU149" s="152" t="s">
        <v>77</v>
      </c>
      <c r="AV149" s="13" t="s">
        <v>77</v>
      </c>
      <c r="AW149" s="13" t="s">
        <v>30</v>
      </c>
      <c r="AX149" s="13" t="s">
        <v>75</v>
      </c>
      <c r="AY149" s="152" t="s">
        <v>135</v>
      </c>
    </row>
    <row r="150" spans="1:65" s="2" customFormat="1" ht="16.5" customHeight="1">
      <c r="A150" s="30"/>
      <c r="B150" s="131"/>
      <c r="C150" s="168" t="s">
        <v>206</v>
      </c>
      <c r="D150" s="168" t="s">
        <v>368</v>
      </c>
      <c r="E150" s="169" t="s">
        <v>1370</v>
      </c>
      <c r="F150" s="170" t="s">
        <v>1371</v>
      </c>
      <c r="G150" s="171" t="s">
        <v>279</v>
      </c>
      <c r="H150" s="172">
        <v>33</v>
      </c>
      <c r="I150" s="173"/>
      <c r="J150" s="173">
        <f>ROUND(I150*H150,2)</f>
        <v>0</v>
      </c>
      <c r="K150" s="170" t="s">
        <v>141</v>
      </c>
      <c r="L150" s="174"/>
      <c r="M150" s="175" t="s">
        <v>3</v>
      </c>
      <c r="N150" s="176" t="s">
        <v>41</v>
      </c>
      <c r="O150" s="140">
        <v>0</v>
      </c>
      <c r="P150" s="140">
        <f>O150*H150</f>
        <v>0</v>
      </c>
      <c r="Q150" s="140">
        <v>5.8999999999999999E-3</v>
      </c>
      <c r="R150" s="140">
        <f>Q150*H150</f>
        <v>0.19469999999999998</v>
      </c>
      <c r="S150" s="140">
        <v>0</v>
      </c>
      <c r="T150" s="141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42" t="s">
        <v>176</v>
      </c>
      <c r="AT150" s="142" t="s">
        <v>368</v>
      </c>
      <c r="AU150" s="142" t="s">
        <v>77</v>
      </c>
      <c r="AY150" s="18" t="s">
        <v>135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8" t="s">
        <v>75</v>
      </c>
      <c r="BK150" s="143">
        <f>ROUND(I150*H150,2)</f>
        <v>0</v>
      </c>
      <c r="BL150" s="18" t="s">
        <v>142</v>
      </c>
      <c r="BM150" s="142" t="s">
        <v>1372</v>
      </c>
    </row>
    <row r="151" spans="1:65" s="13" customFormat="1">
      <c r="B151" s="151"/>
      <c r="D151" s="145" t="s">
        <v>144</v>
      </c>
      <c r="F151" s="153" t="s">
        <v>1373</v>
      </c>
      <c r="H151" s="154">
        <v>33</v>
      </c>
      <c r="L151" s="151"/>
      <c r="M151" s="155"/>
      <c r="N151" s="156"/>
      <c r="O151" s="156"/>
      <c r="P151" s="156"/>
      <c r="Q151" s="156"/>
      <c r="R151" s="156"/>
      <c r="S151" s="156"/>
      <c r="T151" s="157"/>
      <c r="AT151" s="152" t="s">
        <v>144</v>
      </c>
      <c r="AU151" s="152" t="s">
        <v>77</v>
      </c>
      <c r="AV151" s="13" t="s">
        <v>77</v>
      </c>
      <c r="AW151" s="13" t="s">
        <v>4</v>
      </c>
      <c r="AX151" s="13" t="s">
        <v>75</v>
      </c>
      <c r="AY151" s="152" t="s">
        <v>135</v>
      </c>
    </row>
    <row r="152" spans="1:65" s="2" customFormat="1" ht="21.75" customHeight="1">
      <c r="A152" s="30"/>
      <c r="B152" s="131"/>
      <c r="C152" s="132" t="s">
        <v>9</v>
      </c>
      <c r="D152" s="132" t="s">
        <v>137</v>
      </c>
      <c r="E152" s="133" t="s">
        <v>1374</v>
      </c>
      <c r="F152" s="134" t="s">
        <v>1375</v>
      </c>
      <c r="G152" s="135" t="s">
        <v>140</v>
      </c>
      <c r="H152" s="136">
        <v>9.6760000000000002</v>
      </c>
      <c r="I152" s="137"/>
      <c r="J152" s="137">
        <f>ROUND(I152*H152,2)</f>
        <v>0</v>
      </c>
      <c r="K152" s="134" t="s">
        <v>141</v>
      </c>
      <c r="L152" s="31"/>
      <c r="M152" s="138" t="s">
        <v>3</v>
      </c>
      <c r="N152" s="139" t="s">
        <v>41</v>
      </c>
      <c r="O152" s="140">
        <v>7.8E-2</v>
      </c>
      <c r="P152" s="140">
        <f>O152*H152</f>
        <v>0.75472800000000007</v>
      </c>
      <c r="Q152" s="140">
        <v>3.6000000000000002E-4</v>
      </c>
      <c r="R152" s="140">
        <f>Q152*H152</f>
        <v>3.4833600000000004E-3</v>
      </c>
      <c r="S152" s="140">
        <v>0</v>
      </c>
      <c r="T152" s="141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42" t="s">
        <v>142</v>
      </c>
      <c r="AT152" s="142" t="s">
        <v>137</v>
      </c>
      <c r="AU152" s="142" t="s">
        <v>77</v>
      </c>
      <c r="AY152" s="18" t="s">
        <v>135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8" t="s">
        <v>75</v>
      </c>
      <c r="BK152" s="143">
        <f>ROUND(I152*H152,2)</f>
        <v>0</v>
      </c>
      <c r="BL152" s="18" t="s">
        <v>142</v>
      </c>
      <c r="BM152" s="142" t="s">
        <v>1376</v>
      </c>
    </row>
    <row r="153" spans="1:65" s="12" customFormat="1">
      <c r="B153" s="144"/>
      <c r="D153" s="145" t="s">
        <v>144</v>
      </c>
      <c r="E153" s="146" t="s">
        <v>3</v>
      </c>
      <c r="F153" s="147" t="s">
        <v>1314</v>
      </c>
      <c r="H153" s="146" t="s">
        <v>3</v>
      </c>
      <c r="L153" s="144"/>
      <c r="M153" s="148"/>
      <c r="N153" s="149"/>
      <c r="O153" s="149"/>
      <c r="P153" s="149"/>
      <c r="Q153" s="149"/>
      <c r="R153" s="149"/>
      <c r="S153" s="149"/>
      <c r="T153" s="150"/>
      <c r="AT153" s="146" t="s">
        <v>144</v>
      </c>
      <c r="AU153" s="146" t="s">
        <v>77</v>
      </c>
      <c r="AV153" s="12" t="s">
        <v>75</v>
      </c>
      <c r="AW153" s="12" t="s">
        <v>30</v>
      </c>
      <c r="AX153" s="12" t="s">
        <v>70</v>
      </c>
      <c r="AY153" s="146" t="s">
        <v>135</v>
      </c>
    </row>
    <row r="154" spans="1:65" s="12" customFormat="1">
      <c r="B154" s="144"/>
      <c r="D154" s="145" t="s">
        <v>144</v>
      </c>
      <c r="E154" s="146" t="s">
        <v>3</v>
      </c>
      <c r="F154" s="147" t="s">
        <v>1315</v>
      </c>
      <c r="H154" s="146" t="s">
        <v>3</v>
      </c>
      <c r="L154" s="144"/>
      <c r="M154" s="148"/>
      <c r="N154" s="149"/>
      <c r="O154" s="149"/>
      <c r="P154" s="149"/>
      <c r="Q154" s="149"/>
      <c r="R154" s="149"/>
      <c r="S154" s="149"/>
      <c r="T154" s="150"/>
      <c r="AT154" s="146" t="s">
        <v>144</v>
      </c>
      <c r="AU154" s="146" t="s">
        <v>77</v>
      </c>
      <c r="AV154" s="12" t="s">
        <v>75</v>
      </c>
      <c r="AW154" s="12" t="s">
        <v>30</v>
      </c>
      <c r="AX154" s="12" t="s">
        <v>70</v>
      </c>
      <c r="AY154" s="146" t="s">
        <v>135</v>
      </c>
    </row>
    <row r="155" spans="1:65" s="13" customFormat="1">
      <c r="B155" s="151"/>
      <c r="D155" s="145" t="s">
        <v>144</v>
      </c>
      <c r="E155" s="152" t="s">
        <v>3</v>
      </c>
      <c r="F155" s="153" t="s">
        <v>1377</v>
      </c>
      <c r="H155" s="154">
        <v>9.6760000000000002</v>
      </c>
      <c r="L155" s="151"/>
      <c r="M155" s="155"/>
      <c r="N155" s="156"/>
      <c r="O155" s="156"/>
      <c r="P155" s="156"/>
      <c r="Q155" s="156"/>
      <c r="R155" s="156"/>
      <c r="S155" s="156"/>
      <c r="T155" s="157"/>
      <c r="AT155" s="152" t="s">
        <v>144</v>
      </c>
      <c r="AU155" s="152" t="s">
        <v>77</v>
      </c>
      <c r="AV155" s="13" t="s">
        <v>77</v>
      </c>
      <c r="AW155" s="13" t="s">
        <v>30</v>
      </c>
      <c r="AX155" s="13" t="s">
        <v>70</v>
      </c>
      <c r="AY155" s="152" t="s">
        <v>135</v>
      </c>
    </row>
    <row r="156" spans="1:65" s="14" customFormat="1">
      <c r="B156" s="158"/>
      <c r="D156" s="145" t="s">
        <v>144</v>
      </c>
      <c r="E156" s="159" t="s">
        <v>3</v>
      </c>
      <c r="F156" s="160" t="s">
        <v>147</v>
      </c>
      <c r="H156" s="161">
        <v>9.6760000000000002</v>
      </c>
      <c r="L156" s="158"/>
      <c r="M156" s="162"/>
      <c r="N156" s="163"/>
      <c r="O156" s="163"/>
      <c r="P156" s="163"/>
      <c r="Q156" s="163"/>
      <c r="R156" s="163"/>
      <c r="S156" s="163"/>
      <c r="T156" s="164"/>
      <c r="AT156" s="159" t="s">
        <v>144</v>
      </c>
      <c r="AU156" s="159" t="s">
        <v>77</v>
      </c>
      <c r="AV156" s="14" t="s">
        <v>142</v>
      </c>
      <c r="AW156" s="14" t="s">
        <v>30</v>
      </c>
      <c r="AX156" s="14" t="s">
        <v>75</v>
      </c>
      <c r="AY156" s="159" t="s">
        <v>135</v>
      </c>
    </row>
    <row r="157" spans="1:65" s="2" customFormat="1" ht="16.5" customHeight="1">
      <c r="A157" s="30"/>
      <c r="B157" s="131"/>
      <c r="C157" s="132" t="s">
        <v>215</v>
      </c>
      <c r="D157" s="132" t="s">
        <v>137</v>
      </c>
      <c r="E157" s="133" t="s">
        <v>1378</v>
      </c>
      <c r="F157" s="134" t="s">
        <v>1379</v>
      </c>
      <c r="G157" s="135" t="s">
        <v>279</v>
      </c>
      <c r="H157" s="136">
        <v>11</v>
      </c>
      <c r="I157" s="137"/>
      <c r="J157" s="137">
        <f>ROUND(I157*H157,2)</f>
        <v>0</v>
      </c>
      <c r="K157" s="134" t="s">
        <v>141</v>
      </c>
      <c r="L157" s="31"/>
      <c r="M157" s="138" t="s">
        <v>3</v>
      </c>
      <c r="N157" s="139" t="s">
        <v>41</v>
      </c>
      <c r="O157" s="140">
        <v>0.24199999999999999</v>
      </c>
      <c r="P157" s="140">
        <f>O157*H157</f>
        <v>2.6619999999999999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42" t="s">
        <v>142</v>
      </c>
      <c r="AT157" s="142" t="s">
        <v>137</v>
      </c>
      <c r="AU157" s="142" t="s">
        <v>77</v>
      </c>
      <c r="AY157" s="18" t="s">
        <v>135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8" t="s">
        <v>75</v>
      </c>
      <c r="BK157" s="143">
        <f>ROUND(I157*H157,2)</f>
        <v>0</v>
      </c>
      <c r="BL157" s="18" t="s">
        <v>142</v>
      </c>
      <c r="BM157" s="142" t="s">
        <v>1380</v>
      </c>
    </row>
    <row r="158" spans="1:65" s="12" customFormat="1">
      <c r="B158" s="144"/>
      <c r="D158" s="145" t="s">
        <v>144</v>
      </c>
      <c r="E158" s="146" t="s">
        <v>3</v>
      </c>
      <c r="F158" s="147" t="s">
        <v>1368</v>
      </c>
      <c r="H158" s="146" t="s">
        <v>3</v>
      </c>
      <c r="L158" s="144"/>
      <c r="M158" s="148"/>
      <c r="N158" s="149"/>
      <c r="O158" s="149"/>
      <c r="P158" s="149"/>
      <c r="Q158" s="149"/>
      <c r="R158" s="149"/>
      <c r="S158" s="149"/>
      <c r="T158" s="150"/>
      <c r="AT158" s="146" t="s">
        <v>144</v>
      </c>
      <c r="AU158" s="146" t="s">
        <v>77</v>
      </c>
      <c r="AV158" s="12" t="s">
        <v>75</v>
      </c>
      <c r="AW158" s="12" t="s">
        <v>30</v>
      </c>
      <c r="AX158" s="12" t="s">
        <v>70</v>
      </c>
      <c r="AY158" s="146" t="s">
        <v>135</v>
      </c>
    </row>
    <row r="159" spans="1:65" s="13" customFormat="1">
      <c r="B159" s="151"/>
      <c r="D159" s="145" t="s">
        <v>144</v>
      </c>
      <c r="E159" s="152" t="s">
        <v>3</v>
      </c>
      <c r="F159" s="153" t="s">
        <v>1369</v>
      </c>
      <c r="H159" s="154">
        <v>11</v>
      </c>
      <c r="L159" s="151"/>
      <c r="M159" s="155"/>
      <c r="N159" s="156"/>
      <c r="O159" s="156"/>
      <c r="P159" s="156"/>
      <c r="Q159" s="156"/>
      <c r="R159" s="156"/>
      <c r="S159" s="156"/>
      <c r="T159" s="157"/>
      <c r="AT159" s="152" t="s">
        <v>144</v>
      </c>
      <c r="AU159" s="152" t="s">
        <v>77</v>
      </c>
      <c r="AV159" s="13" t="s">
        <v>77</v>
      </c>
      <c r="AW159" s="13" t="s">
        <v>30</v>
      </c>
      <c r="AX159" s="13" t="s">
        <v>75</v>
      </c>
      <c r="AY159" s="152" t="s">
        <v>135</v>
      </c>
    </row>
    <row r="160" spans="1:65" s="2" customFormat="1" ht="24">
      <c r="A160" s="30"/>
      <c r="B160" s="131"/>
      <c r="C160" s="132" t="s">
        <v>220</v>
      </c>
      <c r="D160" s="132" t="s">
        <v>137</v>
      </c>
      <c r="E160" s="133" t="s">
        <v>1381</v>
      </c>
      <c r="F160" s="134" t="s">
        <v>1382</v>
      </c>
      <c r="G160" s="135" t="s">
        <v>140</v>
      </c>
      <c r="H160" s="136">
        <v>557.86300000000006</v>
      </c>
      <c r="I160" s="137"/>
      <c r="J160" s="137">
        <f>ROUND(I160*H160,2)</f>
        <v>0</v>
      </c>
      <c r="K160" s="134" t="s">
        <v>141</v>
      </c>
      <c r="L160" s="31"/>
      <c r="M160" s="138" t="s">
        <v>3</v>
      </c>
      <c r="N160" s="139" t="s">
        <v>41</v>
      </c>
      <c r="O160" s="140">
        <v>4.0000000000000001E-3</v>
      </c>
      <c r="P160" s="140">
        <f>O160*H160</f>
        <v>2.2314520000000004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42" t="s">
        <v>142</v>
      </c>
      <c r="AT160" s="142" t="s">
        <v>137</v>
      </c>
      <c r="AU160" s="142" t="s">
        <v>77</v>
      </c>
      <c r="AY160" s="18" t="s">
        <v>135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8" t="s">
        <v>75</v>
      </c>
      <c r="BK160" s="143">
        <f>ROUND(I160*H160,2)</f>
        <v>0</v>
      </c>
      <c r="BL160" s="18" t="s">
        <v>142</v>
      </c>
      <c r="BM160" s="142" t="s">
        <v>1383</v>
      </c>
    </row>
    <row r="161" spans="1:65" s="12" customFormat="1">
      <c r="B161" s="144"/>
      <c r="D161" s="145" t="s">
        <v>144</v>
      </c>
      <c r="E161" s="146" t="s">
        <v>3</v>
      </c>
      <c r="F161" s="147" t="s">
        <v>1314</v>
      </c>
      <c r="H161" s="146" t="s">
        <v>3</v>
      </c>
      <c r="L161" s="144"/>
      <c r="M161" s="148"/>
      <c r="N161" s="149"/>
      <c r="O161" s="149"/>
      <c r="P161" s="149"/>
      <c r="Q161" s="149"/>
      <c r="R161" s="149"/>
      <c r="S161" s="149"/>
      <c r="T161" s="150"/>
      <c r="AT161" s="146" t="s">
        <v>144</v>
      </c>
      <c r="AU161" s="146" t="s">
        <v>77</v>
      </c>
      <c r="AV161" s="12" t="s">
        <v>75</v>
      </c>
      <c r="AW161" s="12" t="s">
        <v>30</v>
      </c>
      <c r="AX161" s="12" t="s">
        <v>70</v>
      </c>
      <c r="AY161" s="146" t="s">
        <v>135</v>
      </c>
    </row>
    <row r="162" spans="1:65" s="12" customFormat="1">
      <c r="B162" s="144"/>
      <c r="D162" s="145" t="s">
        <v>144</v>
      </c>
      <c r="E162" s="146" t="s">
        <v>3</v>
      </c>
      <c r="F162" s="147" t="s">
        <v>1315</v>
      </c>
      <c r="H162" s="146" t="s">
        <v>3</v>
      </c>
      <c r="L162" s="144"/>
      <c r="M162" s="148"/>
      <c r="N162" s="149"/>
      <c r="O162" s="149"/>
      <c r="P162" s="149"/>
      <c r="Q162" s="149"/>
      <c r="R162" s="149"/>
      <c r="S162" s="149"/>
      <c r="T162" s="150"/>
      <c r="AT162" s="146" t="s">
        <v>144</v>
      </c>
      <c r="AU162" s="146" t="s">
        <v>77</v>
      </c>
      <c r="AV162" s="12" t="s">
        <v>75</v>
      </c>
      <c r="AW162" s="12" t="s">
        <v>30</v>
      </c>
      <c r="AX162" s="12" t="s">
        <v>70</v>
      </c>
      <c r="AY162" s="146" t="s">
        <v>135</v>
      </c>
    </row>
    <row r="163" spans="1:65" s="13" customFormat="1">
      <c r="B163" s="151"/>
      <c r="D163" s="145" t="s">
        <v>144</v>
      </c>
      <c r="E163" s="152" t="s">
        <v>3</v>
      </c>
      <c r="F163" s="153" t="s">
        <v>1321</v>
      </c>
      <c r="H163" s="154">
        <v>33.674999999999997</v>
      </c>
      <c r="L163" s="151"/>
      <c r="M163" s="155"/>
      <c r="N163" s="156"/>
      <c r="O163" s="156"/>
      <c r="P163" s="156"/>
      <c r="Q163" s="156"/>
      <c r="R163" s="156"/>
      <c r="S163" s="156"/>
      <c r="T163" s="157"/>
      <c r="AT163" s="152" t="s">
        <v>144</v>
      </c>
      <c r="AU163" s="152" t="s">
        <v>77</v>
      </c>
      <c r="AV163" s="13" t="s">
        <v>77</v>
      </c>
      <c r="AW163" s="13" t="s">
        <v>30</v>
      </c>
      <c r="AX163" s="13" t="s">
        <v>70</v>
      </c>
      <c r="AY163" s="152" t="s">
        <v>135</v>
      </c>
    </row>
    <row r="164" spans="1:65" s="13" customFormat="1">
      <c r="B164" s="151"/>
      <c r="D164" s="145" t="s">
        <v>144</v>
      </c>
      <c r="E164" s="152" t="s">
        <v>3</v>
      </c>
      <c r="F164" s="153" t="s">
        <v>1322</v>
      </c>
      <c r="H164" s="154">
        <v>108.41</v>
      </c>
      <c r="L164" s="151"/>
      <c r="M164" s="155"/>
      <c r="N164" s="156"/>
      <c r="O164" s="156"/>
      <c r="P164" s="156"/>
      <c r="Q164" s="156"/>
      <c r="R164" s="156"/>
      <c r="S164" s="156"/>
      <c r="T164" s="157"/>
      <c r="AT164" s="152" t="s">
        <v>144</v>
      </c>
      <c r="AU164" s="152" t="s">
        <v>77</v>
      </c>
      <c r="AV164" s="13" t="s">
        <v>77</v>
      </c>
      <c r="AW164" s="13" t="s">
        <v>30</v>
      </c>
      <c r="AX164" s="13" t="s">
        <v>70</v>
      </c>
      <c r="AY164" s="152" t="s">
        <v>135</v>
      </c>
    </row>
    <row r="165" spans="1:65" s="13" customFormat="1">
      <c r="B165" s="151"/>
      <c r="D165" s="145" t="s">
        <v>144</v>
      </c>
      <c r="E165" s="152" t="s">
        <v>3</v>
      </c>
      <c r="F165" s="153" t="s">
        <v>1324</v>
      </c>
      <c r="H165" s="154">
        <v>415.77800000000002</v>
      </c>
      <c r="L165" s="151"/>
      <c r="M165" s="155"/>
      <c r="N165" s="156"/>
      <c r="O165" s="156"/>
      <c r="P165" s="156"/>
      <c r="Q165" s="156"/>
      <c r="R165" s="156"/>
      <c r="S165" s="156"/>
      <c r="T165" s="157"/>
      <c r="AT165" s="152" t="s">
        <v>144</v>
      </c>
      <c r="AU165" s="152" t="s">
        <v>77</v>
      </c>
      <c r="AV165" s="13" t="s">
        <v>77</v>
      </c>
      <c r="AW165" s="13" t="s">
        <v>30</v>
      </c>
      <c r="AX165" s="13" t="s">
        <v>70</v>
      </c>
      <c r="AY165" s="152" t="s">
        <v>135</v>
      </c>
    </row>
    <row r="166" spans="1:65" s="14" customFormat="1">
      <c r="B166" s="158"/>
      <c r="D166" s="145" t="s">
        <v>144</v>
      </c>
      <c r="E166" s="159" t="s">
        <v>3</v>
      </c>
      <c r="F166" s="160" t="s">
        <v>147</v>
      </c>
      <c r="H166" s="161">
        <v>557.86300000000006</v>
      </c>
      <c r="L166" s="158"/>
      <c r="M166" s="162"/>
      <c r="N166" s="163"/>
      <c r="O166" s="163"/>
      <c r="P166" s="163"/>
      <c r="Q166" s="163"/>
      <c r="R166" s="163"/>
      <c r="S166" s="163"/>
      <c r="T166" s="164"/>
      <c r="AT166" s="159" t="s">
        <v>144</v>
      </c>
      <c r="AU166" s="159" t="s">
        <v>77</v>
      </c>
      <c r="AV166" s="14" t="s">
        <v>142</v>
      </c>
      <c r="AW166" s="14" t="s">
        <v>30</v>
      </c>
      <c r="AX166" s="14" t="s">
        <v>75</v>
      </c>
      <c r="AY166" s="159" t="s">
        <v>135</v>
      </c>
    </row>
    <row r="167" spans="1:65" s="2" customFormat="1" ht="16.5" customHeight="1">
      <c r="A167" s="30"/>
      <c r="B167" s="131"/>
      <c r="C167" s="132" t="s">
        <v>225</v>
      </c>
      <c r="D167" s="132" t="s">
        <v>137</v>
      </c>
      <c r="E167" s="133" t="s">
        <v>1384</v>
      </c>
      <c r="F167" s="134" t="s">
        <v>1385</v>
      </c>
      <c r="G167" s="135" t="s">
        <v>140</v>
      </c>
      <c r="H167" s="136">
        <v>611.13</v>
      </c>
      <c r="I167" s="137"/>
      <c r="J167" s="137">
        <f>ROUND(I167*H167,2)</f>
        <v>0</v>
      </c>
      <c r="K167" s="134" t="s">
        <v>141</v>
      </c>
      <c r="L167" s="31"/>
      <c r="M167" s="138" t="s">
        <v>3</v>
      </c>
      <c r="N167" s="139" t="s">
        <v>41</v>
      </c>
      <c r="O167" s="140">
        <v>8.9999999999999993E-3</v>
      </c>
      <c r="P167" s="140">
        <f>O167*H167</f>
        <v>5.5001699999999998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2" t="s">
        <v>142</v>
      </c>
      <c r="AT167" s="142" t="s">
        <v>137</v>
      </c>
      <c r="AU167" s="142" t="s">
        <v>77</v>
      </c>
      <c r="AY167" s="18" t="s">
        <v>135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8" t="s">
        <v>75</v>
      </c>
      <c r="BK167" s="143">
        <f>ROUND(I167*H167,2)</f>
        <v>0</v>
      </c>
      <c r="BL167" s="18" t="s">
        <v>142</v>
      </c>
      <c r="BM167" s="142" t="s">
        <v>1386</v>
      </c>
    </row>
    <row r="168" spans="1:65" s="12" customFormat="1">
      <c r="B168" s="144"/>
      <c r="D168" s="145" t="s">
        <v>144</v>
      </c>
      <c r="E168" s="146" t="s">
        <v>3</v>
      </c>
      <c r="F168" s="147" t="s">
        <v>1335</v>
      </c>
      <c r="H168" s="146" t="s">
        <v>3</v>
      </c>
      <c r="L168" s="144"/>
      <c r="M168" s="148"/>
      <c r="N168" s="149"/>
      <c r="O168" s="149"/>
      <c r="P168" s="149"/>
      <c r="Q168" s="149"/>
      <c r="R168" s="149"/>
      <c r="S168" s="149"/>
      <c r="T168" s="150"/>
      <c r="AT168" s="146" t="s">
        <v>144</v>
      </c>
      <c r="AU168" s="146" t="s">
        <v>77</v>
      </c>
      <c r="AV168" s="12" t="s">
        <v>75</v>
      </c>
      <c r="AW168" s="12" t="s">
        <v>30</v>
      </c>
      <c r="AX168" s="12" t="s">
        <v>70</v>
      </c>
      <c r="AY168" s="146" t="s">
        <v>135</v>
      </c>
    </row>
    <row r="169" spans="1:65" s="13" customFormat="1">
      <c r="B169" s="151"/>
      <c r="D169" s="145" t="s">
        <v>144</v>
      </c>
      <c r="E169" s="152" t="s">
        <v>3</v>
      </c>
      <c r="F169" s="153" t="s">
        <v>1336</v>
      </c>
      <c r="H169" s="154">
        <v>611.13</v>
      </c>
      <c r="L169" s="151"/>
      <c r="M169" s="155"/>
      <c r="N169" s="156"/>
      <c r="O169" s="156"/>
      <c r="P169" s="156"/>
      <c r="Q169" s="156"/>
      <c r="R169" s="156"/>
      <c r="S169" s="156"/>
      <c r="T169" s="157"/>
      <c r="AT169" s="152" t="s">
        <v>144</v>
      </c>
      <c r="AU169" s="152" t="s">
        <v>77</v>
      </c>
      <c r="AV169" s="13" t="s">
        <v>77</v>
      </c>
      <c r="AW169" s="13" t="s">
        <v>30</v>
      </c>
      <c r="AX169" s="13" t="s">
        <v>75</v>
      </c>
      <c r="AY169" s="152" t="s">
        <v>135</v>
      </c>
    </row>
    <row r="170" spans="1:65" s="2" customFormat="1" ht="16.5" customHeight="1">
      <c r="A170" s="30"/>
      <c r="B170" s="131"/>
      <c r="C170" s="132" t="s">
        <v>232</v>
      </c>
      <c r="D170" s="132" t="s">
        <v>137</v>
      </c>
      <c r="E170" s="133" t="s">
        <v>1387</v>
      </c>
      <c r="F170" s="134" t="s">
        <v>1388</v>
      </c>
      <c r="G170" s="135" t="s">
        <v>279</v>
      </c>
      <c r="H170" s="136">
        <v>11</v>
      </c>
      <c r="I170" s="137"/>
      <c r="J170" s="137">
        <f>ROUND(I170*H170,2)</f>
        <v>0</v>
      </c>
      <c r="K170" s="134" t="s">
        <v>141</v>
      </c>
      <c r="L170" s="31"/>
      <c r="M170" s="138" t="s">
        <v>3</v>
      </c>
      <c r="N170" s="139" t="s">
        <v>41</v>
      </c>
      <c r="O170" s="140">
        <v>0.65600000000000003</v>
      </c>
      <c r="P170" s="140">
        <f>O170*H170</f>
        <v>7.2160000000000002</v>
      </c>
      <c r="Q170" s="140">
        <v>0</v>
      </c>
      <c r="R170" s="140">
        <f>Q170*H170</f>
        <v>0</v>
      </c>
      <c r="S170" s="140">
        <v>0</v>
      </c>
      <c r="T170" s="141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42" t="s">
        <v>142</v>
      </c>
      <c r="AT170" s="142" t="s">
        <v>137</v>
      </c>
      <c r="AU170" s="142" t="s">
        <v>77</v>
      </c>
      <c r="AY170" s="18" t="s">
        <v>135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8" t="s">
        <v>75</v>
      </c>
      <c r="BK170" s="143">
        <f>ROUND(I170*H170,2)</f>
        <v>0</v>
      </c>
      <c r="BL170" s="18" t="s">
        <v>142</v>
      </c>
      <c r="BM170" s="142" t="s">
        <v>1389</v>
      </c>
    </row>
    <row r="171" spans="1:65" s="12" customFormat="1">
      <c r="B171" s="144"/>
      <c r="D171" s="145" t="s">
        <v>144</v>
      </c>
      <c r="E171" s="146" t="s">
        <v>3</v>
      </c>
      <c r="F171" s="147" t="s">
        <v>1368</v>
      </c>
      <c r="H171" s="146" t="s">
        <v>3</v>
      </c>
      <c r="L171" s="144"/>
      <c r="M171" s="148"/>
      <c r="N171" s="149"/>
      <c r="O171" s="149"/>
      <c r="P171" s="149"/>
      <c r="Q171" s="149"/>
      <c r="R171" s="149"/>
      <c r="S171" s="149"/>
      <c r="T171" s="150"/>
      <c r="AT171" s="146" t="s">
        <v>144</v>
      </c>
      <c r="AU171" s="146" t="s">
        <v>77</v>
      </c>
      <c r="AV171" s="12" t="s">
        <v>75</v>
      </c>
      <c r="AW171" s="12" t="s">
        <v>30</v>
      </c>
      <c r="AX171" s="12" t="s">
        <v>70</v>
      </c>
      <c r="AY171" s="146" t="s">
        <v>135</v>
      </c>
    </row>
    <row r="172" spans="1:65" s="13" customFormat="1">
      <c r="B172" s="151"/>
      <c r="D172" s="145" t="s">
        <v>144</v>
      </c>
      <c r="E172" s="152" t="s">
        <v>3</v>
      </c>
      <c r="F172" s="153" t="s">
        <v>1369</v>
      </c>
      <c r="H172" s="154">
        <v>11</v>
      </c>
      <c r="L172" s="151"/>
      <c r="M172" s="155"/>
      <c r="N172" s="156"/>
      <c r="O172" s="156"/>
      <c r="P172" s="156"/>
      <c r="Q172" s="156"/>
      <c r="R172" s="156"/>
      <c r="S172" s="156"/>
      <c r="T172" s="157"/>
      <c r="AT172" s="152" t="s">
        <v>144</v>
      </c>
      <c r="AU172" s="152" t="s">
        <v>77</v>
      </c>
      <c r="AV172" s="13" t="s">
        <v>77</v>
      </c>
      <c r="AW172" s="13" t="s">
        <v>30</v>
      </c>
      <c r="AX172" s="13" t="s">
        <v>75</v>
      </c>
      <c r="AY172" s="152" t="s">
        <v>135</v>
      </c>
    </row>
    <row r="173" spans="1:65" s="2" customFormat="1" ht="16.5" customHeight="1">
      <c r="A173" s="30"/>
      <c r="B173" s="131"/>
      <c r="C173" s="132" t="s">
        <v>237</v>
      </c>
      <c r="D173" s="132" t="s">
        <v>137</v>
      </c>
      <c r="E173" s="133" t="s">
        <v>1390</v>
      </c>
      <c r="F173" s="134" t="s">
        <v>1391</v>
      </c>
      <c r="G173" s="135" t="s">
        <v>279</v>
      </c>
      <c r="H173" s="136">
        <v>55</v>
      </c>
      <c r="I173" s="137"/>
      <c r="J173" s="137">
        <f>ROUND(I173*H173,2)</f>
        <v>0</v>
      </c>
      <c r="K173" s="134" t="s">
        <v>141</v>
      </c>
      <c r="L173" s="31"/>
      <c r="M173" s="138" t="s">
        <v>3</v>
      </c>
      <c r="N173" s="139" t="s">
        <v>41</v>
      </c>
      <c r="O173" s="140">
        <v>5.7000000000000002E-2</v>
      </c>
      <c r="P173" s="140">
        <f>O173*H173</f>
        <v>3.1350000000000002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42" t="s">
        <v>142</v>
      </c>
      <c r="AT173" s="142" t="s">
        <v>137</v>
      </c>
      <c r="AU173" s="142" t="s">
        <v>77</v>
      </c>
      <c r="AY173" s="18" t="s">
        <v>135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8" t="s">
        <v>75</v>
      </c>
      <c r="BK173" s="143">
        <f>ROUND(I173*H173,2)</f>
        <v>0</v>
      </c>
      <c r="BL173" s="18" t="s">
        <v>142</v>
      </c>
      <c r="BM173" s="142" t="s">
        <v>1392</v>
      </c>
    </row>
    <row r="174" spans="1:65" s="12" customFormat="1">
      <c r="B174" s="144"/>
      <c r="D174" s="145" t="s">
        <v>144</v>
      </c>
      <c r="E174" s="146" t="s">
        <v>3</v>
      </c>
      <c r="F174" s="147" t="s">
        <v>1314</v>
      </c>
      <c r="H174" s="146" t="s">
        <v>3</v>
      </c>
      <c r="L174" s="144"/>
      <c r="M174" s="148"/>
      <c r="N174" s="149"/>
      <c r="O174" s="149"/>
      <c r="P174" s="149"/>
      <c r="Q174" s="149"/>
      <c r="R174" s="149"/>
      <c r="S174" s="149"/>
      <c r="T174" s="150"/>
      <c r="AT174" s="146" t="s">
        <v>144</v>
      </c>
      <c r="AU174" s="146" t="s">
        <v>77</v>
      </c>
      <c r="AV174" s="12" t="s">
        <v>75</v>
      </c>
      <c r="AW174" s="12" t="s">
        <v>30</v>
      </c>
      <c r="AX174" s="12" t="s">
        <v>70</v>
      </c>
      <c r="AY174" s="146" t="s">
        <v>135</v>
      </c>
    </row>
    <row r="175" spans="1:65" s="12" customFormat="1">
      <c r="B175" s="144"/>
      <c r="D175" s="145" t="s">
        <v>144</v>
      </c>
      <c r="E175" s="146" t="s">
        <v>3</v>
      </c>
      <c r="F175" s="147" t="s">
        <v>1315</v>
      </c>
      <c r="H175" s="146" t="s">
        <v>3</v>
      </c>
      <c r="L175" s="144"/>
      <c r="M175" s="148"/>
      <c r="N175" s="149"/>
      <c r="O175" s="149"/>
      <c r="P175" s="149"/>
      <c r="Q175" s="149"/>
      <c r="R175" s="149"/>
      <c r="S175" s="149"/>
      <c r="T175" s="150"/>
      <c r="AT175" s="146" t="s">
        <v>144</v>
      </c>
      <c r="AU175" s="146" t="s">
        <v>77</v>
      </c>
      <c r="AV175" s="12" t="s">
        <v>75</v>
      </c>
      <c r="AW175" s="12" t="s">
        <v>30</v>
      </c>
      <c r="AX175" s="12" t="s">
        <v>70</v>
      </c>
      <c r="AY175" s="146" t="s">
        <v>135</v>
      </c>
    </row>
    <row r="176" spans="1:65" s="13" customFormat="1">
      <c r="B176" s="151"/>
      <c r="D176" s="145" t="s">
        <v>144</v>
      </c>
      <c r="E176" s="152" t="s">
        <v>3</v>
      </c>
      <c r="F176" s="153" t="s">
        <v>1393</v>
      </c>
      <c r="H176" s="154">
        <v>55</v>
      </c>
      <c r="L176" s="151"/>
      <c r="M176" s="155"/>
      <c r="N176" s="156"/>
      <c r="O176" s="156"/>
      <c r="P176" s="156"/>
      <c r="Q176" s="156"/>
      <c r="R176" s="156"/>
      <c r="S176" s="156"/>
      <c r="T176" s="157"/>
      <c r="AT176" s="152" t="s">
        <v>144</v>
      </c>
      <c r="AU176" s="152" t="s">
        <v>77</v>
      </c>
      <c r="AV176" s="13" t="s">
        <v>77</v>
      </c>
      <c r="AW176" s="13" t="s">
        <v>30</v>
      </c>
      <c r="AX176" s="13" t="s">
        <v>70</v>
      </c>
      <c r="AY176" s="152" t="s">
        <v>135</v>
      </c>
    </row>
    <row r="177" spans="1:65" s="14" customFormat="1">
      <c r="B177" s="158"/>
      <c r="D177" s="145" t="s">
        <v>144</v>
      </c>
      <c r="E177" s="159" t="s">
        <v>3</v>
      </c>
      <c r="F177" s="160" t="s">
        <v>147</v>
      </c>
      <c r="H177" s="161">
        <v>55</v>
      </c>
      <c r="L177" s="158"/>
      <c r="M177" s="162"/>
      <c r="N177" s="163"/>
      <c r="O177" s="163"/>
      <c r="P177" s="163"/>
      <c r="Q177" s="163"/>
      <c r="R177" s="163"/>
      <c r="S177" s="163"/>
      <c r="T177" s="164"/>
      <c r="AT177" s="159" t="s">
        <v>144</v>
      </c>
      <c r="AU177" s="159" t="s">
        <v>77</v>
      </c>
      <c r="AV177" s="14" t="s">
        <v>142</v>
      </c>
      <c r="AW177" s="14" t="s">
        <v>30</v>
      </c>
      <c r="AX177" s="14" t="s">
        <v>75</v>
      </c>
      <c r="AY177" s="159" t="s">
        <v>135</v>
      </c>
    </row>
    <row r="178" spans="1:65" s="2" customFormat="1" ht="16.5" customHeight="1">
      <c r="A178" s="30"/>
      <c r="B178" s="131"/>
      <c r="C178" s="168" t="s">
        <v>8</v>
      </c>
      <c r="D178" s="168" t="s">
        <v>368</v>
      </c>
      <c r="E178" s="169" t="s">
        <v>1394</v>
      </c>
      <c r="F178" s="170" t="s">
        <v>1395</v>
      </c>
      <c r="G178" s="171" t="s">
        <v>279</v>
      </c>
      <c r="H178" s="172">
        <v>55</v>
      </c>
      <c r="I178" s="173"/>
      <c r="J178" s="173">
        <f>ROUND(I178*H178,2)</f>
        <v>0</v>
      </c>
      <c r="K178" s="170" t="s">
        <v>280</v>
      </c>
      <c r="L178" s="174"/>
      <c r="M178" s="175" t="s">
        <v>3</v>
      </c>
      <c r="N178" s="176" t="s">
        <v>41</v>
      </c>
      <c r="O178" s="140">
        <v>0</v>
      </c>
      <c r="P178" s="140">
        <f>O178*H178</f>
        <v>0</v>
      </c>
      <c r="Q178" s="140">
        <v>1.0000000000000001E-5</v>
      </c>
      <c r="R178" s="140">
        <f>Q178*H178</f>
        <v>5.5000000000000003E-4</v>
      </c>
      <c r="S178" s="140">
        <v>0</v>
      </c>
      <c r="T178" s="141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42" t="s">
        <v>176</v>
      </c>
      <c r="AT178" s="142" t="s">
        <v>368</v>
      </c>
      <c r="AU178" s="142" t="s">
        <v>77</v>
      </c>
      <c r="AY178" s="18" t="s">
        <v>135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8" t="s">
        <v>75</v>
      </c>
      <c r="BK178" s="143">
        <f>ROUND(I178*H178,2)</f>
        <v>0</v>
      </c>
      <c r="BL178" s="18" t="s">
        <v>142</v>
      </c>
      <c r="BM178" s="142" t="s">
        <v>1396</v>
      </c>
    </row>
    <row r="179" spans="1:65" s="2" customFormat="1" ht="16.5" customHeight="1">
      <c r="A179" s="30"/>
      <c r="B179" s="131"/>
      <c r="C179" s="132" t="s">
        <v>247</v>
      </c>
      <c r="D179" s="132" t="s">
        <v>137</v>
      </c>
      <c r="E179" s="133" t="s">
        <v>1397</v>
      </c>
      <c r="F179" s="134" t="s">
        <v>1398</v>
      </c>
      <c r="G179" s="135" t="s">
        <v>279</v>
      </c>
      <c r="H179" s="136">
        <v>11</v>
      </c>
      <c r="I179" s="137"/>
      <c r="J179" s="137">
        <f>ROUND(I179*H179,2)</f>
        <v>0</v>
      </c>
      <c r="K179" s="134" t="s">
        <v>141</v>
      </c>
      <c r="L179" s="31"/>
      <c r="M179" s="138" t="s">
        <v>3</v>
      </c>
      <c r="N179" s="139" t="s">
        <v>41</v>
      </c>
      <c r="O179" s="140">
        <v>0.124</v>
      </c>
      <c r="P179" s="140">
        <f>O179*H179</f>
        <v>1.3639999999999999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42" t="s">
        <v>142</v>
      </c>
      <c r="AT179" s="142" t="s">
        <v>137</v>
      </c>
      <c r="AU179" s="142" t="s">
        <v>77</v>
      </c>
      <c r="AY179" s="18" t="s">
        <v>135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8" t="s">
        <v>75</v>
      </c>
      <c r="BK179" s="143">
        <f>ROUND(I179*H179,2)</f>
        <v>0</v>
      </c>
      <c r="BL179" s="18" t="s">
        <v>142</v>
      </c>
      <c r="BM179" s="142" t="s">
        <v>1399</v>
      </c>
    </row>
    <row r="180" spans="1:65" s="12" customFormat="1">
      <c r="B180" s="144"/>
      <c r="D180" s="145" t="s">
        <v>144</v>
      </c>
      <c r="E180" s="146" t="s">
        <v>3</v>
      </c>
      <c r="F180" s="147" t="s">
        <v>1368</v>
      </c>
      <c r="H180" s="146" t="s">
        <v>3</v>
      </c>
      <c r="L180" s="144"/>
      <c r="M180" s="148"/>
      <c r="N180" s="149"/>
      <c r="O180" s="149"/>
      <c r="P180" s="149"/>
      <c r="Q180" s="149"/>
      <c r="R180" s="149"/>
      <c r="S180" s="149"/>
      <c r="T180" s="150"/>
      <c r="AT180" s="146" t="s">
        <v>144</v>
      </c>
      <c r="AU180" s="146" t="s">
        <v>77</v>
      </c>
      <c r="AV180" s="12" t="s">
        <v>75</v>
      </c>
      <c r="AW180" s="12" t="s">
        <v>30</v>
      </c>
      <c r="AX180" s="12" t="s">
        <v>70</v>
      </c>
      <c r="AY180" s="146" t="s">
        <v>135</v>
      </c>
    </row>
    <row r="181" spans="1:65" s="13" customFormat="1">
      <c r="B181" s="151"/>
      <c r="D181" s="145" t="s">
        <v>144</v>
      </c>
      <c r="E181" s="152" t="s">
        <v>3</v>
      </c>
      <c r="F181" s="153" t="s">
        <v>1369</v>
      </c>
      <c r="H181" s="154">
        <v>11</v>
      </c>
      <c r="L181" s="151"/>
      <c r="M181" s="155"/>
      <c r="N181" s="156"/>
      <c r="O181" s="156"/>
      <c r="P181" s="156"/>
      <c r="Q181" s="156"/>
      <c r="R181" s="156"/>
      <c r="S181" s="156"/>
      <c r="T181" s="157"/>
      <c r="AT181" s="152" t="s">
        <v>144</v>
      </c>
      <c r="AU181" s="152" t="s">
        <v>77</v>
      </c>
      <c r="AV181" s="13" t="s">
        <v>77</v>
      </c>
      <c r="AW181" s="13" t="s">
        <v>30</v>
      </c>
      <c r="AX181" s="13" t="s">
        <v>75</v>
      </c>
      <c r="AY181" s="152" t="s">
        <v>135</v>
      </c>
    </row>
    <row r="182" spans="1:65" s="2" customFormat="1" ht="16.5" customHeight="1">
      <c r="A182" s="30"/>
      <c r="B182" s="131"/>
      <c r="C182" s="132" t="s">
        <v>252</v>
      </c>
      <c r="D182" s="132" t="s">
        <v>137</v>
      </c>
      <c r="E182" s="133" t="s">
        <v>1400</v>
      </c>
      <c r="F182" s="134" t="s">
        <v>1401</v>
      </c>
      <c r="G182" s="135" t="s">
        <v>140</v>
      </c>
      <c r="H182" s="136">
        <v>611.13</v>
      </c>
      <c r="I182" s="137"/>
      <c r="J182" s="137">
        <f>ROUND(I182*H182,2)</f>
        <v>0</v>
      </c>
      <c r="K182" s="134" t="s">
        <v>141</v>
      </c>
      <c r="L182" s="31"/>
      <c r="M182" s="138" t="s">
        <v>3</v>
      </c>
      <c r="N182" s="139" t="s">
        <v>41</v>
      </c>
      <c r="O182" s="140">
        <v>1.0999999999999999E-2</v>
      </c>
      <c r="P182" s="140">
        <f>O182*H182</f>
        <v>6.7224299999999992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42" t="s">
        <v>142</v>
      </c>
      <c r="AT182" s="142" t="s">
        <v>137</v>
      </c>
      <c r="AU182" s="142" t="s">
        <v>77</v>
      </c>
      <c r="AY182" s="18" t="s">
        <v>135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8" t="s">
        <v>75</v>
      </c>
      <c r="BK182" s="143">
        <f>ROUND(I182*H182,2)</f>
        <v>0</v>
      </c>
      <c r="BL182" s="18" t="s">
        <v>142</v>
      </c>
      <c r="BM182" s="142" t="s">
        <v>1402</v>
      </c>
    </row>
    <row r="183" spans="1:65" s="12" customFormat="1">
      <c r="B183" s="144"/>
      <c r="D183" s="145" t="s">
        <v>144</v>
      </c>
      <c r="E183" s="146" t="s">
        <v>3</v>
      </c>
      <c r="F183" s="147" t="s">
        <v>1335</v>
      </c>
      <c r="H183" s="146" t="s">
        <v>3</v>
      </c>
      <c r="L183" s="144"/>
      <c r="M183" s="148"/>
      <c r="N183" s="149"/>
      <c r="O183" s="149"/>
      <c r="P183" s="149"/>
      <c r="Q183" s="149"/>
      <c r="R183" s="149"/>
      <c r="S183" s="149"/>
      <c r="T183" s="150"/>
      <c r="AT183" s="146" t="s">
        <v>144</v>
      </c>
      <c r="AU183" s="146" t="s">
        <v>77</v>
      </c>
      <c r="AV183" s="12" t="s">
        <v>75</v>
      </c>
      <c r="AW183" s="12" t="s">
        <v>30</v>
      </c>
      <c r="AX183" s="12" t="s">
        <v>70</v>
      </c>
      <c r="AY183" s="146" t="s">
        <v>135</v>
      </c>
    </row>
    <row r="184" spans="1:65" s="13" customFormat="1">
      <c r="B184" s="151"/>
      <c r="D184" s="145" t="s">
        <v>144</v>
      </c>
      <c r="E184" s="152" t="s">
        <v>3</v>
      </c>
      <c r="F184" s="153" t="s">
        <v>1403</v>
      </c>
      <c r="H184" s="154">
        <v>611.13</v>
      </c>
      <c r="L184" s="151"/>
      <c r="M184" s="155"/>
      <c r="N184" s="156"/>
      <c r="O184" s="156"/>
      <c r="P184" s="156"/>
      <c r="Q184" s="156"/>
      <c r="R184" s="156"/>
      <c r="S184" s="156"/>
      <c r="T184" s="157"/>
      <c r="AT184" s="152" t="s">
        <v>144</v>
      </c>
      <c r="AU184" s="152" t="s">
        <v>77</v>
      </c>
      <c r="AV184" s="13" t="s">
        <v>77</v>
      </c>
      <c r="AW184" s="13" t="s">
        <v>30</v>
      </c>
      <c r="AX184" s="13" t="s">
        <v>75</v>
      </c>
      <c r="AY184" s="152" t="s">
        <v>135</v>
      </c>
    </row>
    <row r="185" spans="1:65" s="2" customFormat="1" ht="16.5" customHeight="1">
      <c r="A185" s="30"/>
      <c r="B185" s="131"/>
      <c r="C185" s="132" t="s">
        <v>257</v>
      </c>
      <c r="D185" s="132" t="s">
        <v>137</v>
      </c>
      <c r="E185" s="133" t="s">
        <v>1404</v>
      </c>
      <c r="F185" s="134" t="s">
        <v>1405</v>
      </c>
      <c r="G185" s="135" t="s">
        <v>140</v>
      </c>
      <c r="H185" s="136">
        <v>34.558</v>
      </c>
      <c r="I185" s="137"/>
      <c r="J185" s="137">
        <f>ROUND(I185*H185,2)</f>
        <v>0</v>
      </c>
      <c r="K185" s="134" t="s">
        <v>141</v>
      </c>
      <c r="L185" s="31"/>
      <c r="M185" s="138" t="s">
        <v>3</v>
      </c>
      <c r="N185" s="139" t="s">
        <v>41</v>
      </c>
      <c r="O185" s="140">
        <v>0.158</v>
      </c>
      <c r="P185" s="140">
        <f>O185*H185</f>
        <v>5.4601639999999998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42" t="s">
        <v>142</v>
      </c>
      <c r="AT185" s="142" t="s">
        <v>137</v>
      </c>
      <c r="AU185" s="142" t="s">
        <v>77</v>
      </c>
      <c r="AY185" s="18" t="s">
        <v>135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8" t="s">
        <v>75</v>
      </c>
      <c r="BK185" s="143">
        <f>ROUND(I185*H185,2)</f>
        <v>0</v>
      </c>
      <c r="BL185" s="18" t="s">
        <v>142</v>
      </c>
      <c r="BM185" s="142" t="s">
        <v>1406</v>
      </c>
    </row>
    <row r="186" spans="1:65" s="12" customFormat="1">
      <c r="B186" s="144"/>
      <c r="D186" s="145" t="s">
        <v>144</v>
      </c>
      <c r="E186" s="146" t="s">
        <v>3</v>
      </c>
      <c r="F186" s="147" t="s">
        <v>1314</v>
      </c>
      <c r="H186" s="146" t="s">
        <v>3</v>
      </c>
      <c r="L186" s="144"/>
      <c r="M186" s="148"/>
      <c r="N186" s="149"/>
      <c r="O186" s="149"/>
      <c r="P186" s="149"/>
      <c r="Q186" s="149"/>
      <c r="R186" s="149"/>
      <c r="S186" s="149"/>
      <c r="T186" s="150"/>
      <c r="AT186" s="146" t="s">
        <v>144</v>
      </c>
      <c r="AU186" s="146" t="s">
        <v>77</v>
      </c>
      <c r="AV186" s="12" t="s">
        <v>75</v>
      </c>
      <c r="AW186" s="12" t="s">
        <v>30</v>
      </c>
      <c r="AX186" s="12" t="s">
        <v>70</v>
      </c>
      <c r="AY186" s="146" t="s">
        <v>135</v>
      </c>
    </row>
    <row r="187" spans="1:65" s="12" customFormat="1">
      <c r="B187" s="144"/>
      <c r="D187" s="145" t="s">
        <v>144</v>
      </c>
      <c r="E187" s="146" t="s">
        <v>3</v>
      </c>
      <c r="F187" s="147" t="s">
        <v>1315</v>
      </c>
      <c r="H187" s="146" t="s">
        <v>3</v>
      </c>
      <c r="L187" s="144"/>
      <c r="M187" s="148"/>
      <c r="N187" s="149"/>
      <c r="O187" s="149"/>
      <c r="P187" s="149"/>
      <c r="Q187" s="149"/>
      <c r="R187" s="149"/>
      <c r="S187" s="149"/>
      <c r="T187" s="150"/>
      <c r="AT187" s="146" t="s">
        <v>144</v>
      </c>
      <c r="AU187" s="146" t="s">
        <v>77</v>
      </c>
      <c r="AV187" s="12" t="s">
        <v>75</v>
      </c>
      <c r="AW187" s="12" t="s">
        <v>30</v>
      </c>
      <c r="AX187" s="12" t="s">
        <v>70</v>
      </c>
      <c r="AY187" s="146" t="s">
        <v>135</v>
      </c>
    </row>
    <row r="188" spans="1:65" s="13" customFormat="1">
      <c r="B188" s="151"/>
      <c r="D188" s="145" t="s">
        <v>144</v>
      </c>
      <c r="E188" s="152" t="s">
        <v>3</v>
      </c>
      <c r="F188" s="153" t="s">
        <v>1407</v>
      </c>
      <c r="H188" s="154">
        <v>34.558</v>
      </c>
      <c r="L188" s="151"/>
      <c r="M188" s="155"/>
      <c r="N188" s="156"/>
      <c r="O188" s="156"/>
      <c r="P188" s="156"/>
      <c r="Q188" s="156"/>
      <c r="R188" s="156"/>
      <c r="S188" s="156"/>
      <c r="T188" s="157"/>
      <c r="AT188" s="152" t="s">
        <v>144</v>
      </c>
      <c r="AU188" s="152" t="s">
        <v>77</v>
      </c>
      <c r="AV188" s="13" t="s">
        <v>77</v>
      </c>
      <c r="AW188" s="13" t="s">
        <v>30</v>
      </c>
      <c r="AX188" s="13" t="s">
        <v>70</v>
      </c>
      <c r="AY188" s="152" t="s">
        <v>135</v>
      </c>
    </row>
    <row r="189" spans="1:65" s="14" customFormat="1">
      <c r="B189" s="158"/>
      <c r="D189" s="145" t="s">
        <v>144</v>
      </c>
      <c r="E189" s="159" t="s">
        <v>3</v>
      </c>
      <c r="F189" s="160" t="s">
        <v>147</v>
      </c>
      <c r="H189" s="161">
        <v>34.558</v>
      </c>
      <c r="L189" s="158"/>
      <c r="M189" s="162"/>
      <c r="N189" s="163"/>
      <c r="O189" s="163"/>
      <c r="P189" s="163"/>
      <c r="Q189" s="163"/>
      <c r="R189" s="163"/>
      <c r="S189" s="163"/>
      <c r="T189" s="164"/>
      <c r="AT189" s="159" t="s">
        <v>144</v>
      </c>
      <c r="AU189" s="159" t="s">
        <v>77</v>
      </c>
      <c r="AV189" s="14" t="s">
        <v>142</v>
      </c>
      <c r="AW189" s="14" t="s">
        <v>30</v>
      </c>
      <c r="AX189" s="14" t="s">
        <v>75</v>
      </c>
      <c r="AY189" s="159" t="s">
        <v>135</v>
      </c>
    </row>
    <row r="190" spans="1:65" s="2" customFormat="1" ht="16.5" customHeight="1">
      <c r="A190" s="30"/>
      <c r="B190" s="131"/>
      <c r="C190" s="132" t="s">
        <v>265</v>
      </c>
      <c r="D190" s="132" t="s">
        <v>137</v>
      </c>
      <c r="E190" s="133" t="s">
        <v>1408</v>
      </c>
      <c r="F190" s="134" t="s">
        <v>1409</v>
      </c>
      <c r="G190" s="135" t="s">
        <v>140</v>
      </c>
      <c r="H190" s="136">
        <v>611.13</v>
      </c>
      <c r="I190" s="137"/>
      <c r="J190" s="137">
        <f>ROUND(I190*H190,2)</f>
        <v>0</v>
      </c>
      <c r="K190" s="134" t="s">
        <v>141</v>
      </c>
      <c r="L190" s="31"/>
      <c r="M190" s="138" t="s">
        <v>3</v>
      </c>
      <c r="N190" s="139" t="s">
        <v>41</v>
      </c>
      <c r="O190" s="140">
        <v>0.10199999999999999</v>
      </c>
      <c r="P190" s="140">
        <f>O190*H190</f>
        <v>62.335259999999998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42" t="s">
        <v>142</v>
      </c>
      <c r="AT190" s="142" t="s">
        <v>137</v>
      </c>
      <c r="AU190" s="142" t="s">
        <v>77</v>
      </c>
      <c r="AY190" s="18" t="s">
        <v>135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8" t="s">
        <v>75</v>
      </c>
      <c r="BK190" s="143">
        <f>ROUND(I190*H190,2)</f>
        <v>0</v>
      </c>
      <c r="BL190" s="18" t="s">
        <v>142</v>
      </c>
      <c r="BM190" s="142" t="s">
        <v>1410</v>
      </c>
    </row>
    <row r="191" spans="1:65" s="12" customFormat="1">
      <c r="B191" s="144"/>
      <c r="D191" s="145" t="s">
        <v>144</v>
      </c>
      <c r="E191" s="146" t="s">
        <v>3</v>
      </c>
      <c r="F191" s="147" t="s">
        <v>1335</v>
      </c>
      <c r="H191" s="146" t="s">
        <v>3</v>
      </c>
      <c r="L191" s="144"/>
      <c r="M191" s="148"/>
      <c r="N191" s="149"/>
      <c r="O191" s="149"/>
      <c r="P191" s="149"/>
      <c r="Q191" s="149"/>
      <c r="R191" s="149"/>
      <c r="S191" s="149"/>
      <c r="T191" s="150"/>
      <c r="AT191" s="146" t="s">
        <v>144</v>
      </c>
      <c r="AU191" s="146" t="s">
        <v>77</v>
      </c>
      <c r="AV191" s="12" t="s">
        <v>75</v>
      </c>
      <c r="AW191" s="12" t="s">
        <v>30</v>
      </c>
      <c r="AX191" s="12" t="s">
        <v>70</v>
      </c>
      <c r="AY191" s="146" t="s">
        <v>135</v>
      </c>
    </row>
    <row r="192" spans="1:65" s="13" customFormat="1">
      <c r="B192" s="151"/>
      <c r="D192" s="145" t="s">
        <v>144</v>
      </c>
      <c r="E192" s="152" t="s">
        <v>3</v>
      </c>
      <c r="F192" s="153" t="s">
        <v>1403</v>
      </c>
      <c r="H192" s="154">
        <v>611.13</v>
      </c>
      <c r="L192" s="151"/>
      <c r="M192" s="155"/>
      <c r="N192" s="156"/>
      <c r="O192" s="156"/>
      <c r="P192" s="156"/>
      <c r="Q192" s="156"/>
      <c r="R192" s="156"/>
      <c r="S192" s="156"/>
      <c r="T192" s="157"/>
      <c r="AT192" s="152" t="s">
        <v>144</v>
      </c>
      <c r="AU192" s="152" t="s">
        <v>77</v>
      </c>
      <c r="AV192" s="13" t="s">
        <v>77</v>
      </c>
      <c r="AW192" s="13" t="s">
        <v>30</v>
      </c>
      <c r="AX192" s="13" t="s">
        <v>75</v>
      </c>
      <c r="AY192" s="152" t="s">
        <v>135</v>
      </c>
    </row>
    <row r="193" spans="1:65" s="2" customFormat="1" ht="16.5" customHeight="1">
      <c r="A193" s="30"/>
      <c r="B193" s="131"/>
      <c r="C193" s="132" t="s">
        <v>271</v>
      </c>
      <c r="D193" s="132" t="s">
        <v>137</v>
      </c>
      <c r="E193" s="133" t="s">
        <v>1411</v>
      </c>
      <c r="F193" s="134" t="s">
        <v>1412</v>
      </c>
      <c r="G193" s="135" t="s">
        <v>244</v>
      </c>
      <c r="H193" s="136">
        <v>14.433999999999999</v>
      </c>
      <c r="I193" s="137"/>
      <c r="J193" s="137">
        <f>ROUND(I193*H193,2)</f>
        <v>0</v>
      </c>
      <c r="K193" s="134" t="s">
        <v>141</v>
      </c>
      <c r="L193" s="31"/>
      <c r="M193" s="138" t="s">
        <v>3</v>
      </c>
      <c r="N193" s="139" t="s">
        <v>41</v>
      </c>
      <c r="O193" s="140">
        <v>1.196</v>
      </c>
      <c r="P193" s="140">
        <f>O193*H193</f>
        <v>17.263064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42" t="s">
        <v>142</v>
      </c>
      <c r="AT193" s="142" t="s">
        <v>137</v>
      </c>
      <c r="AU193" s="142" t="s">
        <v>77</v>
      </c>
      <c r="AY193" s="18" t="s">
        <v>135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8" t="s">
        <v>75</v>
      </c>
      <c r="BK193" s="143">
        <f>ROUND(I193*H193,2)</f>
        <v>0</v>
      </c>
      <c r="BL193" s="18" t="s">
        <v>142</v>
      </c>
      <c r="BM193" s="142" t="s">
        <v>1413</v>
      </c>
    </row>
    <row r="194" spans="1:65" s="12" customFormat="1">
      <c r="B194" s="144"/>
      <c r="D194" s="145" t="s">
        <v>144</v>
      </c>
      <c r="E194" s="146" t="s">
        <v>3</v>
      </c>
      <c r="F194" s="147" t="s">
        <v>1314</v>
      </c>
      <c r="H194" s="146" t="s">
        <v>3</v>
      </c>
      <c r="L194" s="144"/>
      <c r="M194" s="148"/>
      <c r="N194" s="149"/>
      <c r="O194" s="149"/>
      <c r="P194" s="149"/>
      <c r="Q194" s="149"/>
      <c r="R194" s="149"/>
      <c r="S194" s="149"/>
      <c r="T194" s="150"/>
      <c r="AT194" s="146" t="s">
        <v>144</v>
      </c>
      <c r="AU194" s="146" t="s">
        <v>77</v>
      </c>
      <c r="AV194" s="12" t="s">
        <v>75</v>
      </c>
      <c r="AW194" s="12" t="s">
        <v>30</v>
      </c>
      <c r="AX194" s="12" t="s">
        <v>70</v>
      </c>
      <c r="AY194" s="146" t="s">
        <v>135</v>
      </c>
    </row>
    <row r="195" spans="1:65" s="12" customFormat="1">
      <c r="B195" s="144"/>
      <c r="D195" s="145" t="s">
        <v>144</v>
      </c>
      <c r="E195" s="146" t="s">
        <v>3</v>
      </c>
      <c r="F195" s="147" t="s">
        <v>1315</v>
      </c>
      <c r="H195" s="146" t="s">
        <v>3</v>
      </c>
      <c r="L195" s="144"/>
      <c r="M195" s="148"/>
      <c r="N195" s="149"/>
      <c r="O195" s="149"/>
      <c r="P195" s="149"/>
      <c r="Q195" s="149"/>
      <c r="R195" s="149"/>
      <c r="S195" s="149"/>
      <c r="T195" s="150"/>
      <c r="AT195" s="146" t="s">
        <v>144</v>
      </c>
      <c r="AU195" s="146" t="s">
        <v>77</v>
      </c>
      <c r="AV195" s="12" t="s">
        <v>75</v>
      </c>
      <c r="AW195" s="12" t="s">
        <v>30</v>
      </c>
      <c r="AX195" s="12" t="s">
        <v>70</v>
      </c>
      <c r="AY195" s="146" t="s">
        <v>135</v>
      </c>
    </row>
    <row r="196" spans="1:65" s="12" customFormat="1">
      <c r="B196" s="144"/>
      <c r="D196" s="145" t="s">
        <v>144</v>
      </c>
      <c r="E196" s="146" t="s">
        <v>3</v>
      </c>
      <c r="F196" s="147" t="s">
        <v>1414</v>
      </c>
      <c r="H196" s="146" t="s">
        <v>3</v>
      </c>
      <c r="L196" s="144"/>
      <c r="M196" s="148"/>
      <c r="N196" s="149"/>
      <c r="O196" s="149"/>
      <c r="P196" s="149"/>
      <c r="Q196" s="149"/>
      <c r="R196" s="149"/>
      <c r="S196" s="149"/>
      <c r="T196" s="150"/>
      <c r="AT196" s="146" t="s">
        <v>144</v>
      </c>
      <c r="AU196" s="146" t="s">
        <v>77</v>
      </c>
      <c r="AV196" s="12" t="s">
        <v>75</v>
      </c>
      <c r="AW196" s="12" t="s">
        <v>30</v>
      </c>
      <c r="AX196" s="12" t="s">
        <v>70</v>
      </c>
      <c r="AY196" s="146" t="s">
        <v>135</v>
      </c>
    </row>
    <row r="197" spans="1:65" s="13" customFormat="1">
      <c r="B197" s="151"/>
      <c r="D197" s="145" t="s">
        <v>144</v>
      </c>
      <c r="E197" s="152" t="s">
        <v>3</v>
      </c>
      <c r="F197" s="153" t="s">
        <v>1415</v>
      </c>
      <c r="H197" s="154">
        <v>0.79900000000000004</v>
      </c>
      <c r="L197" s="151"/>
      <c r="M197" s="155"/>
      <c r="N197" s="156"/>
      <c r="O197" s="156"/>
      <c r="P197" s="156"/>
      <c r="Q197" s="156"/>
      <c r="R197" s="156"/>
      <c r="S197" s="156"/>
      <c r="T197" s="157"/>
      <c r="AT197" s="152" t="s">
        <v>144</v>
      </c>
      <c r="AU197" s="152" t="s">
        <v>77</v>
      </c>
      <c r="AV197" s="13" t="s">
        <v>77</v>
      </c>
      <c r="AW197" s="13" t="s">
        <v>30</v>
      </c>
      <c r="AX197" s="13" t="s">
        <v>70</v>
      </c>
      <c r="AY197" s="152" t="s">
        <v>135</v>
      </c>
    </row>
    <row r="198" spans="1:65" s="13" customFormat="1">
      <c r="B198" s="151"/>
      <c r="D198" s="145" t="s">
        <v>144</v>
      </c>
      <c r="E198" s="152" t="s">
        <v>3</v>
      </c>
      <c r="F198" s="153" t="s">
        <v>1416</v>
      </c>
      <c r="H198" s="154">
        <v>11.186</v>
      </c>
      <c r="L198" s="151"/>
      <c r="M198" s="155"/>
      <c r="N198" s="156"/>
      <c r="O198" s="156"/>
      <c r="P198" s="156"/>
      <c r="Q198" s="156"/>
      <c r="R198" s="156"/>
      <c r="S198" s="156"/>
      <c r="T198" s="157"/>
      <c r="AT198" s="152" t="s">
        <v>144</v>
      </c>
      <c r="AU198" s="152" t="s">
        <v>77</v>
      </c>
      <c r="AV198" s="13" t="s">
        <v>77</v>
      </c>
      <c r="AW198" s="13" t="s">
        <v>30</v>
      </c>
      <c r="AX198" s="13" t="s">
        <v>70</v>
      </c>
      <c r="AY198" s="152" t="s">
        <v>135</v>
      </c>
    </row>
    <row r="199" spans="1:65" s="13" customFormat="1">
      <c r="B199" s="151"/>
      <c r="D199" s="145" t="s">
        <v>144</v>
      </c>
      <c r="E199" s="152" t="s">
        <v>3</v>
      </c>
      <c r="F199" s="153" t="s">
        <v>1417</v>
      </c>
      <c r="H199" s="154">
        <v>0.79900000000000004</v>
      </c>
      <c r="L199" s="151"/>
      <c r="M199" s="155"/>
      <c r="N199" s="156"/>
      <c r="O199" s="156"/>
      <c r="P199" s="156"/>
      <c r="Q199" s="156"/>
      <c r="R199" s="156"/>
      <c r="S199" s="156"/>
      <c r="T199" s="157"/>
      <c r="AT199" s="152" t="s">
        <v>144</v>
      </c>
      <c r="AU199" s="152" t="s">
        <v>77</v>
      </c>
      <c r="AV199" s="13" t="s">
        <v>77</v>
      </c>
      <c r="AW199" s="13" t="s">
        <v>30</v>
      </c>
      <c r="AX199" s="13" t="s">
        <v>70</v>
      </c>
      <c r="AY199" s="152" t="s">
        <v>135</v>
      </c>
    </row>
    <row r="200" spans="1:65" s="15" customFormat="1">
      <c r="B200" s="189"/>
      <c r="D200" s="145" t="s">
        <v>144</v>
      </c>
      <c r="E200" s="190" t="s">
        <v>3</v>
      </c>
      <c r="F200" s="191" t="s">
        <v>1418</v>
      </c>
      <c r="H200" s="192">
        <v>12.783999999999999</v>
      </c>
      <c r="L200" s="189"/>
      <c r="M200" s="193"/>
      <c r="N200" s="194"/>
      <c r="O200" s="194"/>
      <c r="P200" s="194"/>
      <c r="Q200" s="194"/>
      <c r="R200" s="194"/>
      <c r="S200" s="194"/>
      <c r="T200" s="195"/>
      <c r="AT200" s="190" t="s">
        <v>144</v>
      </c>
      <c r="AU200" s="190" t="s">
        <v>77</v>
      </c>
      <c r="AV200" s="15" t="s">
        <v>152</v>
      </c>
      <c r="AW200" s="15" t="s">
        <v>30</v>
      </c>
      <c r="AX200" s="15" t="s">
        <v>70</v>
      </c>
      <c r="AY200" s="190" t="s">
        <v>135</v>
      </c>
    </row>
    <row r="201" spans="1:65" s="12" customFormat="1">
      <c r="B201" s="144"/>
      <c r="D201" s="145" t="s">
        <v>144</v>
      </c>
      <c r="E201" s="146" t="s">
        <v>3</v>
      </c>
      <c r="F201" s="147" t="s">
        <v>1419</v>
      </c>
      <c r="H201" s="146" t="s">
        <v>3</v>
      </c>
      <c r="L201" s="144"/>
      <c r="M201" s="148"/>
      <c r="N201" s="149"/>
      <c r="O201" s="149"/>
      <c r="P201" s="149"/>
      <c r="Q201" s="149"/>
      <c r="R201" s="149"/>
      <c r="S201" s="149"/>
      <c r="T201" s="150"/>
      <c r="AT201" s="146" t="s">
        <v>144</v>
      </c>
      <c r="AU201" s="146" t="s">
        <v>77</v>
      </c>
      <c r="AV201" s="12" t="s">
        <v>75</v>
      </c>
      <c r="AW201" s="12" t="s">
        <v>30</v>
      </c>
      <c r="AX201" s="12" t="s">
        <v>70</v>
      </c>
      <c r="AY201" s="146" t="s">
        <v>135</v>
      </c>
    </row>
    <row r="202" spans="1:65" s="13" customFormat="1">
      <c r="B202" s="151"/>
      <c r="D202" s="145" t="s">
        <v>144</v>
      </c>
      <c r="E202" s="152" t="s">
        <v>3</v>
      </c>
      <c r="F202" s="153" t="s">
        <v>1420</v>
      </c>
      <c r="H202" s="154">
        <v>1.1000000000000001</v>
      </c>
      <c r="L202" s="151"/>
      <c r="M202" s="155"/>
      <c r="N202" s="156"/>
      <c r="O202" s="156"/>
      <c r="P202" s="156"/>
      <c r="Q202" s="156"/>
      <c r="R202" s="156"/>
      <c r="S202" s="156"/>
      <c r="T202" s="157"/>
      <c r="AT202" s="152" t="s">
        <v>144</v>
      </c>
      <c r="AU202" s="152" t="s">
        <v>77</v>
      </c>
      <c r="AV202" s="13" t="s">
        <v>77</v>
      </c>
      <c r="AW202" s="13" t="s">
        <v>30</v>
      </c>
      <c r="AX202" s="13" t="s">
        <v>70</v>
      </c>
      <c r="AY202" s="152" t="s">
        <v>135</v>
      </c>
    </row>
    <row r="203" spans="1:65" s="13" customFormat="1">
      <c r="B203" s="151"/>
      <c r="D203" s="145" t="s">
        <v>144</v>
      </c>
      <c r="E203" s="152" t="s">
        <v>3</v>
      </c>
      <c r="F203" s="153" t="s">
        <v>1421</v>
      </c>
      <c r="H203" s="154">
        <v>0.55000000000000004</v>
      </c>
      <c r="L203" s="151"/>
      <c r="M203" s="155"/>
      <c r="N203" s="156"/>
      <c r="O203" s="156"/>
      <c r="P203" s="156"/>
      <c r="Q203" s="156"/>
      <c r="R203" s="156"/>
      <c r="S203" s="156"/>
      <c r="T203" s="157"/>
      <c r="AT203" s="152" t="s">
        <v>144</v>
      </c>
      <c r="AU203" s="152" t="s">
        <v>77</v>
      </c>
      <c r="AV203" s="13" t="s">
        <v>77</v>
      </c>
      <c r="AW203" s="13" t="s">
        <v>30</v>
      </c>
      <c r="AX203" s="13" t="s">
        <v>70</v>
      </c>
      <c r="AY203" s="152" t="s">
        <v>135</v>
      </c>
    </row>
    <row r="204" spans="1:65" s="15" customFormat="1">
      <c r="B204" s="189"/>
      <c r="D204" s="145" t="s">
        <v>144</v>
      </c>
      <c r="E204" s="190" t="s">
        <v>3</v>
      </c>
      <c r="F204" s="191" t="s">
        <v>1422</v>
      </c>
      <c r="H204" s="192">
        <v>1.6500000000000001</v>
      </c>
      <c r="L204" s="189"/>
      <c r="M204" s="193"/>
      <c r="N204" s="194"/>
      <c r="O204" s="194"/>
      <c r="P204" s="194"/>
      <c r="Q204" s="194"/>
      <c r="R204" s="194"/>
      <c r="S204" s="194"/>
      <c r="T204" s="195"/>
      <c r="AT204" s="190" t="s">
        <v>144</v>
      </c>
      <c r="AU204" s="190" t="s">
        <v>77</v>
      </c>
      <c r="AV204" s="15" t="s">
        <v>152</v>
      </c>
      <c r="AW204" s="15" t="s">
        <v>30</v>
      </c>
      <c r="AX204" s="15" t="s">
        <v>70</v>
      </c>
      <c r="AY204" s="190" t="s">
        <v>135</v>
      </c>
    </row>
    <row r="205" spans="1:65" s="14" customFormat="1">
      <c r="B205" s="158"/>
      <c r="D205" s="145" t="s">
        <v>144</v>
      </c>
      <c r="E205" s="159" t="s">
        <v>3</v>
      </c>
      <c r="F205" s="160" t="s">
        <v>147</v>
      </c>
      <c r="H205" s="161">
        <v>14.433999999999999</v>
      </c>
      <c r="L205" s="158"/>
      <c r="M205" s="162"/>
      <c r="N205" s="163"/>
      <c r="O205" s="163"/>
      <c r="P205" s="163"/>
      <c r="Q205" s="163"/>
      <c r="R205" s="163"/>
      <c r="S205" s="163"/>
      <c r="T205" s="164"/>
      <c r="AT205" s="159" t="s">
        <v>144</v>
      </c>
      <c r="AU205" s="159" t="s">
        <v>77</v>
      </c>
      <c r="AV205" s="14" t="s">
        <v>142</v>
      </c>
      <c r="AW205" s="14" t="s">
        <v>30</v>
      </c>
      <c r="AX205" s="14" t="s">
        <v>75</v>
      </c>
      <c r="AY205" s="159" t="s">
        <v>135</v>
      </c>
    </row>
    <row r="206" spans="1:65" s="2" customFormat="1" ht="16.5" customHeight="1">
      <c r="A206" s="30"/>
      <c r="B206" s="131"/>
      <c r="C206" s="132" t="s">
        <v>276</v>
      </c>
      <c r="D206" s="132" t="s">
        <v>137</v>
      </c>
      <c r="E206" s="133" t="s">
        <v>1423</v>
      </c>
      <c r="F206" s="134" t="s">
        <v>1424</v>
      </c>
      <c r="G206" s="135" t="s">
        <v>244</v>
      </c>
      <c r="H206" s="136">
        <v>125.80500000000001</v>
      </c>
      <c r="I206" s="137"/>
      <c r="J206" s="137">
        <f>ROUND(I206*H206,2)</f>
        <v>0</v>
      </c>
      <c r="K206" s="134" t="s">
        <v>141</v>
      </c>
      <c r="L206" s="31"/>
      <c r="M206" s="138" t="s">
        <v>3</v>
      </c>
      <c r="N206" s="139" t="s">
        <v>41</v>
      </c>
      <c r="O206" s="140">
        <v>0.26100000000000001</v>
      </c>
      <c r="P206" s="140">
        <f>O206*H206</f>
        <v>32.835105000000006</v>
      </c>
      <c r="Q206" s="140">
        <v>0</v>
      </c>
      <c r="R206" s="140">
        <f>Q206*H206</f>
        <v>0</v>
      </c>
      <c r="S206" s="140">
        <v>0</v>
      </c>
      <c r="T206" s="141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42" t="s">
        <v>142</v>
      </c>
      <c r="AT206" s="142" t="s">
        <v>137</v>
      </c>
      <c r="AU206" s="142" t="s">
        <v>77</v>
      </c>
      <c r="AY206" s="18" t="s">
        <v>135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8" t="s">
        <v>75</v>
      </c>
      <c r="BK206" s="143">
        <f>ROUND(I206*H206,2)</f>
        <v>0</v>
      </c>
      <c r="BL206" s="18" t="s">
        <v>142</v>
      </c>
      <c r="BM206" s="142" t="s">
        <v>1425</v>
      </c>
    </row>
    <row r="207" spans="1:65" s="12" customFormat="1">
      <c r="B207" s="144"/>
      <c r="D207" s="145" t="s">
        <v>144</v>
      </c>
      <c r="E207" s="146" t="s">
        <v>3</v>
      </c>
      <c r="F207" s="147" t="s">
        <v>1314</v>
      </c>
      <c r="H207" s="146" t="s">
        <v>3</v>
      </c>
      <c r="L207" s="144"/>
      <c r="M207" s="148"/>
      <c r="N207" s="149"/>
      <c r="O207" s="149"/>
      <c r="P207" s="149"/>
      <c r="Q207" s="149"/>
      <c r="R207" s="149"/>
      <c r="S207" s="149"/>
      <c r="T207" s="150"/>
      <c r="AT207" s="146" t="s">
        <v>144</v>
      </c>
      <c r="AU207" s="146" t="s">
        <v>77</v>
      </c>
      <c r="AV207" s="12" t="s">
        <v>75</v>
      </c>
      <c r="AW207" s="12" t="s">
        <v>30</v>
      </c>
      <c r="AX207" s="12" t="s">
        <v>70</v>
      </c>
      <c r="AY207" s="146" t="s">
        <v>135</v>
      </c>
    </row>
    <row r="208" spans="1:65" s="12" customFormat="1">
      <c r="B208" s="144"/>
      <c r="D208" s="145" t="s">
        <v>144</v>
      </c>
      <c r="E208" s="146" t="s">
        <v>3</v>
      </c>
      <c r="F208" s="147" t="s">
        <v>1315</v>
      </c>
      <c r="H208" s="146" t="s">
        <v>3</v>
      </c>
      <c r="L208" s="144"/>
      <c r="M208" s="148"/>
      <c r="N208" s="149"/>
      <c r="O208" s="149"/>
      <c r="P208" s="149"/>
      <c r="Q208" s="149"/>
      <c r="R208" s="149"/>
      <c r="S208" s="149"/>
      <c r="T208" s="150"/>
      <c r="AT208" s="146" t="s">
        <v>144</v>
      </c>
      <c r="AU208" s="146" t="s">
        <v>77</v>
      </c>
      <c r="AV208" s="12" t="s">
        <v>75</v>
      </c>
      <c r="AW208" s="12" t="s">
        <v>30</v>
      </c>
      <c r="AX208" s="12" t="s">
        <v>70</v>
      </c>
      <c r="AY208" s="146" t="s">
        <v>135</v>
      </c>
    </row>
    <row r="209" spans="1:65" s="12" customFormat="1">
      <c r="B209" s="144"/>
      <c r="D209" s="145" t="s">
        <v>144</v>
      </c>
      <c r="E209" s="146" t="s">
        <v>3</v>
      </c>
      <c r="F209" s="147" t="s">
        <v>1414</v>
      </c>
      <c r="H209" s="146" t="s">
        <v>3</v>
      </c>
      <c r="L209" s="144"/>
      <c r="M209" s="148"/>
      <c r="N209" s="149"/>
      <c r="O209" s="149"/>
      <c r="P209" s="149"/>
      <c r="Q209" s="149"/>
      <c r="R209" s="149"/>
      <c r="S209" s="149"/>
      <c r="T209" s="150"/>
      <c r="AT209" s="146" t="s">
        <v>144</v>
      </c>
      <c r="AU209" s="146" t="s">
        <v>77</v>
      </c>
      <c r="AV209" s="12" t="s">
        <v>75</v>
      </c>
      <c r="AW209" s="12" t="s">
        <v>30</v>
      </c>
      <c r="AX209" s="12" t="s">
        <v>70</v>
      </c>
      <c r="AY209" s="146" t="s">
        <v>135</v>
      </c>
    </row>
    <row r="210" spans="1:65" s="13" customFormat="1">
      <c r="B210" s="151"/>
      <c r="D210" s="145" t="s">
        <v>144</v>
      </c>
      <c r="E210" s="152" t="s">
        <v>3</v>
      </c>
      <c r="F210" s="153" t="s">
        <v>1426</v>
      </c>
      <c r="H210" s="154">
        <v>7.8630000000000004</v>
      </c>
      <c r="L210" s="151"/>
      <c r="M210" s="155"/>
      <c r="N210" s="156"/>
      <c r="O210" s="156"/>
      <c r="P210" s="156"/>
      <c r="Q210" s="156"/>
      <c r="R210" s="156"/>
      <c r="S210" s="156"/>
      <c r="T210" s="157"/>
      <c r="AT210" s="152" t="s">
        <v>144</v>
      </c>
      <c r="AU210" s="152" t="s">
        <v>77</v>
      </c>
      <c r="AV210" s="13" t="s">
        <v>77</v>
      </c>
      <c r="AW210" s="13" t="s">
        <v>30</v>
      </c>
      <c r="AX210" s="13" t="s">
        <v>70</v>
      </c>
      <c r="AY210" s="152" t="s">
        <v>135</v>
      </c>
    </row>
    <row r="211" spans="1:65" s="13" customFormat="1">
      <c r="B211" s="151"/>
      <c r="D211" s="145" t="s">
        <v>144</v>
      </c>
      <c r="E211" s="152" t="s">
        <v>3</v>
      </c>
      <c r="F211" s="153" t="s">
        <v>1427</v>
      </c>
      <c r="H211" s="154">
        <v>110.07899999999999</v>
      </c>
      <c r="L211" s="151"/>
      <c r="M211" s="155"/>
      <c r="N211" s="156"/>
      <c r="O211" s="156"/>
      <c r="P211" s="156"/>
      <c r="Q211" s="156"/>
      <c r="R211" s="156"/>
      <c r="S211" s="156"/>
      <c r="T211" s="157"/>
      <c r="AT211" s="152" t="s">
        <v>144</v>
      </c>
      <c r="AU211" s="152" t="s">
        <v>77</v>
      </c>
      <c r="AV211" s="13" t="s">
        <v>77</v>
      </c>
      <c r="AW211" s="13" t="s">
        <v>30</v>
      </c>
      <c r="AX211" s="13" t="s">
        <v>70</v>
      </c>
      <c r="AY211" s="152" t="s">
        <v>135</v>
      </c>
    </row>
    <row r="212" spans="1:65" s="13" customFormat="1">
      <c r="B212" s="151"/>
      <c r="D212" s="145" t="s">
        <v>144</v>
      </c>
      <c r="E212" s="152" t="s">
        <v>3</v>
      </c>
      <c r="F212" s="153" t="s">
        <v>1428</v>
      </c>
      <c r="H212" s="154">
        <v>7.8630000000000004</v>
      </c>
      <c r="L212" s="151"/>
      <c r="M212" s="155"/>
      <c r="N212" s="156"/>
      <c r="O212" s="156"/>
      <c r="P212" s="156"/>
      <c r="Q212" s="156"/>
      <c r="R212" s="156"/>
      <c r="S212" s="156"/>
      <c r="T212" s="157"/>
      <c r="AT212" s="152" t="s">
        <v>144</v>
      </c>
      <c r="AU212" s="152" t="s">
        <v>77</v>
      </c>
      <c r="AV212" s="13" t="s">
        <v>77</v>
      </c>
      <c r="AW212" s="13" t="s">
        <v>30</v>
      </c>
      <c r="AX212" s="13" t="s">
        <v>70</v>
      </c>
      <c r="AY212" s="152" t="s">
        <v>135</v>
      </c>
    </row>
    <row r="213" spans="1:65" s="15" customFormat="1">
      <c r="B213" s="189"/>
      <c r="D213" s="145" t="s">
        <v>144</v>
      </c>
      <c r="E213" s="190" t="s">
        <v>3</v>
      </c>
      <c r="F213" s="191" t="s">
        <v>1418</v>
      </c>
      <c r="H213" s="192">
        <v>125.80499999999999</v>
      </c>
      <c r="L213" s="189"/>
      <c r="M213" s="193"/>
      <c r="N213" s="194"/>
      <c r="O213" s="194"/>
      <c r="P213" s="194"/>
      <c r="Q213" s="194"/>
      <c r="R213" s="194"/>
      <c r="S213" s="194"/>
      <c r="T213" s="195"/>
      <c r="AT213" s="190" t="s">
        <v>144</v>
      </c>
      <c r="AU213" s="190" t="s">
        <v>77</v>
      </c>
      <c r="AV213" s="15" t="s">
        <v>152</v>
      </c>
      <c r="AW213" s="15" t="s">
        <v>30</v>
      </c>
      <c r="AX213" s="15" t="s">
        <v>70</v>
      </c>
      <c r="AY213" s="190" t="s">
        <v>135</v>
      </c>
    </row>
    <row r="214" spans="1:65" s="14" customFormat="1">
      <c r="B214" s="158"/>
      <c r="D214" s="145" t="s">
        <v>144</v>
      </c>
      <c r="E214" s="159" t="s">
        <v>3</v>
      </c>
      <c r="F214" s="160" t="s">
        <v>147</v>
      </c>
      <c r="H214" s="161">
        <v>125.80499999999999</v>
      </c>
      <c r="L214" s="158"/>
      <c r="M214" s="162"/>
      <c r="N214" s="163"/>
      <c r="O214" s="163"/>
      <c r="P214" s="163"/>
      <c r="Q214" s="163"/>
      <c r="R214" s="163"/>
      <c r="S214" s="163"/>
      <c r="T214" s="164"/>
      <c r="AT214" s="159" t="s">
        <v>144</v>
      </c>
      <c r="AU214" s="159" t="s">
        <v>77</v>
      </c>
      <c r="AV214" s="14" t="s">
        <v>142</v>
      </c>
      <c r="AW214" s="14" t="s">
        <v>30</v>
      </c>
      <c r="AX214" s="14" t="s">
        <v>75</v>
      </c>
      <c r="AY214" s="159" t="s">
        <v>135</v>
      </c>
    </row>
    <row r="215" spans="1:65" s="2" customFormat="1" ht="16.5" customHeight="1">
      <c r="A215" s="30"/>
      <c r="B215" s="131"/>
      <c r="C215" s="132" t="s">
        <v>283</v>
      </c>
      <c r="D215" s="132" t="s">
        <v>137</v>
      </c>
      <c r="E215" s="133" t="s">
        <v>1429</v>
      </c>
      <c r="F215" s="134" t="s">
        <v>1430</v>
      </c>
      <c r="G215" s="135" t="s">
        <v>244</v>
      </c>
      <c r="H215" s="136">
        <v>140.239</v>
      </c>
      <c r="I215" s="137"/>
      <c r="J215" s="137">
        <f>ROUND(I215*H215,2)</f>
        <v>0</v>
      </c>
      <c r="K215" s="134" t="s">
        <v>141</v>
      </c>
      <c r="L215" s="31"/>
      <c r="M215" s="138" t="s">
        <v>3</v>
      </c>
      <c r="N215" s="139" t="s">
        <v>41</v>
      </c>
      <c r="O215" s="140">
        <v>0.45200000000000001</v>
      </c>
      <c r="P215" s="140">
        <f>O215*H215</f>
        <v>63.388028000000006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42" t="s">
        <v>142</v>
      </c>
      <c r="AT215" s="142" t="s">
        <v>137</v>
      </c>
      <c r="AU215" s="142" t="s">
        <v>77</v>
      </c>
      <c r="AY215" s="18" t="s">
        <v>135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8" t="s">
        <v>75</v>
      </c>
      <c r="BK215" s="143">
        <f>ROUND(I215*H215,2)</f>
        <v>0</v>
      </c>
      <c r="BL215" s="18" t="s">
        <v>142</v>
      </c>
      <c r="BM215" s="142" t="s">
        <v>1431</v>
      </c>
    </row>
    <row r="216" spans="1:65" s="12" customFormat="1">
      <c r="B216" s="144"/>
      <c r="D216" s="145" t="s">
        <v>144</v>
      </c>
      <c r="E216" s="146" t="s">
        <v>3</v>
      </c>
      <c r="F216" s="147" t="s">
        <v>1432</v>
      </c>
      <c r="H216" s="146" t="s">
        <v>3</v>
      </c>
      <c r="L216" s="144"/>
      <c r="M216" s="148"/>
      <c r="N216" s="149"/>
      <c r="O216" s="149"/>
      <c r="P216" s="149"/>
      <c r="Q216" s="149"/>
      <c r="R216" s="149"/>
      <c r="S216" s="149"/>
      <c r="T216" s="150"/>
      <c r="AT216" s="146" t="s">
        <v>144</v>
      </c>
      <c r="AU216" s="146" t="s">
        <v>77</v>
      </c>
      <c r="AV216" s="12" t="s">
        <v>75</v>
      </c>
      <c r="AW216" s="12" t="s">
        <v>30</v>
      </c>
      <c r="AX216" s="12" t="s">
        <v>70</v>
      </c>
      <c r="AY216" s="146" t="s">
        <v>135</v>
      </c>
    </row>
    <row r="217" spans="1:65" s="13" customFormat="1">
      <c r="B217" s="151"/>
      <c r="D217" s="145" t="s">
        <v>144</v>
      </c>
      <c r="E217" s="152" t="s">
        <v>3</v>
      </c>
      <c r="F217" s="153" t="s">
        <v>1433</v>
      </c>
      <c r="H217" s="154">
        <v>14.433999999999999</v>
      </c>
      <c r="L217" s="151"/>
      <c r="M217" s="155"/>
      <c r="N217" s="156"/>
      <c r="O217" s="156"/>
      <c r="P217" s="156"/>
      <c r="Q217" s="156"/>
      <c r="R217" s="156"/>
      <c r="S217" s="156"/>
      <c r="T217" s="157"/>
      <c r="AT217" s="152" t="s">
        <v>144</v>
      </c>
      <c r="AU217" s="152" t="s">
        <v>77</v>
      </c>
      <c r="AV217" s="13" t="s">
        <v>77</v>
      </c>
      <c r="AW217" s="13" t="s">
        <v>30</v>
      </c>
      <c r="AX217" s="13" t="s">
        <v>70</v>
      </c>
      <c r="AY217" s="152" t="s">
        <v>135</v>
      </c>
    </row>
    <row r="218" spans="1:65" s="12" customFormat="1">
      <c r="B218" s="144"/>
      <c r="D218" s="145" t="s">
        <v>144</v>
      </c>
      <c r="E218" s="146" t="s">
        <v>3</v>
      </c>
      <c r="F218" s="147" t="s">
        <v>1434</v>
      </c>
      <c r="H218" s="146" t="s">
        <v>3</v>
      </c>
      <c r="L218" s="144"/>
      <c r="M218" s="148"/>
      <c r="N218" s="149"/>
      <c r="O218" s="149"/>
      <c r="P218" s="149"/>
      <c r="Q218" s="149"/>
      <c r="R218" s="149"/>
      <c r="S218" s="149"/>
      <c r="T218" s="150"/>
      <c r="AT218" s="146" t="s">
        <v>144</v>
      </c>
      <c r="AU218" s="146" t="s">
        <v>77</v>
      </c>
      <c r="AV218" s="12" t="s">
        <v>75</v>
      </c>
      <c r="AW218" s="12" t="s">
        <v>30</v>
      </c>
      <c r="AX218" s="12" t="s">
        <v>70</v>
      </c>
      <c r="AY218" s="146" t="s">
        <v>135</v>
      </c>
    </row>
    <row r="219" spans="1:65" s="13" customFormat="1">
      <c r="B219" s="151"/>
      <c r="D219" s="145" t="s">
        <v>144</v>
      </c>
      <c r="E219" s="152" t="s">
        <v>3</v>
      </c>
      <c r="F219" s="153" t="s">
        <v>1435</v>
      </c>
      <c r="H219" s="154">
        <v>125.80500000000001</v>
      </c>
      <c r="L219" s="151"/>
      <c r="M219" s="155"/>
      <c r="N219" s="156"/>
      <c r="O219" s="156"/>
      <c r="P219" s="156"/>
      <c r="Q219" s="156"/>
      <c r="R219" s="156"/>
      <c r="S219" s="156"/>
      <c r="T219" s="157"/>
      <c r="AT219" s="152" t="s">
        <v>144</v>
      </c>
      <c r="AU219" s="152" t="s">
        <v>77</v>
      </c>
      <c r="AV219" s="13" t="s">
        <v>77</v>
      </c>
      <c r="AW219" s="13" t="s">
        <v>30</v>
      </c>
      <c r="AX219" s="13" t="s">
        <v>70</v>
      </c>
      <c r="AY219" s="152" t="s">
        <v>135</v>
      </c>
    </row>
    <row r="220" spans="1:65" s="14" customFormat="1">
      <c r="B220" s="158"/>
      <c r="D220" s="145" t="s">
        <v>144</v>
      </c>
      <c r="E220" s="159" t="s">
        <v>3</v>
      </c>
      <c r="F220" s="160" t="s">
        <v>147</v>
      </c>
      <c r="H220" s="161">
        <v>140.239</v>
      </c>
      <c r="L220" s="158"/>
      <c r="M220" s="162"/>
      <c r="N220" s="163"/>
      <c r="O220" s="163"/>
      <c r="P220" s="163"/>
      <c r="Q220" s="163"/>
      <c r="R220" s="163"/>
      <c r="S220" s="163"/>
      <c r="T220" s="164"/>
      <c r="AT220" s="159" t="s">
        <v>144</v>
      </c>
      <c r="AU220" s="159" t="s">
        <v>77</v>
      </c>
      <c r="AV220" s="14" t="s">
        <v>142</v>
      </c>
      <c r="AW220" s="14" t="s">
        <v>30</v>
      </c>
      <c r="AX220" s="14" t="s">
        <v>75</v>
      </c>
      <c r="AY220" s="159" t="s">
        <v>135</v>
      </c>
    </row>
    <row r="221" spans="1:65" s="2" customFormat="1" ht="16.5" customHeight="1">
      <c r="A221" s="30"/>
      <c r="B221" s="131"/>
      <c r="C221" s="132" t="s">
        <v>288</v>
      </c>
      <c r="D221" s="132" t="s">
        <v>137</v>
      </c>
      <c r="E221" s="133" t="s">
        <v>1436</v>
      </c>
      <c r="F221" s="134" t="s">
        <v>1437</v>
      </c>
      <c r="G221" s="135" t="s">
        <v>244</v>
      </c>
      <c r="H221" s="136">
        <v>1262.1510000000001</v>
      </c>
      <c r="I221" s="137"/>
      <c r="J221" s="137">
        <f>ROUND(I221*H221,2)</f>
        <v>0</v>
      </c>
      <c r="K221" s="134" t="s">
        <v>141</v>
      </c>
      <c r="L221" s="31"/>
      <c r="M221" s="138" t="s">
        <v>3</v>
      </c>
      <c r="N221" s="139" t="s">
        <v>41</v>
      </c>
      <c r="O221" s="140">
        <v>2.8000000000000001E-2</v>
      </c>
      <c r="P221" s="140">
        <f>O221*H221</f>
        <v>35.340228000000003</v>
      </c>
      <c r="Q221" s="140">
        <v>0</v>
      </c>
      <c r="R221" s="140">
        <f>Q221*H221</f>
        <v>0</v>
      </c>
      <c r="S221" s="140">
        <v>0</v>
      </c>
      <c r="T221" s="141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42" t="s">
        <v>142</v>
      </c>
      <c r="AT221" s="142" t="s">
        <v>137</v>
      </c>
      <c r="AU221" s="142" t="s">
        <v>77</v>
      </c>
      <c r="AY221" s="18" t="s">
        <v>135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8" t="s">
        <v>75</v>
      </c>
      <c r="BK221" s="143">
        <f>ROUND(I221*H221,2)</f>
        <v>0</v>
      </c>
      <c r="BL221" s="18" t="s">
        <v>142</v>
      </c>
      <c r="BM221" s="142" t="s">
        <v>1438</v>
      </c>
    </row>
    <row r="222" spans="1:65" s="12" customFormat="1">
      <c r="B222" s="144"/>
      <c r="D222" s="145" t="s">
        <v>144</v>
      </c>
      <c r="E222" s="146" t="s">
        <v>3</v>
      </c>
      <c r="F222" s="147" t="s">
        <v>1439</v>
      </c>
      <c r="H222" s="146" t="s">
        <v>3</v>
      </c>
      <c r="L222" s="144"/>
      <c r="M222" s="148"/>
      <c r="N222" s="149"/>
      <c r="O222" s="149"/>
      <c r="P222" s="149"/>
      <c r="Q222" s="149"/>
      <c r="R222" s="149"/>
      <c r="S222" s="149"/>
      <c r="T222" s="150"/>
      <c r="AT222" s="146" t="s">
        <v>144</v>
      </c>
      <c r="AU222" s="146" t="s">
        <v>77</v>
      </c>
      <c r="AV222" s="12" t="s">
        <v>75</v>
      </c>
      <c r="AW222" s="12" t="s">
        <v>30</v>
      </c>
      <c r="AX222" s="12" t="s">
        <v>70</v>
      </c>
      <c r="AY222" s="146" t="s">
        <v>135</v>
      </c>
    </row>
    <row r="223" spans="1:65" s="13" customFormat="1">
      <c r="B223" s="151"/>
      <c r="D223" s="145" t="s">
        <v>144</v>
      </c>
      <c r="E223" s="152" t="s">
        <v>3</v>
      </c>
      <c r="F223" s="153" t="s">
        <v>1440</v>
      </c>
      <c r="H223" s="154">
        <v>1262.1510000000001</v>
      </c>
      <c r="L223" s="151"/>
      <c r="M223" s="155"/>
      <c r="N223" s="156"/>
      <c r="O223" s="156"/>
      <c r="P223" s="156"/>
      <c r="Q223" s="156"/>
      <c r="R223" s="156"/>
      <c r="S223" s="156"/>
      <c r="T223" s="157"/>
      <c r="AT223" s="152" t="s">
        <v>144</v>
      </c>
      <c r="AU223" s="152" t="s">
        <v>77</v>
      </c>
      <c r="AV223" s="13" t="s">
        <v>77</v>
      </c>
      <c r="AW223" s="13" t="s">
        <v>30</v>
      </c>
      <c r="AX223" s="13" t="s">
        <v>75</v>
      </c>
      <c r="AY223" s="152" t="s">
        <v>135</v>
      </c>
    </row>
    <row r="224" spans="1:65" s="11" customFormat="1" ht="22.9" customHeight="1">
      <c r="B224" s="119"/>
      <c r="D224" s="120" t="s">
        <v>69</v>
      </c>
      <c r="E224" s="129" t="s">
        <v>428</v>
      </c>
      <c r="F224" s="129" t="s">
        <v>429</v>
      </c>
      <c r="J224" s="130">
        <f>BK224</f>
        <v>0</v>
      </c>
      <c r="L224" s="119"/>
      <c r="M224" s="123"/>
      <c r="N224" s="124"/>
      <c r="O224" s="124"/>
      <c r="P224" s="125">
        <f>SUM(P225:P226)</f>
        <v>58.007399999999997</v>
      </c>
      <c r="Q224" s="124"/>
      <c r="R224" s="125">
        <f>SUM(R225:R226)</f>
        <v>0</v>
      </c>
      <c r="S224" s="124"/>
      <c r="T224" s="126">
        <f>SUM(T225:T226)</f>
        <v>0</v>
      </c>
      <c r="AR224" s="120" t="s">
        <v>75</v>
      </c>
      <c r="AT224" s="127" t="s">
        <v>69</v>
      </c>
      <c r="AU224" s="127" t="s">
        <v>75</v>
      </c>
      <c r="AY224" s="120" t="s">
        <v>135</v>
      </c>
      <c r="BK224" s="128">
        <f>SUM(BK225:BK226)</f>
        <v>0</v>
      </c>
    </row>
    <row r="225" spans="1:65" s="2" customFormat="1" ht="24">
      <c r="A225" s="30"/>
      <c r="B225" s="131"/>
      <c r="C225" s="132" t="s">
        <v>295</v>
      </c>
      <c r="D225" s="132" t="s">
        <v>137</v>
      </c>
      <c r="E225" s="133" t="s">
        <v>1441</v>
      </c>
      <c r="F225" s="134" t="s">
        <v>1442</v>
      </c>
      <c r="G225" s="135" t="s">
        <v>268</v>
      </c>
      <c r="H225" s="136">
        <v>11.984999999999999</v>
      </c>
      <c r="I225" s="137"/>
      <c r="J225" s="137">
        <f>ROUND(I225*H225,2)</f>
        <v>0</v>
      </c>
      <c r="K225" s="134" t="s">
        <v>141</v>
      </c>
      <c r="L225" s="31"/>
      <c r="M225" s="138" t="s">
        <v>3</v>
      </c>
      <c r="N225" s="139" t="s">
        <v>41</v>
      </c>
      <c r="O225" s="140">
        <v>3.53</v>
      </c>
      <c r="P225" s="140">
        <f>O225*H225</f>
        <v>42.307049999999997</v>
      </c>
      <c r="Q225" s="140">
        <v>0</v>
      </c>
      <c r="R225" s="140">
        <f>Q225*H225</f>
        <v>0</v>
      </c>
      <c r="S225" s="140">
        <v>0</v>
      </c>
      <c r="T225" s="141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42" t="s">
        <v>142</v>
      </c>
      <c r="AT225" s="142" t="s">
        <v>137</v>
      </c>
      <c r="AU225" s="142" t="s">
        <v>77</v>
      </c>
      <c r="AY225" s="18" t="s">
        <v>135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8" t="s">
        <v>75</v>
      </c>
      <c r="BK225" s="143">
        <f>ROUND(I225*H225,2)</f>
        <v>0</v>
      </c>
      <c r="BL225" s="18" t="s">
        <v>142</v>
      </c>
      <c r="BM225" s="142" t="s">
        <v>1443</v>
      </c>
    </row>
    <row r="226" spans="1:65" s="2" customFormat="1" ht="33" customHeight="1">
      <c r="A226" s="30"/>
      <c r="B226" s="131"/>
      <c r="C226" s="132" t="s">
        <v>300</v>
      </c>
      <c r="D226" s="132" t="s">
        <v>137</v>
      </c>
      <c r="E226" s="133" t="s">
        <v>1444</v>
      </c>
      <c r="F226" s="134" t="s">
        <v>1445</v>
      </c>
      <c r="G226" s="135" t="s">
        <v>268</v>
      </c>
      <c r="H226" s="136">
        <v>11.984999999999999</v>
      </c>
      <c r="I226" s="137"/>
      <c r="J226" s="137">
        <f>ROUND(I226*H226,2)</f>
        <v>0</v>
      </c>
      <c r="K226" s="134" t="s">
        <v>141</v>
      </c>
      <c r="L226" s="31"/>
      <c r="M226" s="177" t="s">
        <v>3</v>
      </c>
      <c r="N226" s="178" t="s">
        <v>41</v>
      </c>
      <c r="O226" s="179">
        <v>1.31</v>
      </c>
      <c r="P226" s="179">
        <f>O226*H226</f>
        <v>15.70035</v>
      </c>
      <c r="Q226" s="179">
        <v>0</v>
      </c>
      <c r="R226" s="179">
        <f>Q226*H226</f>
        <v>0</v>
      </c>
      <c r="S226" s="179">
        <v>0</v>
      </c>
      <c r="T226" s="180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42" t="s">
        <v>142</v>
      </c>
      <c r="AT226" s="142" t="s">
        <v>137</v>
      </c>
      <c r="AU226" s="142" t="s">
        <v>77</v>
      </c>
      <c r="AY226" s="18" t="s">
        <v>135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8" t="s">
        <v>75</v>
      </c>
      <c r="BK226" s="143">
        <f>ROUND(I226*H226,2)</f>
        <v>0</v>
      </c>
      <c r="BL226" s="18" t="s">
        <v>142</v>
      </c>
      <c r="BM226" s="142" t="s">
        <v>1446</v>
      </c>
    </row>
    <row r="227" spans="1:65" s="2" customFormat="1" ht="6.95" customHeight="1">
      <c r="A227" s="30"/>
      <c r="B227" s="40"/>
      <c r="C227" s="41"/>
      <c r="D227" s="41"/>
      <c r="E227" s="41"/>
      <c r="F227" s="41"/>
      <c r="G227" s="41"/>
      <c r="H227" s="41"/>
      <c r="I227" s="41"/>
      <c r="J227" s="41"/>
      <c r="K227" s="41"/>
      <c r="L227" s="31"/>
      <c r="M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</row>
  </sheetData>
  <autoFilter ref="C87:K226" xr:uid="{00000000-0009-0000-0000-00000B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701 - Vegetační úpravy&amp;CStrana &amp;P z &amp;N&amp;RPoložkový soupis prací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M106"/>
  <sheetViews>
    <sheetView showGridLines="0" topLeftCell="A72" workbookViewId="0">
      <selection activeCell="I91" sqref="I91:I10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102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s="1" customFormat="1" ht="12" customHeight="1">
      <c r="B8" s="21"/>
      <c r="D8" s="27" t="s">
        <v>108</v>
      </c>
      <c r="L8" s="21"/>
    </row>
    <row r="9" spans="1:46" s="2" customFormat="1" ht="16.5" customHeight="1">
      <c r="A9" s="30"/>
      <c r="B9" s="31"/>
      <c r="C9" s="30"/>
      <c r="D9" s="30"/>
      <c r="E9" s="543" t="s">
        <v>799</v>
      </c>
      <c r="F9" s="542"/>
      <c r="G9" s="542"/>
      <c r="H9" s="542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110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523" t="s">
        <v>1447</v>
      </c>
      <c r="F11" s="542"/>
      <c r="G11" s="542"/>
      <c r="H11" s="542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45715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534" t="str">
        <f>'Rekapitulace stavby'!E14</f>
        <v xml:space="preserve"> </v>
      </c>
      <c r="F20" s="534"/>
      <c r="G20" s="534"/>
      <c r="H20" s="534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ROUND(J88,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ROUND((SUM(BE88:BE105)),  2)</f>
        <v>0</v>
      </c>
      <c r="G35" s="30"/>
      <c r="H35" s="30"/>
      <c r="I35" s="91">
        <v>0.21</v>
      </c>
      <c r="J35" s="90">
        <f>ROUND(((SUM(BE88:BE105))*I35),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ROUND((SUM(BF88:BF105)),  2)</f>
        <v>0</v>
      </c>
      <c r="G36" s="30"/>
      <c r="H36" s="30"/>
      <c r="I36" s="91">
        <v>0.12</v>
      </c>
      <c r="J36" s="90">
        <f>ROUND(((SUM(BF88:BF105))*I36),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ROUND((SUM(BG88:BG105)),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ROUND((SUM(BH88:BH105)),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ROUND((SUM(BI88:BI105)),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112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108</v>
      </c>
      <c r="L51" s="21"/>
    </row>
    <row r="52" spans="1:47" s="2" customFormat="1" ht="16.5" customHeight="1">
      <c r="A52" s="30"/>
      <c r="B52" s="31"/>
      <c r="C52" s="30"/>
      <c r="D52" s="30"/>
      <c r="E52" s="543" t="s">
        <v>799</v>
      </c>
      <c r="F52" s="542"/>
      <c r="G52" s="542"/>
      <c r="H52" s="542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110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523" t="str">
        <f>E11</f>
        <v>SO 702 - Městský mobiliář</v>
      </c>
      <c r="F54" s="542"/>
      <c r="G54" s="542"/>
      <c r="H54" s="542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45715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J88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115</v>
      </c>
    </row>
    <row r="64" spans="1:47" s="8" customFormat="1" ht="24.95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9" customFormat="1" ht="19.899999999999999" customHeight="1">
      <c r="B65" s="105"/>
      <c r="D65" s="106" t="s">
        <v>118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9" customFormat="1" ht="19.899999999999999" customHeight="1">
      <c r="B66" s="105"/>
      <c r="D66" s="106" t="s">
        <v>360</v>
      </c>
      <c r="E66" s="107"/>
      <c r="F66" s="107"/>
      <c r="G66" s="107"/>
      <c r="H66" s="107"/>
      <c r="I66" s="107"/>
      <c r="J66" s="108">
        <f>J103</f>
        <v>0</v>
      </c>
      <c r="L66" s="105"/>
    </row>
    <row r="67" spans="1:31" s="2" customFormat="1" ht="21.75" customHeight="1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 s="2" customFormat="1" ht="6.95" customHeight="1">
      <c r="A68" s="30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72" spans="1:31" s="2" customFormat="1" ht="6.95" customHeight="1">
      <c r="A72" s="30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24.95" customHeight="1">
      <c r="A73" s="30"/>
      <c r="B73" s="31"/>
      <c r="C73" s="22" t="s">
        <v>120</v>
      </c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6.95" customHeight="1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2" customHeight="1">
      <c r="A75" s="30"/>
      <c r="B75" s="31"/>
      <c r="C75" s="27" t="s">
        <v>15</v>
      </c>
      <c r="D75" s="30"/>
      <c r="E75" s="30"/>
      <c r="F75" s="30"/>
      <c r="G75" s="30"/>
      <c r="H75" s="30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6.5" customHeight="1">
      <c r="A76" s="30"/>
      <c r="B76" s="31"/>
      <c r="C76" s="30"/>
      <c r="D76" s="30"/>
      <c r="E76" s="543" t="str">
        <f>E7</f>
        <v>Nová komunikace mezi ul. Dukelskou - Karla Nového - Pražská kasárna, projektová dokumentace</v>
      </c>
      <c r="F76" s="544"/>
      <c r="G76" s="544"/>
      <c r="H76" s="544"/>
      <c r="I76" s="30"/>
      <c r="J76" s="30"/>
      <c r="K76" s="30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1" customFormat="1" ht="12" customHeight="1">
      <c r="B77" s="21"/>
      <c r="C77" s="27" t="s">
        <v>108</v>
      </c>
      <c r="L77" s="21"/>
    </row>
    <row r="78" spans="1:31" s="2" customFormat="1" ht="16.5" customHeight="1">
      <c r="A78" s="30"/>
      <c r="B78" s="31"/>
      <c r="C78" s="30"/>
      <c r="D78" s="30"/>
      <c r="E78" s="543" t="s">
        <v>799</v>
      </c>
      <c r="F78" s="542"/>
      <c r="G78" s="542"/>
      <c r="H78" s="542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110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523" t="str">
        <f>E11</f>
        <v>SO 702 - Městský mobiliář</v>
      </c>
      <c r="F80" s="542"/>
      <c r="G80" s="542"/>
      <c r="H80" s="542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6.95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2" customHeight="1">
      <c r="A82" s="30"/>
      <c r="B82" s="31"/>
      <c r="C82" s="27" t="s">
        <v>19</v>
      </c>
      <c r="D82" s="30"/>
      <c r="E82" s="30"/>
      <c r="F82" s="25" t="str">
        <f>F14</f>
        <v>k.ú. Benešov</v>
      </c>
      <c r="G82" s="30"/>
      <c r="H82" s="30"/>
      <c r="I82" s="27" t="s">
        <v>21</v>
      </c>
      <c r="J82" s="48">
        <f>IF(J14="","",J14)</f>
        <v>45715</v>
      </c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22</v>
      </c>
      <c r="D84" s="30"/>
      <c r="E84" s="30"/>
      <c r="F84" s="25" t="str">
        <f>E17</f>
        <v>Město Benešov</v>
      </c>
      <c r="G84" s="30"/>
      <c r="H84" s="30"/>
      <c r="I84" s="27" t="s">
        <v>28</v>
      </c>
      <c r="J84" s="28" t="str">
        <f>E23</f>
        <v>DOPAS s.r.o. Praha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5.2" customHeight="1">
      <c r="A85" s="30"/>
      <c r="B85" s="31"/>
      <c r="C85" s="27" t="s">
        <v>26</v>
      </c>
      <c r="D85" s="30"/>
      <c r="E85" s="30"/>
      <c r="F85" s="25" t="str">
        <f>IF(E20="","",E20)</f>
        <v xml:space="preserve"> </v>
      </c>
      <c r="G85" s="30"/>
      <c r="H85" s="30"/>
      <c r="I85" s="27" t="s">
        <v>31</v>
      </c>
      <c r="J85" s="28" t="str">
        <f>E26</f>
        <v>L. Štuller</v>
      </c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0.3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10" customFormat="1" ht="29.25" customHeight="1">
      <c r="A87" s="109"/>
      <c r="B87" s="110"/>
      <c r="C87" s="111" t="s">
        <v>121</v>
      </c>
      <c r="D87" s="112" t="s">
        <v>55</v>
      </c>
      <c r="E87" s="112" t="s">
        <v>51</v>
      </c>
      <c r="F87" s="112" t="s">
        <v>52</v>
      </c>
      <c r="G87" s="112" t="s">
        <v>122</v>
      </c>
      <c r="H87" s="112" t="s">
        <v>123</v>
      </c>
      <c r="I87" s="112" t="s">
        <v>124</v>
      </c>
      <c r="J87" s="112" t="s">
        <v>114</v>
      </c>
      <c r="K87" s="113" t="s">
        <v>125</v>
      </c>
      <c r="L87" s="114"/>
      <c r="M87" s="55" t="s">
        <v>3</v>
      </c>
      <c r="N87" s="56" t="s">
        <v>40</v>
      </c>
      <c r="O87" s="56" t="s">
        <v>126</v>
      </c>
      <c r="P87" s="56" t="s">
        <v>127</v>
      </c>
      <c r="Q87" s="56" t="s">
        <v>128</v>
      </c>
      <c r="R87" s="56" t="s">
        <v>129</v>
      </c>
      <c r="S87" s="56" t="s">
        <v>130</v>
      </c>
      <c r="T87" s="57" t="s">
        <v>131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30"/>
      <c r="B88" s="31"/>
      <c r="C88" s="62" t="s">
        <v>132</v>
      </c>
      <c r="D88" s="30"/>
      <c r="E88" s="30"/>
      <c r="F88" s="30"/>
      <c r="G88" s="30"/>
      <c r="H88" s="30"/>
      <c r="I88" s="30"/>
      <c r="J88" s="115">
        <f>BK88</f>
        <v>0</v>
      </c>
      <c r="K88" s="30"/>
      <c r="L88" s="31"/>
      <c r="M88" s="58"/>
      <c r="N88" s="49"/>
      <c r="O88" s="59"/>
      <c r="P88" s="116">
        <f>P89</f>
        <v>10.49868</v>
      </c>
      <c r="Q88" s="59"/>
      <c r="R88" s="116">
        <f>R89</f>
        <v>0.22719999999999999</v>
      </c>
      <c r="S88" s="59"/>
      <c r="T88" s="117">
        <f>T89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T88" s="18" t="s">
        <v>69</v>
      </c>
      <c r="AU88" s="18" t="s">
        <v>115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133</v>
      </c>
      <c r="F89" s="121" t="s">
        <v>134</v>
      </c>
      <c r="J89" s="122">
        <f>BK89</f>
        <v>0</v>
      </c>
      <c r="L89" s="119"/>
      <c r="M89" s="123"/>
      <c r="N89" s="124"/>
      <c r="O89" s="124"/>
      <c r="P89" s="125">
        <f>P90+P103</f>
        <v>10.49868</v>
      </c>
      <c r="Q89" s="124"/>
      <c r="R89" s="125">
        <f>R90+R103</f>
        <v>0.22719999999999999</v>
      </c>
      <c r="S89" s="124"/>
      <c r="T89" s="126">
        <f>T90+T103</f>
        <v>0</v>
      </c>
      <c r="AR89" s="120" t="s">
        <v>75</v>
      </c>
      <c r="AT89" s="127" t="s">
        <v>69</v>
      </c>
      <c r="AU89" s="127" t="s">
        <v>70</v>
      </c>
      <c r="AY89" s="120" t="s">
        <v>135</v>
      </c>
      <c r="BK89" s="128">
        <f>BK90+BK103</f>
        <v>0</v>
      </c>
    </row>
    <row r="90" spans="1:65" s="11" customFormat="1" ht="22.9" customHeight="1">
      <c r="B90" s="119"/>
      <c r="D90" s="120" t="s">
        <v>69</v>
      </c>
      <c r="E90" s="129" t="s">
        <v>181</v>
      </c>
      <c r="F90" s="129" t="s">
        <v>275</v>
      </c>
      <c r="J90" s="130">
        <f>BK90</f>
        <v>0</v>
      </c>
      <c r="L90" s="119"/>
      <c r="M90" s="123"/>
      <c r="N90" s="124"/>
      <c r="O90" s="124"/>
      <c r="P90" s="125">
        <f>SUM(P91:P102)</f>
        <v>9.4</v>
      </c>
      <c r="Q90" s="124"/>
      <c r="R90" s="125">
        <f>SUM(R91:R102)</f>
        <v>0.22719999999999999</v>
      </c>
      <c r="S90" s="124"/>
      <c r="T90" s="126">
        <f>SUM(T91:T102)</f>
        <v>0</v>
      </c>
      <c r="AR90" s="120" t="s">
        <v>75</v>
      </c>
      <c r="AT90" s="127" t="s">
        <v>69</v>
      </c>
      <c r="AU90" s="127" t="s">
        <v>75</v>
      </c>
      <c r="AY90" s="120" t="s">
        <v>135</v>
      </c>
      <c r="BK90" s="128">
        <f>SUM(BK91:BK102)</f>
        <v>0</v>
      </c>
    </row>
    <row r="91" spans="1:65" s="2" customFormat="1" ht="16.5" customHeight="1">
      <c r="A91" s="30"/>
      <c r="B91" s="131"/>
      <c r="C91" s="132" t="s">
        <v>75</v>
      </c>
      <c r="D91" s="132" t="s">
        <v>137</v>
      </c>
      <c r="E91" s="133" t="s">
        <v>1448</v>
      </c>
      <c r="F91" s="134" t="s">
        <v>1449</v>
      </c>
      <c r="G91" s="135" t="s">
        <v>279</v>
      </c>
      <c r="H91" s="136">
        <v>4</v>
      </c>
      <c r="I91" s="137"/>
      <c r="J91" s="137">
        <f>ROUND(I91*H91,2)</f>
        <v>0</v>
      </c>
      <c r="K91" s="134" t="s">
        <v>141</v>
      </c>
      <c r="L91" s="31"/>
      <c r="M91" s="138" t="s">
        <v>3</v>
      </c>
      <c r="N91" s="139" t="s">
        <v>41</v>
      </c>
      <c r="O91" s="140">
        <v>0.65</v>
      </c>
      <c r="P91" s="140">
        <f>O91*H91</f>
        <v>2.6</v>
      </c>
      <c r="Q91" s="140">
        <v>8.0000000000000004E-4</v>
      </c>
      <c r="R91" s="140">
        <f>Q91*H91</f>
        <v>3.2000000000000002E-3</v>
      </c>
      <c r="S91" s="140">
        <v>0</v>
      </c>
      <c r="T91" s="141">
        <f>S91*H91</f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2" t="s">
        <v>142</v>
      </c>
      <c r="AT91" s="142" t="s">
        <v>137</v>
      </c>
      <c r="AU91" s="142" t="s">
        <v>77</v>
      </c>
      <c r="AY91" s="18" t="s">
        <v>135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142</v>
      </c>
      <c r="BM91" s="142" t="s">
        <v>1450</v>
      </c>
    </row>
    <row r="92" spans="1:65" s="12" customFormat="1">
      <c r="B92" s="144"/>
      <c r="D92" s="145" t="s">
        <v>144</v>
      </c>
      <c r="E92" s="146" t="s">
        <v>3</v>
      </c>
      <c r="F92" s="147" t="s">
        <v>1451</v>
      </c>
      <c r="H92" s="146" t="s">
        <v>3</v>
      </c>
      <c r="L92" s="144"/>
      <c r="M92" s="148"/>
      <c r="N92" s="149"/>
      <c r="O92" s="149"/>
      <c r="P92" s="149"/>
      <c r="Q92" s="149"/>
      <c r="R92" s="149"/>
      <c r="S92" s="149"/>
      <c r="T92" s="150"/>
      <c r="AT92" s="146" t="s">
        <v>144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135</v>
      </c>
    </row>
    <row r="93" spans="1:65" s="12" customFormat="1">
      <c r="B93" s="144"/>
      <c r="D93" s="145" t="s">
        <v>144</v>
      </c>
      <c r="E93" s="146" t="s">
        <v>3</v>
      </c>
      <c r="F93" s="147" t="s">
        <v>1452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144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135</v>
      </c>
    </row>
    <row r="94" spans="1:65" s="13" customFormat="1">
      <c r="B94" s="151"/>
      <c r="D94" s="145" t="s">
        <v>144</v>
      </c>
      <c r="E94" s="152" t="s">
        <v>3</v>
      </c>
      <c r="F94" s="153" t="s">
        <v>435</v>
      </c>
      <c r="H94" s="154">
        <v>4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144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135</v>
      </c>
    </row>
    <row r="95" spans="1:65" s="14" customFormat="1">
      <c r="B95" s="158"/>
      <c r="D95" s="145" t="s">
        <v>144</v>
      </c>
      <c r="E95" s="159" t="s">
        <v>3</v>
      </c>
      <c r="F95" s="160" t="s">
        <v>147</v>
      </c>
      <c r="H95" s="161">
        <v>4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144</v>
      </c>
      <c r="AU95" s="159" t="s">
        <v>77</v>
      </c>
      <c r="AV95" s="14" t="s">
        <v>142</v>
      </c>
      <c r="AW95" s="14" t="s">
        <v>30</v>
      </c>
      <c r="AX95" s="14" t="s">
        <v>75</v>
      </c>
      <c r="AY95" s="159" t="s">
        <v>135</v>
      </c>
    </row>
    <row r="96" spans="1:65" s="2" customFormat="1" ht="16.5" customHeight="1">
      <c r="A96" s="30"/>
      <c r="B96" s="131"/>
      <c r="C96" s="168" t="s">
        <v>77</v>
      </c>
      <c r="D96" s="168" t="s">
        <v>368</v>
      </c>
      <c r="E96" s="169" t="s">
        <v>1453</v>
      </c>
      <c r="F96" s="170" t="s">
        <v>1454</v>
      </c>
      <c r="G96" s="171" t="s">
        <v>279</v>
      </c>
      <c r="H96" s="172">
        <v>4</v>
      </c>
      <c r="I96" s="173"/>
      <c r="J96" s="173">
        <f>ROUND(I96*H96,2)</f>
        <v>0</v>
      </c>
      <c r="K96" s="170" t="s">
        <v>280</v>
      </c>
      <c r="L96" s="174"/>
      <c r="M96" s="175" t="s">
        <v>3</v>
      </c>
      <c r="N96" s="176" t="s">
        <v>41</v>
      </c>
      <c r="O96" s="140">
        <v>0</v>
      </c>
      <c r="P96" s="140">
        <f>O96*H96</f>
        <v>0</v>
      </c>
      <c r="Q96" s="140">
        <v>0.01</v>
      </c>
      <c r="R96" s="140">
        <f>Q96*H96</f>
        <v>0.04</v>
      </c>
      <c r="S96" s="140">
        <v>0</v>
      </c>
      <c r="T96" s="141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176</v>
      </c>
      <c r="AT96" s="142" t="s">
        <v>368</v>
      </c>
      <c r="AU96" s="142" t="s">
        <v>77</v>
      </c>
      <c r="AY96" s="18" t="s">
        <v>135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142</v>
      </c>
      <c r="BM96" s="142" t="s">
        <v>1455</v>
      </c>
    </row>
    <row r="97" spans="1:65" s="2" customFormat="1" ht="16.5" customHeight="1">
      <c r="A97" s="30"/>
      <c r="B97" s="131"/>
      <c r="C97" s="132" t="s">
        <v>152</v>
      </c>
      <c r="D97" s="132" t="s">
        <v>137</v>
      </c>
      <c r="E97" s="133" t="s">
        <v>1456</v>
      </c>
      <c r="F97" s="134" t="s">
        <v>1457</v>
      </c>
      <c r="G97" s="135" t="s">
        <v>279</v>
      </c>
      <c r="H97" s="136">
        <v>8</v>
      </c>
      <c r="I97" s="137"/>
      <c r="J97" s="137">
        <f>ROUND(I97*H97,2)</f>
        <v>0</v>
      </c>
      <c r="K97" s="134" t="s">
        <v>141</v>
      </c>
      <c r="L97" s="31"/>
      <c r="M97" s="138" t="s">
        <v>3</v>
      </c>
      <c r="N97" s="139" t="s">
        <v>41</v>
      </c>
      <c r="O97" s="140">
        <v>0.85</v>
      </c>
      <c r="P97" s="140">
        <f>O97*H97</f>
        <v>6.8</v>
      </c>
      <c r="Q97" s="140">
        <v>1E-3</v>
      </c>
      <c r="R97" s="140">
        <f>Q97*H97</f>
        <v>8.0000000000000002E-3</v>
      </c>
      <c r="S97" s="140">
        <v>0</v>
      </c>
      <c r="T97" s="141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42" t="s">
        <v>142</v>
      </c>
      <c r="AT97" s="142" t="s">
        <v>137</v>
      </c>
      <c r="AU97" s="142" t="s">
        <v>77</v>
      </c>
      <c r="AY97" s="18" t="s">
        <v>135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142</v>
      </c>
      <c r="BM97" s="142" t="s">
        <v>1458</v>
      </c>
    </row>
    <row r="98" spans="1:65" s="12" customFormat="1">
      <c r="B98" s="144"/>
      <c r="D98" s="145" t="s">
        <v>144</v>
      </c>
      <c r="E98" s="146" t="s">
        <v>3</v>
      </c>
      <c r="F98" s="147" t="s">
        <v>1451</v>
      </c>
      <c r="H98" s="146" t="s">
        <v>3</v>
      </c>
      <c r="L98" s="144"/>
      <c r="M98" s="148"/>
      <c r="N98" s="149"/>
      <c r="O98" s="149"/>
      <c r="P98" s="149"/>
      <c r="Q98" s="149"/>
      <c r="R98" s="149"/>
      <c r="S98" s="149"/>
      <c r="T98" s="150"/>
      <c r="AT98" s="146" t="s">
        <v>144</v>
      </c>
      <c r="AU98" s="146" t="s">
        <v>77</v>
      </c>
      <c r="AV98" s="12" t="s">
        <v>75</v>
      </c>
      <c r="AW98" s="12" t="s">
        <v>30</v>
      </c>
      <c r="AX98" s="12" t="s">
        <v>70</v>
      </c>
      <c r="AY98" s="146" t="s">
        <v>135</v>
      </c>
    </row>
    <row r="99" spans="1:65" s="12" customFormat="1">
      <c r="B99" s="144"/>
      <c r="D99" s="145" t="s">
        <v>144</v>
      </c>
      <c r="E99" s="146" t="s">
        <v>3</v>
      </c>
      <c r="F99" s="147" t="s">
        <v>1452</v>
      </c>
      <c r="H99" s="146" t="s">
        <v>3</v>
      </c>
      <c r="L99" s="144"/>
      <c r="M99" s="148"/>
      <c r="N99" s="149"/>
      <c r="O99" s="149"/>
      <c r="P99" s="149"/>
      <c r="Q99" s="149"/>
      <c r="R99" s="149"/>
      <c r="S99" s="149"/>
      <c r="T99" s="150"/>
      <c r="AT99" s="146" t="s">
        <v>144</v>
      </c>
      <c r="AU99" s="146" t="s">
        <v>77</v>
      </c>
      <c r="AV99" s="12" t="s">
        <v>75</v>
      </c>
      <c r="AW99" s="12" t="s">
        <v>30</v>
      </c>
      <c r="AX99" s="12" t="s">
        <v>70</v>
      </c>
      <c r="AY99" s="146" t="s">
        <v>135</v>
      </c>
    </row>
    <row r="100" spans="1:65" s="13" customFormat="1">
      <c r="B100" s="151"/>
      <c r="D100" s="145" t="s">
        <v>144</v>
      </c>
      <c r="E100" s="152" t="s">
        <v>3</v>
      </c>
      <c r="F100" s="153" t="s">
        <v>1459</v>
      </c>
      <c r="H100" s="154">
        <v>8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144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135</v>
      </c>
    </row>
    <row r="101" spans="1:65" s="14" customFormat="1">
      <c r="B101" s="158"/>
      <c r="D101" s="145" t="s">
        <v>144</v>
      </c>
      <c r="E101" s="159" t="s">
        <v>3</v>
      </c>
      <c r="F101" s="160" t="s">
        <v>147</v>
      </c>
      <c r="H101" s="161">
        <v>8</v>
      </c>
      <c r="L101" s="158"/>
      <c r="M101" s="162"/>
      <c r="N101" s="163"/>
      <c r="O101" s="163"/>
      <c r="P101" s="163"/>
      <c r="Q101" s="163"/>
      <c r="R101" s="163"/>
      <c r="S101" s="163"/>
      <c r="T101" s="164"/>
      <c r="AT101" s="159" t="s">
        <v>144</v>
      </c>
      <c r="AU101" s="159" t="s">
        <v>77</v>
      </c>
      <c r="AV101" s="14" t="s">
        <v>142</v>
      </c>
      <c r="AW101" s="14" t="s">
        <v>30</v>
      </c>
      <c r="AX101" s="14" t="s">
        <v>75</v>
      </c>
      <c r="AY101" s="159" t="s">
        <v>135</v>
      </c>
    </row>
    <row r="102" spans="1:65" s="2" customFormat="1" ht="24">
      <c r="A102" s="30"/>
      <c r="B102" s="131"/>
      <c r="C102" s="168" t="s">
        <v>142</v>
      </c>
      <c r="D102" s="168" t="s">
        <v>368</v>
      </c>
      <c r="E102" s="169" t="s">
        <v>1460</v>
      </c>
      <c r="F102" s="170" t="s">
        <v>1461</v>
      </c>
      <c r="G102" s="171" t="s">
        <v>279</v>
      </c>
      <c r="H102" s="172">
        <v>8</v>
      </c>
      <c r="I102" s="173"/>
      <c r="J102" s="173">
        <f>ROUND(I102*H102,2)</f>
        <v>0</v>
      </c>
      <c r="K102" s="170" t="s">
        <v>280</v>
      </c>
      <c r="L102" s="174"/>
      <c r="M102" s="175" t="s">
        <v>3</v>
      </c>
      <c r="N102" s="176" t="s">
        <v>41</v>
      </c>
      <c r="O102" s="140">
        <v>0</v>
      </c>
      <c r="P102" s="140">
        <f>O102*H102</f>
        <v>0</v>
      </c>
      <c r="Q102" s="140">
        <v>2.1999999999999999E-2</v>
      </c>
      <c r="R102" s="140">
        <f>Q102*H102</f>
        <v>0.17599999999999999</v>
      </c>
      <c r="S102" s="140">
        <v>0</v>
      </c>
      <c r="T102" s="141">
        <f>S102*H102</f>
        <v>0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R102" s="142" t="s">
        <v>176</v>
      </c>
      <c r="AT102" s="142" t="s">
        <v>368</v>
      </c>
      <c r="AU102" s="142" t="s">
        <v>77</v>
      </c>
      <c r="AY102" s="18" t="s">
        <v>135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8" t="s">
        <v>75</v>
      </c>
      <c r="BK102" s="143">
        <f>ROUND(I102*H102,2)</f>
        <v>0</v>
      </c>
      <c r="BL102" s="18" t="s">
        <v>142</v>
      </c>
      <c r="BM102" s="142" t="s">
        <v>1462</v>
      </c>
    </row>
    <row r="103" spans="1:65" s="11" customFormat="1" ht="22.9" customHeight="1">
      <c r="B103" s="119"/>
      <c r="D103" s="120" t="s">
        <v>69</v>
      </c>
      <c r="E103" s="129" t="s">
        <v>428</v>
      </c>
      <c r="F103" s="129" t="s">
        <v>429</v>
      </c>
      <c r="J103" s="130">
        <f>BK103</f>
        <v>0</v>
      </c>
      <c r="L103" s="119"/>
      <c r="M103" s="123"/>
      <c r="N103" s="124"/>
      <c r="O103" s="124"/>
      <c r="P103" s="125">
        <f>SUM(P104:P105)</f>
        <v>1.0986799999999999</v>
      </c>
      <c r="Q103" s="124"/>
      <c r="R103" s="125">
        <f>SUM(R104:R105)</f>
        <v>0</v>
      </c>
      <c r="S103" s="124"/>
      <c r="T103" s="126">
        <f>SUM(T104:T105)</f>
        <v>0</v>
      </c>
      <c r="AR103" s="120" t="s">
        <v>75</v>
      </c>
      <c r="AT103" s="127" t="s">
        <v>69</v>
      </c>
      <c r="AU103" s="127" t="s">
        <v>75</v>
      </c>
      <c r="AY103" s="120" t="s">
        <v>135</v>
      </c>
      <c r="BK103" s="128">
        <f>SUM(BK104:BK105)</f>
        <v>0</v>
      </c>
    </row>
    <row r="104" spans="1:65" s="2" customFormat="1" ht="24">
      <c r="A104" s="30"/>
      <c r="B104" s="131"/>
      <c r="C104" s="132" t="s">
        <v>161</v>
      </c>
      <c r="D104" s="132" t="s">
        <v>137</v>
      </c>
      <c r="E104" s="133" t="s">
        <v>1441</v>
      </c>
      <c r="F104" s="134" t="s">
        <v>1442</v>
      </c>
      <c r="G104" s="135" t="s">
        <v>268</v>
      </c>
      <c r="H104" s="136">
        <v>0.22700000000000001</v>
      </c>
      <c r="I104" s="137"/>
      <c r="J104" s="137">
        <f>ROUND(I104*H104,2)</f>
        <v>0</v>
      </c>
      <c r="K104" s="134" t="s">
        <v>141</v>
      </c>
      <c r="L104" s="31"/>
      <c r="M104" s="138" t="s">
        <v>3</v>
      </c>
      <c r="N104" s="139" t="s">
        <v>41</v>
      </c>
      <c r="O104" s="140">
        <v>3.53</v>
      </c>
      <c r="P104" s="140">
        <f>O104*H104</f>
        <v>0.80130999999999997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2" t="s">
        <v>142</v>
      </c>
      <c r="AT104" s="142" t="s">
        <v>137</v>
      </c>
      <c r="AU104" s="142" t="s">
        <v>77</v>
      </c>
      <c r="AY104" s="18" t="s">
        <v>135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142</v>
      </c>
      <c r="BM104" s="142" t="s">
        <v>1463</v>
      </c>
    </row>
    <row r="105" spans="1:65" s="2" customFormat="1" ht="33" customHeight="1">
      <c r="A105" s="30"/>
      <c r="B105" s="131"/>
      <c r="C105" s="132" t="s">
        <v>166</v>
      </c>
      <c r="D105" s="132" t="s">
        <v>137</v>
      </c>
      <c r="E105" s="133" t="s">
        <v>1444</v>
      </c>
      <c r="F105" s="134" t="s">
        <v>1445</v>
      </c>
      <c r="G105" s="135" t="s">
        <v>268</v>
      </c>
      <c r="H105" s="136">
        <v>0.22700000000000001</v>
      </c>
      <c r="I105" s="137"/>
      <c r="J105" s="137">
        <f>ROUND(I105*H105,2)</f>
        <v>0</v>
      </c>
      <c r="K105" s="134" t="s">
        <v>141</v>
      </c>
      <c r="L105" s="31"/>
      <c r="M105" s="177" t="s">
        <v>3</v>
      </c>
      <c r="N105" s="178" t="s">
        <v>41</v>
      </c>
      <c r="O105" s="179">
        <v>1.31</v>
      </c>
      <c r="P105" s="179">
        <f>O105*H105</f>
        <v>0.29737000000000002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42" t="s">
        <v>142</v>
      </c>
      <c r="AT105" s="142" t="s">
        <v>137</v>
      </c>
      <c r="AU105" s="142" t="s">
        <v>77</v>
      </c>
      <c r="AY105" s="18" t="s">
        <v>135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8" t="s">
        <v>75</v>
      </c>
      <c r="BK105" s="143">
        <f>ROUND(I105*H105,2)</f>
        <v>0</v>
      </c>
      <c r="BL105" s="18" t="s">
        <v>142</v>
      </c>
      <c r="BM105" s="142" t="s">
        <v>1464</v>
      </c>
    </row>
    <row r="106" spans="1:65" s="2" customFormat="1" ht="6.95" customHeight="1">
      <c r="A106" s="30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31"/>
      <c r="M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</sheetData>
  <autoFilter ref="C87:K105" xr:uid="{00000000-0009-0000-0000-00000C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702 - Městský mobiliář&amp;CStrana &amp;P z &amp;N&amp;RPoložkový soupis prací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M107"/>
  <sheetViews>
    <sheetView showGridLines="0" topLeftCell="A78" workbookViewId="0">
      <selection activeCell="I90" sqref="I90:I10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103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s="1" customFormat="1" ht="12" customHeight="1">
      <c r="B8" s="21"/>
      <c r="D8" s="27" t="s">
        <v>108</v>
      </c>
      <c r="L8" s="21"/>
    </row>
    <row r="9" spans="1:46" s="2" customFormat="1" ht="16.5" customHeight="1">
      <c r="A9" s="30"/>
      <c r="B9" s="31"/>
      <c r="C9" s="30"/>
      <c r="D9" s="30"/>
      <c r="E9" s="543" t="s">
        <v>799</v>
      </c>
      <c r="F9" s="542"/>
      <c r="G9" s="542"/>
      <c r="H9" s="542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110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523" t="s">
        <v>700</v>
      </c>
      <c r="F11" s="542"/>
      <c r="G11" s="542"/>
      <c r="H11" s="542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45715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534" t="str">
        <f>'Rekapitulace stavby'!E14</f>
        <v xml:space="preserve"> </v>
      </c>
      <c r="F20" s="534"/>
      <c r="G20" s="534"/>
      <c r="H20" s="534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ROUND(J87,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ROUND((SUM(BE87:BE106)),  2)</f>
        <v>0</v>
      </c>
      <c r="G35" s="30"/>
      <c r="H35" s="30"/>
      <c r="I35" s="91">
        <v>0.21</v>
      </c>
      <c r="J35" s="90">
        <f>ROUND(((SUM(BE87:BE106))*I35),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ROUND((SUM(BF87:BF106)),  2)</f>
        <v>0</v>
      </c>
      <c r="G36" s="30"/>
      <c r="H36" s="30"/>
      <c r="I36" s="91">
        <v>0.12</v>
      </c>
      <c r="J36" s="90">
        <f>ROUND(((SUM(BF87:BF106))*I36),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ROUND((SUM(BG87:BG106)),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ROUND((SUM(BH87:BH106)),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ROUND((SUM(BI87:BI106)),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112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108</v>
      </c>
      <c r="L51" s="21"/>
    </row>
    <row r="52" spans="1:47" s="2" customFormat="1" ht="16.5" customHeight="1">
      <c r="A52" s="30"/>
      <c r="B52" s="31"/>
      <c r="C52" s="30"/>
      <c r="D52" s="30"/>
      <c r="E52" s="543" t="s">
        <v>799</v>
      </c>
      <c r="F52" s="542"/>
      <c r="G52" s="542"/>
      <c r="H52" s="542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110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523" t="str">
        <f>E11</f>
        <v>SO 901 - Návrh DIO - objízdná trasa</v>
      </c>
      <c r="F54" s="542"/>
      <c r="G54" s="542"/>
      <c r="H54" s="542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45715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J87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115</v>
      </c>
    </row>
    <row r="64" spans="1:47" s="8" customFormat="1" ht="24.95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1:31" s="9" customFormat="1" ht="19.899999999999999" customHeight="1">
      <c r="B65" s="105"/>
      <c r="D65" s="106" t="s">
        <v>118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1:31" s="2" customFormat="1" ht="21.75" customHeight="1">
      <c r="A66" s="30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84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 s="2" customFormat="1" ht="6.95" customHeight="1">
      <c r="A67" s="30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71" spans="1:31" s="2" customFormat="1" ht="6.95" customHeight="1">
      <c r="A71" s="30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84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s="2" customFormat="1" ht="24.95" customHeight="1">
      <c r="A72" s="30"/>
      <c r="B72" s="31"/>
      <c r="C72" s="22" t="s">
        <v>120</v>
      </c>
      <c r="D72" s="30"/>
      <c r="E72" s="30"/>
      <c r="F72" s="30"/>
      <c r="G72" s="30"/>
      <c r="H72" s="30"/>
      <c r="I72" s="30"/>
      <c r="J72" s="30"/>
      <c r="K72" s="30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6.95" customHeight="1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12" customHeight="1">
      <c r="A74" s="30"/>
      <c r="B74" s="31"/>
      <c r="C74" s="27" t="s">
        <v>15</v>
      </c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6.5" customHeight="1">
      <c r="A75" s="30"/>
      <c r="B75" s="31"/>
      <c r="C75" s="30"/>
      <c r="D75" s="30"/>
      <c r="E75" s="543" t="str">
        <f>E7</f>
        <v>Nová komunikace mezi ul. Dukelskou - Karla Nového - Pražská kasárna, projektová dokumentace</v>
      </c>
      <c r="F75" s="544"/>
      <c r="G75" s="544"/>
      <c r="H75" s="544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1" customFormat="1" ht="12" customHeight="1">
      <c r="B76" s="21"/>
      <c r="C76" s="27" t="s">
        <v>108</v>
      </c>
      <c r="L76" s="21"/>
    </row>
    <row r="77" spans="1:31" s="2" customFormat="1" ht="16.5" customHeight="1">
      <c r="A77" s="30"/>
      <c r="B77" s="31"/>
      <c r="C77" s="30"/>
      <c r="D77" s="30"/>
      <c r="E77" s="543" t="s">
        <v>799</v>
      </c>
      <c r="F77" s="542"/>
      <c r="G77" s="542"/>
      <c r="H77" s="542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2" customFormat="1" ht="12" customHeight="1">
      <c r="A78" s="30"/>
      <c r="B78" s="31"/>
      <c r="C78" s="27" t="s">
        <v>110</v>
      </c>
      <c r="D78" s="30"/>
      <c r="E78" s="30"/>
      <c r="F78" s="30"/>
      <c r="G78" s="30"/>
      <c r="H78" s="30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6.5" customHeight="1">
      <c r="A79" s="30"/>
      <c r="B79" s="31"/>
      <c r="C79" s="30"/>
      <c r="D79" s="30"/>
      <c r="E79" s="523" t="str">
        <f>E11</f>
        <v>SO 901 - Návrh DIO - objízdná trasa</v>
      </c>
      <c r="F79" s="542"/>
      <c r="G79" s="542"/>
      <c r="H79" s="542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6.95" customHeight="1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12" customHeight="1">
      <c r="A81" s="30"/>
      <c r="B81" s="31"/>
      <c r="C81" s="27" t="s">
        <v>19</v>
      </c>
      <c r="D81" s="30"/>
      <c r="E81" s="30"/>
      <c r="F81" s="25" t="str">
        <f>F14</f>
        <v>k.ú. Benešov</v>
      </c>
      <c r="G81" s="30"/>
      <c r="H81" s="30"/>
      <c r="I81" s="27" t="s">
        <v>21</v>
      </c>
      <c r="J81" s="48">
        <f>IF(J14="","",J14)</f>
        <v>45715</v>
      </c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6.95" customHeight="1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5.2" customHeight="1">
      <c r="A83" s="30"/>
      <c r="B83" s="31"/>
      <c r="C83" s="27" t="s">
        <v>22</v>
      </c>
      <c r="D83" s="30"/>
      <c r="E83" s="30"/>
      <c r="F83" s="25" t="str">
        <f>E17</f>
        <v>Město Benešov</v>
      </c>
      <c r="G83" s="30"/>
      <c r="H83" s="30"/>
      <c r="I83" s="27" t="s">
        <v>28</v>
      </c>
      <c r="J83" s="28" t="str">
        <f>E23</f>
        <v>DOPAS s.r.o. Praha</v>
      </c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26</v>
      </c>
      <c r="D84" s="30"/>
      <c r="E84" s="30"/>
      <c r="F84" s="25" t="str">
        <f>IF(E20="","",E20)</f>
        <v xml:space="preserve"> </v>
      </c>
      <c r="G84" s="30"/>
      <c r="H84" s="30"/>
      <c r="I84" s="27" t="s">
        <v>31</v>
      </c>
      <c r="J84" s="28" t="str">
        <f>E26</f>
        <v>L. Štuller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0.3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10" customFormat="1" ht="29.25" customHeight="1">
      <c r="A86" s="109"/>
      <c r="B86" s="110"/>
      <c r="C86" s="111" t="s">
        <v>121</v>
      </c>
      <c r="D86" s="112" t="s">
        <v>55</v>
      </c>
      <c r="E86" s="112" t="s">
        <v>51</v>
      </c>
      <c r="F86" s="112" t="s">
        <v>52</v>
      </c>
      <c r="G86" s="112" t="s">
        <v>122</v>
      </c>
      <c r="H86" s="112" t="s">
        <v>123</v>
      </c>
      <c r="I86" s="112" t="s">
        <v>124</v>
      </c>
      <c r="J86" s="112" t="s">
        <v>114</v>
      </c>
      <c r="K86" s="113" t="s">
        <v>125</v>
      </c>
      <c r="L86" s="114"/>
      <c r="M86" s="55" t="s">
        <v>3</v>
      </c>
      <c r="N86" s="56" t="s">
        <v>40</v>
      </c>
      <c r="O86" s="56" t="s">
        <v>126</v>
      </c>
      <c r="P86" s="56" t="s">
        <v>127</v>
      </c>
      <c r="Q86" s="56" t="s">
        <v>128</v>
      </c>
      <c r="R86" s="56" t="s">
        <v>129</v>
      </c>
      <c r="S86" s="56" t="s">
        <v>130</v>
      </c>
      <c r="T86" s="57" t="s">
        <v>131</v>
      </c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</row>
    <row r="87" spans="1:65" s="2" customFormat="1" ht="22.9" customHeight="1">
      <c r="A87" s="30"/>
      <c r="B87" s="31"/>
      <c r="C87" s="62" t="s">
        <v>132</v>
      </c>
      <c r="D87" s="30"/>
      <c r="E87" s="30"/>
      <c r="F87" s="30"/>
      <c r="G87" s="30"/>
      <c r="H87" s="30"/>
      <c r="I87" s="30"/>
      <c r="J87" s="115">
        <f>BK87</f>
        <v>0</v>
      </c>
      <c r="K87" s="30"/>
      <c r="L87" s="31"/>
      <c r="M87" s="58"/>
      <c r="N87" s="49"/>
      <c r="O87" s="59"/>
      <c r="P87" s="116">
        <f>P88</f>
        <v>2.0700000000000003</v>
      </c>
      <c r="Q87" s="59"/>
      <c r="R87" s="116">
        <f>R88</f>
        <v>0</v>
      </c>
      <c r="S87" s="59"/>
      <c r="T87" s="117">
        <f>T88</f>
        <v>0</v>
      </c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T87" s="18" t="s">
        <v>69</v>
      </c>
      <c r="AU87" s="18" t="s">
        <v>115</v>
      </c>
      <c r="BK87" s="118">
        <f>BK88</f>
        <v>0</v>
      </c>
    </row>
    <row r="88" spans="1:65" s="11" customFormat="1" ht="25.9" customHeight="1">
      <c r="B88" s="119"/>
      <c r="D88" s="120" t="s">
        <v>69</v>
      </c>
      <c r="E88" s="121" t="s">
        <v>133</v>
      </c>
      <c r="F88" s="121" t="s">
        <v>134</v>
      </c>
      <c r="J88" s="122">
        <f>BK88</f>
        <v>0</v>
      </c>
      <c r="L88" s="119"/>
      <c r="M88" s="123"/>
      <c r="N88" s="124"/>
      <c r="O88" s="124"/>
      <c r="P88" s="125">
        <f>P89</f>
        <v>2.0700000000000003</v>
      </c>
      <c r="Q88" s="124"/>
      <c r="R88" s="125">
        <f>R89</f>
        <v>0</v>
      </c>
      <c r="S88" s="124"/>
      <c r="T88" s="126">
        <f>T89</f>
        <v>0</v>
      </c>
      <c r="AR88" s="120" t="s">
        <v>75</v>
      </c>
      <c r="AT88" s="127" t="s">
        <v>69</v>
      </c>
      <c r="AU88" s="127" t="s">
        <v>70</v>
      </c>
      <c r="AY88" s="120" t="s">
        <v>135</v>
      </c>
      <c r="BK88" s="128">
        <f>BK89</f>
        <v>0</v>
      </c>
    </row>
    <row r="89" spans="1:65" s="11" customFormat="1" ht="22.9" customHeight="1">
      <c r="B89" s="119"/>
      <c r="D89" s="120" t="s">
        <v>69</v>
      </c>
      <c r="E89" s="129" t="s">
        <v>181</v>
      </c>
      <c r="F89" s="129" t="s">
        <v>275</v>
      </c>
      <c r="J89" s="130">
        <f>BK89</f>
        <v>0</v>
      </c>
      <c r="L89" s="119"/>
      <c r="M89" s="123"/>
      <c r="N89" s="124"/>
      <c r="O89" s="124"/>
      <c r="P89" s="125">
        <f>SUM(P90:P106)</f>
        <v>2.0700000000000003</v>
      </c>
      <c r="Q89" s="124"/>
      <c r="R89" s="125">
        <f>SUM(R90:R106)</f>
        <v>0</v>
      </c>
      <c r="S89" s="124"/>
      <c r="T89" s="126">
        <f>SUM(T90:T106)</f>
        <v>0</v>
      </c>
      <c r="AR89" s="120" t="s">
        <v>75</v>
      </c>
      <c r="AT89" s="127" t="s">
        <v>69</v>
      </c>
      <c r="AU89" s="127" t="s">
        <v>75</v>
      </c>
      <c r="AY89" s="120" t="s">
        <v>135</v>
      </c>
      <c r="BK89" s="128">
        <f>SUM(BK90:BK106)</f>
        <v>0</v>
      </c>
    </row>
    <row r="90" spans="1:65" s="2" customFormat="1" ht="21.75" customHeight="1">
      <c r="A90" s="30"/>
      <c r="B90" s="131"/>
      <c r="C90" s="132" t="s">
        <v>75</v>
      </c>
      <c r="D90" s="132" t="s">
        <v>137</v>
      </c>
      <c r="E90" s="133" t="s">
        <v>701</v>
      </c>
      <c r="F90" s="134" t="s">
        <v>702</v>
      </c>
      <c r="G90" s="135" t="s">
        <v>279</v>
      </c>
      <c r="H90" s="136">
        <v>5</v>
      </c>
      <c r="I90" s="137"/>
      <c r="J90" s="137">
        <f>ROUND(I90*H90,2)</f>
        <v>0</v>
      </c>
      <c r="K90" s="134" t="s">
        <v>141</v>
      </c>
      <c r="L90" s="31"/>
      <c r="M90" s="138" t="s">
        <v>3</v>
      </c>
      <c r="N90" s="139" t="s">
        <v>41</v>
      </c>
      <c r="O90" s="140">
        <v>0.17399999999999999</v>
      </c>
      <c r="P90" s="140">
        <f>O90*H90</f>
        <v>0.86999999999999988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42" t="s">
        <v>142</v>
      </c>
      <c r="AT90" s="142" t="s">
        <v>137</v>
      </c>
      <c r="AU90" s="142" t="s">
        <v>77</v>
      </c>
      <c r="AY90" s="18" t="s">
        <v>135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8" t="s">
        <v>75</v>
      </c>
      <c r="BK90" s="143">
        <f>ROUND(I90*H90,2)</f>
        <v>0</v>
      </c>
      <c r="BL90" s="18" t="s">
        <v>142</v>
      </c>
      <c r="BM90" s="142" t="s">
        <v>1465</v>
      </c>
    </row>
    <row r="91" spans="1:65" s="12" customFormat="1">
      <c r="B91" s="144"/>
      <c r="D91" s="145" t="s">
        <v>144</v>
      </c>
      <c r="E91" s="146" t="s">
        <v>3</v>
      </c>
      <c r="F91" s="147" t="s">
        <v>703</v>
      </c>
      <c r="H91" s="146" t="s">
        <v>3</v>
      </c>
      <c r="L91" s="144"/>
      <c r="M91" s="148"/>
      <c r="N91" s="149"/>
      <c r="O91" s="149"/>
      <c r="P91" s="149"/>
      <c r="Q91" s="149"/>
      <c r="R91" s="149"/>
      <c r="S91" s="149"/>
      <c r="T91" s="150"/>
      <c r="AT91" s="146" t="s">
        <v>144</v>
      </c>
      <c r="AU91" s="146" t="s">
        <v>77</v>
      </c>
      <c r="AV91" s="12" t="s">
        <v>75</v>
      </c>
      <c r="AW91" s="12" t="s">
        <v>30</v>
      </c>
      <c r="AX91" s="12" t="s">
        <v>70</v>
      </c>
      <c r="AY91" s="146" t="s">
        <v>135</v>
      </c>
    </row>
    <row r="92" spans="1:65" s="13" customFormat="1">
      <c r="B92" s="151"/>
      <c r="D92" s="145" t="s">
        <v>144</v>
      </c>
      <c r="E92" s="152" t="s">
        <v>3</v>
      </c>
      <c r="F92" s="153" t="s">
        <v>704</v>
      </c>
      <c r="H92" s="154">
        <v>2</v>
      </c>
      <c r="L92" s="151"/>
      <c r="M92" s="155"/>
      <c r="N92" s="156"/>
      <c r="O92" s="156"/>
      <c r="P92" s="156"/>
      <c r="Q92" s="156"/>
      <c r="R92" s="156"/>
      <c r="S92" s="156"/>
      <c r="T92" s="157"/>
      <c r="AT92" s="152" t="s">
        <v>144</v>
      </c>
      <c r="AU92" s="152" t="s">
        <v>77</v>
      </c>
      <c r="AV92" s="13" t="s">
        <v>77</v>
      </c>
      <c r="AW92" s="13" t="s">
        <v>30</v>
      </c>
      <c r="AX92" s="13" t="s">
        <v>70</v>
      </c>
      <c r="AY92" s="152" t="s">
        <v>135</v>
      </c>
    </row>
    <row r="93" spans="1:65" s="13" customFormat="1">
      <c r="B93" s="151"/>
      <c r="D93" s="145" t="s">
        <v>144</v>
      </c>
      <c r="E93" s="152" t="s">
        <v>3</v>
      </c>
      <c r="F93" s="153" t="s">
        <v>705</v>
      </c>
      <c r="H93" s="154">
        <v>2</v>
      </c>
      <c r="L93" s="151"/>
      <c r="M93" s="155"/>
      <c r="N93" s="156"/>
      <c r="O93" s="156"/>
      <c r="P93" s="156"/>
      <c r="Q93" s="156"/>
      <c r="R93" s="156"/>
      <c r="S93" s="156"/>
      <c r="T93" s="157"/>
      <c r="AT93" s="152" t="s">
        <v>144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135</v>
      </c>
    </row>
    <row r="94" spans="1:65" s="13" customFormat="1">
      <c r="B94" s="151"/>
      <c r="D94" s="145" t="s">
        <v>144</v>
      </c>
      <c r="E94" s="152" t="s">
        <v>3</v>
      </c>
      <c r="F94" s="153" t="s">
        <v>706</v>
      </c>
      <c r="H94" s="154">
        <v>1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144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135</v>
      </c>
    </row>
    <row r="95" spans="1:65" s="14" customFormat="1">
      <c r="B95" s="158"/>
      <c r="D95" s="145" t="s">
        <v>144</v>
      </c>
      <c r="E95" s="159" t="s">
        <v>3</v>
      </c>
      <c r="F95" s="160" t="s">
        <v>147</v>
      </c>
      <c r="H95" s="161">
        <v>5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144</v>
      </c>
      <c r="AU95" s="159" t="s">
        <v>77</v>
      </c>
      <c r="AV95" s="14" t="s">
        <v>142</v>
      </c>
      <c r="AW95" s="14" t="s">
        <v>30</v>
      </c>
      <c r="AX95" s="14" t="s">
        <v>75</v>
      </c>
      <c r="AY95" s="159" t="s">
        <v>135</v>
      </c>
    </row>
    <row r="96" spans="1:65" s="2" customFormat="1" ht="21.75" customHeight="1">
      <c r="A96" s="30"/>
      <c r="B96" s="131"/>
      <c r="C96" s="132" t="s">
        <v>77</v>
      </c>
      <c r="D96" s="132" t="s">
        <v>137</v>
      </c>
      <c r="E96" s="133" t="s">
        <v>707</v>
      </c>
      <c r="F96" s="134" t="s">
        <v>708</v>
      </c>
      <c r="G96" s="135" t="s">
        <v>279</v>
      </c>
      <c r="H96" s="136">
        <v>6</v>
      </c>
      <c r="I96" s="137"/>
      <c r="J96" s="137">
        <f>ROUND(I96*H96,2)</f>
        <v>0</v>
      </c>
      <c r="K96" s="134" t="s">
        <v>141</v>
      </c>
      <c r="L96" s="31"/>
      <c r="M96" s="138" t="s">
        <v>3</v>
      </c>
      <c r="N96" s="139" t="s">
        <v>41</v>
      </c>
      <c r="O96" s="140">
        <v>0.2</v>
      </c>
      <c r="P96" s="140">
        <f>O96*H96</f>
        <v>1.2000000000000002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142</v>
      </c>
      <c r="AT96" s="142" t="s">
        <v>137</v>
      </c>
      <c r="AU96" s="142" t="s">
        <v>77</v>
      </c>
      <c r="AY96" s="18" t="s">
        <v>135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142</v>
      </c>
      <c r="BM96" s="142" t="s">
        <v>1466</v>
      </c>
    </row>
    <row r="97" spans="1:65" s="12" customFormat="1">
      <c r="B97" s="144"/>
      <c r="D97" s="145" t="s">
        <v>144</v>
      </c>
      <c r="E97" s="146" t="s">
        <v>3</v>
      </c>
      <c r="F97" s="147" t="s">
        <v>703</v>
      </c>
      <c r="H97" s="146" t="s">
        <v>3</v>
      </c>
      <c r="L97" s="144"/>
      <c r="M97" s="148"/>
      <c r="N97" s="149"/>
      <c r="O97" s="149"/>
      <c r="P97" s="149"/>
      <c r="Q97" s="149"/>
      <c r="R97" s="149"/>
      <c r="S97" s="149"/>
      <c r="T97" s="150"/>
      <c r="AT97" s="146" t="s">
        <v>144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135</v>
      </c>
    </row>
    <row r="98" spans="1:65" s="13" customFormat="1">
      <c r="B98" s="151"/>
      <c r="D98" s="145" t="s">
        <v>144</v>
      </c>
      <c r="E98" s="152" t="s">
        <v>3</v>
      </c>
      <c r="F98" s="153" t="s">
        <v>709</v>
      </c>
      <c r="H98" s="154">
        <v>4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144</v>
      </c>
      <c r="AU98" s="152" t="s">
        <v>77</v>
      </c>
      <c r="AV98" s="13" t="s">
        <v>77</v>
      </c>
      <c r="AW98" s="13" t="s">
        <v>30</v>
      </c>
      <c r="AX98" s="13" t="s">
        <v>70</v>
      </c>
      <c r="AY98" s="152" t="s">
        <v>135</v>
      </c>
    </row>
    <row r="99" spans="1:65" s="13" customFormat="1">
      <c r="B99" s="151"/>
      <c r="D99" s="145" t="s">
        <v>144</v>
      </c>
      <c r="E99" s="152" t="s">
        <v>3</v>
      </c>
      <c r="F99" s="153" t="s">
        <v>710</v>
      </c>
      <c r="H99" s="154">
        <v>2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144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135</v>
      </c>
    </row>
    <row r="100" spans="1:65" s="14" customFormat="1">
      <c r="B100" s="158"/>
      <c r="D100" s="145" t="s">
        <v>144</v>
      </c>
      <c r="E100" s="159" t="s">
        <v>3</v>
      </c>
      <c r="F100" s="160" t="s">
        <v>147</v>
      </c>
      <c r="H100" s="161">
        <v>6</v>
      </c>
      <c r="L100" s="158"/>
      <c r="M100" s="162"/>
      <c r="N100" s="163"/>
      <c r="O100" s="163"/>
      <c r="P100" s="163"/>
      <c r="Q100" s="163"/>
      <c r="R100" s="163"/>
      <c r="S100" s="163"/>
      <c r="T100" s="164"/>
      <c r="AT100" s="159" t="s">
        <v>144</v>
      </c>
      <c r="AU100" s="159" t="s">
        <v>77</v>
      </c>
      <c r="AV100" s="14" t="s">
        <v>142</v>
      </c>
      <c r="AW100" s="14" t="s">
        <v>30</v>
      </c>
      <c r="AX100" s="14" t="s">
        <v>75</v>
      </c>
      <c r="AY100" s="159" t="s">
        <v>135</v>
      </c>
    </row>
    <row r="101" spans="1:65" s="2" customFormat="1" ht="24">
      <c r="A101" s="30"/>
      <c r="B101" s="131"/>
      <c r="C101" s="132" t="s">
        <v>152</v>
      </c>
      <c r="D101" s="132" t="s">
        <v>137</v>
      </c>
      <c r="E101" s="133" t="s">
        <v>711</v>
      </c>
      <c r="F101" s="134" t="s">
        <v>712</v>
      </c>
      <c r="G101" s="135" t="s">
        <v>279</v>
      </c>
      <c r="H101" s="136">
        <v>300</v>
      </c>
      <c r="I101" s="137"/>
      <c r="J101" s="137">
        <f>ROUND(I101*H101,2)</f>
        <v>0</v>
      </c>
      <c r="K101" s="134" t="s">
        <v>141</v>
      </c>
      <c r="L101" s="31"/>
      <c r="M101" s="138" t="s">
        <v>3</v>
      </c>
      <c r="N101" s="139" t="s">
        <v>41</v>
      </c>
      <c r="O101" s="140">
        <v>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R101" s="142" t="s">
        <v>142</v>
      </c>
      <c r="AT101" s="142" t="s">
        <v>137</v>
      </c>
      <c r="AU101" s="142" t="s">
        <v>77</v>
      </c>
      <c r="AY101" s="18" t="s">
        <v>135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142</v>
      </c>
      <c r="BM101" s="142" t="s">
        <v>1467</v>
      </c>
    </row>
    <row r="102" spans="1:65" s="12" customFormat="1">
      <c r="B102" s="144"/>
      <c r="D102" s="145" t="s">
        <v>144</v>
      </c>
      <c r="E102" s="146" t="s">
        <v>3</v>
      </c>
      <c r="F102" s="147" t="s">
        <v>713</v>
      </c>
      <c r="H102" s="146" t="s">
        <v>3</v>
      </c>
      <c r="L102" s="144"/>
      <c r="M102" s="148"/>
      <c r="N102" s="149"/>
      <c r="O102" s="149"/>
      <c r="P102" s="149"/>
      <c r="Q102" s="149"/>
      <c r="R102" s="149"/>
      <c r="S102" s="149"/>
      <c r="T102" s="150"/>
      <c r="AT102" s="146" t="s">
        <v>144</v>
      </c>
      <c r="AU102" s="146" t="s">
        <v>77</v>
      </c>
      <c r="AV102" s="12" t="s">
        <v>75</v>
      </c>
      <c r="AW102" s="12" t="s">
        <v>30</v>
      </c>
      <c r="AX102" s="12" t="s">
        <v>70</v>
      </c>
      <c r="AY102" s="146" t="s">
        <v>135</v>
      </c>
    </row>
    <row r="103" spans="1:65" s="13" customFormat="1">
      <c r="B103" s="151"/>
      <c r="D103" s="145" t="s">
        <v>144</v>
      </c>
      <c r="E103" s="152" t="s">
        <v>3</v>
      </c>
      <c r="F103" s="153" t="s">
        <v>1468</v>
      </c>
      <c r="H103" s="154">
        <v>300</v>
      </c>
      <c r="L103" s="151"/>
      <c r="M103" s="155"/>
      <c r="N103" s="156"/>
      <c r="O103" s="156"/>
      <c r="P103" s="156"/>
      <c r="Q103" s="156"/>
      <c r="R103" s="156"/>
      <c r="S103" s="156"/>
      <c r="T103" s="157"/>
      <c r="AT103" s="152" t="s">
        <v>144</v>
      </c>
      <c r="AU103" s="152" t="s">
        <v>77</v>
      </c>
      <c r="AV103" s="13" t="s">
        <v>77</v>
      </c>
      <c r="AW103" s="13" t="s">
        <v>30</v>
      </c>
      <c r="AX103" s="13" t="s">
        <v>75</v>
      </c>
      <c r="AY103" s="152" t="s">
        <v>135</v>
      </c>
    </row>
    <row r="104" spans="1:65" s="2" customFormat="1" ht="24">
      <c r="A104" s="30"/>
      <c r="B104" s="131"/>
      <c r="C104" s="132" t="s">
        <v>142</v>
      </c>
      <c r="D104" s="132" t="s">
        <v>137</v>
      </c>
      <c r="E104" s="133" t="s">
        <v>714</v>
      </c>
      <c r="F104" s="134" t="s">
        <v>715</v>
      </c>
      <c r="G104" s="135" t="s">
        <v>279</v>
      </c>
      <c r="H104" s="136">
        <v>360</v>
      </c>
      <c r="I104" s="137"/>
      <c r="J104" s="137">
        <f>ROUND(I104*H104,2)</f>
        <v>0</v>
      </c>
      <c r="K104" s="134" t="s">
        <v>141</v>
      </c>
      <c r="L104" s="31"/>
      <c r="M104" s="138" t="s">
        <v>3</v>
      </c>
      <c r="N104" s="139" t="s">
        <v>41</v>
      </c>
      <c r="O104" s="140">
        <v>0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2" t="s">
        <v>142</v>
      </c>
      <c r="AT104" s="142" t="s">
        <v>137</v>
      </c>
      <c r="AU104" s="142" t="s">
        <v>77</v>
      </c>
      <c r="AY104" s="18" t="s">
        <v>135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142</v>
      </c>
      <c r="BM104" s="142" t="s">
        <v>1469</v>
      </c>
    </row>
    <row r="105" spans="1:65" s="12" customFormat="1">
      <c r="B105" s="144"/>
      <c r="D105" s="145" t="s">
        <v>144</v>
      </c>
      <c r="E105" s="146" t="s">
        <v>3</v>
      </c>
      <c r="F105" s="147" t="s">
        <v>716</v>
      </c>
      <c r="H105" s="146" t="s">
        <v>3</v>
      </c>
      <c r="L105" s="144"/>
      <c r="M105" s="148"/>
      <c r="N105" s="149"/>
      <c r="O105" s="149"/>
      <c r="P105" s="149"/>
      <c r="Q105" s="149"/>
      <c r="R105" s="149"/>
      <c r="S105" s="149"/>
      <c r="T105" s="150"/>
      <c r="AT105" s="146" t="s">
        <v>144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135</v>
      </c>
    </row>
    <row r="106" spans="1:65" s="13" customFormat="1">
      <c r="B106" s="151"/>
      <c r="D106" s="145" t="s">
        <v>144</v>
      </c>
      <c r="E106" s="152" t="s">
        <v>3</v>
      </c>
      <c r="F106" s="153" t="s">
        <v>1470</v>
      </c>
      <c r="H106" s="154">
        <v>360</v>
      </c>
      <c r="L106" s="151"/>
      <c r="M106" s="165"/>
      <c r="N106" s="166"/>
      <c r="O106" s="166"/>
      <c r="P106" s="166"/>
      <c r="Q106" s="166"/>
      <c r="R106" s="166"/>
      <c r="S106" s="166"/>
      <c r="T106" s="167"/>
      <c r="AT106" s="152" t="s">
        <v>144</v>
      </c>
      <c r="AU106" s="152" t="s">
        <v>77</v>
      </c>
      <c r="AV106" s="13" t="s">
        <v>77</v>
      </c>
      <c r="AW106" s="13" t="s">
        <v>30</v>
      </c>
      <c r="AX106" s="13" t="s">
        <v>75</v>
      </c>
      <c r="AY106" s="152" t="s">
        <v>135</v>
      </c>
    </row>
    <row r="107" spans="1:65" s="2" customFormat="1" ht="6.95" customHeight="1">
      <c r="A107" s="30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31"/>
      <c r="M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</sheetData>
  <autoFilter ref="C86:K106" xr:uid="{00000000-0009-0000-0000-00000D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901 - Návrh DIO - objízdná trasa&amp;CStrana &amp;P z &amp;N&amp;RPoložkový soupis prací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M113"/>
  <sheetViews>
    <sheetView showGridLines="0" topLeftCell="A90" workbookViewId="0">
      <selection activeCell="I90" sqref="I90:I11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105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s="1" customFormat="1" ht="12" customHeight="1">
      <c r="B8" s="21"/>
      <c r="D8" s="27" t="s">
        <v>108</v>
      </c>
      <c r="L8" s="21"/>
    </row>
    <row r="9" spans="1:46" s="2" customFormat="1" ht="16.5" customHeight="1">
      <c r="A9" s="30"/>
      <c r="B9" s="31"/>
      <c r="C9" s="30"/>
      <c r="D9" s="30"/>
      <c r="E9" s="543" t="s">
        <v>799</v>
      </c>
      <c r="F9" s="542"/>
      <c r="G9" s="542"/>
      <c r="H9" s="542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110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523" t="s">
        <v>1471</v>
      </c>
      <c r="F11" s="542"/>
      <c r="G11" s="542"/>
      <c r="H11" s="542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45715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534" t="str">
        <f>'Rekapitulace stavby'!E14</f>
        <v xml:space="preserve"> </v>
      </c>
      <c r="F20" s="534"/>
      <c r="G20" s="534"/>
      <c r="H20" s="534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ROUND(J87,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ROUND((SUM(BE87:BE112)),  2)</f>
        <v>0</v>
      </c>
      <c r="G35" s="30"/>
      <c r="H35" s="30"/>
      <c r="I35" s="91">
        <v>0.21</v>
      </c>
      <c r="J35" s="90">
        <f>ROUND(((SUM(BE87:BE112))*I35),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ROUND((SUM(BF87:BF112)),  2)</f>
        <v>0</v>
      </c>
      <c r="G36" s="30"/>
      <c r="H36" s="30"/>
      <c r="I36" s="91">
        <v>0.12</v>
      </c>
      <c r="J36" s="90">
        <f>ROUND(((SUM(BF87:BF112))*I36),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ROUND((SUM(BG87:BG112)),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ROUND((SUM(BH87:BH112)),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ROUND((SUM(BI87:BI112)),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112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108</v>
      </c>
      <c r="L51" s="21"/>
    </row>
    <row r="52" spans="1:47" s="2" customFormat="1" ht="16.5" customHeight="1">
      <c r="A52" s="30"/>
      <c r="B52" s="31"/>
      <c r="C52" s="30"/>
      <c r="D52" s="30"/>
      <c r="E52" s="543" t="s">
        <v>799</v>
      </c>
      <c r="F52" s="542"/>
      <c r="G52" s="542"/>
      <c r="H52" s="542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110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523" t="str">
        <f>E11</f>
        <v>SO 902 - Návrh DIO</v>
      </c>
      <c r="F54" s="542"/>
      <c r="G54" s="542"/>
      <c r="H54" s="542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45715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J87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115</v>
      </c>
    </row>
    <row r="64" spans="1:47" s="8" customFormat="1" ht="24.95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1:31" s="9" customFormat="1" ht="19.899999999999999" customHeight="1">
      <c r="B65" s="105"/>
      <c r="D65" s="106" t="s">
        <v>118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1:31" s="2" customFormat="1" ht="21.75" customHeight="1">
      <c r="A66" s="30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84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 s="2" customFormat="1" ht="6.95" customHeight="1">
      <c r="A67" s="30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71" spans="1:31" s="2" customFormat="1" ht="6.95" customHeight="1">
      <c r="A71" s="30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84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s="2" customFormat="1" ht="24.95" customHeight="1">
      <c r="A72" s="30"/>
      <c r="B72" s="31"/>
      <c r="C72" s="22" t="s">
        <v>120</v>
      </c>
      <c r="D72" s="30"/>
      <c r="E72" s="30"/>
      <c r="F72" s="30"/>
      <c r="G72" s="30"/>
      <c r="H72" s="30"/>
      <c r="I72" s="30"/>
      <c r="J72" s="30"/>
      <c r="K72" s="30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6.95" customHeight="1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12" customHeight="1">
      <c r="A74" s="30"/>
      <c r="B74" s="31"/>
      <c r="C74" s="27" t="s">
        <v>15</v>
      </c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6.5" customHeight="1">
      <c r="A75" s="30"/>
      <c r="B75" s="31"/>
      <c r="C75" s="30"/>
      <c r="D75" s="30"/>
      <c r="E75" s="543" t="str">
        <f>E7</f>
        <v>Nová komunikace mezi ul. Dukelskou - Karla Nového - Pražská kasárna, projektová dokumentace</v>
      </c>
      <c r="F75" s="544"/>
      <c r="G75" s="544"/>
      <c r="H75" s="544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1" customFormat="1" ht="12" customHeight="1">
      <c r="B76" s="21"/>
      <c r="C76" s="27" t="s">
        <v>108</v>
      </c>
      <c r="L76" s="21"/>
    </row>
    <row r="77" spans="1:31" s="2" customFormat="1" ht="16.5" customHeight="1">
      <c r="A77" s="30"/>
      <c r="B77" s="31"/>
      <c r="C77" s="30"/>
      <c r="D77" s="30"/>
      <c r="E77" s="543" t="s">
        <v>799</v>
      </c>
      <c r="F77" s="542"/>
      <c r="G77" s="542"/>
      <c r="H77" s="542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2" customFormat="1" ht="12" customHeight="1">
      <c r="A78" s="30"/>
      <c r="B78" s="31"/>
      <c r="C78" s="27" t="s">
        <v>110</v>
      </c>
      <c r="D78" s="30"/>
      <c r="E78" s="30"/>
      <c r="F78" s="30"/>
      <c r="G78" s="30"/>
      <c r="H78" s="30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6.5" customHeight="1">
      <c r="A79" s="30"/>
      <c r="B79" s="31"/>
      <c r="C79" s="30"/>
      <c r="D79" s="30"/>
      <c r="E79" s="523" t="str">
        <f>E11</f>
        <v>SO 902 - Návrh DIO</v>
      </c>
      <c r="F79" s="542"/>
      <c r="G79" s="542"/>
      <c r="H79" s="542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6.95" customHeight="1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12" customHeight="1">
      <c r="A81" s="30"/>
      <c r="B81" s="31"/>
      <c r="C81" s="27" t="s">
        <v>19</v>
      </c>
      <c r="D81" s="30"/>
      <c r="E81" s="30"/>
      <c r="F81" s="25" t="str">
        <f>F14</f>
        <v>k.ú. Benešov</v>
      </c>
      <c r="G81" s="30"/>
      <c r="H81" s="30"/>
      <c r="I81" s="27" t="s">
        <v>21</v>
      </c>
      <c r="J81" s="48">
        <f>IF(J14="","",J14)</f>
        <v>45715</v>
      </c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6.95" customHeight="1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5.2" customHeight="1">
      <c r="A83" s="30"/>
      <c r="B83" s="31"/>
      <c r="C83" s="27" t="s">
        <v>22</v>
      </c>
      <c r="D83" s="30"/>
      <c r="E83" s="30"/>
      <c r="F83" s="25" t="str">
        <f>E17</f>
        <v>Město Benešov</v>
      </c>
      <c r="G83" s="30"/>
      <c r="H83" s="30"/>
      <c r="I83" s="27" t="s">
        <v>28</v>
      </c>
      <c r="J83" s="28" t="str">
        <f>E23</f>
        <v>DOPAS s.r.o. Praha</v>
      </c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26</v>
      </c>
      <c r="D84" s="30"/>
      <c r="E84" s="30"/>
      <c r="F84" s="25" t="str">
        <f>IF(E20="","",E20)</f>
        <v xml:space="preserve"> </v>
      </c>
      <c r="G84" s="30"/>
      <c r="H84" s="30"/>
      <c r="I84" s="27" t="s">
        <v>31</v>
      </c>
      <c r="J84" s="28" t="str">
        <f>E26</f>
        <v>L. Štuller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0.3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10" customFormat="1" ht="29.25" customHeight="1">
      <c r="A86" s="109"/>
      <c r="B86" s="110"/>
      <c r="C86" s="111" t="s">
        <v>121</v>
      </c>
      <c r="D86" s="112" t="s">
        <v>55</v>
      </c>
      <c r="E86" s="112" t="s">
        <v>51</v>
      </c>
      <c r="F86" s="112" t="s">
        <v>52</v>
      </c>
      <c r="G86" s="112" t="s">
        <v>122</v>
      </c>
      <c r="H86" s="112" t="s">
        <v>123</v>
      </c>
      <c r="I86" s="112" t="s">
        <v>124</v>
      </c>
      <c r="J86" s="112" t="s">
        <v>114</v>
      </c>
      <c r="K86" s="113" t="s">
        <v>125</v>
      </c>
      <c r="L86" s="114"/>
      <c r="M86" s="55" t="s">
        <v>3</v>
      </c>
      <c r="N86" s="56" t="s">
        <v>40</v>
      </c>
      <c r="O86" s="56" t="s">
        <v>126</v>
      </c>
      <c r="P86" s="56" t="s">
        <v>127</v>
      </c>
      <c r="Q86" s="56" t="s">
        <v>128</v>
      </c>
      <c r="R86" s="56" t="s">
        <v>129</v>
      </c>
      <c r="S86" s="56" t="s">
        <v>130</v>
      </c>
      <c r="T86" s="57" t="s">
        <v>131</v>
      </c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</row>
    <row r="87" spans="1:65" s="2" customFormat="1" ht="22.9" customHeight="1">
      <c r="A87" s="30"/>
      <c r="B87" s="31"/>
      <c r="C87" s="62" t="s">
        <v>132</v>
      </c>
      <c r="D87" s="30"/>
      <c r="E87" s="30"/>
      <c r="F87" s="30"/>
      <c r="G87" s="30"/>
      <c r="H87" s="30"/>
      <c r="I87" s="30"/>
      <c r="J87" s="115">
        <f>BK87</f>
        <v>0</v>
      </c>
      <c r="K87" s="30"/>
      <c r="L87" s="31"/>
      <c r="M87" s="58"/>
      <c r="N87" s="49"/>
      <c r="O87" s="59"/>
      <c r="P87" s="116">
        <f>P88</f>
        <v>2.6199999999999997</v>
      </c>
      <c r="Q87" s="59"/>
      <c r="R87" s="116">
        <f>R88</f>
        <v>0</v>
      </c>
      <c r="S87" s="59"/>
      <c r="T87" s="117">
        <f>T88</f>
        <v>0</v>
      </c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T87" s="18" t="s">
        <v>69</v>
      </c>
      <c r="AU87" s="18" t="s">
        <v>115</v>
      </c>
      <c r="BK87" s="118">
        <f>BK88</f>
        <v>0</v>
      </c>
    </row>
    <row r="88" spans="1:65" s="11" customFormat="1" ht="25.9" customHeight="1">
      <c r="B88" s="119"/>
      <c r="D88" s="120" t="s">
        <v>69</v>
      </c>
      <c r="E88" s="121" t="s">
        <v>133</v>
      </c>
      <c r="F88" s="121" t="s">
        <v>134</v>
      </c>
      <c r="J88" s="122">
        <f>BK88</f>
        <v>0</v>
      </c>
      <c r="L88" s="119"/>
      <c r="M88" s="123"/>
      <c r="N88" s="124"/>
      <c r="O88" s="124"/>
      <c r="P88" s="125">
        <f>P89</f>
        <v>2.6199999999999997</v>
      </c>
      <c r="Q88" s="124"/>
      <c r="R88" s="125">
        <f>R89</f>
        <v>0</v>
      </c>
      <c r="S88" s="124"/>
      <c r="T88" s="126">
        <f>T89</f>
        <v>0</v>
      </c>
      <c r="AR88" s="120" t="s">
        <v>75</v>
      </c>
      <c r="AT88" s="127" t="s">
        <v>69</v>
      </c>
      <c r="AU88" s="127" t="s">
        <v>70</v>
      </c>
      <c r="AY88" s="120" t="s">
        <v>135</v>
      </c>
      <c r="BK88" s="128">
        <f>BK89</f>
        <v>0</v>
      </c>
    </row>
    <row r="89" spans="1:65" s="11" customFormat="1" ht="22.9" customHeight="1">
      <c r="B89" s="119"/>
      <c r="D89" s="120" t="s">
        <v>69</v>
      </c>
      <c r="E89" s="129" t="s">
        <v>181</v>
      </c>
      <c r="F89" s="129" t="s">
        <v>275</v>
      </c>
      <c r="J89" s="130">
        <f>BK89</f>
        <v>0</v>
      </c>
      <c r="L89" s="119"/>
      <c r="M89" s="123"/>
      <c r="N89" s="124"/>
      <c r="O89" s="124"/>
      <c r="P89" s="125">
        <f>SUM(P90:P112)</f>
        <v>2.6199999999999997</v>
      </c>
      <c r="Q89" s="124"/>
      <c r="R89" s="125">
        <f>SUM(R90:R112)</f>
        <v>0</v>
      </c>
      <c r="S89" s="124"/>
      <c r="T89" s="126">
        <f>SUM(T90:T112)</f>
        <v>0</v>
      </c>
      <c r="AR89" s="120" t="s">
        <v>75</v>
      </c>
      <c r="AT89" s="127" t="s">
        <v>69</v>
      </c>
      <c r="AU89" s="127" t="s">
        <v>75</v>
      </c>
      <c r="AY89" s="120" t="s">
        <v>135</v>
      </c>
      <c r="BK89" s="128">
        <f>SUM(BK90:BK112)</f>
        <v>0</v>
      </c>
    </row>
    <row r="90" spans="1:65" s="2" customFormat="1" ht="21.75" customHeight="1">
      <c r="A90" s="30"/>
      <c r="B90" s="131"/>
      <c r="C90" s="132" t="s">
        <v>75</v>
      </c>
      <c r="D90" s="132" t="s">
        <v>137</v>
      </c>
      <c r="E90" s="133" t="s">
        <v>701</v>
      </c>
      <c r="F90" s="134" t="s">
        <v>702</v>
      </c>
      <c r="G90" s="135" t="s">
        <v>279</v>
      </c>
      <c r="H90" s="136">
        <v>5</v>
      </c>
      <c r="I90" s="137"/>
      <c r="J90" s="137">
        <f>ROUND(I90*H90,2)</f>
        <v>0</v>
      </c>
      <c r="K90" s="134" t="s">
        <v>141</v>
      </c>
      <c r="L90" s="31"/>
      <c r="M90" s="138" t="s">
        <v>3</v>
      </c>
      <c r="N90" s="139" t="s">
        <v>41</v>
      </c>
      <c r="O90" s="140">
        <v>0.17399999999999999</v>
      </c>
      <c r="P90" s="140">
        <f>O90*H90</f>
        <v>0.86999999999999988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42" t="s">
        <v>142</v>
      </c>
      <c r="AT90" s="142" t="s">
        <v>137</v>
      </c>
      <c r="AU90" s="142" t="s">
        <v>77</v>
      </c>
      <c r="AY90" s="18" t="s">
        <v>135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8" t="s">
        <v>75</v>
      </c>
      <c r="BK90" s="143">
        <f>ROUND(I90*H90,2)</f>
        <v>0</v>
      </c>
      <c r="BL90" s="18" t="s">
        <v>142</v>
      </c>
      <c r="BM90" s="142" t="s">
        <v>1472</v>
      </c>
    </row>
    <row r="91" spans="1:65" s="12" customFormat="1">
      <c r="B91" s="144"/>
      <c r="D91" s="145" t="s">
        <v>144</v>
      </c>
      <c r="E91" s="146" t="s">
        <v>3</v>
      </c>
      <c r="F91" s="147" t="s">
        <v>1473</v>
      </c>
      <c r="H91" s="146" t="s">
        <v>3</v>
      </c>
      <c r="L91" s="144"/>
      <c r="M91" s="148"/>
      <c r="N91" s="149"/>
      <c r="O91" s="149"/>
      <c r="P91" s="149"/>
      <c r="Q91" s="149"/>
      <c r="R91" s="149"/>
      <c r="S91" s="149"/>
      <c r="T91" s="150"/>
      <c r="AT91" s="146" t="s">
        <v>144</v>
      </c>
      <c r="AU91" s="146" t="s">
        <v>77</v>
      </c>
      <c r="AV91" s="12" t="s">
        <v>75</v>
      </c>
      <c r="AW91" s="12" t="s">
        <v>30</v>
      </c>
      <c r="AX91" s="12" t="s">
        <v>70</v>
      </c>
      <c r="AY91" s="146" t="s">
        <v>135</v>
      </c>
    </row>
    <row r="92" spans="1:65" s="13" customFormat="1">
      <c r="B92" s="151"/>
      <c r="D92" s="145" t="s">
        <v>144</v>
      </c>
      <c r="E92" s="152" t="s">
        <v>3</v>
      </c>
      <c r="F92" s="153" t="s">
        <v>1474</v>
      </c>
      <c r="H92" s="154">
        <v>1</v>
      </c>
      <c r="L92" s="151"/>
      <c r="M92" s="155"/>
      <c r="N92" s="156"/>
      <c r="O92" s="156"/>
      <c r="P92" s="156"/>
      <c r="Q92" s="156"/>
      <c r="R92" s="156"/>
      <c r="S92" s="156"/>
      <c r="T92" s="157"/>
      <c r="AT92" s="152" t="s">
        <v>144</v>
      </c>
      <c r="AU92" s="152" t="s">
        <v>77</v>
      </c>
      <c r="AV92" s="13" t="s">
        <v>77</v>
      </c>
      <c r="AW92" s="13" t="s">
        <v>30</v>
      </c>
      <c r="AX92" s="13" t="s">
        <v>70</v>
      </c>
      <c r="AY92" s="152" t="s">
        <v>135</v>
      </c>
    </row>
    <row r="93" spans="1:65" s="13" customFormat="1">
      <c r="B93" s="151"/>
      <c r="D93" s="145" t="s">
        <v>144</v>
      </c>
      <c r="E93" s="152" t="s">
        <v>3</v>
      </c>
      <c r="F93" s="153" t="s">
        <v>1475</v>
      </c>
      <c r="H93" s="154">
        <v>2</v>
      </c>
      <c r="L93" s="151"/>
      <c r="M93" s="155"/>
      <c r="N93" s="156"/>
      <c r="O93" s="156"/>
      <c r="P93" s="156"/>
      <c r="Q93" s="156"/>
      <c r="R93" s="156"/>
      <c r="S93" s="156"/>
      <c r="T93" s="157"/>
      <c r="AT93" s="152" t="s">
        <v>144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135</v>
      </c>
    </row>
    <row r="94" spans="1:65" s="13" customFormat="1">
      <c r="B94" s="151"/>
      <c r="D94" s="145" t="s">
        <v>144</v>
      </c>
      <c r="E94" s="152" t="s">
        <v>3</v>
      </c>
      <c r="F94" s="153" t="s">
        <v>1476</v>
      </c>
      <c r="H94" s="154">
        <v>2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144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135</v>
      </c>
    </row>
    <row r="95" spans="1:65" s="14" customFormat="1">
      <c r="B95" s="158"/>
      <c r="D95" s="145" t="s">
        <v>144</v>
      </c>
      <c r="E95" s="159" t="s">
        <v>3</v>
      </c>
      <c r="F95" s="160" t="s">
        <v>147</v>
      </c>
      <c r="H95" s="161">
        <v>5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144</v>
      </c>
      <c r="AU95" s="159" t="s">
        <v>77</v>
      </c>
      <c r="AV95" s="14" t="s">
        <v>142</v>
      </c>
      <c r="AW95" s="14" t="s">
        <v>30</v>
      </c>
      <c r="AX95" s="14" t="s">
        <v>75</v>
      </c>
      <c r="AY95" s="159" t="s">
        <v>135</v>
      </c>
    </row>
    <row r="96" spans="1:65" s="2" customFormat="1" ht="24">
      <c r="A96" s="30"/>
      <c r="B96" s="131"/>
      <c r="C96" s="132" t="s">
        <v>77</v>
      </c>
      <c r="D96" s="132" t="s">
        <v>137</v>
      </c>
      <c r="E96" s="133" t="s">
        <v>711</v>
      </c>
      <c r="F96" s="134" t="s">
        <v>712</v>
      </c>
      <c r="G96" s="135" t="s">
        <v>279</v>
      </c>
      <c r="H96" s="136">
        <v>300</v>
      </c>
      <c r="I96" s="137"/>
      <c r="J96" s="137">
        <f>ROUND(I96*H96,2)</f>
        <v>0</v>
      </c>
      <c r="K96" s="134" t="s">
        <v>141</v>
      </c>
      <c r="L96" s="31"/>
      <c r="M96" s="138" t="s">
        <v>3</v>
      </c>
      <c r="N96" s="139" t="s">
        <v>41</v>
      </c>
      <c r="O96" s="140">
        <v>0</v>
      </c>
      <c r="P96" s="140">
        <f>O96*H96</f>
        <v>0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142</v>
      </c>
      <c r="AT96" s="142" t="s">
        <v>137</v>
      </c>
      <c r="AU96" s="142" t="s">
        <v>77</v>
      </c>
      <c r="AY96" s="18" t="s">
        <v>135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142</v>
      </c>
      <c r="BM96" s="142" t="s">
        <v>1477</v>
      </c>
    </row>
    <row r="97" spans="1:65" s="12" customFormat="1">
      <c r="B97" s="144"/>
      <c r="D97" s="145" t="s">
        <v>144</v>
      </c>
      <c r="E97" s="146" t="s">
        <v>3</v>
      </c>
      <c r="F97" s="147" t="s">
        <v>713</v>
      </c>
      <c r="H97" s="146" t="s">
        <v>3</v>
      </c>
      <c r="L97" s="144"/>
      <c r="M97" s="148"/>
      <c r="N97" s="149"/>
      <c r="O97" s="149"/>
      <c r="P97" s="149"/>
      <c r="Q97" s="149"/>
      <c r="R97" s="149"/>
      <c r="S97" s="149"/>
      <c r="T97" s="150"/>
      <c r="AT97" s="146" t="s">
        <v>144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135</v>
      </c>
    </row>
    <row r="98" spans="1:65" s="13" customFormat="1">
      <c r="B98" s="151"/>
      <c r="D98" s="145" t="s">
        <v>144</v>
      </c>
      <c r="E98" s="152" t="s">
        <v>3</v>
      </c>
      <c r="F98" s="153" t="s">
        <v>1468</v>
      </c>
      <c r="H98" s="154">
        <v>300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144</v>
      </c>
      <c r="AU98" s="152" t="s">
        <v>77</v>
      </c>
      <c r="AV98" s="13" t="s">
        <v>77</v>
      </c>
      <c r="AW98" s="13" t="s">
        <v>30</v>
      </c>
      <c r="AX98" s="13" t="s">
        <v>75</v>
      </c>
      <c r="AY98" s="152" t="s">
        <v>135</v>
      </c>
    </row>
    <row r="99" spans="1:65" s="2" customFormat="1" ht="24">
      <c r="A99" s="30"/>
      <c r="B99" s="131"/>
      <c r="C99" s="132" t="s">
        <v>152</v>
      </c>
      <c r="D99" s="132" t="s">
        <v>137</v>
      </c>
      <c r="E99" s="133" t="s">
        <v>717</v>
      </c>
      <c r="F99" s="134" t="s">
        <v>718</v>
      </c>
      <c r="G99" s="135" t="s">
        <v>279</v>
      </c>
      <c r="H99" s="136">
        <v>4</v>
      </c>
      <c r="I99" s="137"/>
      <c r="J99" s="137">
        <f>ROUND(I99*H99,2)</f>
        <v>0</v>
      </c>
      <c r="K99" s="134" t="s">
        <v>141</v>
      </c>
      <c r="L99" s="31"/>
      <c r="M99" s="138" t="s">
        <v>3</v>
      </c>
      <c r="N99" s="139" t="s">
        <v>41</v>
      </c>
      <c r="O99" s="140">
        <v>0.4</v>
      </c>
      <c r="P99" s="140">
        <f>O99*H99</f>
        <v>1.6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42" t="s">
        <v>142</v>
      </c>
      <c r="AT99" s="142" t="s">
        <v>137</v>
      </c>
      <c r="AU99" s="142" t="s">
        <v>77</v>
      </c>
      <c r="AY99" s="18" t="s">
        <v>135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142</v>
      </c>
      <c r="BM99" s="142" t="s">
        <v>1478</v>
      </c>
    </row>
    <row r="100" spans="1:65" s="12" customFormat="1">
      <c r="B100" s="144"/>
      <c r="D100" s="145" t="s">
        <v>144</v>
      </c>
      <c r="E100" s="146" t="s">
        <v>3</v>
      </c>
      <c r="F100" s="147" t="s">
        <v>1473</v>
      </c>
      <c r="H100" s="146" t="s">
        <v>3</v>
      </c>
      <c r="L100" s="144"/>
      <c r="M100" s="148"/>
      <c r="N100" s="149"/>
      <c r="O100" s="149"/>
      <c r="P100" s="149"/>
      <c r="Q100" s="149"/>
      <c r="R100" s="149"/>
      <c r="S100" s="149"/>
      <c r="T100" s="150"/>
      <c r="AT100" s="146" t="s">
        <v>144</v>
      </c>
      <c r="AU100" s="146" t="s">
        <v>77</v>
      </c>
      <c r="AV100" s="12" t="s">
        <v>75</v>
      </c>
      <c r="AW100" s="12" t="s">
        <v>30</v>
      </c>
      <c r="AX100" s="12" t="s">
        <v>70</v>
      </c>
      <c r="AY100" s="146" t="s">
        <v>135</v>
      </c>
    </row>
    <row r="101" spans="1:65" s="13" customFormat="1">
      <c r="B101" s="151"/>
      <c r="D101" s="145" t="s">
        <v>144</v>
      </c>
      <c r="E101" s="152" t="s">
        <v>3</v>
      </c>
      <c r="F101" s="153" t="s">
        <v>1479</v>
      </c>
      <c r="H101" s="154">
        <v>4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144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135</v>
      </c>
    </row>
    <row r="102" spans="1:65" s="14" customFormat="1">
      <c r="B102" s="158"/>
      <c r="D102" s="145" t="s">
        <v>144</v>
      </c>
      <c r="E102" s="159" t="s">
        <v>3</v>
      </c>
      <c r="F102" s="160" t="s">
        <v>147</v>
      </c>
      <c r="H102" s="161">
        <v>4</v>
      </c>
      <c r="L102" s="158"/>
      <c r="M102" s="162"/>
      <c r="N102" s="163"/>
      <c r="O102" s="163"/>
      <c r="P102" s="163"/>
      <c r="Q102" s="163"/>
      <c r="R102" s="163"/>
      <c r="S102" s="163"/>
      <c r="T102" s="164"/>
      <c r="AT102" s="159" t="s">
        <v>144</v>
      </c>
      <c r="AU102" s="159" t="s">
        <v>77</v>
      </c>
      <c r="AV102" s="14" t="s">
        <v>142</v>
      </c>
      <c r="AW102" s="14" t="s">
        <v>30</v>
      </c>
      <c r="AX102" s="14" t="s">
        <v>75</v>
      </c>
      <c r="AY102" s="159" t="s">
        <v>135</v>
      </c>
    </row>
    <row r="103" spans="1:65" s="2" customFormat="1" ht="24">
      <c r="A103" s="30"/>
      <c r="B103" s="131"/>
      <c r="C103" s="132" t="s">
        <v>142</v>
      </c>
      <c r="D103" s="132" t="s">
        <v>137</v>
      </c>
      <c r="E103" s="133" t="s">
        <v>719</v>
      </c>
      <c r="F103" s="134" t="s">
        <v>720</v>
      </c>
      <c r="G103" s="135" t="s">
        <v>279</v>
      </c>
      <c r="H103" s="136">
        <v>240</v>
      </c>
      <c r="I103" s="137"/>
      <c r="J103" s="137">
        <f>ROUND(I103*H103,2)</f>
        <v>0</v>
      </c>
      <c r="K103" s="134" t="s">
        <v>141</v>
      </c>
      <c r="L103" s="31"/>
      <c r="M103" s="138" t="s">
        <v>3</v>
      </c>
      <c r="N103" s="139" t="s">
        <v>41</v>
      </c>
      <c r="O103" s="140">
        <v>0</v>
      </c>
      <c r="P103" s="140">
        <f>O103*H103</f>
        <v>0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R103" s="142" t="s">
        <v>142</v>
      </c>
      <c r="AT103" s="142" t="s">
        <v>137</v>
      </c>
      <c r="AU103" s="142" t="s">
        <v>77</v>
      </c>
      <c r="AY103" s="18" t="s">
        <v>135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8" t="s">
        <v>75</v>
      </c>
      <c r="BK103" s="143">
        <f>ROUND(I103*H103,2)</f>
        <v>0</v>
      </c>
      <c r="BL103" s="18" t="s">
        <v>142</v>
      </c>
      <c r="BM103" s="142" t="s">
        <v>1480</v>
      </c>
    </row>
    <row r="104" spans="1:65" s="12" customFormat="1">
      <c r="B104" s="144"/>
      <c r="D104" s="145" t="s">
        <v>144</v>
      </c>
      <c r="E104" s="146" t="s">
        <v>3</v>
      </c>
      <c r="F104" s="147" t="s">
        <v>721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144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135</v>
      </c>
    </row>
    <row r="105" spans="1:65" s="13" customFormat="1">
      <c r="B105" s="151"/>
      <c r="D105" s="145" t="s">
        <v>144</v>
      </c>
      <c r="E105" s="152" t="s">
        <v>3</v>
      </c>
      <c r="F105" s="153" t="s">
        <v>1481</v>
      </c>
      <c r="H105" s="154">
        <v>240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144</v>
      </c>
      <c r="AU105" s="152" t="s">
        <v>77</v>
      </c>
      <c r="AV105" s="13" t="s">
        <v>77</v>
      </c>
      <c r="AW105" s="13" t="s">
        <v>30</v>
      </c>
      <c r="AX105" s="13" t="s">
        <v>75</v>
      </c>
      <c r="AY105" s="152" t="s">
        <v>135</v>
      </c>
    </row>
    <row r="106" spans="1:65" s="2" customFormat="1" ht="16.5" customHeight="1">
      <c r="A106" s="30"/>
      <c r="B106" s="131"/>
      <c r="C106" s="132" t="s">
        <v>161</v>
      </c>
      <c r="D106" s="132" t="s">
        <v>137</v>
      </c>
      <c r="E106" s="133" t="s">
        <v>722</v>
      </c>
      <c r="F106" s="134" t="s">
        <v>723</v>
      </c>
      <c r="G106" s="135" t="s">
        <v>279</v>
      </c>
      <c r="H106" s="136">
        <v>2</v>
      </c>
      <c r="I106" s="137"/>
      <c r="J106" s="137">
        <f>ROUND(I106*H106,2)</f>
        <v>0</v>
      </c>
      <c r="K106" s="134" t="s">
        <v>141</v>
      </c>
      <c r="L106" s="31"/>
      <c r="M106" s="138" t="s">
        <v>3</v>
      </c>
      <c r="N106" s="139" t="s">
        <v>41</v>
      </c>
      <c r="O106" s="140">
        <v>7.4999999999999997E-2</v>
      </c>
      <c r="P106" s="140">
        <f>O106*H106</f>
        <v>0.15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R106" s="142" t="s">
        <v>142</v>
      </c>
      <c r="AT106" s="142" t="s">
        <v>137</v>
      </c>
      <c r="AU106" s="142" t="s">
        <v>77</v>
      </c>
      <c r="AY106" s="18" t="s">
        <v>135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8" t="s">
        <v>75</v>
      </c>
      <c r="BK106" s="143">
        <f>ROUND(I106*H106,2)</f>
        <v>0</v>
      </c>
      <c r="BL106" s="18" t="s">
        <v>142</v>
      </c>
      <c r="BM106" s="142" t="s">
        <v>1482</v>
      </c>
    </row>
    <row r="107" spans="1:65" s="12" customFormat="1">
      <c r="B107" s="144"/>
      <c r="D107" s="145" t="s">
        <v>144</v>
      </c>
      <c r="E107" s="146" t="s">
        <v>3</v>
      </c>
      <c r="F107" s="147" t="s">
        <v>1473</v>
      </c>
      <c r="H107" s="146" t="s">
        <v>3</v>
      </c>
      <c r="L107" s="144"/>
      <c r="M107" s="148"/>
      <c r="N107" s="149"/>
      <c r="O107" s="149"/>
      <c r="P107" s="149"/>
      <c r="Q107" s="149"/>
      <c r="R107" s="149"/>
      <c r="S107" s="149"/>
      <c r="T107" s="150"/>
      <c r="AT107" s="146" t="s">
        <v>144</v>
      </c>
      <c r="AU107" s="146" t="s">
        <v>77</v>
      </c>
      <c r="AV107" s="12" t="s">
        <v>75</v>
      </c>
      <c r="AW107" s="12" t="s">
        <v>30</v>
      </c>
      <c r="AX107" s="12" t="s">
        <v>70</v>
      </c>
      <c r="AY107" s="146" t="s">
        <v>135</v>
      </c>
    </row>
    <row r="108" spans="1:65" s="13" customFormat="1">
      <c r="B108" s="151"/>
      <c r="D108" s="145" t="s">
        <v>144</v>
      </c>
      <c r="E108" s="152" t="s">
        <v>3</v>
      </c>
      <c r="F108" s="153" t="s">
        <v>1483</v>
      </c>
      <c r="H108" s="154">
        <v>2</v>
      </c>
      <c r="L108" s="151"/>
      <c r="M108" s="155"/>
      <c r="N108" s="156"/>
      <c r="O108" s="156"/>
      <c r="P108" s="156"/>
      <c r="Q108" s="156"/>
      <c r="R108" s="156"/>
      <c r="S108" s="156"/>
      <c r="T108" s="157"/>
      <c r="AT108" s="152" t="s">
        <v>144</v>
      </c>
      <c r="AU108" s="152" t="s">
        <v>77</v>
      </c>
      <c r="AV108" s="13" t="s">
        <v>77</v>
      </c>
      <c r="AW108" s="13" t="s">
        <v>30</v>
      </c>
      <c r="AX108" s="13" t="s">
        <v>70</v>
      </c>
      <c r="AY108" s="152" t="s">
        <v>135</v>
      </c>
    </row>
    <row r="109" spans="1:65" s="14" customFormat="1">
      <c r="B109" s="158"/>
      <c r="D109" s="145" t="s">
        <v>144</v>
      </c>
      <c r="E109" s="159" t="s">
        <v>3</v>
      </c>
      <c r="F109" s="160" t="s">
        <v>147</v>
      </c>
      <c r="H109" s="161">
        <v>2</v>
      </c>
      <c r="L109" s="158"/>
      <c r="M109" s="162"/>
      <c r="N109" s="163"/>
      <c r="O109" s="163"/>
      <c r="P109" s="163"/>
      <c r="Q109" s="163"/>
      <c r="R109" s="163"/>
      <c r="S109" s="163"/>
      <c r="T109" s="164"/>
      <c r="AT109" s="159" t="s">
        <v>144</v>
      </c>
      <c r="AU109" s="159" t="s">
        <v>77</v>
      </c>
      <c r="AV109" s="14" t="s">
        <v>142</v>
      </c>
      <c r="AW109" s="14" t="s">
        <v>30</v>
      </c>
      <c r="AX109" s="14" t="s">
        <v>75</v>
      </c>
      <c r="AY109" s="159" t="s">
        <v>135</v>
      </c>
    </row>
    <row r="110" spans="1:65" s="2" customFormat="1" ht="24">
      <c r="A110" s="30"/>
      <c r="B110" s="131"/>
      <c r="C110" s="132" t="s">
        <v>166</v>
      </c>
      <c r="D110" s="132" t="s">
        <v>137</v>
      </c>
      <c r="E110" s="133" t="s">
        <v>724</v>
      </c>
      <c r="F110" s="134" t="s">
        <v>725</v>
      </c>
      <c r="G110" s="135" t="s">
        <v>279</v>
      </c>
      <c r="H110" s="136">
        <v>120</v>
      </c>
      <c r="I110" s="137"/>
      <c r="J110" s="137">
        <f>ROUND(I110*H110,2)</f>
        <v>0</v>
      </c>
      <c r="K110" s="134" t="s">
        <v>141</v>
      </c>
      <c r="L110" s="31"/>
      <c r="M110" s="138" t="s">
        <v>3</v>
      </c>
      <c r="N110" s="139" t="s">
        <v>41</v>
      </c>
      <c r="O110" s="140">
        <v>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42" t="s">
        <v>142</v>
      </c>
      <c r="AT110" s="142" t="s">
        <v>137</v>
      </c>
      <c r="AU110" s="142" t="s">
        <v>77</v>
      </c>
      <c r="AY110" s="18" t="s">
        <v>135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8" t="s">
        <v>75</v>
      </c>
      <c r="BK110" s="143">
        <f>ROUND(I110*H110,2)</f>
        <v>0</v>
      </c>
      <c r="BL110" s="18" t="s">
        <v>142</v>
      </c>
      <c r="BM110" s="142" t="s">
        <v>1484</v>
      </c>
    </row>
    <row r="111" spans="1:65" s="12" customFormat="1">
      <c r="B111" s="144"/>
      <c r="D111" s="145" t="s">
        <v>144</v>
      </c>
      <c r="E111" s="146" t="s">
        <v>3</v>
      </c>
      <c r="F111" s="147" t="s">
        <v>726</v>
      </c>
      <c r="H111" s="146" t="s">
        <v>3</v>
      </c>
      <c r="L111" s="144"/>
      <c r="M111" s="148"/>
      <c r="N111" s="149"/>
      <c r="O111" s="149"/>
      <c r="P111" s="149"/>
      <c r="Q111" s="149"/>
      <c r="R111" s="149"/>
      <c r="S111" s="149"/>
      <c r="T111" s="150"/>
      <c r="AT111" s="146" t="s">
        <v>144</v>
      </c>
      <c r="AU111" s="146" t="s">
        <v>77</v>
      </c>
      <c r="AV111" s="12" t="s">
        <v>75</v>
      </c>
      <c r="AW111" s="12" t="s">
        <v>30</v>
      </c>
      <c r="AX111" s="12" t="s">
        <v>70</v>
      </c>
      <c r="AY111" s="146" t="s">
        <v>135</v>
      </c>
    </row>
    <row r="112" spans="1:65" s="13" customFormat="1">
      <c r="B112" s="151"/>
      <c r="D112" s="145" t="s">
        <v>144</v>
      </c>
      <c r="E112" s="152" t="s">
        <v>3</v>
      </c>
      <c r="F112" s="153" t="s">
        <v>1485</v>
      </c>
      <c r="H112" s="154">
        <v>120</v>
      </c>
      <c r="L112" s="151"/>
      <c r="M112" s="165"/>
      <c r="N112" s="166"/>
      <c r="O112" s="166"/>
      <c r="P112" s="166"/>
      <c r="Q112" s="166"/>
      <c r="R112" s="166"/>
      <c r="S112" s="166"/>
      <c r="T112" s="167"/>
      <c r="AT112" s="152" t="s">
        <v>144</v>
      </c>
      <c r="AU112" s="152" t="s">
        <v>77</v>
      </c>
      <c r="AV112" s="13" t="s">
        <v>77</v>
      </c>
      <c r="AW112" s="13" t="s">
        <v>30</v>
      </c>
      <c r="AX112" s="13" t="s">
        <v>75</v>
      </c>
      <c r="AY112" s="152" t="s">
        <v>135</v>
      </c>
    </row>
    <row r="113" spans="1:31" s="2" customFormat="1" ht="6.95" customHeight="1">
      <c r="A113" s="30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31"/>
      <c r="M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</sheetData>
  <autoFilter ref="C86:K112" xr:uid="{00000000-0009-0000-0000-00000E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902 - Návrh DIO&amp;CStrana &amp;P z &amp;N&amp;RPoložkový soupis prací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M125"/>
  <sheetViews>
    <sheetView showGridLines="0" topLeftCell="A112" workbookViewId="0">
      <selection activeCell="I121" sqref="I121:I1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106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s="1" customFormat="1" ht="12" customHeight="1">
      <c r="B8" s="21"/>
      <c r="D8" s="27" t="s">
        <v>108</v>
      </c>
      <c r="L8" s="21"/>
    </row>
    <row r="9" spans="1:46" s="2" customFormat="1" ht="16.5" customHeight="1">
      <c r="A9" s="30"/>
      <c r="B9" s="31"/>
      <c r="C9" s="30"/>
      <c r="D9" s="30"/>
      <c r="E9" s="543" t="s">
        <v>799</v>
      </c>
      <c r="F9" s="542"/>
      <c r="G9" s="542"/>
      <c r="H9" s="542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110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523" t="s">
        <v>727</v>
      </c>
      <c r="F11" s="542"/>
      <c r="G11" s="542"/>
      <c r="H11" s="542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45715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534" t="str">
        <f>'Rekapitulace stavby'!E14</f>
        <v xml:space="preserve"> </v>
      </c>
      <c r="F20" s="534"/>
      <c r="G20" s="534"/>
      <c r="H20" s="534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ROUND(J92,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ROUND((SUM(BE92:BE124)),  2)</f>
        <v>0</v>
      </c>
      <c r="G35" s="30"/>
      <c r="H35" s="30"/>
      <c r="I35" s="91">
        <v>0.21</v>
      </c>
      <c r="J35" s="90">
        <f>ROUND(((SUM(BE92:BE124))*I35),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ROUND((SUM(BF92:BF124)),  2)</f>
        <v>0</v>
      </c>
      <c r="G36" s="30"/>
      <c r="H36" s="30"/>
      <c r="I36" s="91">
        <v>0.12</v>
      </c>
      <c r="J36" s="90">
        <f>ROUND(((SUM(BF92:BF124))*I36),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ROUND((SUM(BG92:BG124)),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ROUND((SUM(BH92:BH124)),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ROUND((SUM(BI92:BI124)),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112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108</v>
      </c>
      <c r="L51" s="21"/>
    </row>
    <row r="52" spans="1:47" s="2" customFormat="1" ht="16.5" customHeight="1">
      <c r="A52" s="30"/>
      <c r="B52" s="31"/>
      <c r="C52" s="30"/>
      <c r="D52" s="30"/>
      <c r="E52" s="543" t="s">
        <v>799</v>
      </c>
      <c r="F52" s="542"/>
      <c r="G52" s="542"/>
      <c r="H52" s="542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110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523" t="str">
        <f>E11</f>
        <v>VON - Vedlejší a ostatní náklady</v>
      </c>
      <c r="F54" s="542"/>
      <c r="G54" s="542"/>
      <c r="H54" s="542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45715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J92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115</v>
      </c>
    </row>
    <row r="64" spans="1:47" s="8" customFormat="1" ht="24.95" customHeight="1">
      <c r="B64" s="101"/>
      <c r="D64" s="102" t="s">
        <v>728</v>
      </c>
      <c r="E64" s="103"/>
      <c r="F64" s="103"/>
      <c r="G64" s="103"/>
      <c r="H64" s="103"/>
      <c r="I64" s="103"/>
      <c r="J64" s="104">
        <f>J93</f>
        <v>0</v>
      </c>
      <c r="L64" s="101"/>
    </row>
    <row r="65" spans="1:31" s="9" customFormat="1" ht="19.899999999999999" customHeight="1">
      <c r="B65" s="105"/>
      <c r="D65" s="106" t="s">
        <v>729</v>
      </c>
      <c r="E65" s="107"/>
      <c r="F65" s="107"/>
      <c r="G65" s="107"/>
      <c r="H65" s="107"/>
      <c r="I65" s="107"/>
      <c r="J65" s="108">
        <f>J94</f>
        <v>0</v>
      </c>
      <c r="L65" s="105"/>
    </row>
    <row r="66" spans="1:31" s="9" customFormat="1" ht="19.899999999999999" customHeight="1">
      <c r="B66" s="105"/>
      <c r="D66" s="106" t="s">
        <v>1486</v>
      </c>
      <c r="E66" s="107"/>
      <c r="F66" s="107"/>
      <c r="G66" s="107"/>
      <c r="H66" s="107"/>
      <c r="I66" s="107"/>
      <c r="J66" s="108">
        <f>J103</f>
        <v>0</v>
      </c>
      <c r="L66" s="105"/>
    </row>
    <row r="67" spans="1:31" s="9" customFormat="1" ht="19.899999999999999" customHeight="1">
      <c r="B67" s="105"/>
      <c r="D67" s="106" t="s">
        <v>730</v>
      </c>
      <c r="E67" s="107"/>
      <c r="F67" s="107"/>
      <c r="G67" s="107"/>
      <c r="H67" s="107"/>
      <c r="I67" s="107"/>
      <c r="J67" s="108">
        <f>J105</f>
        <v>0</v>
      </c>
      <c r="L67" s="105"/>
    </row>
    <row r="68" spans="1:31" s="9" customFormat="1" ht="19.899999999999999" customHeight="1">
      <c r="B68" s="105"/>
      <c r="D68" s="106" t="s">
        <v>731</v>
      </c>
      <c r="E68" s="107"/>
      <c r="F68" s="107"/>
      <c r="G68" s="107"/>
      <c r="H68" s="107"/>
      <c r="I68" s="107"/>
      <c r="J68" s="108">
        <f>J112</f>
        <v>0</v>
      </c>
      <c r="L68" s="105"/>
    </row>
    <row r="69" spans="1:31" s="9" customFormat="1" ht="19.899999999999999" customHeight="1">
      <c r="B69" s="105"/>
      <c r="D69" s="106" t="s">
        <v>732</v>
      </c>
      <c r="E69" s="107"/>
      <c r="F69" s="107"/>
      <c r="G69" s="107"/>
      <c r="H69" s="107"/>
      <c r="I69" s="107"/>
      <c r="J69" s="108">
        <f>J117</f>
        <v>0</v>
      </c>
      <c r="L69" s="105"/>
    </row>
    <row r="70" spans="1:31" s="9" customFormat="1" ht="19.899999999999999" customHeight="1">
      <c r="B70" s="105"/>
      <c r="D70" s="106" t="s">
        <v>733</v>
      </c>
      <c r="E70" s="107"/>
      <c r="F70" s="107"/>
      <c r="G70" s="107"/>
      <c r="H70" s="107"/>
      <c r="I70" s="107"/>
      <c r="J70" s="108">
        <f>J120</f>
        <v>0</v>
      </c>
      <c r="L70" s="105"/>
    </row>
    <row r="71" spans="1:31" s="2" customFormat="1" ht="21.75" customHeight="1">
      <c r="A71" s="30"/>
      <c r="B71" s="31"/>
      <c r="C71" s="30"/>
      <c r="D71" s="30"/>
      <c r="E71" s="30"/>
      <c r="F71" s="30"/>
      <c r="G71" s="30"/>
      <c r="H71" s="30"/>
      <c r="I71" s="30"/>
      <c r="J71" s="30"/>
      <c r="K71" s="30"/>
      <c r="L71" s="84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s="2" customFormat="1" ht="6.95" customHeight="1">
      <c r="A72" s="30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6" spans="1:31" s="2" customFormat="1" ht="6.95" customHeight="1">
      <c r="A76" s="30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24.95" customHeight="1">
      <c r="A77" s="30"/>
      <c r="B77" s="31"/>
      <c r="C77" s="22" t="s">
        <v>120</v>
      </c>
      <c r="D77" s="30"/>
      <c r="E77" s="30"/>
      <c r="F77" s="30"/>
      <c r="G77" s="30"/>
      <c r="H77" s="30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2" customFormat="1" ht="6.95" customHeight="1">
      <c r="A78" s="30"/>
      <c r="B78" s="31"/>
      <c r="C78" s="30"/>
      <c r="D78" s="30"/>
      <c r="E78" s="30"/>
      <c r="F78" s="30"/>
      <c r="G78" s="30"/>
      <c r="H78" s="30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15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543" t="str">
        <f>E7</f>
        <v>Nová komunikace mezi ul. Dukelskou - Karla Nového - Pražská kasárna, projektová dokumentace</v>
      </c>
      <c r="F80" s="544"/>
      <c r="G80" s="544"/>
      <c r="H80" s="544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1" customFormat="1" ht="12" customHeight="1">
      <c r="B81" s="21"/>
      <c r="C81" s="27" t="s">
        <v>108</v>
      </c>
      <c r="L81" s="21"/>
    </row>
    <row r="82" spans="1:65" s="2" customFormat="1" ht="16.5" customHeight="1">
      <c r="A82" s="30"/>
      <c r="B82" s="31"/>
      <c r="C82" s="30"/>
      <c r="D82" s="30"/>
      <c r="E82" s="543" t="s">
        <v>799</v>
      </c>
      <c r="F82" s="542"/>
      <c r="G82" s="542"/>
      <c r="H82" s="542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2" customHeight="1">
      <c r="A83" s="30"/>
      <c r="B83" s="31"/>
      <c r="C83" s="27" t="s">
        <v>110</v>
      </c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6.5" customHeight="1">
      <c r="A84" s="30"/>
      <c r="B84" s="31"/>
      <c r="C84" s="30"/>
      <c r="D84" s="30"/>
      <c r="E84" s="523" t="str">
        <f>E11</f>
        <v>VON - Vedlejší a ostatní náklady</v>
      </c>
      <c r="F84" s="542"/>
      <c r="G84" s="542"/>
      <c r="H84" s="542"/>
      <c r="I84" s="30"/>
      <c r="J84" s="30"/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6.9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2" customHeight="1">
      <c r="A86" s="30"/>
      <c r="B86" s="31"/>
      <c r="C86" s="27" t="s">
        <v>19</v>
      </c>
      <c r="D86" s="30"/>
      <c r="E86" s="30"/>
      <c r="F86" s="25" t="str">
        <f>F14</f>
        <v>k.ú. Benešov</v>
      </c>
      <c r="G86" s="30"/>
      <c r="H86" s="30"/>
      <c r="I86" s="27" t="s">
        <v>21</v>
      </c>
      <c r="J86" s="48">
        <f>IF(J14="","",J14)</f>
        <v>45715</v>
      </c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2" customFormat="1" ht="6.95" customHeight="1">
      <c r="A87" s="30"/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84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65" s="2" customFormat="1" ht="15.2" customHeight="1">
      <c r="A88" s="30"/>
      <c r="B88" s="31"/>
      <c r="C88" s="27" t="s">
        <v>22</v>
      </c>
      <c r="D88" s="30"/>
      <c r="E88" s="30"/>
      <c r="F88" s="25" t="str">
        <f>E17</f>
        <v>Město Benešov</v>
      </c>
      <c r="G88" s="30"/>
      <c r="H88" s="30"/>
      <c r="I88" s="27" t="s">
        <v>28</v>
      </c>
      <c r="J88" s="28" t="str">
        <f>E23</f>
        <v>DOPAS s.r.o. Praha</v>
      </c>
      <c r="K88" s="30"/>
      <c r="L88" s="84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65" s="2" customFormat="1" ht="15.2" customHeight="1">
      <c r="A89" s="30"/>
      <c r="B89" s="31"/>
      <c r="C89" s="27" t="s">
        <v>26</v>
      </c>
      <c r="D89" s="30"/>
      <c r="E89" s="30"/>
      <c r="F89" s="25" t="str">
        <f>IF(E20="","",E20)</f>
        <v xml:space="preserve"> </v>
      </c>
      <c r="G89" s="30"/>
      <c r="H89" s="30"/>
      <c r="I89" s="27" t="s">
        <v>31</v>
      </c>
      <c r="J89" s="28" t="str">
        <f>E26</f>
        <v>L. Štuller</v>
      </c>
      <c r="K89" s="30"/>
      <c r="L89" s="84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65" s="2" customFormat="1" ht="10.3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84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65" s="10" customFormat="1" ht="29.25" customHeight="1">
      <c r="A91" s="109"/>
      <c r="B91" s="110"/>
      <c r="C91" s="111" t="s">
        <v>121</v>
      </c>
      <c r="D91" s="112" t="s">
        <v>55</v>
      </c>
      <c r="E91" s="112" t="s">
        <v>51</v>
      </c>
      <c r="F91" s="112" t="s">
        <v>52</v>
      </c>
      <c r="G91" s="112" t="s">
        <v>122</v>
      </c>
      <c r="H91" s="112" t="s">
        <v>123</v>
      </c>
      <c r="I91" s="112" t="s">
        <v>124</v>
      </c>
      <c r="J91" s="112" t="s">
        <v>114</v>
      </c>
      <c r="K91" s="113" t="s">
        <v>125</v>
      </c>
      <c r="L91" s="114"/>
      <c r="M91" s="55" t="s">
        <v>3</v>
      </c>
      <c r="N91" s="56" t="s">
        <v>40</v>
      </c>
      <c r="O91" s="56" t="s">
        <v>126</v>
      </c>
      <c r="P91" s="56" t="s">
        <v>127</v>
      </c>
      <c r="Q91" s="56" t="s">
        <v>128</v>
      </c>
      <c r="R91" s="56" t="s">
        <v>129</v>
      </c>
      <c r="S91" s="56" t="s">
        <v>130</v>
      </c>
      <c r="T91" s="57" t="s">
        <v>131</v>
      </c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</row>
    <row r="92" spans="1:65" s="2" customFormat="1" ht="22.9" customHeight="1">
      <c r="A92" s="30"/>
      <c r="B92" s="31"/>
      <c r="C92" s="62" t="s">
        <v>132</v>
      </c>
      <c r="D92" s="30"/>
      <c r="E92" s="30"/>
      <c r="F92" s="30"/>
      <c r="G92" s="30"/>
      <c r="H92" s="30"/>
      <c r="I92" s="30"/>
      <c r="J92" s="115">
        <f>BK92</f>
        <v>0</v>
      </c>
      <c r="K92" s="30"/>
      <c r="L92" s="31"/>
      <c r="M92" s="58"/>
      <c r="N92" s="49"/>
      <c r="O92" s="59"/>
      <c r="P92" s="116">
        <f>P93</f>
        <v>0</v>
      </c>
      <c r="Q92" s="59"/>
      <c r="R92" s="116">
        <f>R93</f>
        <v>0</v>
      </c>
      <c r="S92" s="59"/>
      <c r="T92" s="117">
        <f>T93</f>
        <v>0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T92" s="18" t="s">
        <v>69</v>
      </c>
      <c r="AU92" s="18" t="s">
        <v>115</v>
      </c>
      <c r="BK92" s="118">
        <f>BK93</f>
        <v>0</v>
      </c>
    </row>
    <row r="93" spans="1:65" s="11" customFormat="1" ht="25.9" customHeight="1">
      <c r="B93" s="119"/>
      <c r="D93" s="120" t="s">
        <v>69</v>
      </c>
      <c r="E93" s="121" t="s">
        <v>734</v>
      </c>
      <c r="F93" s="121" t="s">
        <v>735</v>
      </c>
      <c r="J93" s="122">
        <f>BK93</f>
        <v>0</v>
      </c>
      <c r="L93" s="119"/>
      <c r="M93" s="123"/>
      <c r="N93" s="124"/>
      <c r="O93" s="124"/>
      <c r="P93" s="125">
        <f>P94+P103+P105+P112+P117+P120</f>
        <v>0</v>
      </c>
      <c r="Q93" s="124"/>
      <c r="R93" s="125">
        <f>R94+R103+R105+R112+R117+R120</f>
        <v>0</v>
      </c>
      <c r="S93" s="124"/>
      <c r="T93" s="126">
        <f>T94+T103+T105+T112+T117+T120</f>
        <v>0</v>
      </c>
      <c r="AR93" s="120" t="s">
        <v>161</v>
      </c>
      <c r="AT93" s="127" t="s">
        <v>69</v>
      </c>
      <c r="AU93" s="127" t="s">
        <v>70</v>
      </c>
      <c r="AY93" s="120" t="s">
        <v>135</v>
      </c>
      <c r="BK93" s="128">
        <f>BK94+BK103+BK105+BK112+BK117+BK120</f>
        <v>0</v>
      </c>
    </row>
    <row r="94" spans="1:65" s="11" customFormat="1" ht="22.9" customHeight="1">
      <c r="B94" s="119"/>
      <c r="D94" s="120" t="s">
        <v>69</v>
      </c>
      <c r="E94" s="129" t="s">
        <v>736</v>
      </c>
      <c r="F94" s="129" t="s">
        <v>737</v>
      </c>
      <c r="J94" s="130">
        <f>BK94</f>
        <v>0</v>
      </c>
      <c r="L94" s="119"/>
      <c r="M94" s="123"/>
      <c r="N94" s="124"/>
      <c r="O94" s="124"/>
      <c r="P94" s="125">
        <f>SUM(P95:P102)</f>
        <v>0</v>
      </c>
      <c r="Q94" s="124"/>
      <c r="R94" s="125">
        <f>SUM(R95:R102)</f>
        <v>0</v>
      </c>
      <c r="S94" s="124"/>
      <c r="T94" s="126">
        <f>SUM(T95:T102)</f>
        <v>0</v>
      </c>
      <c r="AR94" s="120" t="s">
        <v>161</v>
      </c>
      <c r="AT94" s="127" t="s">
        <v>69</v>
      </c>
      <c r="AU94" s="127" t="s">
        <v>75</v>
      </c>
      <c r="AY94" s="120" t="s">
        <v>135</v>
      </c>
      <c r="BK94" s="128">
        <f>SUM(BK95:BK102)</f>
        <v>0</v>
      </c>
    </row>
    <row r="95" spans="1:65" s="2" customFormat="1" ht="16.5" customHeight="1">
      <c r="A95" s="30"/>
      <c r="B95" s="131"/>
      <c r="C95" s="132" t="s">
        <v>75</v>
      </c>
      <c r="D95" s="132" t="s">
        <v>137</v>
      </c>
      <c r="E95" s="133" t="s">
        <v>738</v>
      </c>
      <c r="F95" s="134" t="s">
        <v>739</v>
      </c>
      <c r="G95" s="135" t="s">
        <v>740</v>
      </c>
      <c r="H95" s="136">
        <v>1</v>
      </c>
      <c r="I95" s="137"/>
      <c r="J95" s="137">
        <f>ROUND(I95*H95,2)</f>
        <v>0</v>
      </c>
      <c r="K95" s="134" t="s">
        <v>141</v>
      </c>
      <c r="L95" s="31"/>
      <c r="M95" s="138" t="s">
        <v>3</v>
      </c>
      <c r="N95" s="139" t="s">
        <v>41</v>
      </c>
      <c r="O95" s="140">
        <v>0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R95" s="142" t="s">
        <v>741</v>
      </c>
      <c r="AT95" s="142" t="s">
        <v>137</v>
      </c>
      <c r="AU95" s="142" t="s">
        <v>77</v>
      </c>
      <c r="AY95" s="18" t="s">
        <v>135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8" t="s">
        <v>75</v>
      </c>
      <c r="BK95" s="143">
        <f>ROUND(I95*H95,2)</f>
        <v>0</v>
      </c>
      <c r="BL95" s="18" t="s">
        <v>741</v>
      </c>
      <c r="BM95" s="142" t="s">
        <v>1487</v>
      </c>
    </row>
    <row r="96" spans="1:65" s="2" customFormat="1" ht="39">
      <c r="A96" s="30"/>
      <c r="B96" s="31"/>
      <c r="C96" s="30"/>
      <c r="D96" s="145" t="s">
        <v>432</v>
      </c>
      <c r="E96" s="30"/>
      <c r="F96" s="181" t="s">
        <v>742</v>
      </c>
      <c r="G96" s="30"/>
      <c r="H96" s="30"/>
      <c r="I96" s="30"/>
      <c r="J96" s="30"/>
      <c r="K96" s="30"/>
      <c r="L96" s="31"/>
      <c r="M96" s="182"/>
      <c r="N96" s="183"/>
      <c r="O96" s="51"/>
      <c r="P96" s="51"/>
      <c r="Q96" s="51"/>
      <c r="R96" s="51"/>
      <c r="S96" s="51"/>
      <c r="T96" s="52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T96" s="18" t="s">
        <v>432</v>
      </c>
      <c r="AU96" s="18" t="s">
        <v>77</v>
      </c>
    </row>
    <row r="97" spans="1:65" s="2" customFormat="1" ht="16.5" customHeight="1">
      <c r="A97" s="30"/>
      <c r="B97" s="131"/>
      <c r="C97" s="132" t="s">
        <v>77</v>
      </c>
      <c r="D97" s="132" t="s">
        <v>137</v>
      </c>
      <c r="E97" s="133" t="s">
        <v>743</v>
      </c>
      <c r="F97" s="134" t="s">
        <v>744</v>
      </c>
      <c r="G97" s="135" t="s">
        <v>740</v>
      </c>
      <c r="H97" s="136">
        <v>1</v>
      </c>
      <c r="I97" s="137"/>
      <c r="J97" s="137">
        <f>ROUND(I97*H97,2)</f>
        <v>0</v>
      </c>
      <c r="K97" s="134" t="s">
        <v>141</v>
      </c>
      <c r="L97" s="31"/>
      <c r="M97" s="138" t="s">
        <v>3</v>
      </c>
      <c r="N97" s="139" t="s">
        <v>41</v>
      </c>
      <c r="O97" s="140">
        <v>0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42" t="s">
        <v>741</v>
      </c>
      <c r="AT97" s="142" t="s">
        <v>137</v>
      </c>
      <c r="AU97" s="142" t="s">
        <v>77</v>
      </c>
      <c r="AY97" s="18" t="s">
        <v>135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741</v>
      </c>
      <c r="BM97" s="142" t="s">
        <v>1488</v>
      </c>
    </row>
    <row r="98" spans="1:65" s="2" customFormat="1" ht="58.5">
      <c r="A98" s="30"/>
      <c r="B98" s="31"/>
      <c r="C98" s="30"/>
      <c r="D98" s="145" t="s">
        <v>432</v>
      </c>
      <c r="E98" s="30"/>
      <c r="F98" s="181" t="s">
        <v>745</v>
      </c>
      <c r="G98" s="30"/>
      <c r="H98" s="30"/>
      <c r="I98" s="30"/>
      <c r="J98" s="30"/>
      <c r="K98" s="30"/>
      <c r="L98" s="31"/>
      <c r="M98" s="182"/>
      <c r="N98" s="183"/>
      <c r="O98" s="51"/>
      <c r="P98" s="51"/>
      <c r="Q98" s="51"/>
      <c r="R98" s="51"/>
      <c r="S98" s="51"/>
      <c r="T98" s="52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T98" s="18" t="s">
        <v>432</v>
      </c>
      <c r="AU98" s="18" t="s">
        <v>77</v>
      </c>
    </row>
    <row r="99" spans="1:65" s="2" customFormat="1" ht="16.5" customHeight="1">
      <c r="A99" s="30"/>
      <c r="B99" s="131"/>
      <c r="C99" s="132" t="s">
        <v>152</v>
      </c>
      <c r="D99" s="132" t="s">
        <v>137</v>
      </c>
      <c r="E99" s="133" t="s">
        <v>1489</v>
      </c>
      <c r="F99" s="134" t="s">
        <v>1490</v>
      </c>
      <c r="G99" s="135" t="s">
        <v>740</v>
      </c>
      <c r="H99" s="136">
        <v>1</v>
      </c>
      <c r="I99" s="137"/>
      <c r="J99" s="137">
        <f>ROUND(I99*H99,2)</f>
        <v>0</v>
      </c>
      <c r="K99" s="134" t="s">
        <v>141</v>
      </c>
      <c r="L99" s="31"/>
      <c r="M99" s="138" t="s">
        <v>3</v>
      </c>
      <c r="N99" s="139" t="s">
        <v>41</v>
      </c>
      <c r="O99" s="140">
        <v>0</v>
      </c>
      <c r="P99" s="140">
        <f>O99*H99</f>
        <v>0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42" t="s">
        <v>741</v>
      </c>
      <c r="AT99" s="142" t="s">
        <v>137</v>
      </c>
      <c r="AU99" s="142" t="s">
        <v>77</v>
      </c>
      <c r="AY99" s="18" t="s">
        <v>135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741</v>
      </c>
      <c r="BM99" s="142" t="s">
        <v>1491</v>
      </c>
    </row>
    <row r="100" spans="1:65" s="2" customFormat="1" ht="29.25">
      <c r="A100" s="30"/>
      <c r="B100" s="31"/>
      <c r="C100" s="30"/>
      <c r="D100" s="145" t="s">
        <v>432</v>
      </c>
      <c r="E100" s="30"/>
      <c r="F100" s="181" t="s">
        <v>1492</v>
      </c>
      <c r="G100" s="30"/>
      <c r="H100" s="30"/>
      <c r="I100" s="30"/>
      <c r="J100" s="30"/>
      <c r="K100" s="30"/>
      <c r="L100" s="31"/>
      <c r="M100" s="182"/>
      <c r="N100" s="183"/>
      <c r="O100" s="51"/>
      <c r="P100" s="51"/>
      <c r="Q100" s="51"/>
      <c r="R100" s="51"/>
      <c r="S100" s="51"/>
      <c r="T100" s="52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T100" s="18" t="s">
        <v>432</v>
      </c>
      <c r="AU100" s="18" t="s">
        <v>77</v>
      </c>
    </row>
    <row r="101" spans="1:65" s="2" customFormat="1" ht="16.5" customHeight="1">
      <c r="A101" s="30"/>
      <c r="B101" s="131"/>
      <c r="C101" s="132" t="s">
        <v>142</v>
      </c>
      <c r="D101" s="132" t="s">
        <v>137</v>
      </c>
      <c r="E101" s="133" t="s">
        <v>746</v>
      </c>
      <c r="F101" s="134" t="s">
        <v>747</v>
      </c>
      <c r="G101" s="135" t="s">
        <v>740</v>
      </c>
      <c r="H101" s="136">
        <v>1</v>
      </c>
      <c r="I101" s="137"/>
      <c r="J101" s="137">
        <f>ROUND(I101*H101,2)</f>
        <v>0</v>
      </c>
      <c r="K101" s="134" t="s">
        <v>141</v>
      </c>
      <c r="L101" s="31"/>
      <c r="M101" s="138" t="s">
        <v>3</v>
      </c>
      <c r="N101" s="139" t="s">
        <v>41</v>
      </c>
      <c r="O101" s="140">
        <v>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R101" s="142" t="s">
        <v>741</v>
      </c>
      <c r="AT101" s="142" t="s">
        <v>137</v>
      </c>
      <c r="AU101" s="142" t="s">
        <v>77</v>
      </c>
      <c r="AY101" s="18" t="s">
        <v>135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741</v>
      </c>
      <c r="BM101" s="142" t="s">
        <v>1493</v>
      </c>
    </row>
    <row r="102" spans="1:65" s="2" customFormat="1" ht="58.5">
      <c r="A102" s="30"/>
      <c r="B102" s="31"/>
      <c r="C102" s="30"/>
      <c r="D102" s="145" t="s">
        <v>432</v>
      </c>
      <c r="E102" s="30"/>
      <c r="F102" s="181" t="s">
        <v>748</v>
      </c>
      <c r="G102" s="30"/>
      <c r="H102" s="30"/>
      <c r="I102" s="30"/>
      <c r="J102" s="30"/>
      <c r="K102" s="30"/>
      <c r="L102" s="31"/>
      <c r="M102" s="182"/>
      <c r="N102" s="183"/>
      <c r="O102" s="51"/>
      <c r="P102" s="51"/>
      <c r="Q102" s="51"/>
      <c r="R102" s="51"/>
      <c r="S102" s="51"/>
      <c r="T102" s="52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T102" s="18" t="s">
        <v>432</v>
      </c>
      <c r="AU102" s="18" t="s">
        <v>77</v>
      </c>
    </row>
    <row r="103" spans="1:65" s="11" customFormat="1" ht="22.9" customHeight="1">
      <c r="B103" s="119"/>
      <c r="D103" s="120" t="s">
        <v>69</v>
      </c>
      <c r="E103" s="129" t="s">
        <v>1494</v>
      </c>
      <c r="F103" s="129" t="s">
        <v>1495</v>
      </c>
      <c r="J103" s="130">
        <f>BK103</f>
        <v>0</v>
      </c>
      <c r="L103" s="119"/>
      <c r="M103" s="123"/>
      <c r="N103" s="124"/>
      <c r="O103" s="124"/>
      <c r="P103" s="125">
        <f>P104</f>
        <v>0</v>
      </c>
      <c r="Q103" s="124"/>
      <c r="R103" s="125">
        <f>R104</f>
        <v>0</v>
      </c>
      <c r="S103" s="124"/>
      <c r="T103" s="126">
        <f>T104</f>
        <v>0</v>
      </c>
      <c r="AR103" s="120" t="s">
        <v>161</v>
      </c>
      <c r="AT103" s="127" t="s">
        <v>69</v>
      </c>
      <c r="AU103" s="127" t="s">
        <v>75</v>
      </c>
      <c r="AY103" s="120" t="s">
        <v>135</v>
      </c>
      <c r="BK103" s="128">
        <f>BK104</f>
        <v>0</v>
      </c>
    </row>
    <row r="104" spans="1:65" s="2" customFormat="1" ht="16.5" customHeight="1">
      <c r="A104" s="30"/>
      <c r="B104" s="131"/>
      <c r="C104" s="132" t="s">
        <v>161</v>
      </c>
      <c r="D104" s="132" t="s">
        <v>137</v>
      </c>
      <c r="E104" s="133" t="s">
        <v>1496</v>
      </c>
      <c r="F104" s="134" t="s">
        <v>1497</v>
      </c>
      <c r="G104" s="135" t="s">
        <v>740</v>
      </c>
      <c r="H104" s="136">
        <v>1</v>
      </c>
      <c r="I104" s="137"/>
      <c r="J104" s="137">
        <f>ROUND(I104*H104,2)</f>
        <v>0</v>
      </c>
      <c r="K104" s="134" t="s">
        <v>141</v>
      </c>
      <c r="L104" s="31"/>
      <c r="M104" s="138" t="s">
        <v>3</v>
      </c>
      <c r="N104" s="139" t="s">
        <v>41</v>
      </c>
      <c r="O104" s="140">
        <v>0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2" t="s">
        <v>741</v>
      </c>
      <c r="AT104" s="142" t="s">
        <v>137</v>
      </c>
      <c r="AU104" s="142" t="s">
        <v>77</v>
      </c>
      <c r="AY104" s="18" t="s">
        <v>135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741</v>
      </c>
      <c r="BM104" s="142" t="s">
        <v>1498</v>
      </c>
    </row>
    <row r="105" spans="1:65" s="11" customFormat="1" ht="22.9" customHeight="1">
      <c r="B105" s="119"/>
      <c r="D105" s="120" t="s">
        <v>69</v>
      </c>
      <c r="E105" s="129" t="s">
        <v>749</v>
      </c>
      <c r="F105" s="129" t="s">
        <v>750</v>
      </c>
      <c r="J105" s="130">
        <f>BK105</f>
        <v>0</v>
      </c>
      <c r="L105" s="119"/>
      <c r="M105" s="123"/>
      <c r="N105" s="124"/>
      <c r="O105" s="124"/>
      <c r="P105" s="125">
        <f>SUM(P106:P111)</f>
        <v>0</v>
      </c>
      <c r="Q105" s="124"/>
      <c r="R105" s="125">
        <f>SUM(R106:R111)</f>
        <v>0</v>
      </c>
      <c r="S105" s="124"/>
      <c r="T105" s="126">
        <f>SUM(T106:T111)</f>
        <v>0</v>
      </c>
      <c r="AR105" s="120" t="s">
        <v>161</v>
      </c>
      <c r="AT105" s="127" t="s">
        <v>69</v>
      </c>
      <c r="AU105" s="127" t="s">
        <v>75</v>
      </c>
      <c r="AY105" s="120" t="s">
        <v>135</v>
      </c>
      <c r="BK105" s="128">
        <f>SUM(BK106:BK111)</f>
        <v>0</v>
      </c>
    </row>
    <row r="106" spans="1:65" s="2" customFormat="1" ht="16.5" customHeight="1">
      <c r="A106" s="30"/>
      <c r="B106" s="131"/>
      <c r="C106" s="132" t="s">
        <v>166</v>
      </c>
      <c r="D106" s="132" t="s">
        <v>137</v>
      </c>
      <c r="E106" s="133" t="s">
        <v>751</v>
      </c>
      <c r="F106" s="134" t="s">
        <v>750</v>
      </c>
      <c r="G106" s="135" t="s">
        <v>740</v>
      </c>
      <c r="H106" s="136">
        <v>1</v>
      </c>
      <c r="I106" s="137"/>
      <c r="J106" s="137">
        <f>ROUND(I106*H106,2)</f>
        <v>0</v>
      </c>
      <c r="K106" s="134" t="s">
        <v>141</v>
      </c>
      <c r="L106" s="31"/>
      <c r="M106" s="138" t="s">
        <v>3</v>
      </c>
      <c r="N106" s="139" t="s">
        <v>41</v>
      </c>
      <c r="O106" s="140">
        <v>0</v>
      </c>
      <c r="P106" s="140">
        <f>O106*H106</f>
        <v>0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R106" s="142" t="s">
        <v>741</v>
      </c>
      <c r="AT106" s="142" t="s">
        <v>137</v>
      </c>
      <c r="AU106" s="142" t="s">
        <v>77</v>
      </c>
      <c r="AY106" s="18" t="s">
        <v>135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8" t="s">
        <v>75</v>
      </c>
      <c r="BK106" s="143">
        <f>ROUND(I106*H106,2)</f>
        <v>0</v>
      </c>
      <c r="BL106" s="18" t="s">
        <v>741</v>
      </c>
      <c r="BM106" s="142" t="s">
        <v>1499</v>
      </c>
    </row>
    <row r="107" spans="1:65" s="2" customFormat="1" ht="146.25">
      <c r="A107" s="30"/>
      <c r="B107" s="31"/>
      <c r="C107" s="30"/>
      <c r="D107" s="145" t="s">
        <v>432</v>
      </c>
      <c r="E107" s="30"/>
      <c r="F107" s="181" t="s">
        <v>752</v>
      </c>
      <c r="G107" s="30"/>
      <c r="H107" s="30"/>
      <c r="I107" s="30"/>
      <c r="J107" s="30"/>
      <c r="K107" s="30"/>
      <c r="L107" s="31"/>
      <c r="M107" s="182"/>
      <c r="N107" s="183"/>
      <c r="O107" s="51"/>
      <c r="P107" s="51"/>
      <c r="Q107" s="51"/>
      <c r="R107" s="51"/>
      <c r="S107" s="51"/>
      <c r="T107" s="52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T107" s="18" t="s">
        <v>432</v>
      </c>
      <c r="AU107" s="18" t="s">
        <v>77</v>
      </c>
    </row>
    <row r="108" spans="1:65" s="2" customFormat="1" ht="16.5" customHeight="1">
      <c r="A108" s="30"/>
      <c r="B108" s="131"/>
      <c r="C108" s="132" t="s">
        <v>171</v>
      </c>
      <c r="D108" s="132" t="s">
        <v>137</v>
      </c>
      <c r="E108" s="133" t="s">
        <v>753</v>
      </c>
      <c r="F108" s="134" t="s">
        <v>754</v>
      </c>
      <c r="G108" s="135" t="s">
        <v>740</v>
      </c>
      <c r="H108" s="136">
        <v>1</v>
      </c>
      <c r="I108" s="137"/>
      <c r="J108" s="137">
        <f>ROUND(I108*H108,2)</f>
        <v>0</v>
      </c>
      <c r="K108" s="134" t="s">
        <v>141</v>
      </c>
      <c r="L108" s="31"/>
      <c r="M108" s="138" t="s">
        <v>3</v>
      </c>
      <c r="N108" s="139" t="s">
        <v>41</v>
      </c>
      <c r="O108" s="140">
        <v>0</v>
      </c>
      <c r="P108" s="140">
        <f>O108*H108</f>
        <v>0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R108" s="142" t="s">
        <v>741</v>
      </c>
      <c r="AT108" s="142" t="s">
        <v>137</v>
      </c>
      <c r="AU108" s="142" t="s">
        <v>77</v>
      </c>
      <c r="AY108" s="18" t="s">
        <v>135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8" t="s">
        <v>75</v>
      </c>
      <c r="BK108" s="143">
        <f>ROUND(I108*H108,2)</f>
        <v>0</v>
      </c>
      <c r="BL108" s="18" t="s">
        <v>741</v>
      </c>
      <c r="BM108" s="142" t="s">
        <v>1500</v>
      </c>
    </row>
    <row r="109" spans="1:65" s="2" customFormat="1" ht="19.5">
      <c r="A109" s="30"/>
      <c r="B109" s="31"/>
      <c r="C109" s="30"/>
      <c r="D109" s="145" t="s">
        <v>432</v>
      </c>
      <c r="E109" s="30"/>
      <c r="F109" s="181" t="s">
        <v>755</v>
      </c>
      <c r="G109" s="30"/>
      <c r="H109" s="30"/>
      <c r="I109" s="30"/>
      <c r="J109" s="30"/>
      <c r="K109" s="30"/>
      <c r="L109" s="31"/>
      <c r="M109" s="182"/>
      <c r="N109" s="183"/>
      <c r="O109" s="51"/>
      <c r="P109" s="51"/>
      <c r="Q109" s="51"/>
      <c r="R109" s="51"/>
      <c r="S109" s="51"/>
      <c r="T109" s="52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T109" s="18" t="s">
        <v>432</v>
      </c>
      <c r="AU109" s="18" t="s">
        <v>77</v>
      </c>
    </row>
    <row r="110" spans="1:65" s="2" customFormat="1" ht="16.5" customHeight="1">
      <c r="A110" s="30"/>
      <c r="B110" s="131"/>
      <c r="C110" s="132" t="s">
        <v>176</v>
      </c>
      <c r="D110" s="132" t="s">
        <v>137</v>
      </c>
      <c r="E110" s="133" t="s">
        <v>756</v>
      </c>
      <c r="F110" s="134" t="s">
        <v>757</v>
      </c>
      <c r="G110" s="135" t="s">
        <v>740</v>
      </c>
      <c r="H110" s="136">
        <v>1</v>
      </c>
      <c r="I110" s="137"/>
      <c r="J110" s="137">
        <f>ROUND(I110*H110,2)</f>
        <v>0</v>
      </c>
      <c r="K110" s="134" t="s">
        <v>141</v>
      </c>
      <c r="L110" s="31"/>
      <c r="M110" s="138" t="s">
        <v>3</v>
      </c>
      <c r="N110" s="139" t="s">
        <v>41</v>
      </c>
      <c r="O110" s="140">
        <v>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42" t="s">
        <v>741</v>
      </c>
      <c r="AT110" s="142" t="s">
        <v>137</v>
      </c>
      <c r="AU110" s="142" t="s">
        <v>77</v>
      </c>
      <c r="AY110" s="18" t="s">
        <v>135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8" t="s">
        <v>75</v>
      </c>
      <c r="BK110" s="143">
        <f>ROUND(I110*H110,2)</f>
        <v>0</v>
      </c>
      <c r="BL110" s="18" t="s">
        <v>741</v>
      </c>
      <c r="BM110" s="142" t="s">
        <v>1501</v>
      </c>
    </row>
    <row r="111" spans="1:65" s="2" customFormat="1" ht="19.5">
      <c r="A111" s="30"/>
      <c r="B111" s="31"/>
      <c r="C111" s="30"/>
      <c r="D111" s="145" t="s">
        <v>432</v>
      </c>
      <c r="E111" s="30"/>
      <c r="F111" s="181" t="s">
        <v>758</v>
      </c>
      <c r="G111" s="30"/>
      <c r="H111" s="30"/>
      <c r="I111" s="30"/>
      <c r="J111" s="30"/>
      <c r="K111" s="30"/>
      <c r="L111" s="31"/>
      <c r="M111" s="182"/>
      <c r="N111" s="183"/>
      <c r="O111" s="51"/>
      <c r="P111" s="51"/>
      <c r="Q111" s="51"/>
      <c r="R111" s="51"/>
      <c r="S111" s="51"/>
      <c r="T111" s="52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T111" s="18" t="s">
        <v>432</v>
      </c>
      <c r="AU111" s="18" t="s">
        <v>77</v>
      </c>
    </row>
    <row r="112" spans="1:65" s="11" customFormat="1" ht="22.9" customHeight="1">
      <c r="B112" s="119"/>
      <c r="D112" s="120" t="s">
        <v>69</v>
      </c>
      <c r="E112" s="129" t="s">
        <v>759</v>
      </c>
      <c r="F112" s="129" t="s">
        <v>760</v>
      </c>
      <c r="J112" s="130">
        <f>BK112</f>
        <v>0</v>
      </c>
      <c r="L112" s="119"/>
      <c r="M112" s="123"/>
      <c r="N112" s="124"/>
      <c r="O112" s="124"/>
      <c r="P112" s="125">
        <f>SUM(P113:P116)</f>
        <v>0</v>
      </c>
      <c r="Q112" s="124"/>
      <c r="R112" s="125">
        <f>SUM(R113:R116)</f>
        <v>0</v>
      </c>
      <c r="S112" s="124"/>
      <c r="T112" s="126">
        <f>SUM(T113:T116)</f>
        <v>0</v>
      </c>
      <c r="AR112" s="120" t="s">
        <v>161</v>
      </c>
      <c r="AT112" s="127" t="s">
        <v>69</v>
      </c>
      <c r="AU112" s="127" t="s">
        <v>75</v>
      </c>
      <c r="AY112" s="120" t="s">
        <v>135</v>
      </c>
      <c r="BK112" s="128">
        <f>SUM(BK113:BK116)</f>
        <v>0</v>
      </c>
    </row>
    <row r="113" spans="1:65" s="2" customFormat="1" ht="16.5" customHeight="1">
      <c r="A113" s="30"/>
      <c r="B113" s="131"/>
      <c r="C113" s="132" t="s">
        <v>181</v>
      </c>
      <c r="D113" s="132" t="s">
        <v>137</v>
      </c>
      <c r="E113" s="133" t="s">
        <v>761</v>
      </c>
      <c r="F113" s="134" t="s">
        <v>760</v>
      </c>
      <c r="G113" s="135" t="s">
        <v>740</v>
      </c>
      <c r="H113" s="136">
        <v>1</v>
      </c>
      <c r="I113" s="137"/>
      <c r="J113" s="137">
        <f>ROUND(I113*H113,2)</f>
        <v>0</v>
      </c>
      <c r="K113" s="134" t="s">
        <v>141</v>
      </c>
      <c r="L113" s="31"/>
      <c r="M113" s="138" t="s">
        <v>3</v>
      </c>
      <c r="N113" s="139" t="s">
        <v>41</v>
      </c>
      <c r="O113" s="140">
        <v>0</v>
      </c>
      <c r="P113" s="140">
        <f>O113*H113</f>
        <v>0</v>
      </c>
      <c r="Q113" s="140">
        <v>0</v>
      </c>
      <c r="R113" s="140">
        <f>Q113*H113</f>
        <v>0</v>
      </c>
      <c r="S113" s="140">
        <v>0</v>
      </c>
      <c r="T113" s="141">
        <f>S113*H113</f>
        <v>0</v>
      </c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R113" s="142" t="s">
        <v>741</v>
      </c>
      <c r="AT113" s="142" t="s">
        <v>137</v>
      </c>
      <c r="AU113" s="142" t="s">
        <v>77</v>
      </c>
      <c r="AY113" s="18" t="s">
        <v>135</v>
      </c>
      <c r="BE113" s="143">
        <f>IF(N113="základní",J113,0)</f>
        <v>0</v>
      </c>
      <c r="BF113" s="143">
        <f>IF(N113="snížená",J113,0)</f>
        <v>0</v>
      </c>
      <c r="BG113" s="143">
        <f>IF(N113="zákl. přenesená",J113,0)</f>
        <v>0</v>
      </c>
      <c r="BH113" s="143">
        <f>IF(N113="sníž. přenesená",J113,0)</f>
        <v>0</v>
      </c>
      <c r="BI113" s="143">
        <f>IF(N113="nulová",J113,0)</f>
        <v>0</v>
      </c>
      <c r="BJ113" s="18" t="s">
        <v>75</v>
      </c>
      <c r="BK113" s="143">
        <f>ROUND(I113*H113,2)</f>
        <v>0</v>
      </c>
      <c r="BL113" s="18" t="s">
        <v>741</v>
      </c>
      <c r="BM113" s="142" t="s">
        <v>1502</v>
      </c>
    </row>
    <row r="114" spans="1:65" s="2" customFormat="1" ht="68.25">
      <c r="A114" s="30"/>
      <c r="B114" s="31"/>
      <c r="C114" s="30"/>
      <c r="D114" s="145" t="s">
        <v>432</v>
      </c>
      <c r="E114" s="30"/>
      <c r="F114" s="181" t="s">
        <v>762</v>
      </c>
      <c r="G114" s="30"/>
      <c r="H114" s="30"/>
      <c r="I114" s="30"/>
      <c r="J114" s="30"/>
      <c r="K114" s="30"/>
      <c r="L114" s="31"/>
      <c r="M114" s="182"/>
      <c r="N114" s="183"/>
      <c r="O114" s="51"/>
      <c r="P114" s="51"/>
      <c r="Q114" s="51"/>
      <c r="R114" s="51"/>
      <c r="S114" s="51"/>
      <c r="T114" s="52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T114" s="18" t="s">
        <v>432</v>
      </c>
      <c r="AU114" s="18" t="s">
        <v>77</v>
      </c>
    </row>
    <row r="115" spans="1:65" s="2" customFormat="1" ht="16.5" customHeight="1">
      <c r="A115" s="30"/>
      <c r="B115" s="131"/>
      <c r="C115" s="132" t="s">
        <v>186</v>
      </c>
      <c r="D115" s="132" t="s">
        <v>137</v>
      </c>
      <c r="E115" s="133" t="s">
        <v>763</v>
      </c>
      <c r="F115" s="134" t="s">
        <v>764</v>
      </c>
      <c r="G115" s="135" t="s">
        <v>740</v>
      </c>
      <c r="H115" s="136">
        <v>1</v>
      </c>
      <c r="I115" s="137"/>
      <c r="J115" s="137">
        <f>ROUND(I115*H115,2)</f>
        <v>0</v>
      </c>
      <c r="K115" s="134" t="s">
        <v>141</v>
      </c>
      <c r="L115" s="31"/>
      <c r="M115" s="138" t="s">
        <v>3</v>
      </c>
      <c r="N115" s="139" t="s">
        <v>41</v>
      </c>
      <c r="O115" s="140">
        <v>0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R115" s="142" t="s">
        <v>741</v>
      </c>
      <c r="AT115" s="142" t="s">
        <v>137</v>
      </c>
      <c r="AU115" s="142" t="s">
        <v>77</v>
      </c>
      <c r="AY115" s="18" t="s">
        <v>135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8" t="s">
        <v>75</v>
      </c>
      <c r="BK115" s="143">
        <f>ROUND(I115*H115,2)</f>
        <v>0</v>
      </c>
      <c r="BL115" s="18" t="s">
        <v>741</v>
      </c>
      <c r="BM115" s="142" t="s">
        <v>1503</v>
      </c>
    </row>
    <row r="116" spans="1:65" s="2" customFormat="1" ht="19.5">
      <c r="A116" s="30"/>
      <c r="B116" s="31"/>
      <c r="C116" s="30"/>
      <c r="D116" s="145" t="s">
        <v>432</v>
      </c>
      <c r="E116" s="30"/>
      <c r="F116" s="181" t="s">
        <v>765</v>
      </c>
      <c r="G116" s="30"/>
      <c r="H116" s="30"/>
      <c r="I116" s="30"/>
      <c r="J116" s="30"/>
      <c r="K116" s="30"/>
      <c r="L116" s="31"/>
      <c r="M116" s="182"/>
      <c r="N116" s="183"/>
      <c r="O116" s="51"/>
      <c r="P116" s="51"/>
      <c r="Q116" s="51"/>
      <c r="R116" s="51"/>
      <c r="S116" s="51"/>
      <c r="T116" s="52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T116" s="18" t="s">
        <v>432</v>
      </c>
      <c r="AU116" s="18" t="s">
        <v>77</v>
      </c>
    </row>
    <row r="117" spans="1:65" s="11" customFormat="1" ht="22.9" customHeight="1">
      <c r="B117" s="119"/>
      <c r="D117" s="120" t="s">
        <v>69</v>
      </c>
      <c r="E117" s="129" t="s">
        <v>766</v>
      </c>
      <c r="F117" s="129" t="s">
        <v>767</v>
      </c>
      <c r="J117" s="130">
        <f>BK117</f>
        <v>0</v>
      </c>
      <c r="L117" s="119"/>
      <c r="M117" s="123"/>
      <c r="N117" s="124"/>
      <c r="O117" s="124"/>
      <c r="P117" s="125">
        <f>SUM(P118:P119)</f>
        <v>0</v>
      </c>
      <c r="Q117" s="124"/>
      <c r="R117" s="125">
        <f>SUM(R118:R119)</f>
        <v>0</v>
      </c>
      <c r="S117" s="124"/>
      <c r="T117" s="126">
        <f>SUM(T118:T119)</f>
        <v>0</v>
      </c>
      <c r="AR117" s="120" t="s">
        <v>161</v>
      </c>
      <c r="AT117" s="127" t="s">
        <v>69</v>
      </c>
      <c r="AU117" s="127" t="s">
        <v>75</v>
      </c>
      <c r="AY117" s="120" t="s">
        <v>135</v>
      </c>
      <c r="BK117" s="128">
        <f>SUM(BK118:BK119)</f>
        <v>0</v>
      </c>
    </row>
    <row r="118" spans="1:65" s="2" customFormat="1" ht="16.5" customHeight="1">
      <c r="A118" s="30"/>
      <c r="B118" s="131"/>
      <c r="C118" s="132" t="s">
        <v>191</v>
      </c>
      <c r="D118" s="132" t="s">
        <v>137</v>
      </c>
      <c r="E118" s="133" t="s">
        <v>768</v>
      </c>
      <c r="F118" s="134" t="s">
        <v>767</v>
      </c>
      <c r="G118" s="135" t="s">
        <v>740</v>
      </c>
      <c r="H118" s="136">
        <v>1</v>
      </c>
      <c r="I118" s="137"/>
      <c r="J118" s="137">
        <f>ROUND(I118*H118,2)</f>
        <v>0</v>
      </c>
      <c r="K118" s="134" t="s">
        <v>141</v>
      </c>
      <c r="L118" s="31"/>
      <c r="M118" s="138" t="s">
        <v>3</v>
      </c>
      <c r="N118" s="139" t="s">
        <v>41</v>
      </c>
      <c r="O118" s="140">
        <v>0</v>
      </c>
      <c r="P118" s="140">
        <f>O118*H118</f>
        <v>0</v>
      </c>
      <c r="Q118" s="140">
        <v>0</v>
      </c>
      <c r="R118" s="140">
        <f>Q118*H118</f>
        <v>0</v>
      </c>
      <c r="S118" s="140">
        <v>0</v>
      </c>
      <c r="T118" s="141">
        <f>S118*H118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R118" s="142" t="s">
        <v>741</v>
      </c>
      <c r="AT118" s="142" t="s">
        <v>137</v>
      </c>
      <c r="AU118" s="142" t="s">
        <v>77</v>
      </c>
      <c r="AY118" s="18" t="s">
        <v>135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8" t="s">
        <v>75</v>
      </c>
      <c r="BK118" s="143">
        <f>ROUND(I118*H118,2)</f>
        <v>0</v>
      </c>
      <c r="BL118" s="18" t="s">
        <v>741</v>
      </c>
      <c r="BM118" s="142" t="s">
        <v>1504</v>
      </c>
    </row>
    <row r="119" spans="1:65" s="2" customFormat="1" ht="48.75">
      <c r="A119" s="30"/>
      <c r="B119" s="31"/>
      <c r="C119" s="30"/>
      <c r="D119" s="145" t="s">
        <v>432</v>
      </c>
      <c r="E119" s="30"/>
      <c r="F119" s="181" t="s">
        <v>769</v>
      </c>
      <c r="G119" s="30"/>
      <c r="H119" s="30"/>
      <c r="I119" s="30"/>
      <c r="J119" s="30"/>
      <c r="K119" s="30"/>
      <c r="L119" s="31"/>
      <c r="M119" s="182"/>
      <c r="N119" s="183"/>
      <c r="O119" s="51"/>
      <c r="P119" s="51"/>
      <c r="Q119" s="51"/>
      <c r="R119" s="51"/>
      <c r="S119" s="51"/>
      <c r="T119" s="52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T119" s="18" t="s">
        <v>432</v>
      </c>
      <c r="AU119" s="18" t="s">
        <v>77</v>
      </c>
    </row>
    <row r="120" spans="1:65" s="11" customFormat="1" ht="22.9" customHeight="1">
      <c r="B120" s="119"/>
      <c r="D120" s="120" t="s">
        <v>69</v>
      </c>
      <c r="E120" s="129" t="s">
        <v>770</v>
      </c>
      <c r="F120" s="129" t="s">
        <v>771</v>
      </c>
      <c r="J120" s="130">
        <f>BK120</f>
        <v>0</v>
      </c>
      <c r="L120" s="119"/>
      <c r="M120" s="123"/>
      <c r="N120" s="124"/>
      <c r="O120" s="124"/>
      <c r="P120" s="125">
        <f>SUM(P121:P124)</f>
        <v>0</v>
      </c>
      <c r="Q120" s="124"/>
      <c r="R120" s="125">
        <f>SUM(R121:R124)</f>
        <v>0</v>
      </c>
      <c r="S120" s="124"/>
      <c r="T120" s="126">
        <f>SUM(T121:T124)</f>
        <v>0</v>
      </c>
      <c r="AR120" s="120" t="s">
        <v>161</v>
      </c>
      <c r="AT120" s="127" t="s">
        <v>69</v>
      </c>
      <c r="AU120" s="127" t="s">
        <v>75</v>
      </c>
      <c r="AY120" s="120" t="s">
        <v>135</v>
      </c>
      <c r="BK120" s="128">
        <f>SUM(BK121:BK124)</f>
        <v>0</v>
      </c>
    </row>
    <row r="121" spans="1:65" s="2" customFormat="1" ht="16.5" customHeight="1">
      <c r="A121" s="30"/>
      <c r="B121" s="131"/>
      <c r="C121" s="132" t="s">
        <v>196</v>
      </c>
      <c r="D121" s="132" t="s">
        <v>137</v>
      </c>
      <c r="E121" s="133" t="s">
        <v>772</v>
      </c>
      <c r="F121" s="134" t="s">
        <v>773</v>
      </c>
      <c r="G121" s="135" t="s">
        <v>740</v>
      </c>
      <c r="H121" s="136">
        <v>1</v>
      </c>
      <c r="I121" s="137"/>
      <c r="J121" s="137">
        <f>ROUND(I121*H121,2)</f>
        <v>0</v>
      </c>
      <c r="K121" s="134" t="s">
        <v>141</v>
      </c>
      <c r="L121" s="31"/>
      <c r="M121" s="138" t="s">
        <v>3</v>
      </c>
      <c r="N121" s="139" t="s">
        <v>41</v>
      </c>
      <c r="O121" s="140">
        <v>0</v>
      </c>
      <c r="P121" s="140">
        <f>O121*H121</f>
        <v>0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42" t="s">
        <v>741</v>
      </c>
      <c r="AT121" s="142" t="s">
        <v>137</v>
      </c>
      <c r="AU121" s="142" t="s">
        <v>77</v>
      </c>
      <c r="AY121" s="18" t="s">
        <v>135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8" t="s">
        <v>75</v>
      </c>
      <c r="BK121" s="143">
        <f>ROUND(I121*H121,2)</f>
        <v>0</v>
      </c>
      <c r="BL121" s="18" t="s">
        <v>741</v>
      </c>
      <c r="BM121" s="142" t="s">
        <v>1505</v>
      </c>
    </row>
    <row r="122" spans="1:65" s="2" customFormat="1" ht="39">
      <c r="A122" s="30"/>
      <c r="B122" s="31"/>
      <c r="C122" s="30"/>
      <c r="D122" s="145" t="s">
        <v>432</v>
      </c>
      <c r="E122" s="30"/>
      <c r="F122" s="181" t="s">
        <v>774</v>
      </c>
      <c r="G122" s="30"/>
      <c r="H122" s="30"/>
      <c r="I122" s="30"/>
      <c r="J122" s="30"/>
      <c r="K122" s="30"/>
      <c r="L122" s="31"/>
      <c r="M122" s="182"/>
      <c r="N122" s="183"/>
      <c r="O122" s="51"/>
      <c r="P122" s="51"/>
      <c r="Q122" s="51"/>
      <c r="R122" s="51"/>
      <c r="S122" s="51"/>
      <c r="T122" s="52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T122" s="18" t="s">
        <v>432</v>
      </c>
      <c r="AU122" s="18" t="s">
        <v>77</v>
      </c>
    </row>
    <row r="123" spans="1:65" s="2" customFormat="1" ht="16.5" customHeight="1">
      <c r="A123" s="30"/>
      <c r="B123" s="131"/>
      <c r="C123" s="132" t="s">
        <v>201</v>
      </c>
      <c r="D123" s="132" t="s">
        <v>137</v>
      </c>
      <c r="E123" s="133" t="s">
        <v>775</v>
      </c>
      <c r="F123" s="134" t="s">
        <v>776</v>
      </c>
      <c r="G123" s="135" t="s">
        <v>740</v>
      </c>
      <c r="H123" s="136">
        <v>1</v>
      </c>
      <c r="I123" s="137"/>
      <c r="J123" s="137">
        <f>ROUND(I123*H123,2)</f>
        <v>0</v>
      </c>
      <c r="K123" s="134" t="s">
        <v>141</v>
      </c>
      <c r="L123" s="31"/>
      <c r="M123" s="138" t="s">
        <v>3</v>
      </c>
      <c r="N123" s="139" t="s">
        <v>41</v>
      </c>
      <c r="O123" s="140">
        <v>0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42" t="s">
        <v>741</v>
      </c>
      <c r="AT123" s="142" t="s">
        <v>137</v>
      </c>
      <c r="AU123" s="142" t="s">
        <v>77</v>
      </c>
      <c r="AY123" s="18" t="s">
        <v>135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8" t="s">
        <v>75</v>
      </c>
      <c r="BK123" s="143">
        <f>ROUND(I123*H123,2)</f>
        <v>0</v>
      </c>
      <c r="BL123" s="18" t="s">
        <v>741</v>
      </c>
      <c r="BM123" s="142" t="s">
        <v>1506</v>
      </c>
    </row>
    <row r="124" spans="1:65" s="2" customFormat="1" ht="29.25">
      <c r="A124" s="30"/>
      <c r="B124" s="31"/>
      <c r="C124" s="30"/>
      <c r="D124" s="145" t="s">
        <v>432</v>
      </c>
      <c r="E124" s="30"/>
      <c r="F124" s="181" t="s">
        <v>777</v>
      </c>
      <c r="G124" s="30"/>
      <c r="H124" s="30"/>
      <c r="I124" s="30"/>
      <c r="J124" s="30"/>
      <c r="K124" s="30"/>
      <c r="L124" s="31"/>
      <c r="M124" s="184"/>
      <c r="N124" s="185"/>
      <c r="O124" s="186"/>
      <c r="P124" s="186"/>
      <c r="Q124" s="186"/>
      <c r="R124" s="186"/>
      <c r="S124" s="186"/>
      <c r="T124" s="187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T124" s="18" t="s">
        <v>432</v>
      </c>
      <c r="AU124" s="18" t="s">
        <v>77</v>
      </c>
    </row>
    <row r="125" spans="1:65" s="2" customFormat="1" ht="6.95" customHeight="1">
      <c r="A125" s="30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31"/>
      <c r="M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</sheetData>
  <autoFilter ref="C91:K124" xr:uid="{00000000-0009-0000-0000-00000F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VON - Vedlejší a ostatní náklady&amp;CStrana &amp;P z &amp;N&amp;RPoložkový soupis prací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15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130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1507</v>
      </c>
      <c r="H4" s="21"/>
    </row>
    <row r="5" spans="1:8" s="1" customFormat="1" ht="12" customHeight="1">
      <c r="B5" s="21"/>
      <c r="C5" s="24" t="s">
        <v>13</v>
      </c>
      <c r="D5" s="545" t="s">
        <v>14</v>
      </c>
      <c r="E5" s="513"/>
      <c r="F5" s="513"/>
      <c r="H5" s="21"/>
    </row>
    <row r="6" spans="1:8" s="1" customFormat="1" ht="36.950000000000003" customHeight="1">
      <c r="B6" s="21"/>
      <c r="C6" s="26" t="s">
        <v>15</v>
      </c>
      <c r="D6" s="535" t="s">
        <v>16</v>
      </c>
      <c r="E6" s="513"/>
      <c r="F6" s="513"/>
      <c r="H6" s="21"/>
    </row>
    <row r="7" spans="1:8" s="1" customFormat="1" ht="16.5" customHeight="1">
      <c r="B7" s="21"/>
      <c r="C7" s="27" t="s">
        <v>21</v>
      </c>
      <c r="D7" s="48">
        <f>'Rekapitulace stavby'!AN8</f>
        <v>45715</v>
      </c>
      <c r="H7" s="21"/>
    </row>
    <row r="8" spans="1:8" s="2" customFormat="1" ht="10.9" customHeight="1">
      <c r="A8" s="30"/>
      <c r="B8" s="31"/>
      <c r="C8" s="30"/>
      <c r="D8" s="30"/>
      <c r="E8" s="30"/>
      <c r="F8" s="30"/>
      <c r="G8" s="30"/>
      <c r="H8" s="31"/>
    </row>
    <row r="9" spans="1:8" s="10" customFormat="1" ht="29.25" customHeight="1">
      <c r="A9" s="109"/>
      <c r="B9" s="110"/>
      <c r="C9" s="111" t="s">
        <v>51</v>
      </c>
      <c r="D9" s="112" t="s">
        <v>52</v>
      </c>
      <c r="E9" s="112" t="s">
        <v>122</v>
      </c>
      <c r="F9" s="113" t="s">
        <v>1508</v>
      </c>
      <c r="G9" s="109"/>
      <c r="H9" s="110"/>
    </row>
    <row r="10" spans="1:8" s="2" customFormat="1" ht="26.45" customHeight="1">
      <c r="A10" s="30"/>
      <c r="B10" s="31"/>
      <c r="C10" s="196" t="s">
        <v>1509</v>
      </c>
      <c r="D10" s="196" t="s">
        <v>95</v>
      </c>
      <c r="E10" s="30"/>
      <c r="F10" s="30"/>
      <c r="G10" s="30"/>
      <c r="H10" s="31"/>
    </row>
    <row r="11" spans="1:8" s="2" customFormat="1" ht="16.899999999999999" customHeight="1">
      <c r="A11" s="30"/>
      <c r="B11" s="31"/>
      <c r="C11" s="197" t="s">
        <v>831</v>
      </c>
      <c r="D11" s="198" t="s">
        <v>832</v>
      </c>
      <c r="E11" s="199" t="s">
        <v>228</v>
      </c>
      <c r="F11" s="200">
        <v>193.66</v>
      </c>
      <c r="G11" s="30"/>
      <c r="H11" s="31"/>
    </row>
    <row r="12" spans="1:8" s="2" customFormat="1" ht="16.899999999999999" customHeight="1">
      <c r="A12" s="30"/>
      <c r="B12" s="31"/>
      <c r="C12" s="201" t="s">
        <v>3</v>
      </c>
      <c r="D12" s="201" t="s">
        <v>1510</v>
      </c>
      <c r="E12" s="18" t="s">
        <v>3</v>
      </c>
      <c r="F12" s="202">
        <v>193.66</v>
      </c>
      <c r="G12" s="30"/>
      <c r="H12" s="31"/>
    </row>
    <row r="13" spans="1:8" s="2" customFormat="1" ht="16.899999999999999" customHeight="1">
      <c r="A13" s="30"/>
      <c r="B13" s="31"/>
      <c r="C13" s="203" t="s">
        <v>1511</v>
      </c>
      <c r="D13" s="30"/>
      <c r="E13" s="30"/>
      <c r="F13" s="30"/>
      <c r="G13" s="30"/>
      <c r="H13" s="31"/>
    </row>
    <row r="14" spans="1:8" s="2" customFormat="1" ht="16.899999999999999" customHeight="1">
      <c r="A14" s="30"/>
      <c r="B14" s="31"/>
      <c r="C14" s="201" t="s">
        <v>436</v>
      </c>
      <c r="D14" s="201" t="s">
        <v>1512</v>
      </c>
      <c r="E14" s="18" t="s">
        <v>244</v>
      </c>
      <c r="F14" s="202">
        <v>65.843999999999994</v>
      </c>
      <c r="G14" s="30"/>
      <c r="H14" s="31"/>
    </row>
    <row r="15" spans="1:8" s="2" customFormat="1" ht="16.899999999999999" customHeight="1">
      <c r="A15" s="30"/>
      <c r="B15" s="31"/>
      <c r="C15" s="201" t="s">
        <v>913</v>
      </c>
      <c r="D15" s="201" t="s">
        <v>1513</v>
      </c>
      <c r="E15" s="18" t="s">
        <v>140</v>
      </c>
      <c r="F15" s="202">
        <v>484.15</v>
      </c>
      <c r="G15" s="30"/>
      <c r="H15" s="31"/>
    </row>
    <row r="16" spans="1:8" s="2" customFormat="1" ht="16.899999999999999" customHeight="1">
      <c r="A16" s="30"/>
      <c r="B16" s="31"/>
      <c r="C16" s="201" t="s">
        <v>921</v>
      </c>
      <c r="D16" s="201" t="s">
        <v>1514</v>
      </c>
      <c r="E16" s="18" t="s">
        <v>228</v>
      </c>
      <c r="F16" s="202">
        <v>193.66</v>
      </c>
      <c r="G16" s="30"/>
      <c r="H16" s="31"/>
    </row>
    <row r="17" spans="1:8" s="2" customFormat="1" ht="16.899999999999999" customHeight="1">
      <c r="A17" s="30"/>
      <c r="B17" s="31"/>
      <c r="C17" s="197" t="s">
        <v>828</v>
      </c>
      <c r="D17" s="198" t="s">
        <v>829</v>
      </c>
      <c r="E17" s="199" t="s">
        <v>228</v>
      </c>
      <c r="F17" s="200">
        <v>21.15</v>
      </c>
      <c r="G17" s="30"/>
      <c r="H17" s="31"/>
    </row>
    <row r="18" spans="1:8" s="2" customFormat="1" ht="16.899999999999999" customHeight="1">
      <c r="A18" s="30"/>
      <c r="B18" s="31"/>
      <c r="C18" s="201" t="s">
        <v>3</v>
      </c>
      <c r="D18" s="201" t="s">
        <v>1515</v>
      </c>
      <c r="E18" s="18" t="s">
        <v>3</v>
      </c>
      <c r="F18" s="202">
        <v>21.15</v>
      </c>
      <c r="G18" s="30"/>
      <c r="H18" s="31"/>
    </row>
    <row r="19" spans="1:8" s="2" customFormat="1" ht="16.899999999999999" customHeight="1">
      <c r="A19" s="30"/>
      <c r="B19" s="31"/>
      <c r="C19" s="203" t="s">
        <v>1511</v>
      </c>
      <c r="D19" s="30"/>
      <c r="E19" s="30"/>
      <c r="F19" s="30"/>
      <c r="G19" s="30"/>
      <c r="H19" s="31"/>
    </row>
    <row r="20" spans="1:8" s="2" customFormat="1" ht="16.899999999999999" customHeight="1">
      <c r="A20" s="30"/>
      <c r="B20" s="31"/>
      <c r="C20" s="201" t="s">
        <v>895</v>
      </c>
      <c r="D20" s="201" t="s">
        <v>1516</v>
      </c>
      <c r="E20" s="18" t="s">
        <v>244</v>
      </c>
      <c r="F20" s="202">
        <v>113.46299999999999</v>
      </c>
      <c r="G20" s="30"/>
      <c r="H20" s="31"/>
    </row>
    <row r="21" spans="1:8" s="2" customFormat="1" ht="16.899999999999999" customHeight="1">
      <c r="A21" s="30"/>
      <c r="B21" s="31"/>
      <c r="C21" s="201" t="s">
        <v>1149</v>
      </c>
      <c r="D21" s="201" t="s">
        <v>1517</v>
      </c>
      <c r="E21" s="18" t="s">
        <v>228</v>
      </c>
      <c r="F21" s="202">
        <v>21.15</v>
      </c>
      <c r="G21" s="30"/>
      <c r="H21" s="31"/>
    </row>
    <row r="22" spans="1:8" s="2" customFormat="1" ht="16.899999999999999" customHeight="1">
      <c r="A22" s="30"/>
      <c r="B22" s="31"/>
      <c r="C22" s="201" t="s">
        <v>1167</v>
      </c>
      <c r="D22" s="201" t="s">
        <v>1518</v>
      </c>
      <c r="E22" s="18" t="s">
        <v>244</v>
      </c>
      <c r="F22" s="202">
        <v>18.073</v>
      </c>
      <c r="G22" s="30"/>
      <c r="H22" s="31"/>
    </row>
    <row r="23" spans="1:8" s="2" customFormat="1" ht="16.899999999999999" customHeight="1">
      <c r="A23" s="30"/>
      <c r="B23" s="31"/>
      <c r="C23" s="201" t="s">
        <v>1152</v>
      </c>
      <c r="D23" s="201" t="s">
        <v>1153</v>
      </c>
      <c r="E23" s="18" t="s">
        <v>228</v>
      </c>
      <c r="F23" s="202">
        <v>21.573</v>
      </c>
      <c r="G23" s="30"/>
      <c r="H23" s="31"/>
    </row>
    <row r="24" spans="1:8" s="2" customFormat="1" ht="16.899999999999999" customHeight="1">
      <c r="A24" s="30"/>
      <c r="B24" s="31"/>
      <c r="C24" s="197" t="s">
        <v>816</v>
      </c>
      <c r="D24" s="198" t="s">
        <v>817</v>
      </c>
      <c r="E24" s="199" t="s">
        <v>228</v>
      </c>
      <c r="F24" s="200">
        <v>325.13</v>
      </c>
      <c r="G24" s="30"/>
      <c r="H24" s="31"/>
    </row>
    <row r="25" spans="1:8" s="2" customFormat="1" ht="16.899999999999999" customHeight="1">
      <c r="A25" s="30"/>
      <c r="B25" s="31"/>
      <c r="C25" s="201" t="s">
        <v>3</v>
      </c>
      <c r="D25" s="201" t="s">
        <v>1519</v>
      </c>
      <c r="E25" s="18" t="s">
        <v>3</v>
      </c>
      <c r="F25" s="202">
        <v>325.13</v>
      </c>
      <c r="G25" s="30"/>
      <c r="H25" s="31"/>
    </row>
    <row r="26" spans="1:8" s="2" customFormat="1" ht="16.899999999999999" customHeight="1">
      <c r="A26" s="30"/>
      <c r="B26" s="31"/>
      <c r="C26" s="201" t="s">
        <v>3</v>
      </c>
      <c r="D26" s="201" t="s">
        <v>147</v>
      </c>
      <c r="E26" s="18" t="s">
        <v>3</v>
      </c>
      <c r="F26" s="202">
        <v>325.13</v>
      </c>
      <c r="G26" s="30"/>
      <c r="H26" s="31"/>
    </row>
    <row r="27" spans="1:8" s="2" customFormat="1" ht="16.899999999999999" customHeight="1">
      <c r="A27" s="30"/>
      <c r="B27" s="31"/>
      <c r="C27" s="203" t="s">
        <v>1511</v>
      </c>
      <c r="D27" s="30"/>
      <c r="E27" s="30"/>
      <c r="F27" s="30"/>
      <c r="G27" s="30"/>
      <c r="H27" s="31"/>
    </row>
    <row r="28" spans="1:8" s="2" customFormat="1" ht="16.899999999999999" customHeight="1">
      <c r="A28" s="30"/>
      <c r="B28" s="31"/>
      <c r="C28" s="201" t="s">
        <v>895</v>
      </c>
      <c r="D28" s="201" t="s">
        <v>1516</v>
      </c>
      <c r="E28" s="18" t="s">
        <v>244</v>
      </c>
      <c r="F28" s="202">
        <v>113.46299999999999</v>
      </c>
      <c r="G28" s="30"/>
      <c r="H28" s="31"/>
    </row>
    <row r="29" spans="1:8" s="2" customFormat="1" ht="16.899999999999999" customHeight="1">
      <c r="A29" s="30"/>
      <c r="B29" s="31"/>
      <c r="C29" s="201" t="s">
        <v>1156</v>
      </c>
      <c r="D29" s="201" t="s">
        <v>1520</v>
      </c>
      <c r="E29" s="18" t="s">
        <v>228</v>
      </c>
      <c r="F29" s="202">
        <v>354.79</v>
      </c>
      <c r="G29" s="30"/>
      <c r="H29" s="31"/>
    </row>
    <row r="30" spans="1:8" s="2" customFormat="1" ht="16.899999999999999" customHeight="1">
      <c r="A30" s="30"/>
      <c r="B30" s="31"/>
      <c r="C30" s="201" t="s">
        <v>1159</v>
      </c>
      <c r="D30" s="201" t="s">
        <v>1160</v>
      </c>
      <c r="E30" s="18" t="s">
        <v>228</v>
      </c>
      <c r="F30" s="202">
        <v>331.63299999999998</v>
      </c>
      <c r="G30" s="30"/>
      <c r="H30" s="31"/>
    </row>
    <row r="31" spans="1:8" s="2" customFormat="1" ht="16.899999999999999" customHeight="1">
      <c r="A31" s="30"/>
      <c r="B31" s="31"/>
      <c r="C31" s="197" t="s">
        <v>813</v>
      </c>
      <c r="D31" s="198" t="s">
        <v>814</v>
      </c>
      <c r="E31" s="199" t="s">
        <v>228</v>
      </c>
      <c r="F31" s="200">
        <v>29.66</v>
      </c>
      <c r="G31" s="30"/>
      <c r="H31" s="31"/>
    </row>
    <row r="32" spans="1:8" s="2" customFormat="1" ht="16.899999999999999" customHeight="1">
      <c r="A32" s="30"/>
      <c r="B32" s="31"/>
      <c r="C32" s="201" t="s">
        <v>3</v>
      </c>
      <c r="D32" s="201" t="s">
        <v>1521</v>
      </c>
      <c r="E32" s="18" t="s">
        <v>3</v>
      </c>
      <c r="F32" s="202">
        <v>29.66</v>
      </c>
      <c r="G32" s="30"/>
      <c r="H32" s="31"/>
    </row>
    <row r="33" spans="1:8" s="2" customFormat="1" ht="16.899999999999999" customHeight="1">
      <c r="A33" s="30"/>
      <c r="B33" s="31"/>
      <c r="C33" s="203" t="s">
        <v>1511</v>
      </c>
      <c r="D33" s="30"/>
      <c r="E33" s="30"/>
      <c r="F33" s="30"/>
      <c r="G33" s="30"/>
      <c r="H33" s="31"/>
    </row>
    <row r="34" spans="1:8" s="2" customFormat="1" ht="16.899999999999999" customHeight="1">
      <c r="A34" s="30"/>
      <c r="B34" s="31"/>
      <c r="C34" s="201" t="s">
        <v>895</v>
      </c>
      <c r="D34" s="201" t="s">
        <v>1516</v>
      </c>
      <c r="E34" s="18" t="s">
        <v>244</v>
      </c>
      <c r="F34" s="202">
        <v>113.46299999999999</v>
      </c>
      <c r="G34" s="30"/>
      <c r="H34" s="31"/>
    </row>
    <row r="35" spans="1:8" s="2" customFormat="1" ht="16.899999999999999" customHeight="1">
      <c r="A35" s="30"/>
      <c r="B35" s="31"/>
      <c r="C35" s="201" t="s">
        <v>1156</v>
      </c>
      <c r="D35" s="201" t="s">
        <v>1520</v>
      </c>
      <c r="E35" s="18" t="s">
        <v>228</v>
      </c>
      <c r="F35" s="202">
        <v>354.79</v>
      </c>
      <c r="G35" s="30"/>
      <c r="H35" s="31"/>
    </row>
    <row r="36" spans="1:8" s="2" customFormat="1" ht="16.899999999999999" customHeight="1">
      <c r="A36" s="30"/>
      <c r="B36" s="31"/>
      <c r="C36" s="201" t="s">
        <v>1163</v>
      </c>
      <c r="D36" s="201" t="s">
        <v>1164</v>
      </c>
      <c r="E36" s="18" t="s">
        <v>228</v>
      </c>
      <c r="F36" s="202">
        <v>30.253</v>
      </c>
      <c r="G36" s="30"/>
      <c r="H36" s="31"/>
    </row>
    <row r="37" spans="1:8" s="2" customFormat="1" ht="16.899999999999999" customHeight="1">
      <c r="A37" s="30"/>
      <c r="B37" s="31"/>
      <c r="C37" s="197" t="s">
        <v>822</v>
      </c>
      <c r="D37" s="198" t="s">
        <v>823</v>
      </c>
      <c r="E37" s="199" t="s">
        <v>228</v>
      </c>
      <c r="F37" s="200">
        <v>316.27999999999997</v>
      </c>
      <c r="G37" s="30"/>
      <c r="H37" s="31"/>
    </row>
    <row r="38" spans="1:8" s="2" customFormat="1" ht="16.899999999999999" customHeight="1">
      <c r="A38" s="30"/>
      <c r="B38" s="31"/>
      <c r="C38" s="201" t="s">
        <v>3</v>
      </c>
      <c r="D38" s="201" t="s">
        <v>1522</v>
      </c>
      <c r="E38" s="18" t="s">
        <v>3</v>
      </c>
      <c r="F38" s="202">
        <v>316.27999999999997</v>
      </c>
      <c r="G38" s="30"/>
      <c r="H38" s="31"/>
    </row>
    <row r="39" spans="1:8" s="2" customFormat="1" ht="16.899999999999999" customHeight="1">
      <c r="A39" s="30"/>
      <c r="B39" s="31"/>
      <c r="C39" s="203" t="s">
        <v>1511</v>
      </c>
      <c r="D39" s="30"/>
      <c r="E39" s="30"/>
      <c r="F39" s="30"/>
      <c r="G39" s="30"/>
      <c r="H39" s="31"/>
    </row>
    <row r="40" spans="1:8" s="2" customFormat="1" ht="16.899999999999999" customHeight="1">
      <c r="A40" s="30"/>
      <c r="B40" s="31"/>
      <c r="C40" s="201" t="s">
        <v>895</v>
      </c>
      <c r="D40" s="201" t="s">
        <v>1516</v>
      </c>
      <c r="E40" s="18" t="s">
        <v>244</v>
      </c>
      <c r="F40" s="202">
        <v>113.46299999999999</v>
      </c>
      <c r="G40" s="30"/>
      <c r="H40" s="31"/>
    </row>
    <row r="41" spans="1:8" s="2" customFormat="1" ht="16.899999999999999" customHeight="1">
      <c r="A41" s="30"/>
      <c r="B41" s="31"/>
      <c r="C41" s="201" t="s">
        <v>1126</v>
      </c>
      <c r="D41" s="201" t="s">
        <v>1523</v>
      </c>
      <c r="E41" s="18" t="s">
        <v>228</v>
      </c>
      <c r="F41" s="202">
        <v>373.6</v>
      </c>
      <c r="G41" s="30"/>
      <c r="H41" s="31"/>
    </row>
    <row r="42" spans="1:8" s="2" customFormat="1" ht="16.899999999999999" customHeight="1">
      <c r="A42" s="30"/>
      <c r="B42" s="31"/>
      <c r="C42" s="201" t="s">
        <v>1167</v>
      </c>
      <c r="D42" s="201" t="s">
        <v>1518</v>
      </c>
      <c r="E42" s="18" t="s">
        <v>244</v>
      </c>
      <c r="F42" s="202">
        <v>18.073</v>
      </c>
      <c r="G42" s="30"/>
      <c r="H42" s="31"/>
    </row>
    <row r="43" spans="1:8" s="2" customFormat="1" ht="16.899999999999999" customHeight="1">
      <c r="A43" s="30"/>
      <c r="B43" s="31"/>
      <c r="C43" s="201" t="s">
        <v>1130</v>
      </c>
      <c r="D43" s="201" t="s">
        <v>1131</v>
      </c>
      <c r="E43" s="18" t="s">
        <v>228</v>
      </c>
      <c r="F43" s="202">
        <v>322.60599999999999</v>
      </c>
      <c r="G43" s="30"/>
      <c r="H43" s="31"/>
    </row>
    <row r="44" spans="1:8" s="2" customFormat="1" ht="16.899999999999999" customHeight="1">
      <c r="A44" s="30"/>
      <c r="B44" s="31"/>
      <c r="C44" s="197" t="s">
        <v>819</v>
      </c>
      <c r="D44" s="198" t="s">
        <v>820</v>
      </c>
      <c r="E44" s="199" t="s">
        <v>228</v>
      </c>
      <c r="F44" s="200">
        <v>57.32</v>
      </c>
      <c r="G44" s="30"/>
      <c r="H44" s="31"/>
    </row>
    <row r="45" spans="1:8" s="2" customFormat="1" ht="16.899999999999999" customHeight="1">
      <c r="A45" s="30"/>
      <c r="B45" s="31"/>
      <c r="C45" s="201" t="s">
        <v>3</v>
      </c>
      <c r="D45" s="201" t="s">
        <v>1524</v>
      </c>
      <c r="E45" s="18" t="s">
        <v>3</v>
      </c>
      <c r="F45" s="202">
        <v>57.32</v>
      </c>
      <c r="G45" s="30"/>
      <c r="H45" s="31"/>
    </row>
    <row r="46" spans="1:8" s="2" customFormat="1" ht="16.899999999999999" customHeight="1">
      <c r="A46" s="30"/>
      <c r="B46" s="31"/>
      <c r="C46" s="203" t="s">
        <v>1511</v>
      </c>
      <c r="D46" s="30"/>
      <c r="E46" s="30"/>
      <c r="F46" s="30"/>
      <c r="G46" s="30"/>
      <c r="H46" s="31"/>
    </row>
    <row r="47" spans="1:8" s="2" customFormat="1" ht="16.899999999999999" customHeight="1">
      <c r="A47" s="30"/>
      <c r="B47" s="31"/>
      <c r="C47" s="201" t="s">
        <v>895</v>
      </c>
      <c r="D47" s="201" t="s">
        <v>1516</v>
      </c>
      <c r="E47" s="18" t="s">
        <v>244</v>
      </c>
      <c r="F47" s="202">
        <v>113.46299999999999</v>
      </c>
      <c r="G47" s="30"/>
      <c r="H47" s="31"/>
    </row>
    <row r="48" spans="1:8" s="2" customFormat="1" ht="16.899999999999999" customHeight="1">
      <c r="A48" s="30"/>
      <c r="B48" s="31"/>
      <c r="C48" s="201" t="s">
        <v>1126</v>
      </c>
      <c r="D48" s="201" t="s">
        <v>1523</v>
      </c>
      <c r="E48" s="18" t="s">
        <v>228</v>
      </c>
      <c r="F48" s="202">
        <v>373.6</v>
      </c>
      <c r="G48" s="30"/>
      <c r="H48" s="31"/>
    </row>
    <row r="49" spans="1:8" s="2" customFormat="1" ht="16.899999999999999" customHeight="1">
      <c r="A49" s="30"/>
      <c r="B49" s="31"/>
      <c r="C49" s="201" t="s">
        <v>1167</v>
      </c>
      <c r="D49" s="201" t="s">
        <v>1518</v>
      </c>
      <c r="E49" s="18" t="s">
        <v>244</v>
      </c>
      <c r="F49" s="202">
        <v>18.073</v>
      </c>
      <c r="G49" s="30"/>
      <c r="H49" s="31"/>
    </row>
    <row r="50" spans="1:8" s="2" customFormat="1" ht="16.899999999999999" customHeight="1">
      <c r="A50" s="30"/>
      <c r="B50" s="31"/>
      <c r="C50" s="201" t="s">
        <v>1134</v>
      </c>
      <c r="D50" s="201" t="s">
        <v>1135</v>
      </c>
      <c r="E50" s="18" t="s">
        <v>228</v>
      </c>
      <c r="F50" s="202">
        <v>58.466000000000001</v>
      </c>
      <c r="G50" s="30"/>
      <c r="H50" s="31"/>
    </row>
    <row r="51" spans="1:8" s="2" customFormat="1" ht="16.899999999999999" customHeight="1">
      <c r="A51" s="30"/>
      <c r="B51" s="31"/>
      <c r="C51" s="197" t="s">
        <v>825</v>
      </c>
      <c r="D51" s="198" t="s">
        <v>826</v>
      </c>
      <c r="E51" s="199" t="s">
        <v>228</v>
      </c>
      <c r="F51" s="200">
        <v>6.87</v>
      </c>
      <c r="G51" s="30"/>
      <c r="H51" s="31"/>
    </row>
    <row r="52" spans="1:8" s="2" customFormat="1" ht="16.899999999999999" customHeight="1">
      <c r="A52" s="30"/>
      <c r="B52" s="31"/>
      <c r="C52" s="201" t="s">
        <v>3</v>
      </c>
      <c r="D52" s="201" t="s">
        <v>1525</v>
      </c>
      <c r="E52" s="18" t="s">
        <v>3</v>
      </c>
      <c r="F52" s="202">
        <v>6.87</v>
      </c>
      <c r="G52" s="30"/>
      <c r="H52" s="31"/>
    </row>
    <row r="53" spans="1:8" s="2" customFormat="1" ht="16.899999999999999" customHeight="1">
      <c r="A53" s="30"/>
      <c r="B53" s="31"/>
      <c r="C53" s="203" t="s">
        <v>1511</v>
      </c>
      <c r="D53" s="30"/>
      <c r="E53" s="30"/>
      <c r="F53" s="30"/>
      <c r="G53" s="30"/>
      <c r="H53" s="31"/>
    </row>
    <row r="54" spans="1:8" s="2" customFormat="1" ht="16.899999999999999" customHeight="1">
      <c r="A54" s="30"/>
      <c r="B54" s="31"/>
      <c r="C54" s="201" t="s">
        <v>895</v>
      </c>
      <c r="D54" s="201" t="s">
        <v>1516</v>
      </c>
      <c r="E54" s="18" t="s">
        <v>244</v>
      </c>
      <c r="F54" s="202">
        <v>113.46299999999999</v>
      </c>
      <c r="G54" s="30"/>
      <c r="H54" s="31"/>
    </row>
    <row r="55" spans="1:8" s="2" customFormat="1" ht="16.899999999999999" customHeight="1">
      <c r="A55" s="30"/>
      <c r="B55" s="31"/>
      <c r="C55" s="201" t="s">
        <v>1138</v>
      </c>
      <c r="D55" s="201" t="s">
        <v>1526</v>
      </c>
      <c r="E55" s="18" t="s">
        <v>228</v>
      </c>
      <c r="F55" s="202">
        <v>6.87</v>
      </c>
      <c r="G55" s="30"/>
      <c r="H55" s="31"/>
    </row>
    <row r="56" spans="1:8" s="2" customFormat="1" ht="16.899999999999999" customHeight="1">
      <c r="A56" s="30"/>
      <c r="B56" s="31"/>
      <c r="C56" s="201" t="s">
        <v>1167</v>
      </c>
      <c r="D56" s="201" t="s">
        <v>1518</v>
      </c>
      <c r="E56" s="18" t="s">
        <v>244</v>
      </c>
      <c r="F56" s="202">
        <v>18.073</v>
      </c>
      <c r="G56" s="30"/>
      <c r="H56" s="31"/>
    </row>
    <row r="57" spans="1:8" s="2" customFormat="1" ht="16.899999999999999" customHeight="1">
      <c r="A57" s="30"/>
      <c r="B57" s="31"/>
      <c r="C57" s="201" t="s">
        <v>1141</v>
      </c>
      <c r="D57" s="201" t="s">
        <v>1142</v>
      </c>
      <c r="E57" s="18" t="s">
        <v>228</v>
      </c>
      <c r="F57" s="202">
        <v>7.0069999999999997</v>
      </c>
      <c r="G57" s="30"/>
      <c r="H57" s="31"/>
    </row>
    <row r="58" spans="1:8" s="2" customFormat="1" ht="16.899999999999999" customHeight="1">
      <c r="A58" s="30"/>
      <c r="B58" s="31"/>
      <c r="C58" s="197" t="s">
        <v>778</v>
      </c>
      <c r="D58" s="198" t="s">
        <v>779</v>
      </c>
      <c r="E58" s="199" t="s">
        <v>140</v>
      </c>
      <c r="F58" s="200">
        <v>794.79</v>
      </c>
      <c r="G58" s="30"/>
      <c r="H58" s="31"/>
    </row>
    <row r="59" spans="1:8" s="2" customFormat="1" ht="16.899999999999999" customHeight="1">
      <c r="A59" s="30"/>
      <c r="B59" s="31"/>
      <c r="C59" s="201" t="s">
        <v>3</v>
      </c>
      <c r="D59" s="201" t="s">
        <v>1527</v>
      </c>
      <c r="E59" s="18" t="s">
        <v>3</v>
      </c>
      <c r="F59" s="202">
        <v>794.79</v>
      </c>
      <c r="G59" s="30"/>
      <c r="H59" s="31"/>
    </row>
    <row r="60" spans="1:8" s="2" customFormat="1" ht="16.899999999999999" customHeight="1">
      <c r="A60" s="30"/>
      <c r="B60" s="31"/>
      <c r="C60" s="203" t="s">
        <v>1511</v>
      </c>
      <c r="D60" s="30"/>
      <c r="E60" s="30"/>
      <c r="F60" s="30"/>
      <c r="G60" s="30"/>
      <c r="H60" s="31"/>
    </row>
    <row r="61" spans="1:8" s="2" customFormat="1" ht="16.899999999999999" customHeight="1">
      <c r="A61" s="30"/>
      <c r="B61" s="31"/>
      <c r="C61" s="201" t="s">
        <v>955</v>
      </c>
      <c r="D61" s="201" t="s">
        <v>1528</v>
      </c>
      <c r="E61" s="18" t="s">
        <v>140</v>
      </c>
      <c r="F61" s="202">
        <v>1231.57</v>
      </c>
      <c r="G61" s="30"/>
      <c r="H61" s="31"/>
    </row>
    <row r="62" spans="1:8" s="2" customFormat="1" ht="16.899999999999999" customHeight="1">
      <c r="A62" s="30"/>
      <c r="B62" s="31"/>
      <c r="C62" s="201" t="s">
        <v>960</v>
      </c>
      <c r="D62" s="201" t="s">
        <v>1529</v>
      </c>
      <c r="E62" s="18" t="s">
        <v>140</v>
      </c>
      <c r="F62" s="202">
        <v>811.06</v>
      </c>
      <c r="G62" s="30"/>
      <c r="H62" s="31"/>
    </row>
    <row r="63" spans="1:8" s="2" customFormat="1" ht="16.899999999999999" customHeight="1">
      <c r="A63" s="30"/>
      <c r="B63" s="31"/>
      <c r="C63" s="201" t="s">
        <v>967</v>
      </c>
      <c r="D63" s="201" t="s">
        <v>1530</v>
      </c>
      <c r="E63" s="18" t="s">
        <v>140</v>
      </c>
      <c r="F63" s="202">
        <v>1840.04</v>
      </c>
      <c r="G63" s="30"/>
      <c r="H63" s="31"/>
    </row>
    <row r="64" spans="1:8" s="2" customFormat="1" ht="16.899999999999999" customHeight="1">
      <c r="A64" s="30"/>
      <c r="B64" s="31"/>
      <c r="C64" s="201" t="s">
        <v>975</v>
      </c>
      <c r="D64" s="201" t="s">
        <v>1531</v>
      </c>
      <c r="E64" s="18" t="s">
        <v>140</v>
      </c>
      <c r="F64" s="202">
        <v>811.06</v>
      </c>
      <c r="G64" s="30"/>
      <c r="H64" s="31"/>
    </row>
    <row r="65" spans="1:8" s="2" customFormat="1" ht="16.899999999999999" customHeight="1">
      <c r="A65" s="30"/>
      <c r="B65" s="31"/>
      <c r="C65" s="201" t="s">
        <v>978</v>
      </c>
      <c r="D65" s="201" t="s">
        <v>1532</v>
      </c>
      <c r="E65" s="18" t="s">
        <v>140</v>
      </c>
      <c r="F65" s="202">
        <v>811.06</v>
      </c>
      <c r="G65" s="30"/>
      <c r="H65" s="31"/>
    </row>
    <row r="66" spans="1:8" s="2" customFormat="1" ht="16.899999999999999" customHeight="1">
      <c r="A66" s="30"/>
      <c r="B66" s="31"/>
      <c r="C66" s="201" t="s">
        <v>981</v>
      </c>
      <c r="D66" s="201" t="s">
        <v>1533</v>
      </c>
      <c r="E66" s="18" t="s">
        <v>140</v>
      </c>
      <c r="F66" s="202">
        <v>811.06</v>
      </c>
      <c r="G66" s="30"/>
      <c r="H66" s="31"/>
    </row>
    <row r="67" spans="1:8" s="2" customFormat="1" ht="16.899999999999999" customHeight="1">
      <c r="A67" s="30"/>
      <c r="B67" s="31"/>
      <c r="C67" s="201" t="s">
        <v>1200</v>
      </c>
      <c r="D67" s="201" t="s">
        <v>1534</v>
      </c>
      <c r="E67" s="18" t="s">
        <v>140</v>
      </c>
      <c r="F67" s="202">
        <v>811.06</v>
      </c>
      <c r="G67" s="30"/>
      <c r="H67" s="31"/>
    </row>
    <row r="68" spans="1:8" s="2" customFormat="1" ht="16.899999999999999" customHeight="1">
      <c r="A68" s="30"/>
      <c r="B68" s="31"/>
      <c r="C68" s="201" t="s">
        <v>1257</v>
      </c>
      <c r="D68" s="201" t="s">
        <v>1535</v>
      </c>
      <c r="E68" s="18" t="s">
        <v>140</v>
      </c>
      <c r="F68" s="202">
        <v>1622.12</v>
      </c>
      <c r="G68" s="30"/>
      <c r="H68" s="31"/>
    </row>
    <row r="69" spans="1:8" s="2" customFormat="1" ht="16.899999999999999" customHeight="1">
      <c r="A69" s="30"/>
      <c r="B69" s="31"/>
      <c r="C69" s="197" t="s">
        <v>781</v>
      </c>
      <c r="D69" s="198" t="s">
        <v>782</v>
      </c>
      <c r="E69" s="199" t="s">
        <v>140</v>
      </c>
      <c r="F69" s="200">
        <v>16.27</v>
      </c>
      <c r="G69" s="30"/>
      <c r="H69" s="31"/>
    </row>
    <row r="70" spans="1:8" s="2" customFormat="1" ht="16.899999999999999" customHeight="1">
      <c r="A70" s="30"/>
      <c r="B70" s="31"/>
      <c r="C70" s="201" t="s">
        <v>3</v>
      </c>
      <c r="D70" s="201" t="s">
        <v>1536</v>
      </c>
      <c r="E70" s="18" t="s">
        <v>3</v>
      </c>
      <c r="F70" s="202">
        <v>16.27</v>
      </c>
      <c r="G70" s="30"/>
      <c r="H70" s="31"/>
    </row>
    <row r="71" spans="1:8" s="2" customFormat="1" ht="16.899999999999999" customHeight="1">
      <c r="A71" s="30"/>
      <c r="B71" s="31"/>
      <c r="C71" s="203" t="s">
        <v>1511</v>
      </c>
      <c r="D71" s="30"/>
      <c r="E71" s="30"/>
      <c r="F71" s="30"/>
      <c r="G71" s="30"/>
      <c r="H71" s="31"/>
    </row>
    <row r="72" spans="1:8" s="2" customFormat="1" ht="16.899999999999999" customHeight="1">
      <c r="A72" s="30"/>
      <c r="B72" s="31"/>
      <c r="C72" s="201" t="s">
        <v>955</v>
      </c>
      <c r="D72" s="201" t="s">
        <v>1528</v>
      </c>
      <c r="E72" s="18" t="s">
        <v>140</v>
      </c>
      <c r="F72" s="202">
        <v>1231.57</v>
      </c>
      <c r="G72" s="30"/>
      <c r="H72" s="31"/>
    </row>
    <row r="73" spans="1:8" s="2" customFormat="1" ht="16.899999999999999" customHeight="1">
      <c r="A73" s="30"/>
      <c r="B73" s="31"/>
      <c r="C73" s="201" t="s">
        <v>960</v>
      </c>
      <c r="D73" s="201" t="s">
        <v>1529</v>
      </c>
      <c r="E73" s="18" t="s">
        <v>140</v>
      </c>
      <c r="F73" s="202">
        <v>811.06</v>
      </c>
      <c r="G73" s="30"/>
      <c r="H73" s="31"/>
    </row>
    <row r="74" spans="1:8" s="2" customFormat="1" ht="16.899999999999999" customHeight="1">
      <c r="A74" s="30"/>
      <c r="B74" s="31"/>
      <c r="C74" s="201" t="s">
        <v>967</v>
      </c>
      <c r="D74" s="201" t="s">
        <v>1530</v>
      </c>
      <c r="E74" s="18" t="s">
        <v>140</v>
      </c>
      <c r="F74" s="202">
        <v>1840.04</v>
      </c>
      <c r="G74" s="30"/>
      <c r="H74" s="31"/>
    </row>
    <row r="75" spans="1:8" s="2" customFormat="1" ht="16.899999999999999" customHeight="1">
      <c r="A75" s="30"/>
      <c r="B75" s="31"/>
      <c r="C75" s="201" t="s">
        <v>975</v>
      </c>
      <c r="D75" s="201" t="s">
        <v>1531</v>
      </c>
      <c r="E75" s="18" t="s">
        <v>140</v>
      </c>
      <c r="F75" s="202">
        <v>811.06</v>
      </c>
      <c r="G75" s="30"/>
      <c r="H75" s="31"/>
    </row>
    <row r="76" spans="1:8" s="2" customFormat="1" ht="16.899999999999999" customHeight="1">
      <c r="A76" s="30"/>
      <c r="B76" s="31"/>
      <c r="C76" s="201" t="s">
        <v>978</v>
      </c>
      <c r="D76" s="201" t="s">
        <v>1532</v>
      </c>
      <c r="E76" s="18" t="s">
        <v>140</v>
      </c>
      <c r="F76" s="202">
        <v>811.06</v>
      </c>
      <c r="G76" s="30"/>
      <c r="H76" s="31"/>
    </row>
    <row r="77" spans="1:8" s="2" customFormat="1" ht="16.899999999999999" customHeight="1">
      <c r="A77" s="30"/>
      <c r="B77" s="31"/>
      <c r="C77" s="201" t="s">
        <v>981</v>
      </c>
      <c r="D77" s="201" t="s">
        <v>1533</v>
      </c>
      <c r="E77" s="18" t="s">
        <v>140</v>
      </c>
      <c r="F77" s="202">
        <v>811.06</v>
      </c>
      <c r="G77" s="30"/>
      <c r="H77" s="31"/>
    </row>
    <row r="78" spans="1:8" s="2" customFormat="1" ht="16.899999999999999" customHeight="1">
      <c r="A78" s="30"/>
      <c r="B78" s="31"/>
      <c r="C78" s="201" t="s">
        <v>1200</v>
      </c>
      <c r="D78" s="201" t="s">
        <v>1534</v>
      </c>
      <c r="E78" s="18" t="s">
        <v>140</v>
      </c>
      <c r="F78" s="202">
        <v>811.06</v>
      </c>
      <c r="G78" s="30"/>
      <c r="H78" s="31"/>
    </row>
    <row r="79" spans="1:8" s="2" customFormat="1" ht="16.899999999999999" customHeight="1">
      <c r="A79" s="30"/>
      <c r="B79" s="31"/>
      <c r="C79" s="201" t="s">
        <v>1257</v>
      </c>
      <c r="D79" s="201" t="s">
        <v>1535</v>
      </c>
      <c r="E79" s="18" t="s">
        <v>140</v>
      </c>
      <c r="F79" s="202">
        <v>1622.12</v>
      </c>
      <c r="G79" s="30"/>
      <c r="H79" s="31"/>
    </row>
    <row r="80" spans="1:8" s="2" customFormat="1" ht="16.899999999999999" customHeight="1">
      <c r="A80" s="30"/>
      <c r="B80" s="31"/>
      <c r="C80" s="197" t="s">
        <v>784</v>
      </c>
      <c r="D80" s="198" t="s">
        <v>785</v>
      </c>
      <c r="E80" s="199" t="s">
        <v>140</v>
      </c>
      <c r="F80" s="200">
        <v>415.31</v>
      </c>
      <c r="G80" s="30"/>
      <c r="H80" s="31"/>
    </row>
    <row r="81" spans="1:8" s="2" customFormat="1" ht="16.899999999999999" customHeight="1">
      <c r="A81" s="30"/>
      <c r="B81" s="31"/>
      <c r="C81" s="201" t="s">
        <v>3</v>
      </c>
      <c r="D81" s="201" t="s">
        <v>1537</v>
      </c>
      <c r="E81" s="18" t="s">
        <v>3</v>
      </c>
      <c r="F81" s="202">
        <v>415.31</v>
      </c>
      <c r="G81" s="30"/>
      <c r="H81" s="31"/>
    </row>
    <row r="82" spans="1:8" s="2" customFormat="1" ht="16.899999999999999" customHeight="1">
      <c r="A82" s="30"/>
      <c r="B82" s="31"/>
      <c r="C82" s="203" t="s">
        <v>1511</v>
      </c>
      <c r="D82" s="30"/>
      <c r="E82" s="30"/>
      <c r="F82" s="30"/>
      <c r="G82" s="30"/>
      <c r="H82" s="31"/>
    </row>
    <row r="83" spans="1:8" s="2" customFormat="1" ht="16.899999999999999" customHeight="1">
      <c r="A83" s="30"/>
      <c r="B83" s="31"/>
      <c r="C83" s="201" t="s">
        <v>955</v>
      </c>
      <c r="D83" s="201" t="s">
        <v>1528</v>
      </c>
      <c r="E83" s="18" t="s">
        <v>140</v>
      </c>
      <c r="F83" s="202">
        <v>1231.57</v>
      </c>
      <c r="G83" s="30"/>
      <c r="H83" s="31"/>
    </row>
    <row r="84" spans="1:8" s="2" customFormat="1" ht="16.899999999999999" customHeight="1">
      <c r="A84" s="30"/>
      <c r="B84" s="31"/>
      <c r="C84" s="201" t="s">
        <v>967</v>
      </c>
      <c r="D84" s="201" t="s">
        <v>1530</v>
      </c>
      <c r="E84" s="18" t="s">
        <v>140</v>
      </c>
      <c r="F84" s="202">
        <v>1840.04</v>
      </c>
      <c r="G84" s="30"/>
      <c r="H84" s="31"/>
    </row>
    <row r="85" spans="1:8" s="2" customFormat="1" ht="16.899999999999999" customHeight="1">
      <c r="A85" s="30"/>
      <c r="B85" s="31"/>
      <c r="C85" s="201" t="s">
        <v>1022</v>
      </c>
      <c r="D85" s="201" t="s">
        <v>1538</v>
      </c>
      <c r="E85" s="18" t="s">
        <v>140</v>
      </c>
      <c r="F85" s="202">
        <v>975.8</v>
      </c>
      <c r="G85" s="30"/>
      <c r="H85" s="31"/>
    </row>
    <row r="86" spans="1:8" s="2" customFormat="1" ht="16.899999999999999" customHeight="1">
      <c r="A86" s="30"/>
      <c r="B86" s="31"/>
      <c r="C86" s="201" t="s">
        <v>1027</v>
      </c>
      <c r="D86" s="201" t="s">
        <v>1539</v>
      </c>
      <c r="E86" s="18" t="s">
        <v>140</v>
      </c>
      <c r="F86" s="202">
        <v>1070.08</v>
      </c>
      <c r="G86" s="30"/>
      <c r="H86" s="31"/>
    </row>
    <row r="87" spans="1:8" s="2" customFormat="1" ht="16.899999999999999" customHeight="1">
      <c r="A87" s="30"/>
      <c r="B87" s="31"/>
      <c r="C87" s="201" t="s">
        <v>1196</v>
      </c>
      <c r="D87" s="201" t="s">
        <v>1197</v>
      </c>
      <c r="E87" s="18" t="s">
        <v>140</v>
      </c>
      <c r="F87" s="202">
        <v>1215.44</v>
      </c>
      <c r="G87" s="30"/>
      <c r="H87" s="31"/>
    </row>
    <row r="88" spans="1:8" s="2" customFormat="1" ht="16.899999999999999" customHeight="1">
      <c r="A88" s="30"/>
      <c r="B88" s="31"/>
      <c r="C88" s="201" t="s">
        <v>1009</v>
      </c>
      <c r="D88" s="201" t="s">
        <v>1010</v>
      </c>
      <c r="E88" s="18" t="s">
        <v>140</v>
      </c>
      <c r="F88" s="202">
        <v>985.55799999999999</v>
      </c>
      <c r="G88" s="30"/>
      <c r="H88" s="31"/>
    </row>
    <row r="89" spans="1:8" s="2" customFormat="1" ht="16.899999999999999" customHeight="1">
      <c r="A89" s="30"/>
      <c r="B89" s="31"/>
      <c r="C89" s="197" t="s">
        <v>787</v>
      </c>
      <c r="D89" s="198" t="s">
        <v>788</v>
      </c>
      <c r="E89" s="199" t="s">
        <v>140</v>
      </c>
      <c r="F89" s="200">
        <v>41.1</v>
      </c>
      <c r="G89" s="30"/>
      <c r="H89" s="31"/>
    </row>
    <row r="90" spans="1:8" s="2" customFormat="1" ht="16.899999999999999" customHeight="1">
      <c r="A90" s="30"/>
      <c r="B90" s="31"/>
      <c r="C90" s="201" t="s">
        <v>3</v>
      </c>
      <c r="D90" s="201" t="s">
        <v>1540</v>
      </c>
      <c r="E90" s="18" t="s">
        <v>3</v>
      </c>
      <c r="F90" s="202">
        <v>41.1</v>
      </c>
      <c r="G90" s="30"/>
      <c r="H90" s="31"/>
    </row>
    <row r="91" spans="1:8" s="2" customFormat="1" ht="16.899999999999999" customHeight="1">
      <c r="A91" s="30"/>
      <c r="B91" s="31"/>
      <c r="C91" s="203" t="s">
        <v>1511</v>
      </c>
      <c r="D91" s="30"/>
      <c r="E91" s="30"/>
      <c r="F91" s="30"/>
      <c r="G91" s="30"/>
      <c r="H91" s="31"/>
    </row>
    <row r="92" spans="1:8" s="2" customFormat="1" ht="16.899999999999999" customHeight="1">
      <c r="A92" s="30"/>
      <c r="B92" s="31"/>
      <c r="C92" s="201" t="s">
        <v>153</v>
      </c>
      <c r="D92" s="201" t="s">
        <v>1541</v>
      </c>
      <c r="E92" s="18" t="s">
        <v>140</v>
      </c>
      <c r="F92" s="202">
        <v>41.1</v>
      </c>
      <c r="G92" s="30"/>
      <c r="H92" s="31"/>
    </row>
    <row r="93" spans="1:8" s="2" customFormat="1" ht="16.899999999999999" customHeight="1">
      <c r="A93" s="30"/>
      <c r="B93" s="31"/>
      <c r="C93" s="201" t="s">
        <v>963</v>
      </c>
      <c r="D93" s="201" t="s">
        <v>1542</v>
      </c>
      <c r="E93" s="18" t="s">
        <v>140</v>
      </c>
      <c r="F93" s="202">
        <v>66.760000000000005</v>
      </c>
      <c r="G93" s="30"/>
      <c r="H93" s="31"/>
    </row>
    <row r="94" spans="1:8" s="2" customFormat="1" ht="16.899999999999999" customHeight="1">
      <c r="A94" s="30"/>
      <c r="B94" s="31"/>
      <c r="C94" s="201" t="s">
        <v>1006</v>
      </c>
      <c r="D94" s="201" t="s">
        <v>1543</v>
      </c>
      <c r="E94" s="18" t="s">
        <v>140</v>
      </c>
      <c r="F94" s="202">
        <v>94.28</v>
      </c>
      <c r="G94" s="30"/>
      <c r="H94" s="31"/>
    </row>
    <row r="95" spans="1:8" s="2" customFormat="1" ht="16.899999999999999" customHeight="1">
      <c r="A95" s="30"/>
      <c r="B95" s="31"/>
      <c r="C95" s="201" t="s">
        <v>1027</v>
      </c>
      <c r="D95" s="201" t="s">
        <v>1539</v>
      </c>
      <c r="E95" s="18" t="s">
        <v>140</v>
      </c>
      <c r="F95" s="202">
        <v>1070.08</v>
      </c>
      <c r="G95" s="30"/>
      <c r="H95" s="31"/>
    </row>
    <row r="96" spans="1:8" s="2" customFormat="1" ht="16.899999999999999" customHeight="1">
      <c r="A96" s="30"/>
      <c r="B96" s="31"/>
      <c r="C96" s="201" t="s">
        <v>1274</v>
      </c>
      <c r="D96" s="201" t="s">
        <v>1544</v>
      </c>
      <c r="E96" s="18" t="s">
        <v>140</v>
      </c>
      <c r="F96" s="202">
        <v>66.760000000000005</v>
      </c>
      <c r="G96" s="30"/>
      <c r="H96" s="31"/>
    </row>
    <row r="97" spans="1:8" s="2" customFormat="1" ht="16.899999999999999" customHeight="1">
      <c r="A97" s="30"/>
      <c r="B97" s="31"/>
      <c r="C97" s="197" t="s">
        <v>807</v>
      </c>
      <c r="D97" s="198" t="s">
        <v>808</v>
      </c>
      <c r="E97" s="199" t="s">
        <v>140</v>
      </c>
      <c r="F97" s="200">
        <v>5.2</v>
      </c>
      <c r="G97" s="30"/>
      <c r="H97" s="31"/>
    </row>
    <row r="98" spans="1:8" s="2" customFormat="1" ht="16.899999999999999" customHeight="1">
      <c r="A98" s="30"/>
      <c r="B98" s="31"/>
      <c r="C98" s="201" t="s">
        <v>3</v>
      </c>
      <c r="D98" s="201" t="s">
        <v>1545</v>
      </c>
      <c r="E98" s="18" t="s">
        <v>3</v>
      </c>
      <c r="F98" s="202">
        <v>5.2</v>
      </c>
      <c r="G98" s="30"/>
      <c r="H98" s="31"/>
    </row>
    <row r="99" spans="1:8" s="2" customFormat="1" ht="16.899999999999999" customHeight="1">
      <c r="A99" s="30"/>
      <c r="B99" s="31"/>
      <c r="C99" s="203" t="s">
        <v>1511</v>
      </c>
      <c r="D99" s="30"/>
      <c r="E99" s="30"/>
      <c r="F99" s="30"/>
      <c r="G99" s="30"/>
      <c r="H99" s="31"/>
    </row>
    <row r="100" spans="1:8" s="2" customFormat="1" ht="16.899999999999999" customHeight="1">
      <c r="A100" s="30"/>
      <c r="B100" s="31"/>
      <c r="C100" s="201" t="s">
        <v>955</v>
      </c>
      <c r="D100" s="201" t="s">
        <v>1528</v>
      </c>
      <c r="E100" s="18" t="s">
        <v>140</v>
      </c>
      <c r="F100" s="202">
        <v>1231.57</v>
      </c>
      <c r="G100" s="30"/>
      <c r="H100" s="31"/>
    </row>
    <row r="101" spans="1:8" s="2" customFormat="1" ht="16.899999999999999" customHeight="1">
      <c r="A101" s="30"/>
      <c r="B101" s="31"/>
      <c r="C101" s="201" t="s">
        <v>967</v>
      </c>
      <c r="D101" s="201" t="s">
        <v>1530</v>
      </c>
      <c r="E101" s="18" t="s">
        <v>140</v>
      </c>
      <c r="F101" s="202">
        <v>1840.04</v>
      </c>
      <c r="G101" s="30"/>
      <c r="H101" s="31"/>
    </row>
    <row r="102" spans="1:8" s="2" customFormat="1" ht="16.899999999999999" customHeight="1">
      <c r="A102" s="30"/>
      <c r="B102" s="31"/>
      <c r="C102" s="201" t="s">
        <v>1006</v>
      </c>
      <c r="D102" s="201" t="s">
        <v>1543</v>
      </c>
      <c r="E102" s="18" t="s">
        <v>140</v>
      </c>
      <c r="F102" s="202">
        <v>94.28</v>
      </c>
      <c r="G102" s="30"/>
      <c r="H102" s="31"/>
    </row>
    <row r="103" spans="1:8" s="2" customFormat="1" ht="16.899999999999999" customHeight="1">
      <c r="A103" s="30"/>
      <c r="B103" s="31"/>
      <c r="C103" s="201" t="s">
        <v>1027</v>
      </c>
      <c r="D103" s="201" t="s">
        <v>1539</v>
      </c>
      <c r="E103" s="18" t="s">
        <v>140</v>
      </c>
      <c r="F103" s="202">
        <v>1070.08</v>
      </c>
      <c r="G103" s="30"/>
      <c r="H103" s="31"/>
    </row>
    <row r="104" spans="1:8" s="2" customFormat="1" ht="16.899999999999999" customHeight="1">
      <c r="A104" s="30"/>
      <c r="B104" s="31"/>
      <c r="C104" s="201" t="s">
        <v>1196</v>
      </c>
      <c r="D104" s="201" t="s">
        <v>1197</v>
      </c>
      <c r="E104" s="18" t="s">
        <v>140</v>
      </c>
      <c r="F104" s="202">
        <v>1215.44</v>
      </c>
      <c r="G104" s="30"/>
      <c r="H104" s="31"/>
    </row>
    <row r="105" spans="1:8" s="2" customFormat="1" ht="16.899999999999999" customHeight="1">
      <c r="A105" s="30"/>
      <c r="B105" s="31"/>
      <c r="C105" s="201" t="s">
        <v>1018</v>
      </c>
      <c r="D105" s="201" t="s">
        <v>1019</v>
      </c>
      <c r="E105" s="18" t="s">
        <v>140</v>
      </c>
      <c r="F105" s="202">
        <v>11.298999999999999</v>
      </c>
      <c r="G105" s="30"/>
      <c r="H105" s="31"/>
    </row>
    <row r="106" spans="1:8" s="2" customFormat="1" ht="16.899999999999999" customHeight="1">
      <c r="A106" s="30"/>
      <c r="B106" s="31"/>
      <c r="C106" s="197" t="s">
        <v>790</v>
      </c>
      <c r="D106" s="198" t="s">
        <v>791</v>
      </c>
      <c r="E106" s="199" t="s">
        <v>140</v>
      </c>
      <c r="F106" s="200">
        <v>560.49</v>
      </c>
      <c r="G106" s="30"/>
      <c r="H106" s="31"/>
    </row>
    <row r="107" spans="1:8" s="2" customFormat="1" ht="16.899999999999999" customHeight="1">
      <c r="A107" s="30"/>
      <c r="B107" s="31"/>
      <c r="C107" s="201" t="s">
        <v>3</v>
      </c>
      <c r="D107" s="201" t="s">
        <v>1546</v>
      </c>
      <c r="E107" s="18" t="s">
        <v>3</v>
      </c>
      <c r="F107" s="202">
        <v>560.49</v>
      </c>
      <c r="G107" s="30"/>
      <c r="H107" s="31"/>
    </row>
    <row r="108" spans="1:8" s="2" customFormat="1" ht="16.899999999999999" customHeight="1">
      <c r="A108" s="30"/>
      <c r="B108" s="31"/>
      <c r="C108" s="203" t="s">
        <v>1511</v>
      </c>
      <c r="D108" s="30"/>
      <c r="E108" s="30"/>
      <c r="F108" s="30"/>
      <c r="G108" s="30"/>
      <c r="H108" s="31"/>
    </row>
    <row r="109" spans="1:8" s="2" customFormat="1" ht="16.899999999999999" customHeight="1">
      <c r="A109" s="30"/>
      <c r="B109" s="31"/>
      <c r="C109" s="201" t="s">
        <v>950</v>
      </c>
      <c r="D109" s="201" t="s">
        <v>1547</v>
      </c>
      <c r="E109" s="18" t="s">
        <v>140</v>
      </c>
      <c r="F109" s="202">
        <v>794.93</v>
      </c>
      <c r="G109" s="30"/>
      <c r="H109" s="31"/>
    </row>
    <row r="110" spans="1:8" s="2" customFormat="1" ht="16.899999999999999" customHeight="1">
      <c r="A110" s="30"/>
      <c r="B110" s="31"/>
      <c r="C110" s="201" t="s">
        <v>967</v>
      </c>
      <c r="D110" s="201" t="s">
        <v>1530</v>
      </c>
      <c r="E110" s="18" t="s">
        <v>140</v>
      </c>
      <c r="F110" s="202">
        <v>1840.04</v>
      </c>
      <c r="G110" s="30"/>
      <c r="H110" s="31"/>
    </row>
    <row r="111" spans="1:8" s="2" customFormat="1" ht="16.899999999999999" customHeight="1">
      <c r="A111" s="30"/>
      <c r="B111" s="31"/>
      <c r="C111" s="201" t="s">
        <v>1022</v>
      </c>
      <c r="D111" s="201" t="s">
        <v>1538</v>
      </c>
      <c r="E111" s="18" t="s">
        <v>140</v>
      </c>
      <c r="F111" s="202">
        <v>975.8</v>
      </c>
      <c r="G111" s="30"/>
      <c r="H111" s="31"/>
    </row>
    <row r="112" spans="1:8" s="2" customFormat="1" ht="16.899999999999999" customHeight="1">
      <c r="A112" s="30"/>
      <c r="B112" s="31"/>
      <c r="C112" s="201" t="s">
        <v>1027</v>
      </c>
      <c r="D112" s="201" t="s">
        <v>1539</v>
      </c>
      <c r="E112" s="18" t="s">
        <v>140</v>
      </c>
      <c r="F112" s="202">
        <v>1070.08</v>
      </c>
      <c r="G112" s="30"/>
      <c r="H112" s="31"/>
    </row>
    <row r="113" spans="1:8" s="2" customFormat="1" ht="16.899999999999999" customHeight="1">
      <c r="A113" s="30"/>
      <c r="B113" s="31"/>
      <c r="C113" s="201" t="s">
        <v>1196</v>
      </c>
      <c r="D113" s="201" t="s">
        <v>1197</v>
      </c>
      <c r="E113" s="18" t="s">
        <v>140</v>
      </c>
      <c r="F113" s="202">
        <v>1215.44</v>
      </c>
      <c r="G113" s="30"/>
      <c r="H113" s="31"/>
    </row>
    <row r="114" spans="1:8" s="2" customFormat="1" ht="16.899999999999999" customHeight="1">
      <c r="A114" s="30"/>
      <c r="B114" s="31"/>
      <c r="C114" s="201" t="s">
        <v>1009</v>
      </c>
      <c r="D114" s="201" t="s">
        <v>1010</v>
      </c>
      <c r="E114" s="18" t="s">
        <v>140</v>
      </c>
      <c r="F114" s="202">
        <v>985.55799999999999</v>
      </c>
      <c r="G114" s="30"/>
      <c r="H114" s="31"/>
    </row>
    <row r="115" spans="1:8" s="2" customFormat="1" ht="16.899999999999999" customHeight="1">
      <c r="A115" s="30"/>
      <c r="B115" s="31"/>
      <c r="C115" s="197" t="s">
        <v>810</v>
      </c>
      <c r="D115" s="198" t="s">
        <v>811</v>
      </c>
      <c r="E115" s="199" t="s">
        <v>140</v>
      </c>
      <c r="F115" s="200">
        <v>5.77</v>
      </c>
      <c r="G115" s="30"/>
      <c r="H115" s="31"/>
    </row>
    <row r="116" spans="1:8" s="2" customFormat="1" ht="16.899999999999999" customHeight="1">
      <c r="A116" s="30"/>
      <c r="B116" s="31"/>
      <c r="C116" s="201" t="s">
        <v>3</v>
      </c>
      <c r="D116" s="201" t="s">
        <v>1548</v>
      </c>
      <c r="E116" s="18" t="s">
        <v>3</v>
      </c>
      <c r="F116" s="202">
        <v>5.77</v>
      </c>
      <c r="G116" s="30"/>
      <c r="H116" s="31"/>
    </row>
    <row r="117" spans="1:8" s="2" customFormat="1" ht="16.899999999999999" customHeight="1">
      <c r="A117" s="30"/>
      <c r="B117" s="31"/>
      <c r="C117" s="203" t="s">
        <v>1511</v>
      </c>
      <c r="D117" s="30"/>
      <c r="E117" s="30"/>
      <c r="F117" s="30"/>
      <c r="G117" s="30"/>
      <c r="H117" s="31"/>
    </row>
    <row r="118" spans="1:8" s="2" customFormat="1" ht="16.899999999999999" customHeight="1">
      <c r="A118" s="30"/>
      <c r="B118" s="31"/>
      <c r="C118" s="201" t="s">
        <v>950</v>
      </c>
      <c r="D118" s="201" t="s">
        <v>1547</v>
      </c>
      <c r="E118" s="18" t="s">
        <v>140</v>
      </c>
      <c r="F118" s="202">
        <v>794.93</v>
      </c>
      <c r="G118" s="30"/>
      <c r="H118" s="31"/>
    </row>
    <row r="119" spans="1:8" s="2" customFormat="1" ht="16.899999999999999" customHeight="1">
      <c r="A119" s="30"/>
      <c r="B119" s="31"/>
      <c r="C119" s="201" t="s">
        <v>967</v>
      </c>
      <c r="D119" s="201" t="s">
        <v>1530</v>
      </c>
      <c r="E119" s="18" t="s">
        <v>140</v>
      </c>
      <c r="F119" s="202">
        <v>1840.04</v>
      </c>
      <c r="G119" s="30"/>
      <c r="H119" s="31"/>
    </row>
    <row r="120" spans="1:8" s="2" customFormat="1" ht="16.899999999999999" customHeight="1">
      <c r="A120" s="30"/>
      <c r="B120" s="31"/>
      <c r="C120" s="201" t="s">
        <v>1006</v>
      </c>
      <c r="D120" s="201" t="s">
        <v>1543</v>
      </c>
      <c r="E120" s="18" t="s">
        <v>140</v>
      </c>
      <c r="F120" s="202">
        <v>94.28</v>
      </c>
      <c r="G120" s="30"/>
      <c r="H120" s="31"/>
    </row>
    <row r="121" spans="1:8" s="2" customFormat="1" ht="16.899999999999999" customHeight="1">
      <c r="A121" s="30"/>
      <c r="B121" s="31"/>
      <c r="C121" s="201" t="s">
        <v>1027</v>
      </c>
      <c r="D121" s="201" t="s">
        <v>1539</v>
      </c>
      <c r="E121" s="18" t="s">
        <v>140</v>
      </c>
      <c r="F121" s="202">
        <v>1070.08</v>
      </c>
      <c r="G121" s="30"/>
      <c r="H121" s="31"/>
    </row>
    <row r="122" spans="1:8" s="2" customFormat="1" ht="16.899999999999999" customHeight="1">
      <c r="A122" s="30"/>
      <c r="B122" s="31"/>
      <c r="C122" s="201" t="s">
        <v>1196</v>
      </c>
      <c r="D122" s="201" t="s">
        <v>1197</v>
      </c>
      <c r="E122" s="18" t="s">
        <v>140</v>
      </c>
      <c r="F122" s="202">
        <v>1215.44</v>
      </c>
      <c r="G122" s="30"/>
      <c r="H122" s="31"/>
    </row>
    <row r="123" spans="1:8" s="2" customFormat="1" ht="16.899999999999999" customHeight="1">
      <c r="A123" s="30"/>
      <c r="B123" s="31"/>
      <c r="C123" s="201" t="s">
        <v>1018</v>
      </c>
      <c r="D123" s="201" t="s">
        <v>1019</v>
      </c>
      <c r="E123" s="18" t="s">
        <v>140</v>
      </c>
      <c r="F123" s="202">
        <v>11.298999999999999</v>
      </c>
      <c r="G123" s="30"/>
      <c r="H123" s="31"/>
    </row>
    <row r="124" spans="1:8" s="2" customFormat="1" ht="16.899999999999999" customHeight="1">
      <c r="A124" s="30"/>
      <c r="B124" s="31"/>
      <c r="C124" s="197" t="s">
        <v>793</v>
      </c>
      <c r="D124" s="198" t="s">
        <v>794</v>
      </c>
      <c r="E124" s="199" t="s">
        <v>140</v>
      </c>
      <c r="F124" s="200">
        <v>42.21</v>
      </c>
      <c r="G124" s="30"/>
      <c r="H124" s="31"/>
    </row>
    <row r="125" spans="1:8" s="2" customFormat="1" ht="16.899999999999999" customHeight="1">
      <c r="A125" s="30"/>
      <c r="B125" s="31"/>
      <c r="C125" s="201" t="s">
        <v>3</v>
      </c>
      <c r="D125" s="201" t="s">
        <v>1549</v>
      </c>
      <c r="E125" s="18" t="s">
        <v>3</v>
      </c>
      <c r="F125" s="202">
        <v>42.21</v>
      </c>
      <c r="G125" s="30"/>
      <c r="H125" s="31"/>
    </row>
    <row r="126" spans="1:8" s="2" customFormat="1" ht="16.899999999999999" customHeight="1">
      <c r="A126" s="30"/>
      <c r="B126" s="31"/>
      <c r="C126" s="203" t="s">
        <v>1511</v>
      </c>
      <c r="D126" s="30"/>
      <c r="E126" s="30"/>
      <c r="F126" s="30"/>
      <c r="G126" s="30"/>
      <c r="H126" s="31"/>
    </row>
    <row r="127" spans="1:8" s="2" customFormat="1" ht="16.899999999999999" customHeight="1">
      <c r="A127" s="30"/>
      <c r="B127" s="31"/>
      <c r="C127" s="201" t="s">
        <v>950</v>
      </c>
      <c r="D127" s="201" t="s">
        <v>1547</v>
      </c>
      <c r="E127" s="18" t="s">
        <v>140</v>
      </c>
      <c r="F127" s="202">
        <v>794.93</v>
      </c>
      <c r="G127" s="30"/>
      <c r="H127" s="31"/>
    </row>
    <row r="128" spans="1:8" s="2" customFormat="1" ht="16.899999999999999" customHeight="1">
      <c r="A128" s="30"/>
      <c r="B128" s="31"/>
      <c r="C128" s="201" t="s">
        <v>967</v>
      </c>
      <c r="D128" s="201" t="s">
        <v>1530</v>
      </c>
      <c r="E128" s="18" t="s">
        <v>140</v>
      </c>
      <c r="F128" s="202">
        <v>1840.04</v>
      </c>
      <c r="G128" s="30"/>
      <c r="H128" s="31"/>
    </row>
    <row r="129" spans="1:8" s="2" customFormat="1" ht="16.899999999999999" customHeight="1">
      <c r="A129" s="30"/>
      <c r="B129" s="31"/>
      <c r="C129" s="201" t="s">
        <v>1006</v>
      </c>
      <c r="D129" s="201" t="s">
        <v>1543</v>
      </c>
      <c r="E129" s="18" t="s">
        <v>140</v>
      </c>
      <c r="F129" s="202">
        <v>94.28</v>
      </c>
      <c r="G129" s="30"/>
      <c r="H129" s="31"/>
    </row>
    <row r="130" spans="1:8" s="2" customFormat="1" ht="16.899999999999999" customHeight="1">
      <c r="A130" s="30"/>
      <c r="B130" s="31"/>
      <c r="C130" s="201" t="s">
        <v>1027</v>
      </c>
      <c r="D130" s="201" t="s">
        <v>1539</v>
      </c>
      <c r="E130" s="18" t="s">
        <v>140</v>
      </c>
      <c r="F130" s="202">
        <v>1070.08</v>
      </c>
      <c r="G130" s="30"/>
      <c r="H130" s="31"/>
    </row>
    <row r="131" spans="1:8" s="2" customFormat="1" ht="16.899999999999999" customHeight="1">
      <c r="A131" s="30"/>
      <c r="B131" s="31"/>
      <c r="C131" s="201" t="s">
        <v>1196</v>
      </c>
      <c r="D131" s="201" t="s">
        <v>1197</v>
      </c>
      <c r="E131" s="18" t="s">
        <v>140</v>
      </c>
      <c r="F131" s="202">
        <v>1215.44</v>
      </c>
      <c r="G131" s="30"/>
      <c r="H131" s="31"/>
    </row>
    <row r="132" spans="1:8" s="2" customFormat="1" ht="16.899999999999999" customHeight="1">
      <c r="A132" s="30"/>
      <c r="B132" s="31"/>
      <c r="C132" s="201" t="s">
        <v>1014</v>
      </c>
      <c r="D132" s="201" t="s">
        <v>1015</v>
      </c>
      <c r="E132" s="18" t="s">
        <v>140</v>
      </c>
      <c r="F132" s="202">
        <v>43.475999999999999</v>
      </c>
      <c r="G132" s="30"/>
      <c r="H132" s="31"/>
    </row>
    <row r="133" spans="1:8" s="2" customFormat="1" ht="16.899999999999999" customHeight="1">
      <c r="A133" s="30"/>
      <c r="B133" s="31"/>
      <c r="C133" s="197" t="s">
        <v>796</v>
      </c>
      <c r="D133" s="198" t="s">
        <v>797</v>
      </c>
      <c r="E133" s="199" t="s">
        <v>140</v>
      </c>
      <c r="F133" s="200">
        <v>149.19</v>
      </c>
      <c r="G133" s="30"/>
      <c r="H133" s="31"/>
    </row>
    <row r="134" spans="1:8" s="2" customFormat="1" ht="16.899999999999999" customHeight="1">
      <c r="A134" s="30"/>
      <c r="B134" s="31"/>
      <c r="C134" s="201" t="s">
        <v>3</v>
      </c>
      <c r="D134" s="201" t="s">
        <v>1550</v>
      </c>
      <c r="E134" s="18" t="s">
        <v>3</v>
      </c>
      <c r="F134" s="202">
        <v>149.19</v>
      </c>
      <c r="G134" s="30"/>
      <c r="H134" s="31"/>
    </row>
    <row r="135" spans="1:8" s="2" customFormat="1" ht="16.899999999999999" customHeight="1">
      <c r="A135" s="30"/>
      <c r="B135" s="31"/>
      <c r="C135" s="203" t="s">
        <v>1511</v>
      </c>
      <c r="D135" s="30"/>
      <c r="E135" s="30"/>
      <c r="F135" s="30"/>
      <c r="G135" s="30"/>
      <c r="H135" s="31"/>
    </row>
    <row r="136" spans="1:8" s="2" customFormat="1" ht="16.899999999999999" customHeight="1">
      <c r="A136" s="30"/>
      <c r="B136" s="31"/>
      <c r="C136" s="201" t="s">
        <v>950</v>
      </c>
      <c r="D136" s="201" t="s">
        <v>1547</v>
      </c>
      <c r="E136" s="18" t="s">
        <v>140</v>
      </c>
      <c r="F136" s="202">
        <v>794.93</v>
      </c>
      <c r="G136" s="30"/>
      <c r="H136" s="31"/>
    </row>
    <row r="137" spans="1:8" s="2" customFormat="1" ht="16.899999999999999" customHeight="1">
      <c r="A137" s="30"/>
      <c r="B137" s="31"/>
      <c r="C137" s="201" t="s">
        <v>998</v>
      </c>
      <c r="D137" s="201" t="s">
        <v>1551</v>
      </c>
      <c r="E137" s="18" t="s">
        <v>140</v>
      </c>
      <c r="F137" s="202">
        <v>149.19</v>
      </c>
      <c r="G137" s="30"/>
      <c r="H137" s="31"/>
    </row>
    <row r="138" spans="1:8" s="2" customFormat="1" ht="16.899999999999999" customHeight="1">
      <c r="A138" s="30"/>
      <c r="B138" s="31"/>
      <c r="C138" s="201" t="s">
        <v>1003</v>
      </c>
      <c r="D138" s="201" t="s">
        <v>1552</v>
      </c>
      <c r="E138" s="18" t="s">
        <v>140</v>
      </c>
      <c r="F138" s="202">
        <v>212.12</v>
      </c>
      <c r="G138" s="30"/>
      <c r="H138" s="31"/>
    </row>
    <row r="139" spans="1:8" s="2" customFormat="1" ht="16.899999999999999" customHeight="1">
      <c r="A139" s="30"/>
      <c r="B139" s="31"/>
      <c r="C139" s="201" t="s">
        <v>1196</v>
      </c>
      <c r="D139" s="201" t="s">
        <v>1197</v>
      </c>
      <c r="E139" s="18" t="s">
        <v>140</v>
      </c>
      <c r="F139" s="202">
        <v>1215.44</v>
      </c>
      <c r="G139" s="30"/>
      <c r="H139" s="31"/>
    </row>
    <row r="140" spans="1:8" s="2" customFormat="1" ht="16.899999999999999" customHeight="1">
      <c r="A140" s="30"/>
      <c r="B140" s="31"/>
      <c r="C140" s="197" t="s">
        <v>800</v>
      </c>
      <c r="D140" s="198" t="s">
        <v>801</v>
      </c>
      <c r="E140" s="199" t="s">
        <v>140</v>
      </c>
      <c r="F140" s="200">
        <v>25.66</v>
      </c>
      <c r="G140" s="30"/>
      <c r="H140" s="31"/>
    </row>
    <row r="141" spans="1:8" s="2" customFormat="1" ht="16.899999999999999" customHeight="1">
      <c r="A141" s="30"/>
      <c r="B141" s="31"/>
      <c r="C141" s="201" t="s">
        <v>3</v>
      </c>
      <c r="D141" s="201" t="s">
        <v>1553</v>
      </c>
      <c r="E141" s="18" t="s">
        <v>3</v>
      </c>
      <c r="F141" s="202">
        <v>25.66</v>
      </c>
      <c r="G141" s="30"/>
      <c r="H141" s="31"/>
    </row>
    <row r="142" spans="1:8" s="2" customFormat="1" ht="16.899999999999999" customHeight="1">
      <c r="A142" s="30"/>
      <c r="B142" s="31"/>
      <c r="C142" s="203" t="s">
        <v>1511</v>
      </c>
      <c r="D142" s="30"/>
      <c r="E142" s="30"/>
      <c r="F142" s="30"/>
      <c r="G142" s="30"/>
      <c r="H142" s="31"/>
    </row>
    <row r="143" spans="1:8" s="2" customFormat="1" ht="16.899999999999999" customHeight="1">
      <c r="A143" s="30"/>
      <c r="B143" s="31"/>
      <c r="C143" s="201" t="s">
        <v>148</v>
      </c>
      <c r="D143" s="201" t="s">
        <v>1554</v>
      </c>
      <c r="E143" s="18" t="s">
        <v>140</v>
      </c>
      <c r="F143" s="202">
        <v>25.66</v>
      </c>
      <c r="G143" s="30"/>
      <c r="H143" s="31"/>
    </row>
    <row r="144" spans="1:8" s="2" customFormat="1" ht="16.899999999999999" customHeight="1">
      <c r="A144" s="30"/>
      <c r="B144" s="31"/>
      <c r="C144" s="201" t="s">
        <v>963</v>
      </c>
      <c r="D144" s="201" t="s">
        <v>1542</v>
      </c>
      <c r="E144" s="18" t="s">
        <v>140</v>
      </c>
      <c r="F144" s="202">
        <v>66.760000000000005</v>
      </c>
      <c r="G144" s="30"/>
      <c r="H144" s="31"/>
    </row>
    <row r="145" spans="1:8" s="2" customFormat="1" ht="16.899999999999999" customHeight="1">
      <c r="A145" s="30"/>
      <c r="B145" s="31"/>
      <c r="C145" s="201" t="s">
        <v>984</v>
      </c>
      <c r="D145" s="201" t="s">
        <v>1555</v>
      </c>
      <c r="E145" s="18" t="s">
        <v>140</v>
      </c>
      <c r="F145" s="202">
        <v>67.67</v>
      </c>
      <c r="G145" s="30"/>
      <c r="H145" s="31"/>
    </row>
    <row r="146" spans="1:8" s="2" customFormat="1" ht="16.899999999999999" customHeight="1">
      <c r="A146" s="30"/>
      <c r="B146" s="31"/>
      <c r="C146" s="201" t="s">
        <v>1003</v>
      </c>
      <c r="D146" s="201" t="s">
        <v>1552</v>
      </c>
      <c r="E146" s="18" t="s">
        <v>140</v>
      </c>
      <c r="F146" s="202">
        <v>212.12</v>
      </c>
      <c r="G146" s="30"/>
      <c r="H146" s="31"/>
    </row>
    <row r="147" spans="1:8" s="2" customFormat="1" ht="16.899999999999999" customHeight="1">
      <c r="A147" s="30"/>
      <c r="B147" s="31"/>
      <c r="C147" s="201" t="s">
        <v>1274</v>
      </c>
      <c r="D147" s="201" t="s">
        <v>1544</v>
      </c>
      <c r="E147" s="18" t="s">
        <v>140</v>
      </c>
      <c r="F147" s="202">
        <v>66.760000000000005</v>
      </c>
      <c r="G147" s="30"/>
      <c r="H147" s="31"/>
    </row>
    <row r="148" spans="1:8" s="2" customFormat="1" ht="16.899999999999999" customHeight="1">
      <c r="A148" s="30"/>
      <c r="B148" s="31"/>
      <c r="C148" s="197" t="s">
        <v>803</v>
      </c>
      <c r="D148" s="198" t="s">
        <v>804</v>
      </c>
      <c r="E148" s="199" t="s">
        <v>140</v>
      </c>
      <c r="F148" s="200">
        <v>37.270000000000003</v>
      </c>
      <c r="G148" s="30"/>
      <c r="H148" s="31"/>
    </row>
    <row r="149" spans="1:8" s="2" customFormat="1" ht="16.899999999999999" customHeight="1">
      <c r="A149" s="30"/>
      <c r="B149" s="31"/>
      <c r="C149" s="201" t="s">
        <v>3</v>
      </c>
      <c r="D149" s="201" t="s">
        <v>1556</v>
      </c>
      <c r="E149" s="18" t="s">
        <v>3</v>
      </c>
      <c r="F149" s="202">
        <v>37.270000000000003</v>
      </c>
      <c r="G149" s="30"/>
      <c r="H149" s="31"/>
    </row>
    <row r="150" spans="1:8" s="2" customFormat="1" ht="16.899999999999999" customHeight="1">
      <c r="A150" s="30"/>
      <c r="B150" s="31"/>
      <c r="C150" s="203" t="s">
        <v>1511</v>
      </c>
      <c r="D150" s="30"/>
      <c r="E150" s="30"/>
      <c r="F150" s="30"/>
      <c r="G150" s="30"/>
      <c r="H150" s="31"/>
    </row>
    <row r="151" spans="1:8" s="2" customFormat="1" ht="16.899999999999999" customHeight="1">
      <c r="A151" s="30"/>
      <c r="B151" s="31"/>
      <c r="C151" s="201" t="s">
        <v>950</v>
      </c>
      <c r="D151" s="201" t="s">
        <v>1547</v>
      </c>
      <c r="E151" s="18" t="s">
        <v>140</v>
      </c>
      <c r="F151" s="202">
        <v>794.93</v>
      </c>
      <c r="G151" s="30"/>
      <c r="H151" s="31"/>
    </row>
    <row r="152" spans="1:8" s="2" customFormat="1" ht="16.899999999999999" customHeight="1">
      <c r="A152" s="30"/>
      <c r="B152" s="31"/>
      <c r="C152" s="201" t="s">
        <v>984</v>
      </c>
      <c r="D152" s="201" t="s">
        <v>1555</v>
      </c>
      <c r="E152" s="18" t="s">
        <v>140</v>
      </c>
      <c r="F152" s="202">
        <v>67.67</v>
      </c>
      <c r="G152" s="30"/>
      <c r="H152" s="31"/>
    </row>
    <row r="153" spans="1:8" s="2" customFormat="1" ht="16.899999999999999" customHeight="1">
      <c r="A153" s="30"/>
      <c r="B153" s="31"/>
      <c r="C153" s="201" t="s">
        <v>1003</v>
      </c>
      <c r="D153" s="201" t="s">
        <v>1552</v>
      </c>
      <c r="E153" s="18" t="s">
        <v>140</v>
      </c>
      <c r="F153" s="202">
        <v>212.12</v>
      </c>
      <c r="G153" s="30"/>
      <c r="H153" s="31"/>
    </row>
    <row r="154" spans="1:8" s="2" customFormat="1" ht="16.899999999999999" customHeight="1">
      <c r="A154" s="30"/>
      <c r="B154" s="31"/>
      <c r="C154" s="201" t="s">
        <v>1196</v>
      </c>
      <c r="D154" s="201" t="s">
        <v>1197</v>
      </c>
      <c r="E154" s="18" t="s">
        <v>140</v>
      </c>
      <c r="F154" s="202">
        <v>1215.44</v>
      </c>
      <c r="G154" s="30"/>
      <c r="H154" s="31"/>
    </row>
    <row r="155" spans="1:8" s="2" customFormat="1" ht="16.899999999999999" customHeight="1">
      <c r="A155" s="30"/>
      <c r="B155" s="31"/>
      <c r="C155" s="201" t="s">
        <v>994</v>
      </c>
      <c r="D155" s="201" t="s">
        <v>995</v>
      </c>
      <c r="E155" s="18" t="s">
        <v>140</v>
      </c>
      <c r="F155" s="202">
        <v>38.387999999999998</v>
      </c>
      <c r="G155" s="30"/>
      <c r="H155" s="31"/>
    </row>
    <row r="156" spans="1:8" s="2" customFormat="1" ht="7.35" customHeight="1">
      <c r="A156" s="30"/>
      <c r="B156" s="40"/>
      <c r="C156" s="41"/>
      <c r="D156" s="41"/>
      <c r="E156" s="41"/>
      <c r="F156" s="41"/>
      <c r="G156" s="41"/>
      <c r="H156" s="31"/>
    </row>
    <row r="157" spans="1:8" s="2" customFormat="1">
      <c r="A157" s="30"/>
      <c r="B157" s="30"/>
      <c r="C157" s="30"/>
      <c r="D157" s="30"/>
      <c r="E157" s="30"/>
      <c r="F157" s="30"/>
      <c r="G157" s="30"/>
      <c r="H157" s="30"/>
    </row>
  </sheetData>
  <mergeCells count="2">
    <mergeCell ref="D5:F5"/>
    <mergeCell ref="D6:F6"/>
  </mergeCells>
  <pageMargins left="0.70866141732283472" right="0.70866141732283472" top="0.78740157480314965" bottom="0.78740157480314965" header="0.31496062992125984" footer="0.31496062992125984"/>
  <pageSetup paperSize="9" scale="87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&amp;LSEZNAM FIGUR&amp;CStrana &amp;P z &amp;N&amp;RPoložkový soupis prací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204" customWidth="1"/>
    <col min="2" max="2" width="1.6640625" style="204" customWidth="1"/>
    <col min="3" max="4" width="5" style="204" customWidth="1"/>
    <col min="5" max="5" width="11.6640625" style="204" customWidth="1"/>
    <col min="6" max="6" width="9.1640625" style="204" customWidth="1"/>
    <col min="7" max="7" width="5" style="204" customWidth="1"/>
    <col min="8" max="8" width="77.83203125" style="204" customWidth="1"/>
    <col min="9" max="10" width="20" style="204" customWidth="1"/>
    <col min="11" max="11" width="1.6640625" style="204" customWidth="1"/>
  </cols>
  <sheetData>
    <row r="1" spans="2:11" s="1" customFormat="1" ht="37.5" customHeight="1"/>
    <row r="2" spans="2:11" s="1" customFormat="1" ht="7.5" customHeight="1">
      <c r="B2" s="205"/>
      <c r="C2" s="206"/>
      <c r="D2" s="206"/>
      <c r="E2" s="206"/>
      <c r="F2" s="206"/>
      <c r="G2" s="206"/>
      <c r="H2" s="206"/>
      <c r="I2" s="206"/>
      <c r="J2" s="206"/>
      <c r="K2" s="207"/>
    </row>
    <row r="3" spans="2:11" s="16" customFormat="1" ht="45" customHeight="1">
      <c r="B3" s="208"/>
      <c r="C3" s="559" t="s">
        <v>1557</v>
      </c>
      <c r="D3" s="559"/>
      <c r="E3" s="559"/>
      <c r="F3" s="559"/>
      <c r="G3" s="559"/>
      <c r="H3" s="559"/>
      <c r="I3" s="559"/>
      <c r="J3" s="559"/>
      <c r="K3" s="209"/>
    </row>
    <row r="4" spans="2:11" s="1" customFormat="1" ht="25.5" customHeight="1">
      <c r="B4" s="210"/>
      <c r="C4" s="560" t="s">
        <v>1558</v>
      </c>
      <c r="D4" s="560"/>
      <c r="E4" s="560"/>
      <c r="F4" s="560"/>
      <c r="G4" s="560"/>
      <c r="H4" s="560"/>
      <c r="I4" s="560"/>
      <c r="J4" s="560"/>
      <c r="K4" s="211"/>
    </row>
    <row r="5" spans="2:11" s="1" customFormat="1" ht="5.25" customHeight="1">
      <c r="B5" s="210"/>
      <c r="C5" s="212"/>
      <c r="D5" s="212"/>
      <c r="E5" s="212"/>
      <c r="F5" s="212"/>
      <c r="G5" s="212"/>
      <c r="H5" s="212"/>
      <c r="I5" s="212"/>
      <c r="J5" s="212"/>
      <c r="K5" s="211"/>
    </row>
    <row r="6" spans="2:11" s="1" customFormat="1" ht="15" customHeight="1">
      <c r="B6" s="210"/>
      <c r="C6" s="558" t="s">
        <v>1559</v>
      </c>
      <c r="D6" s="558"/>
      <c r="E6" s="558"/>
      <c r="F6" s="558"/>
      <c r="G6" s="558"/>
      <c r="H6" s="558"/>
      <c r="I6" s="558"/>
      <c r="J6" s="558"/>
      <c r="K6" s="211"/>
    </row>
    <row r="7" spans="2:11" s="1" customFormat="1" ht="15" customHeight="1">
      <c r="B7" s="214"/>
      <c r="C7" s="558" t="s">
        <v>1560</v>
      </c>
      <c r="D7" s="558"/>
      <c r="E7" s="558"/>
      <c r="F7" s="558"/>
      <c r="G7" s="558"/>
      <c r="H7" s="558"/>
      <c r="I7" s="558"/>
      <c r="J7" s="558"/>
      <c r="K7" s="211"/>
    </row>
    <row r="8" spans="2:11" s="1" customFormat="1" ht="12.75" customHeight="1">
      <c r="B8" s="214"/>
      <c r="C8" s="213"/>
      <c r="D8" s="213"/>
      <c r="E8" s="213"/>
      <c r="F8" s="213"/>
      <c r="G8" s="213"/>
      <c r="H8" s="213"/>
      <c r="I8" s="213"/>
      <c r="J8" s="213"/>
      <c r="K8" s="211"/>
    </row>
    <row r="9" spans="2:11" s="1" customFormat="1" ht="15" customHeight="1">
      <c r="B9" s="214"/>
      <c r="C9" s="558" t="s">
        <v>1561</v>
      </c>
      <c r="D9" s="558"/>
      <c r="E9" s="558"/>
      <c r="F9" s="558"/>
      <c r="G9" s="558"/>
      <c r="H9" s="558"/>
      <c r="I9" s="558"/>
      <c r="J9" s="558"/>
      <c r="K9" s="211"/>
    </row>
    <row r="10" spans="2:11" s="1" customFormat="1" ht="15" customHeight="1">
      <c r="B10" s="214"/>
      <c r="C10" s="213"/>
      <c r="D10" s="558" t="s">
        <v>1562</v>
      </c>
      <c r="E10" s="558"/>
      <c r="F10" s="558"/>
      <c r="G10" s="558"/>
      <c r="H10" s="558"/>
      <c r="I10" s="558"/>
      <c r="J10" s="558"/>
      <c r="K10" s="211"/>
    </row>
    <row r="11" spans="2:11" s="1" customFormat="1" ht="15" customHeight="1">
      <c r="B11" s="214"/>
      <c r="C11" s="215"/>
      <c r="D11" s="558" t="s">
        <v>1563</v>
      </c>
      <c r="E11" s="558"/>
      <c r="F11" s="558"/>
      <c r="G11" s="558"/>
      <c r="H11" s="558"/>
      <c r="I11" s="558"/>
      <c r="J11" s="558"/>
      <c r="K11" s="211"/>
    </row>
    <row r="12" spans="2:11" s="1" customFormat="1" ht="15" customHeight="1">
      <c r="B12" s="214"/>
      <c r="C12" s="215"/>
      <c r="D12" s="213"/>
      <c r="E12" s="213"/>
      <c r="F12" s="213"/>
      <c r="G12" s="213"/>
      <c r="H12" s="213"/>
      <c r="I12" s="213"/>
      <c r="J12" s="213"/>
      <c r="K12" s="211"/>
    </row>
    <row r="13" spans="2:11" s="1" customFormat="1" ht="15" customHeight="1">
      <c r="B13" s="214"/>
      <c r="C13" s="215"/>
      <c r="D13" s="216" t="s">
        <v>1564</v>
      </c>
      <c r="E13" s="213"/>
      <c r="F13" s="213"/>
      <c r="G13" s="213"/>
      <c r="H13" s="213"/>
      <c r="I13" s="213"/>
      <c r="J13" s="213"/>
      <c r="K13" s="211"/>
    </row>
    <row r="14" spans="2:11" s="1" customFormat="1" ht="12.75" customHeight="1">
      <c r="B14" s="214"/>
      <c r="C14" s="215"/>
      <c r="D14" s="215"/>
      <c r="E14" s="215"/>
      <c r="F14" s="215"/>
      <c r="G14" s="215"/>
      <c r="H14" s="215"/>
      <c r="I14" s="215"/>
      <c r="J14" s="215"/>
      <c r="K14" s="211"/>
    </row>
    <row r="15" spans="2:11" s="1" customFormat="1" ht="15" customHeight="1">
      <c r="B15" s="214"/>
      <c r="C15" s="215"/>
      <c r="D15" s="558" t="s">
        <v>1565</v>
      </c>
      <c r="E15" s="558"/>
      <c r="F15" s="558"/>
      <c r="G15" s="558"/>
      <c r="H15" s="558"/>
      <c r="I15" s="558"/>
      <c r="J15" s="558"/>
      <c r="K15" s="211"/>
    </row>
    <row r="16" spans="2:11" s="1" customFormat="1" ht="15" customHeight="1">
      <c r="B16" s="214"/>
      <c r="C16" s="215"/>
      <c r="D16" s="558" t="s">
        <v>1566</v>
      </c>
      <c r="E16" s="558"/>
      <c r="F16" s="558"/>
      <c r="G16" s="558"/>
      <c r="H16" s="558"/>
      <c r="I16" s="558"/>
      <c r="J16" s="558"/>
      <c r="K16" s="211"/>
    </row>
    <row r="17" spans="2:11" s="1" customFormat="1" ht="15" customHeight="1">
      <c r="B17" s="214"/>
      <c r="C17" s="215"/>
      <c r="D17" s="558" t="s">
        <v>1567</v>
      </c>
      <c r="E17" s="558"/>
      <c r="F17" s="558"/>
      <c r="G17" s="558"/>
      <c r="H17" s="558"/>
      <c r="I17" s="558"/>
      <c r="J17" s="558"/>
      <c r="K17" s="211"/>
    </row>
    <row r="18" spans="2:11" s="1" customFormat="1" ht="15" customHeight="1">
      <c r="B18" s="214"/>
      <c r="C18" s="215"/>
      <c r="D18" s="215"/>
      <c r="E18" s="217" t="s">
        <v>74</v>
      </c>
      <c r="F18" s="558" t="s">
        <v>1568</v>
      </c>
      <c r="G18" s="558"/>
      <c r="H18" s="558"/>
      <c r="I18" s="558"/>
      <c r="J18" s="558"/>
      <c r="K18" s="211"/>
    </row>
    <row r="19" spans="2:11" s="1" customFormat="1" ht="15" customHeight="1">
      <c r="B19" s="214"/>
      <c r="C19" s="215"/>
      <c r="D19" s="215"/>
      <c r="E19" s="217" t="s">
        <v>1569</v>
      </c>
      <c r="F19" s="558" t="s">
        <v>1570</v>
      </c>
      <c r="G19" s="558"/>
      <c r="H19" s="558"/>
      <c r="I19" s="558"/>
      <c r="J19" s="558"/>
      <c r="K19" s="211"/>
    </row>
    <row r="20" spans="2:11" s="1" customFormat="1" ht="15" customHeight="1">
      <c r="B20" s="214"/>
      <c r="C20" s="215"/>
      <c r="D20" s="215"/>
      <c r="E20" s="217" t="s">
        <v>1571</v>
      </c>
      <c r="F20" s="558" t="s">
        <v>1572</v>
      </c>
      <c r="G20" s="558"/>
      <c r="H20" s="558"/>
      <c r="I20" s="558"/>
      <c r="J20" s="558"/>
      <c r="K20" s="211"/>
    </row>
    <row r="21" spans="2:11" s="1" customFormat="1" ht="15" customHeight="1">
      <c r="B21" s="214"/>
      <c r="C21" s="215"/>
      <c r="D21" s="215"/>
      <c r="E21" s="217" t="s">
        <v>91</v>
      </c>
      <c r="F21" s="558" t="s">
        <v>92</v>
      </c>
      <c r="G21" s="558"/>
      <c r="H21" s="558"/>
      <c r="I21" s="558"/>
      <c r="J21" s="558"/>
      <c r="K21" s="211"/>
    </row>
    <row r="22" spans="2:11" s="1" customFormat="1" ht="15" customHeight="1">
      <c r="B22" s="214"/>
      <c r="C22" s="215"/>
      <c r="D22" s="215"/>
      <c r="E22" s="217" t="s">
        <v>1573</v>
      </c>
      <c r="F22" s="558" t="s">
        <v>1574</v>
      </c>
      <c r="G22" s="558"/>
      <c r="H22" s="558"/>
      <c r="I22" s="558"/>
      <c r="J22" s="558"/>
      <c r="K22" s="211"/>
    </row>
    <row r="23" spans="2:11" s="1" customFormat="1" ht="15" customHeight="1">
      <c r="B23" s="214"/>
      <c r="C23" s="215"/>
      <c r="D23" s="215"/>
      <c r="E23" s="217" t="s">
        <v>81</v>
      </c>
      <c r="F23" s="558" t="s">
        <v>1575</v>
      </c>
      <c r="G23" s="558"/>
      <c r="H23" s="558"/>
      <c r="I23" s="558"/>
      <c r="J23" s="558"/>
      <c r="K23" s="211"/>
    </row>
    <row r="24" spans="2:11" s="1" customFormat="1" ht="12.75" customHeight="1">
      <c r="B24" s="214"/>
      <c r="C24" s="215"/>
      <c r="D24" s="215"/>
      <c r="E24" s="215"/>
      <c r="F24" s="215"/>
      <c r="G24" s="215"/>
      <c r="H24" s="215"/>
      <c r="I24" s="215"/>
      <c r="J24" s="215"/>
      <c r="K24" s="211"/>
    </row>
    <row r="25" spans="2:11" s="1" customFormat="1" ht="15" customHeight="1">
      <c r="B25" s="214"/>
      <c r="C25" s="558" t="s">
        <v>1576</v>
      </c>
      <c r="D25" s="558"/>
      <c r="E25" s="558"/>
      <c r="F25" s="558"/>
      <c r="G25" s="558"/>
      <c r="H25" s="558"/>
      <c r="I25" s="558"/>
      <c r="J25" s="558"/>
      <c r="K25" s="211"/>
    </row>
    <row r="26" spans="2:11" s="1" customFormat="1" ht="15" customHeight="1">
      <c r="B26" s="214"/>
      <c r="C26" s="558" t="s">
        <v>1577</v>
      </c>
      <c r="D26" s="558"/>
      <c r="E26" s="558"/>
      <c r="F26" s="558"/>
      <c r="G26" s="558"/>
      <c r="H26" s="558"/>
      <c r="I26" s="558"/>
      <c r="J26" s="558"/>
      <c r="K26" s="211"/>
    </row>
    <row r="27" spans="2:11" s="1" customFormat="1" ht="15" customHeight="1">
      <c r="B27" s="214"/>
      <c r="C27" s="213"/>
      <c r="D27" s="558" t="s">
        <v>1578</v>
      </c>
      <c r="E27" s="558"/>
      <c r="F27" s="558"/>
      <c r="G27" s="558"/>
      <c r="H27" s="558"/>
      <c r="I27" s="558"/>
      <c r="J27" s="558"/>
      <c r="K27" s="211"/>
    </row>
    <row r="28" spans="2:11" s="1" customFormat="1" ht="15" customHeight="1">
      <c r="B28" s="214"/>
      <c r="C28" s="215"/>
      <c r="D28" s="558" t="s">
        <v>1579</v>
      </c>
      <c r="E28" s="558"/>
      <c r="F28" s="558"/>
      <c r="G28" s="558"/>
      <c r="H28" s="558"/>
      <c r="I28" s="558"/>
      <c r="J28" s="558"/>
      <c r="K28" s="211"/>
    </row>
    <row r="29" spans="2:11" s="1" customFormat="1" ht="12.75" customHeight="1">
      <c r="B29" s="214"/>
      <c r="C29" s="215"/>
      <c r="D29" s="215"/>
      <c r="E29" s="215"/>
      <c r="F29" s="215"/>
      <c r="G29" s="215"/>
      <c r="H29" s="215"/>
      <c r="I29" s="215"/>
      <c r="J29" s="215"/>
      <c r="K29" s="211"/>
    </row>
    <row r="30" spans="2:11" s="1" customFormat="1" ht="15" customHeight="1">
      <c r="B30" s="214"/>
      <c r="C30" s="215"/>
      <c r="D30" s="558" t="s">
        <v>1580</v>
      </c>
      <c r="E30" s="558"/>
      <c r="F30" s="558"/>
      <c r="G30" s="558"/>
      <c r="H30" s="558"/>
      <c r="I30" s="558"/>
      <c r="J30" s="558"/>
      <c r="K30" s="211"/>
    </row>
    <row r="31" spans="2:11" s="1" customFormat="1" ht="15" customHeight="1">
      <c r="B31" s="214"/>
      <c r="C31" s="215"/>
      <c r="D31" s="558" t="s">
        <v>1581</v>
      </c>
      <c r="E31" s="558"/>
      <c r="F31" s="558"/>
      <c r="G31" s="558"/>
      <c r="H31" s="558"/>
      <c r="I31" s="558"/>
      <c r="J31" s="558"/>
      <c r="K31" s="211"/>
    </row>
    <row r="32" spans="2:11" s="1" customFormat="1" ht="12.75" customHeight="1">
      <c r="B32" s="214"/>
      <c r="C32" s="215"/>
      <c r="D32" s="215"/>
      <c r="E32" s="215"/>
      <c r="F32" s="215"/>
      <c r="G32" s="215"/>
      <c r="H32" s="215"/>
      <c r="I32" s="215"/>
      <c r="J32" s="215"/>
      <c r="K32" s="211"/>
    </row>
    <row r="33" spans="2:11" s="1" customFormat="1" ht="15" customHeight="1">
      <c r="B33" s="214"/>
      <c r="C33" s="215"/>
      <c r="D33" s="558" t="s">
        <v>1582</v>
      </c>
      <c r="E33" s="558"/>
      <c r="F33" s="558"/>
      <c r="G33" s="558"/>
      <c r="H33" s="558"/>
      <c r="I33" s="558"/>
      <c r="J33" s="558"/>
      <c r="K33" s="211"/>
    </row>
    <row r="34" spans="2:11" s="1" customFormat="1" ht="15" customHeight="1">
      <c r="B34" s="214"/>
      <c r="C34" s="215"/>
      <c r="D34" s="558" t="s">
        <v>1583</v>
      </c>
      <c r="E34" s="558"/>
      <c r="F34" s="558"/>
      <c r="G34" s="558"/>
      <c r="H34" s="558"/>
      <c r="I34" s="558"/>
      <c r="J34" s="558"/>
      <c r="K34" s="211"/>
    </row>
    <row r="35" spans="2:11" s="1" customFormat="1" ht="15" customHeight="1">
      <c r="B35" s="214"/>
      <c r="C35" s="215"/>
      <c r="D35" s="558" t="s">
        <v>1584</v>
      </c>
      <c r="E35" s="558"/>
      <c r="F35" s="558"/>
      <c r="G35" s="558"/>
      <c r="H35" s="558"/>
      <c r="I35" s="558"/>
      <c r="J35" s="558"/>
      <c r="K35" s="211"/>
    </row>
    <row r="36" spans="2:11" s="1" customFormat="1" ht="15" customHeight="1">
      <c r="B36" s="214"/>
      <c r="C36" s="215"/>
      <c r="D36" s="213"/>
      <c r="E36" s="216" t="s">
        <v>121</v>
      </c>
      <c r="F36" s="213"/>
      <c r="G36" s="558" t="s">
        <v>1585</v>
      </c>
      <c r="H36" s="558"/>
      <c r="I36" s="558"/>
      <c r="J36" s="558"/>
      <c r="K36" s="211"/>
    </row>
    <row r="37" spans="2:11" s="1" customFormat="1" ht="30.75" customHeight="1">
      <c r="B37" s="214"/>
      <c r="C37" s="215"/>
      <c r="D37" s="213"/>
      <c r="E37" s="216" t="s">
        <v>1586</v>
      </c>
      <c r="F37" s="213"/>
      <c r="G37" s="558" t="s">
        <v>1587</v>
      </c>
      <c r="H37" s="558"/>
      <c r="I37" s="558"/>
      <c r="J37" s="558"/>
      <c r="K37" s="211"/>
    </row>
    <row r="38" spans="2:11" s="1" customFormat="1" ht="15" customHeight="1">
      <c r="B38" s="214"/>
      <c r="C38" s="215"/>
      <c r="D38" s="213"/>
      <c r="E38" s="216" t="s">
        <v>51</v>
      </c>
      <c r="F38" s="213"/>
      <c r="G38" s="558" t="s">
        <v>1588</v>
      </c>
      <c r="H38" s="558"/>
      <c r="I38" s="558"/>
      <c r="J38" s="558"/>
      <c r="K38" s="211"/>
    </row>
    <row r="39" spans="2:11" s="1" customFormat="1" ht="15" customHeight="1">
      <c r="B39" s="214"/>
      <c r="C39" s="215"/>
      <c r="D39" s="213"/>
      <c r="E39" s="216" t="s">
        <v>52</v>
      </c>
      <c r="F39" s="213"/>
      <c r="G39" s="558" t="s">
        <v>1589</v>
      </c>
      <c r="H39" s="558"/>
      <c r="I39" s="558"/>
      <c r="J39" s="558"/>
      <c r="K39" s="211"/>
    </row>
    <row r="40" spans="2:11" s="1" customFormat="1" ht="15" customHeight="1">
      <c r="B40" s="214"/>
      <c r="C40" s="215"/>
      <c r="D40" s="213"/>
      <c r="E40" s="216" t="s">
        <v>122</v>
      </c>
      <c r="F40" s="213"/>
      <c r="G40" s="558" t="s">
        <v>1590</v>
      </c>
      <c r="H40" s="558"/>
      <c r="I40" s="558"/>
      <c r="J40" s="558"/>
      <c r="K40" s="211"/>
    </row>
    <row r="41" spans="2:11" s="1" customFormat="1" ht="15" customHeight="1">
      <c r="B41" s="214"/>
      <c r="C41" s="215"/>
      <c r="D41" s="213"/>
      <c r="E41" s="216" t="s">
        <v>123</v>
      </c>
      <c r="F41" s="213"/>
      <c r="G41" s="558" t="s">
        <v>1591</v>
      </c>
      <c r="H41" s="558"/>
      <c r="I41" s="558"/>
      <c r="J41" s="558"/>
      <c r="K41" s="211"/>
    </row>
    <row r="42" spans="2:11" s="1" customFormat="1" ht="15" customHeight="1">
      <c r="B42" s="214"/>
      <c r="C42" s="215"/>
      <c r="D42" s="213"/>
      <c r="E42" s="216" t="s">
        <v>1592</v>
      </c>
      <c r="F42" s="213"/>
      <c r="G42" s="558" t="s">
        <v>1593</v>
      </c>
      <c r="H42" s="558"/>
      <c r="I42" s="558"/>
      <c r="J42" s="558"/>
      <c r="K42" s="211"/>
    </row>
    <row r="43" spans="2:11" s="1" customFormat="1" ht="15" customHeight="1">
      <c r="B43" s="214"/>
      <c r="C43" s="215"/>
      <c r="D43" s="213"/>
      <c r="E43" s="216"/>
      <c r="F43" s="213"/>
      <c r="G43" s="558" t="s">
        <v>1594</v>
      </c>
      <c r="H43" s="558"/>
      <c r="I43" s="558"/>
      <c r="J43" s="558"/>
      <c r="K43" s="211"/>
    </row>
    <row r="44" spans="2:11" s="1" customFormat="1" ht="15" customHeight="1">
      <c r="B44" s="214"/>
      <c r="C44" s="215"/>
      <c r="D44" s="213"/>
      <c r="E44" s="216" t="s">
        <v>1595</v>
      </c>
      <c r="F44" s="213"/>
      <c r="G44" s="558" t="s">
        <v>1596</v>
      </c>
      <c r="H44" s="558"/>
      <c r="I44" s="558"/>
      <c r="J44" s="558"/>
      <c r="K44" s="211"/>
    </row>
    <row r="45" spans="2:11" s="1" customFormat="1" ht="15" customHeight="1">
      <c r="B45" s="214"/>
      <c r="C45" s="215"/>
      <c r="D45" s="213"/>
      <c r="E45" s="216" t="s">
        <v>125</v>
      </c>
      <c r="F45" s="213"/>
      <c r="G45" s="558" t="s">
        <v>1597</v>
      </c>
      <c r="H45" s="558"/>
      <c r="I45" s="558"/>
      <c r="J45" s="558"/>
      <c r="K45" s="211"/>
    </row>
    <row r="46" spans="2:11" s="1" customFormat="1" ht="12.75" customHeight="1">
      <c r="B46" s="214"/>
      <c r="C46" s="215"/>
      <c r="D46" s="213"/>
      <c r="E46" s="213"/>
      <c r="F46" s="213"/>
      <c r="G46" s="213"/>
      <c r="H46" s="213"/>
      <c r="I46" s="213"/>
      <c r="J46" s="213"/>
      <c r="K46" s="211"/>
    </row>
    <row r="47" spans="2:11" s="1" customFormat="1" ht="15" customHeight="1">
      <c r="B47" s="214"/>
      <c r="C47" s="215"/>
      <c r="D47" s="558" t="s">
        <v>1598</v>
      </c>
      <c r="E47" s="558"/>
      <c r="F47" s="558"/>
      <c r="G47" s="558"/>
      <c r="H47" s="558"/>
      <c r="I47" s="558"/>
      <c r="J47" s="558"/>
      <c r="K47" s="211"/>
    </row>
    <row r="48" spans="2:11" s="1" customFormat="1" ht="15" customHeight="1">
      <c r="B48" s="214"/>
      <c r="C48" s="215"/>
      <c r="D48" s="215"/>
      <c r="E48" s="558" t="s">
        <v>1599</v>
      </c>
      <c r="F48" s="558"/>
      <c r="G48" s="558"/>
      <c r="H48" s="558"/>
      <c r="I48" s="558"/>
      <c r="J48" s="558"/>
      <c r="K48" s="211"/>
    </row>
    <row r="49" spans="2:11" s="1" customFormat="1" ht="15" customHeight="1">
      <c r="B49" s="214"/>
      <c r="C49" s="215"/>
      <c r="D49" s="215"/>
      <c r="E49" s="558" t="s">
        <v>1600</v>
      </c>
      <c r="F49" s="558"/>
      <c r="G49" s="558"/>
      <c r="H49" s="558"/>
      <c r="I49" s="558"/>
      <c r="J49" s="558"/>
      <c r="K49" s="211"/>
    </row>
    <row r="50" spans="2:11" s="1" customFormat="1" ht="15" customHeight="1">
      <c r="B50" s="214"/>
      <c r="C50" s="215"/>
      <c r="D50" s="215"/>
      <c r="E50" s="558" t="s">
        <v>1601</v>
      </c>
      <c r="F50" s="558"/>
      <c r="G50" s="558"/>
      <c r="H50" s="558"/>
      <c r="I50" s="558"/>
      <c r="J50" s="558"/>
      <c r="K50" s="211"/>
    </row>
    <row r="51" spans="2:11" s="1" customFormat="1" ht="15" customHeight="1">
      <c r="B51" s="214"/>
      <c r="C51" s="215"/>
      <c r="D51" s="558" t="s">
        <v>1602</v>
      </c>
      <c r="E51" s="558"/>
      <c r="F51" s="558"/>
      <c r="G51" s="558"/>
      <c r="H51" s="558"/>
      <c r="I51" s="558"/>
      <c r="J51" s="558"/>
      <c r="K51" s="211"/>
    </row>
    <row r="52" spans="2:11" s="1" customFormat="1" ht="25.5" customHeight="1">
      <c r="B52" s="210"/>
      <c r="C52" s="560" t="s">
        <v>1603</v>
      </c>
      <c r="D52" s="560"/>
      <c r="E52" s="560"/>
      <c r="F52" s="560"/>
      <c r="G52" s="560"/>
      <c r="H52" s="560"/>
      <c r="I52" s="560"/>
      <c r="J52" s="560"/>
      <c r="K52" s="211"/>
    </row>
    <row r="53" spans="2:11" s="1" customFormat="1" ht="5.25" customHeight="1">
      <c r="B53" s="210"/>
      <c r="C53" s="212"/>
      <c r="D53" s="212"/>
      <c r="E53" s="212"/>
      <c r="F53" s="212"/>
      <c r="G53" s="212"/>
      <c r="H53" s="212"/>
      <c r="I53" s="212"/>
      <c r="J53" s="212"/>
      <c r="K53" s="211"/>
    </row>
    <row r="54" spans="2:11" s="1" customFormat="1" ht="15" customHeight="1">
      <c r="B54" s="210"/>
      <c r="C54" s="558" t="s">
        <v>1604</v>
      </c>
      <c r="D54" s="558"/>
      <c r="E54" s="558"/>
      <c r="F54" s="558"/>
      <c r="G54" s="558"/>
      <c r="H54" s="558"/>
      <c r="I54" s="558"/>
      <c r="J54" s="558"/>
      <c r="K54" s="211"/>
    </row>
    <row r="55" spans="2:11" s="1" customFormat="1" ht="15" customHeight="1">
      <c r="B55" s="210"/>
      <c r="C55" s="558" t="s">
        <v>1605</v>
      </c>
      <c r="D55" s="558"/>
      <c r="E55" s="558"/>
      <c r="F55" s="558"/>
      <c r="G55" s="558"/>
      <c r="H55" s="558"/>
      <c r="I55" s="558"/>
      <c r="J55" s="558"/>
      <c r="K55" s="211"/>
    </row>
    <row r="56" spans="2:11" s="1" customFormat="1" ht="12.75" customHeight="1">
      <c r="B56" s="210"/>
      <c r="C56" s="213"/>
      <c r="D56" s="213"/>
      <c r="E56" s="213"/>
      <c r="F56" s="213"/>
      <c r="G56" s="213"/>
      <c r="H56" s="213"/>
      <c r="I56" s="213"/>
      <c r="J56" s="213"/>
      <c r="K56" s="211"/>
    </row>
    <row r="57" spans="2:11" s="1" customFormat="1" ht="15" customHeight="1">
      <c r="B57" s="210"/>
      <c r="C57" s="558" t="s">
        <v>1606</v>
      </c>
      <c r="D57" s="558"/>
      <c r="E57" s="558"/>
      <c r="F57" s="558"/>
      <c r="G57" s="558"/>
      <c r="H57" s="558"/>
      <c r="I57" s="558"/>
      <c r="J57" s="558"/>
      <c r="K57" s="211"/>
    </row>
    <row r="58" spans="2:11" s="1" customFormat="1" ht="15" customHeight="1">
      <c r="B58" s="210"/>
      <c r="C58" s="215"/>
      <c r="D58" s="558" t="s">
        <v>1607</v>
      </c>
      <c r="E58" s="558"/>
      <c r="F58" s="558"/>
      <c r="G58" s="558"/>
      <c r="H58" s="558"/>
      <c r="I58" s="558"/>
      <c r="J58" s="558"/>
      <c r="K58" s="211"/>
    </row>
    <row r="59" spans="2:11" s="1" customFormat="1" ht="15" customHeight="1">
      <c r="B59" s="210"/>
      <c r="C59" s="215"/>
      <c r="D59" s="558" t="s">
        <v>1608</v>
      </c>
      <c r="E59" s="558"/>
      <c r="F59" s="558"/>
      <c r="G59" s="558"/>
      <c r="H59" s="558"/>
      <c r="I59" s="558"/>
      <c r="J59" s="558"/>
      <c r="K59" s="211"/>
    </row>
    <row r="60" spans="2:11" s="1" customFormat="1" ht="15" customHeight="1">
      <c r="B60" s="210"/>
      <c r="C60" s="215"/>
      <c r="D60" s="558" t="s">
        <v>1609</v>
      </c>
      <c r="E60" s="558"/>
      <c r="F60" s="558"/>
      <c r="G60" s="558"/>
      <c r="H60" s="558"/>
      <c r="I60" s="558"/>
      <c r="J60" s="558"/>
      <c r="K60" s="211"/>
    </row>
    <row r="61" spans="2:11" s="1" customFormat="1" ht="15" customHeight="1">
      <c r="B61" s="210"/>
      <c r="C61" s="215"/>
      <c r="D61" s="558" t="s">
        <v>1610</v>
      </c>
      <c r="E61" s="558"/>
      <c r="F61" s="558"/>
      <c r="G61" s="558"/>
      <c r="H61" s="558"/>
      <c r="I61" s="558"/>
      <c r="J61" s="558"/>
      <c r="K61" s="211"/>
    </row>
    <row r="62" spans="2:11" s="1" customFormat="1" ht="15" customHeight="1">
      <c r="B62" s="210"/>
      <c r="C62" s="215"/>
      <c r="D62" s="562" t="s">
        <v>1611</v>
      </c>
      <c r="E62" s="562"/>
      <c r="F62" s="562"/>
      <c r="G62" s="562"/>
      <c r="H62" s="562"/>
      <c r="I62" s="562"/>
      <c r="J62" s="562"/>
      <c r="K62" s="211"/>
    </row>
    <row r="63" spans="2:11" s="1" customFormat="1" ht="15" customHeight="1">
      <c r="B63" s="210"/>
      <c r="C63" s="215"/>
      <c r="D63" s="558" t="s">
        <v>1612</v>
      </c>
      <c r="E63" s="558"/>
      <c r="F63" s="558"/>
      <c r="G63" s="558"/>
      <c r="H63" s="558"/>
      <c r="I63" s="558"/>
      <c r="J63" s="558"/>
      <c r="K63" s="211"/>
    </row>
    <row r="64" spans="2:11" s="1" customFormat="1" ht="12.75" customHeight="1">
      <c r="B64" s="210"/>
      <c r="C64" s="215"/>
      <c r="D64" s="215"/>
      <c r="E64" s="218"/>
      <c r="F64" s="215"/>
      <c r="G64" s="215"/>
      <c r="H64" s="215"/>
      <c r="I64" s="215"/>
      <c r="J64" s="215"/>
      <c r="K64" s="211"/>
    </row>
    <row r="65" spans="2:11" s="1" customFormat="1" ht="15" customHeight="1">
      <c r="B65" s="210"/>
      <c r="C65" s="215"/>
      <c r="D65" s="558" t="s">
        <v>1613</v>
      </c>
      <c r="E65" s="558"/>
      <c r="F65" s="558"/>
      <c r="G65" s="558"/>
      <c r="H65" s="558"/>
      <c r="I65" s="558"/>
      <c r="J65" s="558"/>
      <c r="K65" s="211"/>
    </row>
    <row r="66" spans="2:11" s="1" customFormat="1" ht="15" customHeight="1">
      <c r="B66" s="210"/>
      <c r="C66" s="215"/>
      <c r="D66" s="562" t="s">
        <v>1614</v>
      </c>
      <c r="E66" s="562"/>
      <c r="F66" s="562"/>
      <c r="G66" s="562"/>
      <c r="H66" s="562"/>
      <c r="I66" s="562"/>
      <c r="J66" s="562"/>
      <c r="K66" s="211"/>
    </row>
    <row r="67" spans="2:11" s="1" customFormat="1" ht="15" customHeight="1">
      <c r="B67" s="210"/>
      <c r="C67" s="215"/>
      <c r="D67" s="558" t="s">
        <v>1615</v>
      </c>
      <c r="E67" s="558"/>
      <c r="F67" s="558"/>
      <c r="G67" s="558"/>
      <c r="H67" s="558"/>
      <c r="I67" s="558"/>
      <c r="J67" s="558"/>
      <c r="K67" s="211"/>
    </row>
    <row r="68" spans="2:11" s="1" customFormat="1" ht="15" customHeight="1">
      <c r="B68" s="210"/>
      <c r="C68" s="215"/>
      <c r="D68" s="558" t="s">
        <v>1616</v>
      </c>
      <c r="E68" s="558"/>
      <c r="F68" s="558"/>
      <c r="G68" s="558"/>
      <c r="H68" s="558"/>
      <c r="I68" s="558"/>
      <c r="J68" s="558"/>
      <c r="K68" s="211"/>
    </row>
    <row r="69" spans="2:11" s="1" customFormat="1" ht="15" customHeight="1">
      <c r="B69" s="210"/>
      <c r="C69" s="215"/>
      <c r="D69" s="558" t="s">
        <v>1617</v>
      </c>
      <c r="E69" s="558"/>
      <c r="F69" s="558"/>
      <c r="G69" s="558"/>
      <c r="H69" s="558"/>
      <c r="I69" s="558"/>
      <c r="J69" s="558"/>
      <c r="K69" s="211"/>
    </row>
    <row r="70" spans="2:11" s="1" customFormat="1" ht="15" customHeight="1">
      <c r="B70" s="210"/>
      <c r="C70" s="215"/>
      <c r="D70" s="558" t="s">
        <v>1618</v>
      </c>
      <c r="E70" s="558"/>
      <c r="F70" s="558"/>
      <c r="G70" s="558"/>
      <c r="H70" s="558"/>
      <c r="I70" s="558"/>
      <c r="J70" s="558"/>
      <c r="K70" s="211"/>
    </row>
    <row r="71" spans="2:11" s="1" customFormat="1" ht="12.75" customHeight="1">
      <c r="B71" s="219"/>
      <c r="C71" s="220"/>
      <c r="D71" s="220"/>
      <c r="E71" s="220"/>
      <c r="F71" s="220"/>
      <c r="G71" s="220"/>
      <c r="H71" s="220"/>
      <c r="I71" s="220"/>
      <c r="J71" s="220"/>
      <c r="K71" s="221"/>
    </row>
    <row r="72" spans="2:11" s="1" customFormat="1" ht="18.75" customHeight="1">
      <c r="B72" s="222"/>
      <c r="C72" s="222"/>
      <c r="D72" s="222"/>
      <c r="E72" s="222"/>
      <c r="F72" s="222"/>
      <c r="G72" s="222"/>
      <c r="H72" s="222"/>
      <c r="I72" s="222"/>
      <c r="J72" s="222"/>
      <c r="K72" s="223"/>
    </row>
    <row r="73" spans="2:11" s="1" customFormat="1" ht="18.75" customHeight="1">
      <c r="B73" s="223"/>
      <c r="C73" s="223"/>
      <c r="D73" s="223"/>
      <c r="E73" s="223"/>
      <c r="F73" s="223"/>
      <c r="G73" s="223"/>
      <c r="H73" s="223"/>
      <c r="I73" s="223"/>
      <c r="J73" s="223"/>
      <c r="K73" s="223"/>
    </row>
    <row r="74" spans="2:11" s="1" customFormat="1" ht="7.5" customHeight="1">
      <c r="B74" s="224"/>
      <c r="C74" s="225"/>
      <c r="D74" s="225"/>
      <c r="E74" s="225"/>
      <c r="F74" s="225"/>
      <c r="G74" s="225"/>
      <c r="H74" s="225"/>
      <c r="I74" s="225"/>
      <c r="J74" s="225"/>
      <c r="K74" s="226"/>
    </row>
    <row r="75" spans="2:11" s="1" customFormat="1" ht="45" customHeight="1">
      <c r="B75" s="227"/>
      <c r="C75" s="561" t="s">
        <v>1619</v>
      </c>
      <c r="D75" s="561"/>
      <c r="E75" s="561"/>
      <c r="F75" s="561"/>
      <c r="G75" s="561"/>
      <c r="H75" s="561"/>
      <c r="I75" s="561"/>
      <c r="J75" s="561"/>
      <c r="K75" s="228"/>
    </row>
    <row r="76" spans="2:11" s="1" customFormat="1" ht="17.25" customHeight="1">
      <c r="B76" s="227"/>
      <c r="C76" s="229" t="s">
        <v>1620</v>
      </c>
      <c r="D76" s="229"/>
      <c r="E76" s="229"/>
      <c r="F76" s="229" t="s">
        <v>1621</v>
      </c>
      <c r="G76" s="230"/>
      <c r="H76" s="229" t="s">
        <v>52</v>
      </c>
      <c r="I76" s="229" t="s">
        <v>55</v>
      </c>
      <c r="J76" s="229" t="s">
        <v>1622</v>
      </c>
      <c r="K76" s="228"/>
    </row>
    <row r="77" spans="2:11" s="1" customFormat="1" ht="17.25" customHeight="1">
      <c r="B77" s="227"/>
      <c r="C77" s="231" t="s">
        <v>1623</v>
      </c>
      <c r="D77" s="231"/>
      <c r="E77" s="231"/>
      <c r="F77" s="232" t="s">
        <v>1624</v>
      </c>
      <c r="G77" s="233"/>
      <c r="H77" s="231"/>
      <c r="I77" s="231"/>
      <c r="J77" s="231" t="s">
        <v>1625</v>
      </c>
      <c r="K77" s="228"/>
    </row>
    <row r="78" spans="2:11" s="1" customFormat="1" ht="5.25" customHeight="1">
      <c r="B78" s="227"/>
      <c r="C78" s="234"/>
      <c r="D78" s="234"/>
      <c r="E78" s="234"/>
      <c r="F78" s="234"/>
      <c r="G78" s="235"/>
      <c r="H78" s="234"/>
      <c r="I78" s="234"/>
      <c r="J78" s="234"/>
      <c r="K78" s="228"/>
    </row>
    <row r="79" spans="2:11" s="1" customFormat="1" ht="15" customHeight="1">
      <c r="B79" s="227"/>
      <c r="C79" s="216" t="s">
        <v>51</v>
      </c>
      <c r="D79" s="236"/>
      <c r="E79" s="236"/>
      <c r="F79" s="237" t="s">
        <v>1626</v>
      </c>
      <c r="G79" s="238"/>
      <c r="H79" s="216" t="s">
        <v>1627</v>
      </c>
      <c r="I79" s="216" t="s">
        <v>1628</v>
      </c>
      <c r="J79" s="216">
        <v>20</v>
      </c>
      <c r="K79" s="228"/>
    </row>
    <row r="80" spans="2:11" s="1" customFormat="1" ht="15" customHeight="1">
      <c r="B80" s="227"/>
      <c r="C80" s="216" t="s">
        <v>1629</v>
      </c>
      <c r="D80" s="216"/>
      <c r="E80" s="216"/>
      <c r="F80" s="237" t="s">
        <v>1626</v>
      </c>
      <c r="G80" s="238"/>
      <c r="H80" s="216" t="s">
        <v>1630</v>
      </c>
      <c r="I80" s="216" t="s">
        <v>1628</v>
      </c>
      <c r="J80" s="216">
        <v>120</v>
      </c>
      <c r="K80" s="228"/>
    </row>
    <row r="81" spans="2:11" s="1" customFormat="1" ht="15" customHeight="1">
      <c r="B81" s="239"/>
      <c r="C81" s="216" t="s">
        <v>1631</v>
      </c>
      <c r="D81" s="216"/>
      <c r="E81" s="216"/>
      <c r="F81" s="237" t="s">
        <v>1632</v>
      </c>
      <c r="G81" s="238"/>
      <c r="H81" s="216" t="s">
        <v>1633</v>
      </c>
      <c r="I81" s="216" t="s">
        <v>1628</v>
      </c>
      <c r="J81" s="216">
        <v>50</v>
      </c>
      <c r="K81" s="228"/>
    </row>
    <row r="82" spans="2:11" s="1" customFormat="1" ht="15" customHeight="1">
      <c r="B82" s="239"/>
      <c r="C82" s="216" t="s">
        <v>1634</v>
      </c>
      <c r="D82" s="216"/>
      <c r="E82" s="216"/>
      <c r="F82" s="237" t="s">
        <v>1626</v>
      </c>
      <c r="G82" s="238"/>
      <c r="H82" s="216" t="s">
        <v>1635</v>
      </c>
      <c r="I82" s="216" t="s">
        <v>1636</v>
      </c>
      <c r="J82" s="216"/>
      <c r="K82" s="228"/>
    </row>
    <row r="83" spans="2:11" s="1" customFormat="1" ht="15" customHeight="1">
      <c r="B83" s="239"/>
      <c r="C83" s="240" t="s">
        <v>1637</v>
      </c>
      <c r="D83" s="240"/>
      <c r="E83" s="240"/>
      <c r="F83" s="241" t="s">
        <v>1632</v>
      </c>
      <c r="G83" s="240"/>
      <c r="H83" s="240" t="s">
        <v>1638</v>
      </c>
      <c r="I83" s="240" t="s">
        <v>1628</v>
      </c>
      <c r="J83" s="240">
        <v>15</v>
      </c>
      <c r="K83" s="228"/>
    </row>
    <row r="84" spans="2:11" s="1" customFormat="1" ht="15" customHeight="1">
      <c r="B84" s="239"/>
      <c r="C84" s="240" t="s">
        <v>1639</v>
      </c>
      <c r="D84" s="240"/>
      <c r="E84" s="240"/>
      <c r="F84" s="241" t="s">
        <v>1632</v>
      </c>
      <c r="G84" s="240"/>
      <c r="H84" s="240" t="s">
        <v>1640</v>
      </c>
      <c r="I84" s="240" t="s">
        <v>1628</v>
      </c>
      <c r="J84" s="240">
        <v>15</v>
      </c>
      <c r="K84" s="228"/>
    </row>
    <row r="85" spans="2:11" s="1" customFormat="1" ht="15" customHeight="1">
      <c r="B85" s="239"/>
      <c r="C85" s="240" t="s">
        <v>1641</v>
      </c>
      <c r="D85" s="240"/>
      <c r="E85" s="240"/>
      <c r="F85" s="241" t="s">
        <v>1632</v>
      </c>
      <c r="G85" s="240"/>
      <c r="H85" s="240" t="s">
        <v>1642</v>
      </c>
      <c r="I85" s="240" t="s">
        <v>1628</v>
      </c>
      <c r="J85" s="240">
        <v>20</v>
      </c>
      <c r="K85" s="228"/>
    </row>
    <row r="86" spans="2:11" s="1" customFormat="1" ht="15" customHeight="1">
      <c r="B86" s="239"/>
      <c r="C86" s="240" t="s">
        <v>1643</v>
      </c>
      <c r="D86" s="240"/>
      <c r="E86" s="240"/>
      <c r="F86" s="241" t="s">
        <v>1632</v>
      </c>
      <c r="G86" s="240"/>
      <c r="H86" s="240" t="s">
        <v>1644</v>
      </c>
      <c r="I86" s="240" t="s">
        <v>1628</v>
      </c>
      <c r="J86" s="240">
        <v>20</v>
      </c>
      <c r="K86" s="228"/>
    </row>
    <row r="87" spans="2:11" s="1" customFormat="1" ht="15" customHeight="1">
      <c r="B87" s="239"/>
      <c r="C87" s="216" t="s">
        <v>1645</v>
      </c>
      <c r="D87" s="216"/>
      <c r="E87" s="216"/>
      <c r="F87" s="237" t="s">
        <v>1632</v>
      </c>
      <c r="G87" s="238"/>
      <c r="H87" s="216" t="s">
        <v>1646</v>
      </c>
      <c r="I87" s="216" t="s">
        <v>1628</v>
      </c>
      <c r="J87" s="216">
        <v>50</v>
      </c>
      <c r="K87" s="228"/>
    </row>
    <row r="88" spans="2:11" s="1" customFormat="1" ht="15" customHeight="1">
      <c r="B88" s="239"/>
      <c r="C88" s="216" t="s">
        <v>1647</v>
      </c>
      <c r="D88" s="216"/>
      <c r="E88" s="216"/>
      <c r="F88" s="237" t="s">
        <v>1632</v>
      </c>
      <c r="G88" s="238"/>
      <c r="H88" s="216" t="s">
        <v>1648</v>
      </c>
      <c r="I88" s="216" t="s">
        <v>1628</v>
      </c>
      <c r="J88" s="216">
        <v>20</v>
      </c>
      <c r="K88" s="228"/>
    </row>
    <row r="89" spans="2:11" s="1" customFormat="1" ht="15" customHeight="1">
      <c r="B89" s="239"/>
      <c r="C89" s="216" t="s">
        <v>1649</v>
      </c>
      <c r="D89" s="216"/>
      <c r="E89" s="216"/>
      <c r="F89" s="237" t="s">
        <v>1632</v>
      </c>
      <c r="G89" s="238"/>
      <c r="H89" s="216" t="s">
        <v>1650</v>
      </c>
      <c r="I89" s="216" t="s">
        <v>1628</v>
      </c>
      <c r="J89" s="216">
        <v>20</v>
      </c>
      <c r="K89" s="228"/>
    </row>
    <row r="90" spans="2:11" s="1" customFormat="1" ht="15" customHeight="1">
      <c r="B90" s="239"/>
      <c r="C90" s="216" t="s">
        <v>1651</v>
      </c>
      <c r="D90" s="216"/>
      <c r="E90" s="216"/>
      <c r="F90" s="237" t="s">
        <v>1632</v>
      </c>
      <c r="G90" s="238"/>
      <c r="H90" s="216" t="s">
        <v>1652</v>
      </c>
      <c r="I90" s="216" t="s">
        <v>1628</v>
      </c>
      <c r="J90" s="216">
        <v>50</v>
      </c>
      <c r="K90" s="228"/>
    </row>
    <row r="91" spans="2:11" s="1" customFormat="1" ht="15" customHeight="1">
      <c r="B91" s="239"/>
      <c r="C91" s="216" t="s">
        <v>1653</v>
      </c>
      <c r="D91" s="216"/>
      <c r="E91" s="216"/>
      <c r="F91" s="237" t="s">
        <v>1632</v>
      </c>
      <c r="G91" s="238"/>
      <c r="H91" s="216" t="s">
        <v>1653</v>
      </c>
      <c r="I91" s="216" t="s">
        <v>1628</v>
      </c>
      <c r="J91" s="216">
        <v>50</v>
      </c>
      <c r="K91" s="228"/>
    </row>
    <row r="92" spans="2:11" s="1" customFormat="1" ht="15" customHeight="1">
      <c r="B92" s="239"/>
      <c r="C92" s="216" t="s">
        <v>1654</v>
      </c>
      <c r="D92" s="216"/>
      <c r="E92" s="216"/>
      <c r="F92" s="237" t="s">
        <v>1632</v>
      </c>
      <c r="G92" s="238"/>
      <c r="H92" s="216" t="s">
        <v>1655</v>
      </c>
      <c r="I92" s="216" t="s">
        <v>1628</v>
      </c>
      <c r="J92" s="216">
        <v>255</v>
      </c>
      <c r="K92" s="228"/>
    </row>
    <row r="93" spans="2:11" s="1" customFormat="1" ht="15" customHeight="1">
      <c r="B93" s="239"/>
      <c r="C93" s="216" t="s">
        <v>1656</v>
      </c>
      <c r="D93" s="216"/>
      <c r="E93" s="216"/>
      <c r="F93" s="237" t="s">
        <v>1626</v>
      </c>
      <c r="G93" s="238"/>
      <c r="H93" s="216" t="s">
        <v>1657</v>
      </c>
      <c r="I93" s="216" t="s">
        <v>1658</v>
      </c>
      <c r="J93" s="216"/>
      <c r="K93" s="228"/>
    </row>
    <row r="94" spans="2:11" s="1" customFormat="1" ht="15" customHeight="1">
      <c r="B94" s="239"/>
      <c r="C94" s="216" t="s">
        <v>1659</v>
      </c>
      <c r="D94" s="216"/>
      <c r="E94" s="216"/>
      <c r="F94" s="237" t="s">
        <v>1626</v>
      </c>
      <c r="G94" s="238"/>
      <c r="H94" s="216" t="s">
        <v>1660</v>
      </c>
      <c r="I94" s="216" t="s">
        <v>1661</v>
      </c>
      <c r="J94" s="216"/>
      <c r="K94" s="228"/>
    </row>
    <row r="95" spans="2:11" s="1" customFormat="1" ht="15" customHeight="1">
      <c r="B95" s="239"/>
      <c r="C95" s="216" t="s">
        <v>1662</v>
      </c>
      <c r="D95" s="216"/>
      <c r="E95" s="216"/>
      <c r="F95" s="237" t="s">
        <v>1626</v>
      </c>
      <c r="G95" s="238"/>
      <c r="H95" s="216" t="s">
        <v>1662</v>
      </c>
      <c r="I95" s="216" t="s">
        <v>1661</v>
      </c>
      <c r="J95" s="216"/>
      <c r="K95" s="228"/>
    </row>
    <row r="96" spans="2:11" s="1" customFormat="1" ht="15" customHeight="1">
      <c r="B96" s="239"/>
      <c r="C96" s="216" t="s">
        <v>36</v>
      </c>
      <c r="D96" s="216"/>
      <c r="E96" s="216"/>
      <c r="F96" s="237" t="s">
        <v>1626</v>
      </c>
      <c r="G96" s="238"/>
      <c r="H96" s="216" t="s">
        <v>1663</v>
      </c>
      <c r="I96" s="216" t="s">
        <v>1661</v>
      </c>
      <c r="J96" s="216"/>
      <c r="K96" s="228"/>
    </row>
    <row r="97" spans="2:11" s="1" customFormat="1" ht="15" customHeight="1">
      <c r="B97" s="239"/>
      <c r="C97" s="216" t="s">
        <v>46</v>
      </c>
      <c r="D97" s="216"/>
      <c r="E97" s="216"/>
      <c r="F97" s="237" t="s">
        <v>1626</v>
      </c>
      <c r="G97" s="238"/>
      <c r="H97" s="216" t="s">
        <v>1664</v>
      </c>
      <c r="I97" s="216" t="s">
        <v>1661</v>
      </c>
      <c r="J97" s="216"/>
      <c r="K97" s="228"/>
    </row>
    <row r="98" spans="2:11" s="1" customFormat="1" ht="15" customHeight="1">
      <c r="B98" s="242"/>
      <c r="C98" s="243"/>
      <c r="D98" s="243"/>
      <c r="E98" s="243"/>
      <c r="F98" s="243"/>
      <c r="G98" s="243"/>
      <c r="H98" s="243"/>
      <c r="I98" s="243"/>
      <c r="J98" s="243"/>
      <c r="K98" s="244"/>
    </row>
    <row r="99" spans="2:11" s="1" customFormat="1" ht="18.75" customHeight="1">
      <c r="B99" s="245"/>
      <c r="C99" s="246"/>
      <c r="D99" s="246"/>
      <c r="E99" s="246"/>
      <c r="F99" s="246"/>
      <c r="G99" s="246"/>
      <c r="H99" s="246"/>
      <c r="I99" s="246"/>
      <c r="J99" s="246"/>
      <c r="K99" s="245"/>
    </row>
    <row r="100" spans="2:11" s="1" customFormat="1" ht="18.75" customHeight="1"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</row>
    <row r="101" spans="2:11" s="1" customFormat="1" ht="7.5" customHeight="1">
      <c r="B101" s="224"/>
      <c r="C101" s="225"/>
      <c r="D101" s="225"/>
      <c r="E101" s="225"/>
      <c r="F101" s="225"/>
      <c r="G101" s="225"/>
      <c r="H101" s="225"/>
      <c r="I101" s="225"/>
      <c r="J101" s="225"/>
      <c r="K101" s="226"/>
    </row>
    <row r="102" spans="2:11" s="1" customFormat="1" ht="45" customHeight="1">
      <c r="B102" s="227"/>
      <c r="C102" s="561" t="s">
        <v>1665</v>
      </c>
      <c r="D102" s="561"/>
      <c r="E102" s="561"/>
      <c r="F102" s="561"/>
      <c r="G102" s="561"/>
      <c r="H102" s="561"/>
      <c r="I102" s="561"/>
      <c r="J102" s="561"/>
      <c r="K102" s="228"/>
    </row>
    <row r="103" spans="2:11" s="1" customFormat="1" ht="17.25" customHeight="1">
      <c r="B103" s="227"/>
      <c r="C103" s="229" t="s">
        <v>1620</v>
      </c>
      <c r="D103" s="229"/>
      <c r="E103" s="229"/>
      <c r="F103" s="229" t="s">
        <v>1621</v>
      </c>
      <c r="G103" s="230"/>
      <c r="H103" s="229" t="s">
        <v>52</v>
      </c>
      <c r="I103" s="229" t="s">
        <v>55</v>
      </c>
      <c r="J103" s="229" t="s">
        <v>1622</v>
      </c>
      <c r="K103" s="228"/>
    </row>
    <row r="104" spans="2:11" s="1" customFormat="1" ht="17.25" customHeight="1">
      <c r="B104" s="227"/>
      <c r="C104" s="231" t="s">
        <v>1623</v>
      </c>
      <c r="D104" s="231"/>
      <c r="E104" s="231"/>
      <c r="F104" s="232" t="s">
        <v>1624</v>
      </c>
      <c r="G104" s="233"/>
      <c r="H104" s="231"/>
      <c r="I104" s="231"/>
      <c r="J104" s="231" t="s">
        <v>1625</v>
      </c>
      <c r="K104" s="228"/>
    </row>
    <row r="105" spans="2:11" s="1" customFormat="1" ht="5.25" customHeight="1">
      <c r="B105" s="227"/>
      <c r="C105" s="229"/>
      <c r="D105" s="229"/>
      <c r="E105" s="229"/>
      <c r="F105" s="229"/>
      <c r="G105" s="247"/>
      <c r="H105" s="229"/>
      <c r="I105" s="229"/>
      <c r="J105" s="229"/>
      <c r="K105" s="228"/>
    </row>
    <row r="106" spans="2:11" s="1" customFormat="1" ht="15" customHeight="1">
      <c r="B106" s="227"/>
      <c r="C106" s="216" t="s">
        <v>51</v>
      </c>
      <c r="D106" s="236"/>
      <c r="E106" s="236"/>
      <c r="F106" s="237" t="s">
        <v>1626</v>
      </c>
      <c r="G106" s="216"/>
      <c r="H106" s="216" t="s">
        <v>1666</v>
      </c>
      <c r="I106" s="216" t="s">
        <v>1628</v>
      </c>
      <c r="J106" s="216">
        <v>20</v>
      </c>
      <c r="K106" s="228"/>
    </row>
    <row r="107" spans="2:11" s="1" customFormat="1" ht="15" customHeight="1">
      <c r="B107" s="227"/>
      <c r="C107" s="216" t="s">
        <v>1629</v>
      </c>
      <c r="D107" s="216"/>
      <c r="E107" s="216"/>
      <c r="F107" s="237" t="s">
        <v>1626</v>
      </c>
      <c r="G107" s="216"/>
      <c r="H107" s="216" t="s">
        <v>1666</v>
      </c>
      <c r="I107" s="216" t="s">
        <v>1628</v>
      </c>
      <c r="J107" s="216">
        <v>120</v>
      </c>
      <c r="K107" s="228"/>
    </row>
    <row r="108" spans="2:11" s="1" customFormat="1" ht="15" customHeight="1">
      <c r="B108" s="239"/>
      <c r="C108" s="216" t="s">
        <v>1631</v>
      </c>
      <c r="D108" s="216"/>
      <c r="E108" s="216"/>
      <c r="F108" s="237" t="s">
        <v>1632</v>
      </c>
      <c r="G108" s="216"/>
      <c r="H108" s="216" t="s">
        <v>1666</v>
      </c>
      <c r="I108" s="216" t="s">
        <v>1628</v>
      </c>
      <c r="J108" s="216">
        <v>50</v>
      </c>
      <c r="K108" s="228"/>
    </row>
    <row r="109" spans="2:11" s="1" customFormat="1" ht="15" customHeight="1">
      <c r="B109" s="239"/>
      <c r="C109" s="216" t="s">
        <v>1634</v>
      </c>
      <c r="D109" s="216"/>
      <c r="E109" s="216"/>
      <c r="F109" s="237" t="s">
        <v>1626</v>
      </c>
      <c r="G109" s="216"/>
      <c r="H109" s="216" t="s">
        <v>1666</v>
      </c>
      <c r="I109" s="216" t="s">
        <v>1636</v>
      </c>
      <c r="J109" s="216"/>
      <c r="K109" s="228"/>
    </row>
    <row r="110" spans="2:11" s="1" customFormat="1" ht="15" customHeight="1">
      <c r="B110" s="239"/>
      <c r="C110" s="216" t="s">
        <v>1645</v>
      </c>
      <c r="D110" s="216"/>
      <c r="E110" s="216"/>
      <c r="F110" s="237" t="s">
        <v>1632</v>
      </c>
      <c r="G110" s="216"/>
      <c r="H110" s="216" t="s">
        <v>1666</v>
      </c>
      <c r="I110" s="216" t="s">
        <v>1628</v>
      </c>
      <c r="J110" s="216">
        <v>50</v>
      </c>
      <c r="K110" s="228"/>
    </row>
    <row r="111" spans="2:11" s="1" customFormat="1" ht="15" customHeight="1">
      <c r="B111" s="239"/>
      <c r="C111" s="216" t="s">
        <v>1653</v>
      </c>
      <c r="D111" s="216"/>
      <c r="E111" s="216"/>
      <c r="F111" s="237" t="s">
        <v>1632</v>
      </c>
      <c r="G111" s="216"/>
      <c r="H111" s="216" t="s">
        <v>1666</v>
      </c>
      <c r="I111" s="216" t="s">
        <v>1628</v>
      </c>
      <c r="J111" s="216">
        <v>50</v>
      </c>
      <c r="K111" s="228"/>
    </row>
    <row r="112" spans="2:11" s="1" customFormat="1" ht="15" customHeight="1">
      <c r="B112" s="239"/>
      <c r="C112" s="216" t="s">
        <v>1651</v>
      </c>
      <c r="D112" s="216"/>
      <c r="E112" s="216"/>
      <c r="F112" s="237" t="s">
        <v>1632</v>
      </c>
      <c r="G112" s="216"/>
      <c r="H112" s="216" t="s">
        <v>1666</v>
      </c>
      <c r="I112" s="216" t="s">
        <v>1628</v>
      </c>
      <c r="J112" s="216">
        <v>50</v>
      </c>
      <c r="K112" s="228"/>
    </row>
    <row r="113" spans="2:11" s="1" customFormat="1" ht="15" customHeight="1">
      <c r="B113" s="239"/>
      <c r="C113" s="216" t="s">
        <v>51</v>
      </c>
      <c r="D113" s="216"/>
      <c r="E113" s="216"/>
      <c r="F113" s="237" t="s">
        <v>1626</v>
      </c>
      <c r="G113" s="216"/>
      <c r="H113" s="216" t="s">
        <v>1667</v>
      </c>
      <c r="I113" s="216" t="s">
        <v>1628</v>
      </c>
      <c r="J113" s="216">
        <v>20</v>
      </c>
      <c r="K113" s="228"/>
    </row>
    <row r="114" spans="2:11" s="1" customFormat="1" ht="15" customHeight="1">
      <c r="B114" s="239"/>
      <c r="C114" s="216" t="s">
        <v>1668</v>
      </c>
      <c r="D114" s="216"/>
      <c r="E114" s="216"/>
      <c r="F114" s="237" t="s">
        <v>1626</v>
      </c>
      <c r="G114" s="216"/>
      <c r="H114" s="216" t="s">
        <v>1669</v>
      </c>
      <c r="I114" s="216" t="s">
        <v>1628</v>
      </c>
      <c r="J114" s="216">
        <v>120</v>
      </c>
      <c r="K114" s="228"/>
    </row>
    <row r="115" spans="2:11" s="1" customFormat="1" ht="15" customHeight="1">
      <c r="B115" s="239"/>
      <c r="C115" s="216" t="s">
        <v>36</v>
      </c>
      <c r="D115" s="216"/>
      <c r="E115" s="216"/>
      <c r="F115" s="237" t="s">
        <v>1626</v>
      </c>
      <c r="G115" s="216"/>
      <c r="H115" s="216" t="s">
        <v>1670</v>
      </c>
      <c r="I115" s="216" t="s">
        <v>1661</v>
      </c>
      <c r="J115" s="216"/>
      <c r="K115" s="228"/>
    </row>
    <row r="116" spans="2:11" s="1" customFormat="1" ht="15" customHeight="1">
      <c r="B116" s="239"/>
      <c r="C116" s="216" t="s">
        <v>46</v>
      </c>
      <c r="D116" s="216"/>
      <c r="E116" s="216"/>
      <c r="F116" s="237" t="s">
        <v>1626</v>
      </c>
      <c r="G116" s="216"/>
      <c r="H116" s="216" t="s">
        <v>1671</v>
      </c>
      <c r="I116" s="216" t="s">
        <v>1661</v>
      </c>
      <c r="J116" s="216"/>
      <c r="K116" s="228"/>
    </row>
    <row r="117" spans="2:11" s="1" customFormat="1" ht="15" customHeight="1">
      <c r="B117" s="239"/>
      <c r="C117" s="216" t="s">
        <v>55</v>
      </c>
      <c r="D117" s="216"/>
      <c r="E117" s="216"/>
      <c r="F117" s="237" t="s">
        <v>1626</v>
      </c>
      <c r="G117" s="216"/>
      <c r="H117" s="216" t="s">
        <v>1672</v>
      </c>
      <c r="I117" s="216" t="s">
        <v>1673</v>
      </c>
      <c r="J117" s="216"/>
      <c r="K117" s="228"/>
    </row>
    <row r="118" spans="2:11" s="1" customFormat="1" ht="15" customHeight="1">
      <c r="B118" s="242"/>
      <c r="C118" s="248"/>
      <c r="D118" s="248"/>
      <c r="E118" s="248"/>
      <c r="F118" s="248"/>
      <c r="G118" s="248"/>
      <c r="H118" s="248"/>
      <c r="I118" s="248"/>
      <c r="J118" s="248"/>
      <c r="K118" s="244"/>
    </row>
    <row r="119" spans="2:11" s="1" customFormat="1" ht="18.75" customHeight="1">
      <c r="B119" s="249"/>
      <c r="C119" s="250"/>
      <c r="D119" s="250"/>
      <c r="E119" s="250"/>
      <c r="F119" s="251"/>
      <c r="G119" s="250"/>
      <c r="H119" s="250"/>
      <c r="I119" s="250"/>
      <c r="J119" s="250"/>
      <c r="K119" s="249"/>
    </row>
    <row r="120" spans="2:11" s="1" customFormat="1" ht="18.75" customHeight="1"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</row>
    <row r="121" spans="2:11" s="1" customFormat="1" ht="7.5" customHeight="1">
      <c r="B121" s="252"/>
      <c r="C121" s="253"/>
      <c r="D121" s="253"/>
      <c r="E121" s="253"/>
      <c r="F121" s="253"/>
      <c r="G121" s="253"/>
      <c r="H121" s="253"/>
      <c r="I121" s="253"/>
      <c r="J121" s="253"/>
      <c r="K121" s="254"/>
    </row>
    <row r="122" spans="2:11" s="1" customFormat="1" ht="45" customHeight="1">
      <c r="B122" s="255"/>
      <c r="C122" s="559" t="s">
        <v>1674</v>
      </c>
      <c r="D122" s="559"/>
      <c r="E122" s="559"/>
      <c r="F122" s="559"/>
      <c r="G122" s="559"/>
      <c r="H122" s="559"/>
      <c r="I122" s="559"/>
      <c r="J122" s="559"/>
      <c r="K122" s="256"/>
    </row>
    <row r="123" spans="2:11" s="1" customFormat="1" ht="17.25" customHeight="1">
      <c r="B123" s="257"/>
      <c r="C123" s="229" t="s">
        <v>1620</v>
      </c>
      <c r="D123" s="229"/>
      <c r="E123" s="229"/>
      <c r="F123" s="229" t="s">
        <v>1621</v>
      </c>
      <c r="G123" s="230"/>
      <c r="H123" s="229" t="s">
        <v>52</v>
      </c>
      <c r="I123" s="229" t="s">
        <v>55</v>
      </c>
      <c r="J123" s="229" t="s">
        <v>1622</v>
      </c>
      <c r="K123" s="258"/>
    </row>
    <row r="124" spans="2:11" s="1" customFormat="1" ht="17.25" customHeight="1">
      <c r="B124" s="257"/>
      <c r="C124" s="231" t="s">
        <v>1623</v>
      </c>
      <c r="D124" s="231"/>
      <c r="E124" s="231"/>
      <c r="F124" s="232" t="s">
        <v>1624</v>
      </c>
      <c r="G124" s="233"/>
      <c r="H124" s="231"/>
      <c r="I124" s="231"/>
      <c r="J124" s="231" t="s">
        <v>1625</v>
      </c>
      <c r="K124" s="258"/>
    </row>
    <row r="125" spans="2:11" s="1" customFormat="1" ht="5.25" customHeight="1">
      <c r="B125" s="259"/>
      <c r="C125" s="234"/>
      <c r="D125" s="234"/>
      <c r="E125" s="234"/>
      <c r="F125" s="234"/>
      <c r="G125" s="260"/>
      <c r="H125" s="234"/>
      <c r="I125" s="234"/>
      <c r="J125" s="234"/>
      <c r="K125" s="261"/>
    </row>
    <row r="126" spans="2:11" s="1" customFormat="1" ht="15" customHeight="1">
      <c r="B126" s="259"/>
      <c r="C126" s="216" t="s">
        <v>1629</v>
      </c>
      <c r="D126" s="236"/>
      <c r="E126" s="236"/>
      <c r="F126" s="237" t="s">
        <v>1626</v>
      </c>
      <c r="G126" s="216"/>
      <c r="H126" s="216" t="s">
        <v>1666</v>
      </c>
      <c r="I126" s="216" t="s">
        <v>1628</v>
      </c>
      <c r="J126" s="216">
        <v>120</v>
      </c>
      <c r="K126" s="262"/>
    </row>
    <row r="127" spans="2:11" s="1" customFormat="1" ht="15" customHeight="1">
      <c r="B127" s="259"/>
      <c r="C127" s="216" t="s">
        <v>1675</v>
      </c>
      <c r="D127" s="216"/>
      <c r="E127" s="216"/>
      <c r="F127" s="237" t="s">
        <v>1626</v>
      </c>
      <c r="G127" s="216"/>
      <c r="H127" s="216" t="s">
        <v>1676</v>
      </c>
      <c r="I127" s="216" t="s">
        <v>1628</v>
      </c>
      <c r="J127" s="216" t="s">
        <v>1677</v>
      </c>
      <c r="K127" s="262"/>
    </row>
    <row r="128" spans="2:11" s="1" customFormat="1" ht="15" customHeight="1">
      <c r="B128" s="259"/>
      <c r="C128" s="216" t="s">
        <v>81</v>
      </c>
      <c r="D128" s="216"/>
      <c r="E128" s="216"/>
      <c r="F128" s="237" t="s">
        <v>1626</v>
      </c>
      <c r="G128" s="216"/>
      <c r="H128" s="216" t="s">
        <v>1678</v>
      </c>
      <c r="I128" s="216" t="s">
        <v>1628</v>
      </c>
      <c r="J128" s="216" t="s">
        <v>1677</v>
      </c>
      <c r="K128" s="262"/>
    </row>
    <row r="129" spans="2:11" s="1" customFormat="1" ht="15" customHeight="1">
      <c r="B129" s="259"/>
      <c r="C129" s="216" t="s">
        <v>1637</v>
      </c>
      <c r="D129" s="216"/>
      <c r="E129" s="216"/>
      <c r="F129" s="237" t="s">
        <v>1632</v>
      </c>
      <c r="G129" s="216"/>
      <c r="H129" s="216" t="s">
        <v>1638</v>
      </c>
      <c r="I129" s="216" t="s">
        <v>1628</v>
      </c>
      <c r="J129" s="216">
        <v>15</v>
      </c>
      <c r="K129" s="262"/>
    </row>
    <row r="130" spans="2:11" s="1" customFormat="1" ht="15" customHeight="1">
      <c r="B130" s="259"/>
      <c r="C130" s="240" t="s">
        <v>1639</v>
      </c>
      <c r="D130" s="240"/>
      <c r="E130" s="240"/>
      <c r="F130" s="241" t="s">
        <v>1632</v>
      </c>
      <c r="G130" s="240"/>
      <c r="H130" s="240" t="s">
        <v>1640</v>
      </c>
      <c r="I130" s="240" t="s">
        <v>1628</v>
      </c>
      <c r="J130" s="240">
        <v>15</v>
      </c>
      <c r="K130" s="262"/>
    </row>
    <row r="131" spans="2:11" s="1" customFormat="1" ht="15" customHeight="1">
      <c r="B131" s="259"/>
      <c r="C131" s="240" t="s">
        <v>1641</v>
      </c>
      <c r="D131" s="240"/>
      <c r="E131" s="240"/>
      <c r="F131" s="241" t="s">
        <v>1632</v>
      </c>
      <c r="G131" s="240"/>
      <c r="H131" s="240" t="s">
        <v>1642</v>
      </c>
      <c r="I131" s="240" t="s">
        <v>1628</v>
      </c>
      <c r="J131" s="240">
        <v>20</v>
      </c>
      <c r="K131" s="262"/>
    </row>
    <row r="132" spans="2:11" s="1" customFormat="1" ht="15" customHeight="1">
      <c r="B132" s="259"/>
      <c r="C132" s="240" t="s">
        <v>1643</v>
      </c>
      <c r="D132" s="240"/>
      <c r="E132" s="240"/>
      <c r="F132" s="241" t="s">
        <v>1632</v>
      </c>
      <c r="G132" s="240"/>
      <c r="H132" s="240" t="s">
        <v>1644</v>
      </c>
      <c r="I132" s="240" t="s">
        <v>1628</v>
      </c>
      <c r="J132" s="240">
        <v>20</v>
      </c>
      <c r="K132" s="262"/>
    </row>
    <row r="133" spans="2:11" s="1" customFormat="1" ht="15" customHeight="1">
      <c r="B133" s="259"/>
      <c r="C133" s="216" t="s">
        <v>1631</v>
      </c>
      <c r="D133" s="216"/>
      <c r="E133" s="216"/>
      <c r="F133" s="237" t="s">
        <v>1632</v>
      </c>
      <c r="G133" s="216"/>
      <c r="H133" s="216" t="s">
        <v>1666</v>
      </c>
      <c r="I133" s="216" t="s">
        <v>1628</v>
      </c>
      <c r="J133" s="216">
        <v>50</v>
      </c>
      <c r="K133" s="262"/>
    </row>
    <row r="134" spans="2:11" s="1" customFormat="1" ht="15" customHeight="1">
      <c r="B134" s="259"/>
      <c r="C134" s="216" t="s">
        <v>1645</v>
      </c>
      <c r="D134" s="216"/>
      <c r="E134" s="216"/>
      <c r="F134" s="237" t="s">
        <v>1632</v>
      </c>
      <c r="G134" s="216"/>
      <c r="H134" s="216" t="s">
        <v>1666</v>
      </c>
      <c r="I134" s="216" t="s">
        <v>1628</v>
      </c>
      <c r="J134" s="216">
        <v>50</v>
      </c>
      <c r="K134" s="262"/>
    </row>
    <row r="135" spans="2:11" s="1" customFormat="1" ht="15" customHeight="1">
      <c r="B135" s="259"/>
      <c r="C135" s="216" t="s">
        <v>1651</v>
      </c>
      <c r="D135" s="216"/>
      <c r="E135" s="216"/>
      <c r="F135" s="237" t="s">
        <v>1632</v>
      </c>
      <c r="G135" s="216"/>
      <c r="H135" s="216" t="s">
        <v>1666</v>
      </c>
      <c r="I135" s="216" t="s">
        <v>1628</v>
      </c>
      <c r="J135" s="216">
        <v>50</v>
      </c>
      <c r="K135" s="262"/>
    </row>
    <row r="136" spans="2:11" s="1" customFormat="1" ht="15" customHeight="1">
      <c r="B136" s="259"/>
      <c r="C136" s="216" t="s">
        <v>1653</v>
      </c>
      <c r="D136" s="216"/>
      <c r="E136" s="216"/>
      <c r="F136" s="237" t="s">
        <v>1632</v>
      </c>
      <c r="G136" s="216"/>
      <c r="H136" s="216" t="s">
        <v>1666</v>
      </c>
      <c r="I136" s="216" t="s">
        <v>1628</v>
      </c>
      <c r="J136" s="216">
        <v>50</v>
      </c>
      <c r="K136" s="262"/>
    </row>
    <row r="137" spans="2:11" s="1" customFormat="1" ht="15" customHeight="1">
      <c r="B137" s="259"/>
      <c r="C137" s="216" t="s">
        <v>1654</v>
      </c>
      <c r="D137" s="216"/>
      <c r="E137" s="216"/>
      <c r="F137" s="237" t="s">
        <v>1632</v>
      </c>
      <c r="G137" s="216"/>
      <c r="H137" s="216" t="s">
        <v>1679</v>
      </c>
      <c r="I137" s="216" t="s">
        <v>1628</v>
      </c>
      <c r="J137" s="216">
        <v>255</v>
      </c>
      <c r="K137" s="262"/>
    </row>
    <row r="138" spans="2:11" s="1" customFormat="1" ht="15" customHeight="1">
      <c r="B138" s="259"/>
      <c r="C138" s="216" t="s">
        <v>1656</v>
      </c>
      <c r="D138" s="216"/>
      <c r="E138" s="216"/>
      <c r="F138" s="237" t="s">
        <v>1626</v>
      </c>
      <c r="G138" s="216"/>
      <c r="H138" s="216" t="s">
        <v>1680</v>
      </c>
      <c r="I138" s="216" t="s">
        <v>1658</v>
      </c>
      <c r="J138" s="216"/>
      <c r="K138" s="262"/>
    </row>
    <row r="139" spans="2:11" s="1" customFormat="1" ht="15" customHeight="1">
      <c r="B139" s="259"/>
      <c r="C139" s="216" t="s">
        <v>1659</v>
      </c>
      <c r="D139" s="216"/>
      <c r="E139" s="216"/>
      <c r="F139" s="237" t="s">
        <v>1626</v>
      </c>
      <c r="G139" s="216"/>
      <c r="H139" s="216" t="s">
        <v>1681</v>
      </c>
      <c r="I139" s="216" t="s">
        <v>1661</v>
      </c>
      <c r="J139" s="216"/>
      <c r="K139" s="262"/>
    </row>
    <row r="140" spans="2:11" s="1" customFormat="1" ht="15" customHeight="1">
      <c r="B140" s="259"/>
      <c r="C140" s="216" t="s">
        <v>1662</v>
      </c>
      <c r="D140" s="216"/>
      <c r="E140" s="216"/>
      <c r="F140" s="237" t="s">
        <v>1626</v>
      </c>
      <c r="G140" s="216"/>
      <c r="H140" s="216" t="s">
        <v>1662</v>
      </c>
      <c r="I140" s="216" t="s">
        <v>1661</v>
      </c>
      <c r="J140" s="216"/>
      <c r="K140" s="262"/>
    </row>
    <row r="141" spans="2:11" s="1" customFormat="1" ht="15" customHeight="1">
      <c r="B141" s="259"/>
      <c r="C141" s="216" t="s">
        <v>36</v>
      </c>
      <c r="D141" s="216"/>
      <c r="E141" s="216"/>
      <c r="F141" s="237" t="s">
        <v>1626</v>
      </c>
      <c r="G141" s="216"/>
      <c r="H141" s="216" t="s">
        <v>1682</v>
      </c>
      <c r="I141" s="216" t="s">
        <v>1661</v>
      </c>
      <c r="J141" s="216"/>
      <c r="K141" s="262"/>
    </row>
    <row r="142" spans="2:11" s="1" customFormat="1" ht="15" customHeight="1">
      <c r="B142" s="259"/>
      <c r="C142" s="216" t="s">
        <v>1683</v>
      </c>
      <c r="D142" s="216"/>
      <c r="E142" s="216"/>
      <c r="F142" s="237" t="s">
        <v>1626</v>
      </c>
      <c r="G142" s="216"/>
      <c r="H142" s="216" t="s">
        <v>1684</v>
      </c>
      <c r="I142" s="216" t="s">
        <v>1661</v>
      </c>
      <c r="J142" s="216"/>
      <c r="K142" s="262"/>
    </row>
    <row r="143" spans="2:11" s="1" customFormat="1" ht="15" customHeight="1">
      <c r="B143" s="263"/>
      <c r="C143" s="264"/>
      <c r="D143" s="264"/>
      <c r="E143" s="264"/>
      <c r="F143" s="264"/>
      <c r="G143" s="264"/>
      <c r="H143" s="264"/>
      <c r="I143" s="264"/>
      <c r="J143" s="264"/>
      <c r="K143" s="265"/>
    </row>
    <row r="144" spans="2:11" s="1" customFormat="1" ht="18.75" customHeight="1">
      <c r="B144" s="250"/>
      <c r="C144" s="250"/>
      <c r="D144" s="250"/>
      <c r="E144" s="250"/>
      <c r="F144" s="251"/>
      <c r="G144" s="250"/>
      <c r="H144" s="250"/>
      <c r="I144" s="250"/>
      <c r="J144" s="250"/>
      <c r="K144" s="250"/>
    </row>
    <row r="145" spans="2:11" s="1" customFormat="1" ht="18.75" customHeight="1"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</row>
    <row r="146" spans="2:11" s="1" customFormat="1" ht="7.5" customHeight="1">
      <c r="B146" s="224"/>
      <c r="C146" s="225"/>
      <c r="D146" s="225"/>
      <c r="E146" s="225"/>
      <c r="F146" s="225"/>
      <c r="G146" s="225"/>
      <c r="H146" s="225"/>
      <c r="I146" s="225"/>
      <c r="J146" s="225"/>
      <c r="K146" s="226"/>
    </row>
    <row r="147" spans="2:11" s="1" customFormat="1" ht="45" customHeight="1">
      <c r="B147" s="227"/>
      <c r="C147" s="561" t="s">
        <v>1685</v>
      </c>
      <c r="D147" s="561"/>
      <c r="E147" s="561"/>
      <c r="F147" s="561"/>
      <c r="G147" s="561"/>
      <c r="H147" s="561"/>
      <c r="I147" s="561"/>
      <c r="J147" s="561"/>
      <c r="K147" s="228"/>
    </row>
    <row r="148" spans="2:11" s="1" customFormat="1" ht="17.25" customHeight="1">
      <c r="B148" s="227"/>
      <c r="C148" s="229" t="s">
        <v>1620</v>
      </c>
      <c r="D148" s="229"/>
      <c r="E148" s="229"/>
      <c r="F148" s="229" t="s">
        <v>1621</v>
      </c>
      <c r="G148" s="230"/>
      <c r="H148" s="229" t="s">
        <v>52</v>
      </c>
      <c r="I148" s="229" t="s">
        <v>55</v>
      </c>
      <c r="J148" s="229" t="s">
        <v>1622</v>
      </c>
      <c r="K148" s="228"/>
    </row>
    <row r="149" spans="2:11" s="1" customFormat="1" ht="17.25" customHeight="1">
      <c r="B149" s="227"/>
      <c r="C149" s="231" t="s">
        <v>1623</v>
      </c>
      <c r="D149" s="231"/>
      <c r="E149" s="231"/>
      <c r="F149" s="232" t="s">
        <v>1624</v>
      </c>
      <c r="G149" s="233"/>
      <c r="H149" s="231"/>
      <c r="I149" s="231"/>
      <c r="J149" s="231" t="s">
        <v>1625</v>
      </c>
      <c r="K149" s="228"/>
    </row>
    <row r="150" spans="2:11" s="1" customFormat="1" ht="5.25" customHeight="1">
      <c r="B150" s="239"/>
      <c r="C150" s="234"/>
      <c r="D150" s="234"/>
      <c r="E150" s="234"/>
      <c r="F150" s="234"/>
      <c r="G150" s="235"/>
      <c r="H150" s="234"/>
      <c r="I150" s="234"/>
      <c r="J150" s="234"/>
      <c r="K150" s="262"/>
    </row>
    <row r="151" spans="2:11" s="1" customFormat="1" ht="15" customHeight="1">
      <c r="B151" s="239"/>
      <c r="C151" s="266" t="s">
        <v>1629</v>
      </c>
      <c r="D151" s="216"/>
      <c r="E151" s="216"/>
      <c r="F151" s="267" t="s">
        <v>1626</v>
      </c>
      <c r="G151" s="216"/>
      <c r="H151" s="266" t="s">
        <v>1666</v>
      </c>
      <c r="I151" s="266" t="s">
        <v>1628</v>
      </c>
      <c r="J151" s="266">
        <v>120</v>
      </c>
      <c r="K151" s="262"/>
    </row>
    <row r="152" spans="2:11" s="1" customFormat="1" ht="15" customHeight="1">
      <c r="B152" s="239"/>
      <c r="C152" s="266" t="s">
        <v>1675</v>
      </c>
      <c r="D152" s="216"/>
      <c r="E152" s="216"/>
      <c r="F152" s="267" t="s">
        <v>1626</v>
      </c>
      <c r="G152" s="216"/>
      <c r="H152" s="266" t="s">
        <v>1686</v>
      </c>
      <c r="I152" s="266" t="s">
        <v>1628</v>
      </c>
      <c r="J152" s="266" t="s">
        <v>1677</v>
      </c>
      <c r="K152" s="262"/>
    </row>
    <row r="153" spans="2:11" s="1" customFormat="1" ht="15" customHeight="1">
      <c r="B153" s="239"/>
      <c r="C153" s="266" t="s">
        <v>81</v>
      </c>
      <c r="D153" s="216"/>
      <c r="E153" s="216"/>
      <c r="F153" s="267" t="s">
        <v>1626</v>
      </c>
      <c r="G153" s="216"/>
      <c r="H153" s="266" t="s">
        <v>1687</v>
      </c>
      <c r="I153" s="266" t="s">
        <v>1628</v>
      </c>
      <c r="J153" s="266" t="s">
        <v>1677</v>
      </c>
      <c r="K153" s="262"/>
    </row>
    <row r="154" spans="2:11" s="1" customFormat="1" ht="15" customHeight="1">
      <c r="B154" s="239"/>
      <c r="C154" s="266" t="s">
        <v>1631</v>
      </c>
      <c r="D154" s="216"/>
      <c r="E154" s="216"/>
      <c r="F154" s="267" t="s">
        <v>1632</v>
      </c>
      <c r="G154" s="216"/>
      <c r="H154" s="266" t="s">
        <v>1666</v>
      </c>
      <c r="I154" s="266" t="s">
        <v>1628</v>
      </c>
      <c r="J154" s="266">
        <v>50</v>
      </c>
      <c r="K154" s="262"/>
    </row>
    <row r="155" spans="2:11" s="1" customFormat="1" ht="15" customHeight="1">
      <c r="B155" s="239"/>
      <c r="C155" s="266" t="s">
        <v>1634</v>
      </c>
      <c r="D155" s="216"/>
      <c r="E155" s="216"/>
      <c r="F155" s="267" t="s">
        <v>1626</v>
      </c>
      <c r="G155" s="216"/>
      <c r="H155" s="266" t="s">
        <v>1666</v>
      </c>
      <c r="I155" s="266" t="s">
        <v>1636</v>
      </c>
      <c r="J155" s="266"/>
      <c r="K155" s="262"/>
    </row>
    <row r="156" spans="2:11" s="1" customFormat="1" ht="15" customHeight="1">
      <c r="B156" s="239"/>
      <c r="C156" s="266" t="s">
        <v>1645</v>
      </c>
      <c r="D156" s="216"/>
      <c r="E156" s="216"/>
      <c r="F156" s="267" t="s">
        <v>1632</v>
      </c>
      <c r="G156" s="216"/>
      <c r="H156" s="266" t="s">
        <v>1666</v>
      </c>
      <c r="I156" s="266" t="s">
        <v>1628</v>
      </c>
      <c r="J156" s="266">
        <v>50</v>
      </c>
      <c r="K156" s="262"/>
    </row>
    <row r="157" spans="2:11" s="1" customFormat="1" ht="15" customHeight="1">
      <c r="B157" s="239"/>
      <c r="C157" s="266" t="s">
        <v>1653</v>
      </c>
      <c r="D157" s="216"/>
      <c r="E157" s="216"/>
      <c r="F157" s="267" t="s">
        <v>1632</v>
      </c>
      <c r="G157" s="216"/>
      <c r="H157" s="266" t="s">
        <v>1666</v>
      </c>
      <c r="I157" s="266" t="s">
        <v>1628</v>
      </c>
      <c r="J157" s="266">
        <v>50</v>
      </c>
      <c r="K157" s="262"/>
    </row>
    <row r="158" spans="2:11" s="1" customFormat="1" ht="15" customHeight="1">
      <c r="B158" s="239"/>
      <c r="C158" s="266" t="s">
        <v>1651</v>
      </c>
      <c r="D158" s="216"/>
      <c r="E158" s="216"/>
      <c r="F158" s="267" t="s">
        <v>1632</v>
      </c>
      <c r="G158" s="216"/>
      <c r="H158" s="266" t="s">
        <v>1666</v>
      </c>
      <c r="I158" s="266" t="s">
        <v>1628</v>
      </c>
      <c r="J158" s="266">
        <v>50</v>
      </c>
      <c r="K158" s="262"/>
    </row>
    <row r="159" spans="2:11" s="1" customFormat="1" ht="15" customHeight="1">
      <c r="B159" s="239"/>
      <c r="C159" s="266" t="s">
        <v>113</v>
      </c>
      <c r="D159" s="216"/>
      <c r="E159" s="216"/>
      <c r="F159" s="267" t="s">
        <v>1626</v>
      </c>
      <c r="G159" s="216"/>
      <c r="H159" s="266" t="s">
        <v>1688</v>
      </c>
      <c r="I159" s="266" t="s">
        <v>1628</v>
      </c>
      <c r="J159" s="266" t="s">
        <v>1689</v>
      </c>
      <c r="K159" s="262"/>
    </row>
    <row r="160" spans="2:11" s="1" customFormat="1" ht="15" customHeight="1">
      <c r="B160" s="239"/>
      <c r="C160" s="266" t="s">
        <v>1690</v>
      </c>
      <c r="D160" s="216"/>
      <c r="E160" s="216"/>
      <c r="F160" s="267" t="s">
        <v>1626</v>
      </c>
      <c r="G160" s="216"/>
      <c r="H160" s="266" t="s">
        <v>1691</v>
      </c>
      <c r="I160" s="266" t="s">
        <v>1661</v>
      </c>
      <c r="J160" s="266"/>
      <c r="K160" s="262"/>
    </row>
    <row r="161" spans="2:11" s="1" customFormat="1" ht="15" customHeight="1">
      <c r="B161" s="268"/>
      <c r="C161" s="248"/>
      <c r="D161" s="248"/>
      <c r="E161" s="248"/>
      <c r="F161" s="248"/>
      <c r="G161" s="248"/>
      <c r="H161" s="248"/>
      <c r="I161" s="248"/>
      <c r="J161" s="248"/>
      <c r="K161" s="269"/>
    </row>
    <row r="162" spans="2:11" s="1" customFormat="1" ht="18.75" customHeight="1">
      <c r="B162" s="250"/>
      <c r="C162" s="260"/>
      <c r="D162" s="260"/>
      <c r="E162" s="260"/>
      <c r="F162" s="270"/>
      <c r="G162" s="260"/>
      <c r="H162" s="260"/>
      <c r="I162" s="260"/>
      <c r="J162" s="260"/>
      <c r="K162" s="250"/>
    </row>
    <row r="163" spans="2:11" s="1" customFormat="1" ht="18.75" customHeight="1"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</row>
    <row r="164" spans="2:11" s="1" customFormat="1" ht="7.5" customHeight="1">
      <c r="B164" s="205"/>
      <c r="C164" s="206"/>
      <c r="D164" s="206"/>
      <c r="E164" s="206"/>
      <c r="F164" s="206"/>
      <c r="G164" s="206"/>
      <c r="H164" s="206"/>
      <c r="I164" s="206"/>
      <c r="J164" s="206"/>
      <c r="K164" s="207"/>
    </row>
    <row r="165" spans="2:11" s="1" customFormat="1" ht="45" customHeight="1">
      <c r="B165" s="208"/>
      <c r="C165" s="559" t="s">
        <v>1692</v>
      </c>
      <c r="D165" s="559"/>
      <c r="E165" s="559"/>
      <c r="F165" s="559"/>
      <c r="G165" s="559"/>
      <c r="H165" s="559"/>
      <c r="I165" s="559"/>
      <c r="J165" s="559"/>
      <c r="K165" s="209"/>
    </row>
    <row r="166" spans="2:11" s="1" customFormat="1" ht="17.25" customHeight="1">
      <c r="B166" s="208"/>
      <c r="C166" s="229" t="s">
        <v>1620</v>
      </c>
      <c r="D166" s="229"/>
      <c r="E166" s="229"/>
      <c r="F166" s="229" t="s">
        <v>1621</v>
      </c>
      <c r="G166" s="271"/>
      <c r="H166" s="272" t="s">
        <v>52</v>
      </c>
      <c r="I166" s="272" t="s">
        <v>55</v>
      </c>
      <c r="J166" s="229" t="s">
        <v>1622</v>
      </c>
      <c r="K166" s="209"/>
    </row>
    <row r="167" spans="2:11" s="1" customFormat="1" ht="17.25" customHeight="1">
      <c r="B167" s="210"/>
      <c r="C167" s="231" t="s">
        <v>1623</v>
      </c>
      <c r="D167" s="231"/>
      <c r="E167" s="231"/>
      <c r="F167" s="232" t="s">
        <v>1624</v>
      </c>
      <c r="G167" s="273"/>
      <c r="H167" s="274"/>
      <c r="I167" s="274"/>
      <c r="J167" s="231" t="s">
        <v>1625</v>
      </c>
      <c r="K167" s="211"/>
    </row>
    <row r="168" spans="2:11" s="1" customFormat="1" ht="5.25" customHeight="1">
      <c r="B168" s="239"/>
      <c r="C168" s="234"/>
      <c r="D168" s="234"/>
      <c r="E168" s="234"/>
      <c r="F168" s="234"/>
      <c r="G168" s="235"/>
      <c r="H168" s="234"/>
      <c r="I168" s="234"/>
      <c r="J168" s="234"/>
      <c r="K168" s="262"/>
    </row>
    <row r="169" spans="2:11" s="1" customFormat="1" ht="15" customHeight="1">
      <c r="B169" s="239"/>
      <c r="C169" s="216" t="s">
        <v>1629</v>
      </c>
      <c r="D169" s="216"/>
      <c r="E169" s="216"/>
      <c r="F169" s="237" t="s">
        <v>1626</v>
      </c>
      <c r="G169" s="216"/>
      <c r="H169" s="216" t="s">
        <v>1666</v>
      </c>
      <c r="I169" s="216" t="s">
        <v>1628</v>
      </c>
      <c r="J169" s="216">
        <v>120</v>
      </c>
      <c r="K169" s="262"/>
    </row>
    <row r="170" spans="2:11" s="1" customFormat="1" ht="15" customHeight="1">
      <c r="B170" s="239"/>
      <c r="C170" s="216" t="s">
        <v>1675</v>
      </c>
      <c r="D170" s="216"/>
      <c r="E170" s="216"/>
      <c r="F170" s="237" t="s">
        <v>1626</v>
      </c>
      <c r="G170" s="216"/>
      <c r="H170" s="216" t="s">
        <v>1676</v>
      </c>
      <c r="I170" s="216" t="s">
        <v>1628</v>
      </c>
      <c r="J170" s="216" t="s">
        <v>1677</v>
      </c>
      <c r="K170" s="262"/>
    </row>
    <row r="171" spans="2:11" s="1" customFormat="1" ht="15" customHeight="1">
      <c r="B171" s="239"/>
      <c r="C171" s="216" t="s">
        <v>81</v>
      </c>
      <c r="D171" s="216"/>
      <c r="E171" s="216"/>
      <c r="F171" s="237" t="s">
        <v>1626</v>
      </c>
      <c r="G171" s="216"/>
      <c r="H171" s="216" t="s">
        <v>1693</v>
      </c>
      <c r="I171" s="216" t="s">
        <v>1628</v>
      </c>
      <c r="J171" s="216" t="s">
        <v>1677</v>
      </c>
      <c r="K171" s="262"/>
    </row>
    <row r="172" spans="2:11" s="1" customFormat="1" ht="15" customHeight="1">
      <c r="B172" s="239"/>
      <c r="C172" s="216" t="s">
        <v>1631</v>
      </c>
      <c r="D172" s="216"/>
      <c r="E172" s="216"/>
      <c r="F172" s="237" t="s">
        <v>1632</v>
      </c>
      <c r="G172" s="216"/>
      <c r="H172" s="216" t="s">
        <v>1693</v>
      </c>
      <c r="I172" s="216" t="s">
        <v>1628</v>
      </c>
      <c r="J172" s="216">
        <v>50</v>
      </c>
      <c r="K172" s="262"/>
    </row>
    <row r="173" spans="2:11" s="1" customFormat="1" ht="15" customHeight="1">
      <c r="B173" s="239"/>
      <c r="C173" s="216" t="s">
        <v>1634</v>
      </c>
      <c r="D173" s="216"/>
      <c r="E173" s="216"/>
      <c r="F173" s="237" t="s">
        <v>1626</v>
      </c>
      <c r="G173" s="216"/>
      <c r="H173" s="216" t="s">
        <v>1693</v>
      </c>
      <c r="I173" s="216" t="s">
        <v>1636</v>
      </c>
      <c r="J173" s="216"/>
      <c r="K173" s="262"/>
    </row>
    <row r="174" spans="2:11" s="1" customFormat="1" ht="15" customHeight="1">
      <c r="B174" s="239"/>
      <c r="C174" s="216" t="s">
        <v>1645</v>
      </c>
      <c r="D174" s="216"/>
      <c r="E174" s="216"/>
      <c r="F174" s="237" t="s">
        <v>1632</v>
      </c>
      <c r="G174" s="216"/>
      <c r="H174" s="216" t="s">
        <v>1693</v>
      </c>
      <c r="I174" s="216" t="s">
        <v>1628</v>
      </c>
      <c r="J174" s="216">
        <v>50</v>
      </c>
      <c r="K174" s="262"/>
    </row>
    <row r="175" spans="2:11" s="1" customFormat="1" ht="15" customHeight="1">
      <c r="B175" s="239"/>
      <c r="C175" s="216" t="s">
        <v>1653</v>
      </c>
      <c r="D175" s="216"/>
      <c r="E175" s="216"/>
      <c r="F175" s="237" t="s">
        <v>1632</v>
      </c>
      <c r="G175" s="216"/>
      <c r="H175" s="216" t="s">
        <v>1693</v>
      </c>
      <c r="I175" s="216" t="s">
        <v>1628</v>
      </c>
      <c r="J175" s="216">
        <v>50</v>
      </c>
      <c r="K175" s="262"/>
    </row>
    <row r="176" spans="2:11" s="1" customFormat="1" ht="15" customHeight="1">
      <c r="B176" s="239"/>
      <c r="C176" s="216" t="s">
        <v>1651</v>
      </c>
      <c r="D176" s="216"/>
      <c r="E176" s="216"/>
      <c r="F176" s="237" t="s">
        <v>1632</v>
      </c>
      <c r="G176" s="216"/>
      <c r="H176" s="216" t="s">
        <v>1693</v>
      </c>
      <c r="I176" s="216" t="s">
        <v>1628</v>
      </c>
      <c r="J176" s="216">
        <v>50</v>
      </c>
      <c r="K176" s="262"/>
    </row>
    <row r="177" spans="2:11" s="1" customFormat="1" ht="15" customHeight="1">
      <c r="B177" s="239"/>
      <c r="C177" s="216" t="s">
        <v>121</v>
      </c>
      <c r="D177" s="216"/>
      <c r="E177" s="216"/>
      <c r="F177" s="237" t="s">
        <v>1626</v>
      </c>
      <c r="G177" s="216"/>
      <c r="H177" s="216" t="s">
        <v>1694</v>
      </c>
      <c r="I177" s="216" t="s">
        <v>1695</v>
      </c>
      <c r="J177" s="216"/>
      <c r="K177" s="262"/>
    </row>
    <row r="178" spans="2:11" s="1" customFormat="1" ht="15" customHeight="1">
      <c r="B178" s="239"/>
      <c r="C178" s="216" t="s">
        <v>55</v>
      </c>
      <c r="D178" s="216"/>
      <c r="E178" s="216"/>
      <c r="F178" s="237" t="s">
        <v>1626</v>
      </c>
      <c r="G178" s="216"/>
      <c r="H178" s="216" t="s">
        <v>1696</v>
      </c>
      <c r="I178" s="216" t="s">
        <v>1697</v>
      </c>
      <c r="J178" s="216">
        <v>1</v>
      </c>
      <c r="K178" s="262"/>
    </row>
    <row r="179" spans="2:11" s="1" customFormat="1" ht="15" customHeight="1">
      <c r="B179" s="239"/>
      <c r="C179" s="216" t="s">
        <v>51</v>
      </c>
      <c r="D179" s="216"/>
      <c r="E179" s="216"/>
      <c r="F179" s="237" t="s">
        <v>1626</v>
      </c>
      <c r="G179" s="216"/>
      <c r="H179" s="216" t="s">
        <v>1698</v>
      </c>
      <c r="I179" s="216" t="s">
        <v>1628</v>
      </c>
      <c r="J179" s="216">
        <v>20</v>
      </c>
      <c r="K179" s="262"/>
    </row>
    <row r="180" spans="2:11" s="1" customFormat="1" ht="15" customHeight="1">
      <c r="B180" s="239"/>
      <c r="C180" s="216" t="s">
        <v>52</v>
      </c>
      <c r="D180" s="216"/>
      <c r="E180" s="216"/>
      <c r="F180" s="237" t="s">
        <v>1626</v>
      </c>
      <c r="G180" s="216"/>
      <c r="H180" s="216" t="s">
        <v>1699</v>
      </c>
      <c r="I180" s="216" t="s">
        <v>1628</v>
      </c>
      <c r="J180" s="216">
        <v>255</v>
      </c>
      <c r="K180" s="262"/>
    </row>
    <row r="181" spans="2:11" s="1" customFormat="1" ht="15" customHeight="1">
      <c r="B181" s="239"/>
      <c r="C181" s="216" t="s">
        <v>122</v>
      </c>
      <c r="D181" s="216"/>
      <c r="E181" s="216"/>
      <c r="F181" s="237" t="s">
        <v>1626</v>
      </c>
      <c r="G181" s="216"/>
      <c r="H181" s="216" t="s">
        <v>1590</v>
      </c>
      <c r="I181" s="216" t="s">
        <v>1628</v>
      </c>
      <c r="J181" s="216">
        <v>10</v>
      </c>
      <c r="K181" s="262"/>
    </row>
    <row r="182" spans="2:11" s="1" customFormat="1" ht="15" customHeight="1">
      <c r="B182" s="239"/>
      <c r="C182" s="216" t="s">
        <v>123</v>
      </c>
      <c r="D182" s="216"/>
      <c r="E182" s="216"/>
      <c r="F182" s="237" t="s">
        <v>1626</v>
      </c>
      <c r="G182" s="216"/>
      <c r="H182" s="216" t="s">
        <v>1700</v>
      </c>
      <c r="I182" s="216" t="s">
        <v>1661</v>
      </c>
      <c r="J182" s="216"/>
      <c r="K182" s="262"/>
    </row>
    <row r="183" spans="2:11" s="1" customFormat="1" ht="15" customHeight="1">
      <c r="B183" s="239"/>
      <c r="C183" s="216" t="s">
        <v>1701</v>
      </c>
      <c r="D183" s="216"/>
      <c r="E183" s="216"/>
      <c r="F183" s="237" t="s">
        <v>1626</v>
      </c>
      <c r="G183" s="216"/>
      <c r="H183" s="216" t="s">
        <v>1702</v>
      </c>
      <c r="I183" s="216" t="s">
        <v>1661</v>
      </c>
      <c r="J183" s="216"/>
      <c r="K183" s="262"/>
    </row>
    <row r="184" spans="2:11" s="1" customFormat="1" ht="15" customHeight="1">
      <c r="B184" s="239"/>
      <c r="C184" s="216" t="s">
        <v>1690</v>
      </c>
      <c r="D184" s="216"/>
      <c r="E184" s="216"/>
      <c r="F184" s="237" t="s">
        <v>1626</v>
      </c>
      <c r="G184" s="216"/>
      <c r="H184" s="216" t="s">
        <v>1703</v>
      </c>
      <c r="I184" s="216" t="s">
        <v>1661</v>
      </c>
      <c r="J184" s="216"/>
      <c r="K184" s="262"/>
    </row>
    <row r="185" spans="2:11" s="1" customFormat="1" ht="15" customHeight="1">
      <c r="B185" s="239"/>
      <c r="C185" s="216" t="s">
        <v>125</v>
      </c>
      <c r="D185" s="216"/>
      <c r="E185" s="216"/>
      <c r="F185" s="237" t="s">
        <v>1632</v>
      </c>
      <c r="G185" s="216"/>
      <c r="H185" s="216" t="s">
        <v>1704</v>
      </c>
      <c r="I185" s="216" t="s">
        <v>1628</v>
      </c>
      <c r="J185" s="216">
        <v>50</v>
      </c>
      <c r="K185" s="262"/>
    </row>
    <row r="186" spans="2:11" s="1" customFormat="1" ht="15" customHeight="1">
      <c r="B186" s="239"/>
      <c r="C186" s="216" t="s">
        <v>1705</v>
      </c>
      <c r="D186" s="216"/>
      <c r="E186" s="216"/>
      <c r="F186" s="237" t="s">
        <v>1632</v>
      </c>
      <c r="G186" s="216"/>
      <c r="H186" s="216" t="s">
        <v>1706</v>
      </c>
      <c r="I186" s="216" t="s">
        <v>1707</v>
      </c>
      <c r="J186" s="216"/>
      <c r="K186" s="262"/>
    </row>
    <row r="187" spans="2:11" s="1" customFormat="1" ht="15" customHeight="1">
      <c r="B187" s="239"/>
      <c r="C187" s="216" t="s">
        <v>1708</v>
      </c>
      <c r="D187" s="216"/>
      <c r="E187" s="216"/>
      <c r="F187" s="237" t="s">
        <v>1632</v>
      </c>
      <c r="G187" s="216"/>
      <c r="H187" s="216" t="s">
        <v>1709</v>
      </c>
      <c r="I187" s="216" t="s">
        <v>1707</v>
      </c>
      <c r="J187" s="216"/>
      <c r="K187" s="262"/>
    </row>
    <row r="188" spans="2:11" s="1" customFormat="1" ht="15" customHeight="1">
      <c r="B188" s="239"/>
      <c r="C188" s="216" t="s">
        <v>1710</v>
      </c>
      <c r="D188" s="216"/>
      <c r="E188" s="216"/>
      <c r="F188" s="237" t="s">
        <v>1632</v>
      </c>
      <c r="G188" s="216"/>
      <c r="H188" s="216" t="s">
        <v>1711</v>
      </c>
      <c r="I188" s="216" t="s">
        <v>1707</v>
      </c>
      <c r="J188" s="216"/>
      <c r="K188" s="262"/>
    </row>
    <row r="189" spans="2:11" s="1" customFormat="1" ht="15" customHeight="1">
      <c r="B189" s="239"/>
      <c r="C189" s="275" t="s">
        <v>1712</v>
      </c>
      <c r="D189" s="216"/>
      <c r="E189" s="216"/>
      <c r="F189" s="237" t="s">
        <v>1632</v>
      </c>
      <c r="G189" s="216"/>
      <c r="H189" s="216" t="s">
        <v>1713</v>
      </c>
      <c r="I189" s="216" t="s">
        <v>1714</v>
      </c>
      <c r="J189" s="276" t="s">
        <v>1715</v>
      </c>
      <c r="K189" s="262"/>
    </row>
    <row r="190" spans="2:11" s="1" customFormat="1" ht="15" customHeight="1">
      <c r="B190" s="239"/>
      <c r="C190" s="275" t="s">
        <v>40</v>
      </c>
      <c r="D190" s="216"/>
      <c r="E190" s="216"/>
      <c r="F190" s="237" t="s">
        <v>1626</v>
      </c>
      <c r="G190" s="216"/>
      <c r="H190" s="213" t="s">
        <v>1716</v>
      </c>
      <c r="I190" s="216" t="s">
        <v>1717</v>
      </c>
      <c r="J190" s="216"/>
      <c r="K190" s="262"/>
    </row>
    <row r="191" spans="2:11" s="1" customFormat="1" ht="15" customHeight="1">
      <c r="B191" s="239"/>
      <c r="C191" s="275" t="s">
        <v>1718</v>
      </c>
      <c r="D191" s="216"/>
      <c r="E191" s="216"/>
      <c r="F191" s="237" t="s">
        <v>1626</v>
      </c>
      <c r="G191" s="216"/>
      <c r="H191" s="216" t="s">
        <v>1719</v>
      </c>
      <c r="I191" s="216" t="s">
        <v>1661</v>
      </c>
      <c r="J191" s="216"/>
      <c r="K191" s="262"/>
    </row>
    <row r="192" spans="2:11" s="1" customFormat="1" ht="15" customHeight="1">
      <c r="B192" s="239"/>
      <c r="C192" s="275" t="s">
        <v>1720</v>
      </c>
      <c r="D192" s="216"/>
      <c r="E192" s="216"/>
      <c r="F192" s="237" t="s">
        <v>1626</v>
      </c>
      <c r="G192" s="216"/>
      <c r="H192" s="216" t="s">
        <v>1721</v>
      </c>
      <c r="I192" s="216" t="s">
        <v>1661</v>
      </c>
      <c r="J192" s="216"/>
      <c r="K192" s="262"/>
    </row>
    <row r="193" spans="2:11" s="1" customFormat="1" ht="15" customHeight="1">
      <c r="B193" s="239"/>
      <c r="C193" s="275" t="s">
        <v>1722</v>
      </c>
      <c r="D193" s="216"/>
      <c r="E193" s="216"/>
      <c r="F193" s="237" t="s">
        <v>1632</v>
      </c>
      <c r="G193" s="216"/>
      <c r="H193" s="216" t="s">
        <v>1723</v>
      </c>
      <c r="I193" s="216" t="s">
        <v>1661</v>
      </c>
      <c r="J193" s="216"/>
      <c r="K193" s="262"/>
    </row>
    <row r="194" spans="2:11" s="1" customFormat="1" ht="15" customHeight="1">
      <c r="B194" s="268"/>
      <c r="C194" s="277"/>
      <c r="D194" s="248"/>
      <c r="E194" s="248"/>
      <c r="F194" s="248"/>
      <c r="G194" s="248"/>
      <c r="H194" s="248"/>
      <c r="I194" s="248"/>
      <c r="J194" s="248"/>
      <c r="K194" s="269"/>
    </row>
    <row r="195" spans="2:11" s="1" customFormat="1" ht="18.75" customHeight="1">
      <c r="B195" s="250"/>
      <c r="C195" s="260"/>
      <c r="D195" s="260"/>
      <c r="E195" s="260"/>
      <c r="F195" s="270"/>
      <c r="G195" s="260"/>
      <c r="H195" s="260"/>
      <c r="I195" s="260"/>
      <c r="J195" s="260"/>
      <c r="K195" s="250"/>
    </row>
    <row r="196" spans="2:11" s="1" customFormat="1" ht="18.75" customHeight="1">
      <c r="B196" s="250"/>
      <c r="C196" s="260"/>
      <c r="D196" s="260"/>
      <c r="E196" s="260"/>
      <c r="F196" s="270"/>
      <c r="G196" s="260"/>
      <c r="H196" s="260"/>
      <c r="I196" s="260"/>
      <c r="J196" s="260"/>
      <c r="K196" s="250"/>
    </row>
    <row r="197" spans="2:11" s="1" customFormat="1" ht="18.75" customHeight="1"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</row>
    <row r="198" spans="2:11" s="1" customFormat="1" ht="13.5">
      <c r="B198" s="205"/>
      <c r="C198" s="206"/>
      <c r="D198" s="206"/>
      <c r="E198" s="206"/>
      <c r="F198" s="206"/>
      <c r="G198" s="206"/>
      <c r="H198" s="206"/>
      <c r="I198" s="206"/>
      <c r="J198" s="206"/>
      <c r="K198" s="207"/>
    </row>
    <row r="199" spans="2:11" s="1" customFormat="1" ht="21">
      <c r="B199" s="208"/>
      <c r="C199" s="559" t="s">
        <v>1724</v>
      </c>
      <c r="D199" s="559"/>
      <c r="E199" s="559"/>
      <c r="F199" s="559"/>
      <c r="G199" s="559"/>
      <c r="H199" s="559"/>
      <c r="I199" s="559"/>
      <c r="J199" s="559"/>
      <c r="K199" s="209"/>
    </row>
    <row r="200" spans="2:11" s="1" customFormat="1" ht="25.5" customHeight="1">
      <c r="B200" s="208"/>
      <c r="C200" s="278" t="s">
        <v>1725</v>
      </c>
      <c r="D200" s="278"/>
      <c r="E200" s="278"/>
      <c r="F200" s="278" t="s">
        <v>1726</v>
      </c>
      <c r="G200" s="279"/>
      <c r="H200" s="565" t="s">
        <v>1727</v>
      </c>
      <c r="I200" s="565"/>
      <c r="J200" s="565"/>
      <c r="K200" s="209"/>
    </row>
    <row r="201" spans="2:11" s="1" customFormat="1" ht="5.25" customHeight="1">
      <c r="B201" s="239"/>
      <c r="C201" s="234"/>
      <c r="D201" s="234"/>
      <c r="E201" s="234"/>
      <c r="F201" s="234"/>
      <c r="G201" s="260"/>
      <c r="H201" s="234"/>
      <c r="I201" s="234"/>
      <c r="J201" s="234"/>
      <c r="K201" s="262"/>
    </row>
    <row r="202" spans="2:11" s="1" customFormat="1" ht="15" customHeight="1">
      <c r="B202" s="239"/>
      <c r="C202" s="216" t="s">
        <v>1717</v>
      </c>
      <c r="D202" s="216"/>
      <c r="E202" s="216"/>
      <c r="F202" s="237" t="s">
        <v>41</v>
      </c>
      <c r="G202" s="216"/>
      <c r="H202" s="564" t="s">
        <v>1728</v>
      </c>
      <c r="I202" s="564"/>
      <c r="J202" s="564"/>
      <c r="K202" s="262"/>
    </row>
    <row r="203" spans="2:11" s="1" customFormat="1" ht="15" customHeight="1">
      <c r="B203" s="239"/>
      <c r="C203" s="216"/>
      <c r="D203" s="216"/>
      <c r="E203" s="216"/>
      <c r="F203" s="237" t="s">
        <v>42</v>
      </c>
      <c r="G203" s="216"/>
      <c r="H203" s="564" t="s">
        <v>1729</v>
      </c>
      <c r="I203" s="564"/>
      <c r="J203" s="564"/>
      <c r="K203" s="262"/>
    </row>
    <row r="204" spans="2:11" s="1" customFormat="1" ht="15" customHeight="1">
      <c r="B204" s="239"/>
      <c r="C204" s="216"/>
      <c r="D204" s="216"/>
      <c r="E204" s="216"/>
      <c r="F204" s="237" t="s">
        <v>45</v>
      </c>
      <c r="G204" s="216"/>
      <c r="H204" s="564" t="s">
        <v>1730</v>
      </c>
      <c r="I204" s="564"/>
      <c r="J204" s="564"/>
      <c r="K204" s="262"/>
    </row>
    <row r="205" spans="2:11" s="1" customFormat="1" ht="15" customHeight="1">
      <c r="B205" s="239"/>
      <c r="C205" s="216"/>
      <c r="D205" s="216"/>
      <c r="E205" s="216"/>
      <c r="F205" s="237" t="s">
        <v>43</v>
      </c>
      <c r="G205" s="216"/>
      <c r="H205" s="564" t="s">
        <v>1731</v>
      </c>
      <c r="I205" s="564"/>
      <c r="J205" s="564"/>
      <c r="K205" s="262"/>
    </row>
    <row r="206" spans="2:11" s="1" customFormat="1" ht="15" customHeight="1">
      <c r="B206" s="239"/>
      <c r="C206" s="216"/>
      <c r="D206" s="216"/>
      <c r="E206" s="216"/>
      <c r="F206" s="237" t="s">
        <v>44</v>
      </c>
      <c r="G206" s="216"/>
      <c r="H206" s="564" t="s">
        <v>1732</v>
      </c>
      <c r="I206" s="564"/>
      <c r="J206" s="564"/>
      <c r="K206" s="262"/>
    </row>
    <row r="207" spans="2:11" s="1" customFormat="1" ht="15" customHeight="1">
      <c r="B207" s="239"/>
      <c r="C207" s="216"/>
      <c r="D207" s="216"/>
      <c r="E207" s="216"/>
      <c r="F207" s="237"/>
      <c r="G207" s="216"/>
      <c r="H207" s="216"/>
      <c r="I207" s="216"/>
      <c r="J207" s="216"/>
      <c r="K207" s="262"/>
    </row>
    <row r="208" spans="2:11" s="1" customFormat="1" ht="15" customHeight="1">
      <c r="B208" s="239"/>
      <c r="C208" s="216" t="s">
        <v>1673</v>
      </c>
      <c r="D208" s="216"/>
      <c r="E208" s="216"/>
      <c r="F208" s="237" t="s">
        <v>74</v>
      </c>
      <c r="G208" s="216"/>
      <c r="H208" s="564" t="s">
        <v>1733</v>
      </c>
      <c r="I208" s="564"/>
      <c r="J208" s="564"/>
      <c r="K208" s="262"/>
    </row>
    <row r="209" spans="2:11" s="1" customFormat="1" ht="15" customHeight="1">
      <c r="B209" s="239"/>
      <c r="C209" s="216"/>
      <c r="D209" s="216"/>
      <c r="E209" s="216"/>
      <c r="F209" s="237" t="s">
        <v>1571</v>
      </c>
      <c r="G209" s="216"/>
      <c r="H209" s="564" t="s">
        <v>1572</v>
      </c>
      <c r="I209" s="564"/>
      <c r="J209" s="564"/>
      <c r="K209" s="262"/>
    </row>
    <row r="210" spans="2:11" s="1" customFormat="1" ht="15" customHeight="1">
      <c r="B210" s="239"/>
      <c r="C210" s="216"/>
      <c r="D210" s="216"/>
      <c r="E210" s="216"/>
      <c r="F210" s="237" t="s">
        <v>1569</v>
      </c>
      <c r="G210" s="216"/>
      <c r="H210" s="564" t="s">
        <v>1734</v>
      </c>
      <c r="I210" s="564"/>
      <c r="J210" s="564"/>
      <c r="K210" s="262"/>
    </row>
    <row r="211" spans="2:11" s="1" customFormat="1" ht="15" customHeight="1">
      <c r="B211" s="280"/>
      <c r="C211" s="216"/>
      <c r="D211" s="216"/>
      <c r="E211" s="216"/>
      <c r="F211" s="237" t="s">
        <v>91</v>
      </c>
      <c r="G211" s="275"/>
      <c r="H211" s="563" t="s">
        <v>92</v>
      </c>
      <c r="I211" s="563"/>
      <c r="J211" s="563"/>
      <c r="K211" s="281"/>
    </row>
    <row r="212" spans="2:11" s="1" customFormat="1" ht="15" customHeight="1">
      <c r="B212" s="280"/>
      <c r="C212" s="216"/>
      <c r="D212" s="216"/>
      <c r="E212" s="216"/>
      <c r="F212" s="237" t="s">
        <v>1573</v>
      </c>
      <c r="G212" s="275"/>
      <c r="H212" s="563" t="s">
        <v>771</v>
      </c>
      <c r="I212" s="563"/>
      <c r="J212" s="563"/>
      <c r="K212" s="281"/>
    </row>
    <row r="213" spans="2:11" s="1" customFormat="1" ht="15" customHeight="1">
      <c r="B213" s="280"/>
      <c r="C213" s="216"/>
      <c r="D213" s="216"/>
      <c r="E213" s="216"/>
      <c r="F213" s="237"/>
      <c r="G213" s="275"/>
      <c r="H213" s="266"/>
      <c r="I213" s="266"/>
      <c r="J213" s="266"/>
      <c r="K213" s="281"/>
    </row>
    <row r="214" spans="2:11" s="1" customFormat="1" ht="15" customHeight="1">
      <c r="B214" s="280"/>
      <c r="C214" s="216" t="s">
        <v>1697</v>
      </c>
      <c r="D214" s="216"/>
      <c r="E214" s="216"/>
      <c r="F214" s="237">
        <v>1</v>
      </c>
      <c r="G214" s="275"/>
      <c r="H214" s="563" t="s">
        <v>1735</v>
      </c>
      <c r="I214" s="563"/>
      <c r="J214" s="563"/>
      <c r="K214" s="281"/>
    </row>
    <row r="215" spans="2:11" s="1" customFormat="1" ht="15" customHeight="1">
      <c r="B215" s="280"/>
      <c r="C215" s="216"/>
      <c r="D215" s="216"/>
      <c r="E215" s="216"/>
      <c r="F215" s="237">
        <v>2</v>
      </c>
      <c r="G215" s="275"/>
      <c r="H215" s="563" t="s">
        <v>1736</v>
      </c>
      <c r="I215" s="563"/>
      <c r="J215" s="563"/>
      <c r="K215" s="281"/>
    </row>
    <row r="216" spans="2:11" s="1" customFormat="1" ht="15" customHeight="1">
      <c r="B216" s="280"/>
      <c r="C216" s="216"/>
      <c r="D216" s="216"/>
      <c r="E216" s="216"/>
      <c r="F216" s="237">
        <v>3</v>
      </c>
      <c r="G216" s="275"/>
      <c r="H216" s="563" t="s">
        <v>1737</v>
      </c>
      <c r="I216" s="563"/>
      <c r="J216" s="563"/>
      <c r="K216" s="281"/>
    </row>
    <row r="217" spans="2:11" s="1" customFormat="1" ht="15" customHeight="1">
      <c r="B217" s="280"/>
      <c r="C217" s="216"/>
      <c r="D217" s="216"/>
      <c r="E217" s="216"/>
      <c r="F217" s="237">
        <v>4</v>
      </c>
      <c r="G217" s="275"/>
      <c r="H217" s="563" t="s">
        <v>1738</v>
      </c>
      <c r="I217" s="563"/>
      <c r="J217" s="563"/>
      <c r="K217" s="281"/>
    </row>
    <row r="218" spans="2:11" s="1" customFormat="1" ht="12.75" customHeight="1">
      <c r="B218" s="282"/>
      <c r="C218" s="283"/>
      <c r="D218" s="283"/>
      <c r="E218" s="283"/>
      <c r="F218" s="283"/>
      <c r="G218" s="283"/>
      <c r="H218" s="283"/>
      <c r="I218" s="283"/>
      <c r="J218" s="283"/>
      <c r="K218" s="284"/>
    </row>
  </sheetData>
  <sheetProtection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107"/>
  <sheetViews>
    <sheetView view="pageLayout" workbookViewId="0">
      <selection activeCell="A7" sqref="A7"/>
    </sheetView>
  </sheetViews>
  <sheetFormatPr defaultRowHeight="10.5"/>
  <cols>
    <col min="1" max="1" width="112" style="286" customWidth="1"/>
    <col min="2" max="256" width="9.1640625" style="286"/>
    <col min="257" max="257" width="112" style="286" customWidth="1"/>
    <col min="258" max="512" width="9.1640625" style="286"/>
    <col min="513" max="513" width="112" style="286" customWidth="1"/>
    <col min="514" max="768" width="9.1640625" style="286"/>
    <col min="769" max="769" width="112" style="286" customWidth="1"/>
    <col min="770" max="1024" width="9.1640625" style="286"/>
    <col min="1025" max="1025" width="112" style="286" customWidth="1"/>
    <col min="1026" max="1280" width="9.1640625" style="286"/>
    <col min="1281" max="1281" width="112" style="286" customWidth="1"/>
    <col min="1282" max="1536" width="9.1640625" style="286"/>
    <col min="1537" max="1537" width="112" style="286" customWidth="1"/>
    <col min="1538" max="1792" width="9.1640625" style="286"/>
    <col min="1793" max="1793" width="112" style="286" customWidth="1"/>
    <col min="1794" max="2048" width="9.1640625" style="286"/>
    <col min="2049" max="2049" width="112" style="286" customWidth="1"/>
    <col min="2050" max="2304" width="9.1640625" style="286"/>
    <col min="2305" max="2305" width="112" style="286" customWidth="1"/>
    <col min="2306" max="2560" width="9.1640625" style="286"/>
    <col min="2561" max="2561" width="112" style="286" customWidth="1"/>
    <col min="2562" max="2816" width="9.1640625" style="286"/>
    <col min="2817" max="2817" width="112" style="286" customWidth="1"/>
    <col min="2818" max="3072" width="9.1640625" style="286"/>
    <col min="3073" max="3073" width="112" style="286" customWidth="1"/>
    <col min="3074" max="3328" width="9.1640625" style="286"/>
    <col min="3329" max="3329" width="112" style="286" customWidth="1"/>
    <col min="3330" max="3584" width="9.1640625" style="286"/>
    <col min="3585" max="3585" width="112" style="286" customWidth="1"/>
    <col min="3586" max="3840" width="9.1640625" style="286"/>
    <col min="3841" max="3841" width="112" style="286" customWidth="1"/>
    <col min="3842" max="4096" width="9.1640625" style="286"/>
    <col min="4097" max="4097" width="112" style="286" customWidth="1"/>
    <col min="4098" max="4352" width="9.1640625" style="286"/>
    <col min="4353" max="4353" width="112" style="286" customWidth="1"/>
    <col min="4354" max="4608" width="9.1640625" style="286"/>
    <col min="4609" max="4609" width="112" style="286" customWidth="1"/>
    <col min="4610" max="4864" width="9.1640625" style="286"/>
    <col min="4865" max="4865" width="112" style="286" customWidth="1"/>
    <col min="4866" max="5120" width="9.1640625" style="286"/>
    <col min="5121" max="5121" width="112" style="286" customWidth="1"/>
    <col min="5122" max="5376" width="9.1640625" style="286"/>
    <col min="5377" max="5377" width="112" style="286" customWidth="1"/>
    <col min="5378" max="5632" width="9.1640625" style="286"/>
    <col min="5633" max="5633" width="112" style="286" customWidth="1"/>
    <col min="5634" max="5888" width="9.1640625" style="286"/>
    <col min="5889" max="5889" width="112" style="286" customWidth="1"/>
    <col min="5890" max="6144" width="9.1640625" style="286"/>
    <col min="6145" max="6145" width="112" style="286" customWidth="1"/>
    <col min="6146" max="6400" width="9.1640625" style="286"/>
    <col min="6401" max="6401" width="112" style="286" customWidth="1"/>
    <col min="6402" max="6656" width="9.1640625" style="286"/>
    <col min="6657" max="6657" width="112" style="286" customWidth="1"/>
    <col min="6658" max="6912" width="9.1640625" style="286"/>
    <col min="6913" max="6913" width="112" style="286" customWidth="1"/>
    <col min="6914" max="7168" width="9.1640625" style="286"/>
    <col min="7169" max="7169" width="112" style="286" customWidth="1"/>
    <col min="7170" max="7424" width="9.1640625" style="286"/>
    <col min="7425" max="7425" width="112" style="286" customWidth="1"/>
    <col min="7426" max="7680" width="9.1640625" style="286"/>
    <col min="7681" max="7681" width="112" style="286" customWidth="1"/>
    <col min="7682" max="7936" width="9.1640625" style="286"/>
    <col min="7937" max="7937" width="112" style="286" customWidth="1"/>
    <col min="7938" max="8192" width="9.1640625" style="286"/>
    <col min="8193" max="8193" width="112" style="286" customWidth="1"/>
    <col min="8194" max="8448" width="9.1640625" style="286"/>
    <col min="8449" max="8449" width="112" style="286" customWidth="1"/>
    <col min="8450" max="8704" width="9.1640625" style="286"/>
    <col min="8705" max="8705" width="112" style="286" customWidth="1"/>
    <col min="8706" max="8960" width="9.1640625" style="286"/>
    <col min="8961" max="8961" width="112" style="286" customWidth="1"/>
    <col min="8962" max="9216" width="9.1640625" style="286"/>
    <col min="9217" max="9217" width="112" style="286" customWidth="1"/>
    <col min="9218" max="9472" width="9.1640625" style="286"/>
    <col min="9473" max="9473" width="112" style="286" customWidth="1"/>
    <col min="9474" max="9728" width="9.1640625" style="286"/>
    <col min="9729" max="9729" width="112" style="286" customWidth="1"/>
    <col min="9730" max="9984" width="9.1640625" style="286"/>
    <col min="9985" max="9985" width="112" style="286" customWidth="1"/>
    <col min="9986" max="10240" width="9.1640625" style="286"/>
    <col min="10241" max="10241" width="112" style="286" customWidth="1"/>
    <col min="10242" max="10496" width="9.1640625" style="286"/>
    <col min="10497" max="10497" width="112" style="286" customWidth="1"/>
    <col min="10498" max="10752" width="9.1640625" style="286"/>
    <col min="10753" max="10753" width="112" style="286" customWidth="1"/>
    <col min="10754" max="11008" width="9.1640625" style="286"/>
    <col min="11009" max="11009" width="112" style="286" customWidth="1"/>
    <col min="11010" max="11264" width="9.1640625" style="286"/>
    <col min="11265" max="11265" width="112" style="286" customWidth="1"/>
    <col min="11266" max="11520" width="9.1640625" style="286"/>
    <col min="11521" max="11521" width="112" style="286" customWidth="1"/>
    <col min="11522" max="11776" width="9.1640625" style="286"/>
    <col min="11777" max="11777" width="112" style="286" customWidth="1"/>
    <col min="11778" max="12032" width="9.1640625" style="286"/>
    <col min="12033" max="12033" width="112" style="286" customWidth="1"/>
    <col min="12034" max="12288" width="9.1640625" style="286"/>
    <col min="12289" max="12289" width="112" style="286" customWidth="1"/>
    <col min="12290" max="12544" width="9.1640625" style="286"/>
    <col min="12545" max="12545" width="112" style="286" customWidth="1"/>
    <col min="12546" max="12800" width="9.1640625" style="286"/>
    <col min="12801" max="12801" width="112" style="286" customWidth="1"/>
    <col min="12802" max="13056" width="9.1640625" style="286"/>
    <col min="13057" max="13057" width="112" style="286" customWidth="1"/>
    <col min="13058" max="13312" width="9.1640625" style="286"/>
    <col min="13313" max="13313" width="112" style="286" customWidth="1"/>
    <col min="13314" max="13568" width="9.1640625" style="286"/>
    <col min="13569" max="13569" width="112" style="286" customWidth="1"/>
    <col min="13570" max="13824" width="9.1640625" style="286"/>
    <col min="13825" max="13825" width="112" style="286" customWidth="1"/>
    <col min="13826" max="14080" width="9.1640625" style="286"/>
    <col min="14081" max="14081" width="112" style="286" customWidth="1"/>
    <col min="14082" max="14336" width="9.1640625" style="286"/>
    <col min="14337" max="14337" width="112" style="286" customWidth="1"/>
    <col min="14338" max="14592" width="9.1640625" style="286"/>
    <col min="14593" max="14593" width="112" style="286" customWidth="1"/>
    <col min="14594" max="14848" width="9.1640625" style="286"/>
    <col min="14849" max="14849" width="112" style="286" customWidth="1"/>
    <col min="14850" max="15104" width="9.1640625" style="286"/>
    <col min="15105" max="15105" width="112" style="286" customWidth="1"/>
    <col min="15106" max="15360" width="9.1640625" style="286"/>
    <col min="15361" max="15361" width="112" style="286" customWidth="1"/>
    <col min="15362" max="15616" width="9.1640625" style="286"/>
    <col min="15617" max="15617" width="112" style="286" customWidth="1"/>
    <col min="15618" max="15872" width="9.1640625" style="286"/>
    <col min="15873" max="15873" width="112" style="286" customWidth="1"/>
    <col min="15874" max="16128" width="9.1640625" style="286"/>
    <col min="16129" max="16129" width="112" style="286" customWidth="1"/>
    <col min="16130" max="16384" width="9.1640625" style="286"/>
  </cols>
  <sheetData>
    <row r="1" spans="1:1" ht="51" customHeight="1">
      <c r="A1" s="285" t="s">
        <v>1739</v>
      </c>
    </row>
    <row r="2" spans="1:1" ht="51" customHeight="1">
      <c r="A2" s="287" t="s">
        <v>1740</v>
      </c>
    </row>
    <row r="3" spans="1:1" ht="51" customHeight="1">
      <c r="A3" s="287" t="s">
        <v>1741</v>
      </c>
    </row>
    <row r="4" spans="1:1" ht="78" customHeight="1">
      <c r="A4" s="287" t="s">
        <v>1742</v>
      </c>
    </row>
    <row r="5" spans="1:1" ht="63.75" customHeight="1">
      <c r="A5" s="287" t="s">
        <v>1743</v>
      </c>
    </row>
    <row r="6" spans="1:1" ht="80.45" customHeight="1">
      <c r="A6" s="287" t="s">
        <v>1767</v>
      </c>
    </row>
    <row r="7" spans="1:1" ht="64.5" customHeight="1">
      <c r="A7" s="287" t="s">
        <v>1744</v>
      </c>
    </row>
    <row r="8" spans="1:1" ht="104.25" customHeight="1">
      <c r="A8" s="287" t="s">
        <v>1745</v>
      </c>
    </row>
    <row r="9" spans="1:1" ht="77.25" customHeight="1">
      <c r="A9" s="287" t="s">
        <v>1746</v>
      </c>
    </row>
    <row r="10" spans="1:1" ht="79.5" customHeight="1">
      <c r="A10" s="287" t="s">
        <v>1747</v>
      </c>
    </row>
    <row r="11" spans="1:1" ht="51" customHeight="1">
      <c r="A11" s="287" t="s">
        <v>1748</v>
      </c>
    </row>
    <row r="12" spans="1:1" ht="51" customHeight="1">
      <c r="A12" s="287" t="s">
        <v>1749</v>
      </c>
    </row>
    <row r="13" spans="1:1" ht="51" customHeight="1">
      <c r="A13" s="287" t="s">
        <v>1750</v>
      </c>
    </row>
    <row r="14" spans="1:1" ht="51" customHeight="1">
      <c r="A14" s="287" t="s">
        <v>1751</v>
      </c>
    </row>
    <row r="15" spans="1:1" ht="51" customHeight="1">
      <c r="A15" s="287" t="s">
        <v>1752</v>
      </c>
    </row>
    <row r="16" spans="1:1" ht="51" customHeight="1">
      <c r="A16" s="287" t="s">
        <v>1753</v>
      </c>
    </row>
    <row r="17" spans="1:1" ht="51" customHeight="1">
      <c r="A17" s="287" t="s">
        <v>1754</v>
      </c>
    </row>
    <row r="18" spans="1:1" ht="51" customHeight="1">
      <c r="A18" s="287" t="s">
        <v>1755</v>
      </c>
    </row>
    <row r="19" spans="1:1" ht="51" customHeight="1">
      <c r="A19" s="287" t="s">
        <v>1756</v>
      </c>
    </row>
    <row r="20" spans="1:1" ht="90.75" customHeight="1">
      <c r="A20" s="287" t="s">
        <v>1757</v>
      </c>
    </row>
    <row r="21" spans="1:1" ht="64.5" customHeight="1">
      <c r="A21" s="287" t="s">
        <v>1758</v>
      </c>
    </row>
    <row r="22" spans="1:1" ht="51" customHeight="1">
      <c r="A22" s="287" t="s">
        <v>1759</v>
      </c>
    </row>
    <row r="23" spans="1:1" ht="66" customHeight="1">
      <c r="A23" s="287" t="s">
        <v>1760</v>
      </c>
    </row>
    <row r="24" spans="1:1" ht="78" customHeight="1">
      <c r="A24" s="287" t="s">
        <v>1761</v>
      </c>
    </row>
    <row r="25" spans="1:1" ht="51" customHeight="1">
      <c r="A25" s="287" t="s">
        <v>1762</v>
      </c>
    </row>
    <row r="26" spans="1:1" ht="51" customHeight="1">
      <c r="A26" s="287" t="s">
        <v>1763</v>
      </c>
    </row>
    <row r="27" spans="1:1" ht="51" customHeight="1">
      <c r="A27" s="287" t="s">
        <v>1764</v>
      </c>
    </row>
    <row r="28" spans="1:1" ht="51" customHeight="1">
      <c r="A28" s="287" t="s">
        <v>1765</v>
      </c>
    </row>
    <row r="29" spans="1:1" ht="51" customHeight="1">
      <c r="A29" s="287" t="s">
        <v>1766</v>
      </c>
    </row>
    <row r="31" spans="1:1" ht="12.75">
      <c r="A31" s="288"/>
    </row>
    <row r="32" spans="1:1" ht="12.75">
      <c r="A32" s="288"/>
    </row>
    <row r="33" spans="1:1" ht="12.75">
      <c r="A33" s="288"/>
    </row>
    <row r="34" spans="1:1" ht="12.75">
      <c r="A34" s="288"/>
    </row>
    <row r="35" spans="1:1" ht="12.75">
      <c r="A35" s="288"/>
    </row>
    <row r="36" spans="1:1" ht="12.75">
      <c r="A36" s="288"/>
    </row>
    <row r="37" spans="1:1" ht="12.75">
      <c r="A37" s="288"/>
    </row>
    <row r="38" spans="1:1" ht="12.75">
      <c r="A38" s="288"/>
    </row>
    <row r="39" spans="1:1" ht="12.75">
      <c r="A39" s="288"/>
    </row>
    <row r="40" spans="1:1" ht="12.75">
      <c r="A40" s="288"/>
    </row>
    <row r="41" spans="1:1" ht="12.75">
      <c r="A41" s="288"/>
    </row>
    <row r="42" spans="1:1" ht="12.75">
      <c r="A42" s="288"/>
    </row>
    <row r="43" spans="1:1" ht="12.75">
      <c r="A43" s="288"/>
    </row>
    <row r="44" spans="1:1" ht="12.75">
      <c r="A44" s="288"/>
    </row>
    <row r="45" spans="1:1" ht="12.75">
      <c r="A45" s="288"/>
    </row>
    <row r="46" spans="1:1" ht="12.75">
      <c r="A46" s="288"/>
    </row>
    <row r="47" spans="1:1" ht="12.75">
      <c r="A47" s="288"/>
    </row>
    <row r="48" spans="1:1" ht="12.75">
      <c r="A48" s="288"/>
    </row>
    <row r="49" spans="1:1" ht="12.75">
      <c r="A49" s="288"/>
    </row>
    <row r="50" spans="1:1" ht="12.75">
      <c r="A50" s="288"/>
    </row>
    <row r="51" spans="1:1" ht="12.75">
      <c r="A51" s="288"/>
    </row>
    <row r="52" spans="1:1" ht="12.75">
      <c r="A52" s="288"/>
    </row>
    <row r="53" spans="1:1" ht="12.75">
      <c r="A53" s="288"/>
    </row>
    <row r="54" spans="1:1" ht="12.75">
      <c r="A54" s="288"/>
    </row>
    <row r="55" spans="1:1" ht="12.75">
      <c r="A55" s="288"/>
    </row>
    <row r="56" spans="1:1" ht="12.75">
      <c r="A56" s="288"/>
    </row>
    <row r="57" spans="1:1" ht="12.75">
      <c r="A57" s="288"/>
    </row>
    <row r="58" spans="1:1" ht="12.75">
      <c r="A58" s="288"/>
    </row>
    <row r="59" spans="1:1" ht="12.75">
      <c r="A59" s="288"/>
    </row>
    <row r="60" spans="1:1" ht="12.75">
      <c r="A60" s="288"/>
    </row>
    <row r="61" spans="1:1" ht="12.75">
      <c r="A61" s="288"/>
    </row>
    <row r="62" spans="1:1" ht="12.75">
      <c r="A62" s="288"/>
    </row>
    <row r="63" spans="1:1" ht="12.75">
      <c r="A63" s="288"/>
    </row>
    <row r="64" spans="1:1" ht="12.75">
      <c r="A64" s="288"/>
    </row>
    <row r="65" spans="1:1" ht="12.75">
      <c r="A65" s="288"/>
    </row>
    <row r="66" spans="1:1" ht="12.75">
      <c r="A66" s="288"/>
    </row>
    <row r="67" spans="1:1" ht="12.75">
      <c r="A67" s="288"/>
    </row>
    <row r="68" spans="1:1" ht="12.75">
      <c r="A68" s="288"/>
    </row>
    <row r="69" spans="1:1" ht="12.75">
      <c r="A69" s="288"/>
    </row>
    <row r="70" spans="1:1" ht="12.75">
      <c r="A70" s="288"/>
    </row>
    <row r="71" spans="1:1" ht="12.75">
      <c r="A71" s="288"/>
    </row>
    <row r="72" spans="1:1" ht="12.75">
      <c r="A72" s="288"/>
    </row>
    <row r="73" spans="1:1" ht="12.75">
      <c r="A73" s="288"/>
    </row>
    <row r="74" spans="1:1" ht="12.75">
      <c r="A74" s="288"/>
    </row>
    <row r="75" spans="1:1" ht="12.75">
      <c r="A75" s="288"/>
    </row>
    <row r="76" spans="1:1" ht="12.75">
      <c r="A76" s="288"/>
    </row>
    <row r="77" spans="1:1" ht="12.75">
      <c r="A77" s="288"/>
    </row>
    <row r="78" spans="1:1" ht="12.75">
      <c r="A78" s="288"/>
    </row>
    <row r="79" spans="1:1" ht="12.75">
      <c r="A79" s="288"/>
    </row>
    <row r="80" spans="1:1" ht="12.75">
      <c r="A80" s="288"/>
    </row>
    <row r="81" spans="1:1" ht="12.75">
      <c r="A81" s="288"/>
    </row>
    <row r="82" spans="1:1" ht="12.75">
      <c r="A82" s="288"/>
    </row>
    <row r="83" spans="1:1" ht="12.75">
      <c r="A83" s="288"/>
    </row>
    <row r="84" spans="1:1" ht="12.75">
      <c r="A84" s="288"/>
    </row>
    <row r="85" spans="1:1" ht="12.75">
      <c r="A85" s="288"/>
    </row>
    <row r="86" spans="1:1" ht="12.75">
      <c r="A86" s="288"/>
    </row>
    <row r="87" spans="1:1" ht="12.75">
      <c r="A87" s="288"/>
    </row>
    <row r="88" spans="1:1" ht="12.75">
      <c r="A88" s="288"/>
    </row>
    <row r="89" spans="1:1" ht="12.75">
      <c r="A89" s="288"/>
    </row>
    <row r="90" spans="1:1" ht="12.75">
      <c r="A90" s="288"/>
    </row>
    <row r="91" spans="1:1" ht="12.75">
      <c r="A91" s="288"/>
    </row>
    <row r="92" spans="1:1" ht="12.75">
      <c r="A92" s="288"/>
    </row>
    <row r="93" spans="1:1" ht="12.75">
      <c r="A93" s="288"/>
    </row>
    <row r="94" spans="1:1" ht="12.75">
      <c r="A94" s="288"/>
    </row>
    <row r="95" spans="1:1" ht="12.75">
      <c r="A95" s="288"/>
    </row>
    <row r="96" spans="1:1" ht="12.75">
      <c r="A96" s="288"/>
    </row>
    <row r="97" spans="1:1" ht="12.75">
      <c r="A97" s="288"/>
    </row>
    <row r="98" spans="1:1" ht="12.75">
      <c r="A98" s="288"/>
    </row>
    <row r="99" spans="1:1" ht="12.75">
      <c r="A99" s="288"/>
    </row>
    <row r="100" spans="1:1" ht="12.75">
      <c r="A100" s="288"/>
    </row>
    <row r="101" spans="1:1" ht="12.75">
      <c r="A101" s="288"/>
    </row>
    <row r="102" spans="1:1" ht="12.75">
      <c r="A102" s="288"/>
    </row>
    <row r="103" spans="1:1" ht="12.75">
      <c r="A103" s="288"/>
    </row>
    <row r="104" spans="1:1" ht="12.75">
      <c r="A104" s="288"/>
    </row>
    <row r="105" spans="1:1" ht="12.75">
      <c r="A105" s="288"/>
    </row>
    <row r="106" spans="1:1" ht="12.75">
      <c r="A106" s="288"/>
    </row>
    <row r="107" spans="1:1" ht="12.75">
      <c r="A107" s="288"/>
    </row>
  </sheetData>
  <pageMargins left="0.70866141732283472" right="0.70866141732283472" top="0.94488188976377963" bottom="0.78740157480314965" header="0.31496062992125984" footer="0.31496062992125984"/>
  <pageSetup paperSize="9" fitToHeight="100" orientation="landscape" r:id="rId1"/>
  <headerFooter>
    <oddHeader>&amp;LNová komunikace mezi ul. Dukelskou - K. Nového - Pražská kasárna, projektová dokumentace&amp;CDOPAS s.r.o.&amp;RPOLOŽKOVÝ ROZPOČET</oddHeader>
    <oddFooter>&amp;LVOP
1. ETAPA + 2. ETAPA&amp;C&amp;P z &amp;N&amp;Rčást - Všeobecné podmínky k ceně díla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261"/>
  <sheetViews>
    <sheetView showGridLines="0" tabSelected="1" topLeftCell="A6" workbookViewId="0">
      <selection activeCell="W92" sqref="W9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82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s="1" customFormat="1" ht="12" customHeight="1">
      <c r="B8" s="21"/>
      <c r="D8" s="27" t="s">
        <v>108</v>
      </c>
      <c r="L8" s="21"/>
    </row>
    <row r="9" spans="1:46" s="2" customFormat="1" ht="16.5" customHeight="1">
      <c r="A9" s="30"/>
      <c r="B9" s="31"/>
      <c r="C9" s="30"/>
      <c r="D9" s="30"/>
      <c r="E9" s="543" t="s">
        <v>109</v>
      </c>
      <c r="F9" s="542"/>
      <c r="G9" s="542"/>
      <c r="H9" s="542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110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523" t="s">
        <v>111</v>
      </c>
      <c r="F11" s="542"/>
      <c r="G11" s="542"/>
      <c r="H11" s="542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45715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534" t="str">
        <f>'Rekapitulace stavby'!E14</f>
        <v xml:space="preserve"> </v>
      </c>
      <c r="F20" s="534"/>
      <c r="G20" s="534"/>
      <c r="H20" s="534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ROUND(J89,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ROUND((SUM(BE89:BE260)),  2)</f>
        <v>0</v>
      </c>
      <c r="G35" s="30"/>
      <c r="H35" s="30"/>
      <c r="I35" s="91">
        <v>0.21</v>
      </c>
      <c r="J35" s="90">
        <f>ROUND(((SUM(BE89:BE260))*I35),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ROUND((SUM(BF89:BF260)),  2)</f>
        <v>0</v>
      </c>
      <c r="G36" s="30"/>
      <c r="H36" s="30"/>
      <c r="I36" s="91">
        <v>0.12</v>
      </c>
      <c r="J36" s="90">
        <f>ROUND(((SUM(BF89:BF260))*I36),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ROUND((SUM(BG89:BG260)),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ROUND((SUM(BH89:BH260)),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ROUND((SUM(BI89:BI260)),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112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108</v>
      </c>
      <c r="L51" s="21"/>
    </row>
    <row r="52" spans="1:47" s="2" customFormat="1" ht="16.5" customHeight="1">
      <c r="A52" s="30"/>
      <c r="B52" s="31"/>
      <c r="C52" s="30"/>
      <c r="D52" s="30"/>
      <c r="E52" s="543" t="s">
        <v>109</v>
      </c>
      <c r="F52" s="542"/>
      <c r="G52" s="542"/>
      <c r="H52" s="542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110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523" t="str">
        <f>E11</f>
        <v>SO 101.1 - Komunikace a zpevněné plochy (bourání)</v>
      </c>
      <c r="F54" s="542"/>
      <c r="G54" s="542"/>
      <c r="H54" s="542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45715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J89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115</v>
      </c>
    </row>
    <row r="64" spans="1:47" s="8" customFormat="1" ht="24.95" customHeight="1">
      <c r="B64" s="101"/>
      <c r="D64" s="102" t="s">
        <v>116</v>
      </c>
      <c r="E64" s="103"/>
      <c r="F64" s="103"/>
      <c r="G64" s="103"/>
      <c r="H64" s="103"/>
      <c r="I64" s="103"/>
      <c r="J64" s="104">
        <f>J90</f>
        <v>0</v>
      </c>
      <c r="L64" s="101"/>
    </row>
    <row r="65" spans="1:31" s="9" customFormat="1" ht="19.899999999999999" customHeight="1">
      <c r="B65" s="105"/>
      <c r="D65" s="106" t="s">
        <v>117</v>
      </c>
      <c r="E65" s="107"/>
      <c r="F65" s="107"/>
      <c r="G65" s="107"/>
      <c r="H65" s="107"/>
      <c r="I65" s="107"/>
      <c r="J65" s="108">
        <f>J91</f>
        <v>0</v>
      </c>
      <c r="L65" s="105"/>
    </row>
    <row r="66" spans="1:31" s="9" customFormat="1" ht="19.899999999999999" customHeight="1">
      <c r="B66" s="105"/>
      <c r="D66" s="106" t="s">
        <v>118</v>
      </c>
      <c r="E66" s="107"/>
      <c r="F66" s="107"/>
      <c r="G66" s="107"/>
      <c r="H66" s="107"/>
      <c r="I66" s="107"/>
      <c r="J66" s="108">
        <f>J198</f>
        <v>0</v>
      </c>
      <c r="L66" s="105"/>
    </row>
    <row r="67" spans="1:31" s="9" customFormat="1" ht="19.899999999999999" customHeight="1">
      <c r="B67" s="105"/>
      <c r="D67" s="106" t="s">
        <v>119</v>
      </c>
      <c r="E67" s="107"/>
      <c r="F67" s="107"/>
      <c r="G67" s="107"/>
      <c r="H67" s="107"/>
      <c r="I67" s="107"/>
      <c r="J67" s="108">
        <f>J211</f>
        <v>0</v>
      </c>
      <c r="L67" s="105"/>
    </row>
    <row r="68" spans="1:31" s="2" customFormat="1" ht="21.75" customHeight="1">
      <c r="A68" s="30"/>
      <c r="B68" s="31"/>
      <c r="C68" s="30"/>
      <c r="D68" s="30"/>
      <c r="E68" s="30"/>
      <c r="F68" s="30"/>
      <c r="G68" s="30"/>
      <c r="H68" s="30"/>
      <c r="I68" s="30"/>
      <c r="J68" s="30"/>
      <c r="K68" s="30"/>
      <c r="L68" s="84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69" spans="1:31" s="2" customFormat="1" ht="6.95" customHeight="1">
      <c r="A69" s="30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84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</row>
    <row r="73" spans="1:31" s="2" customFormat="1" ht="6.95" customHeight="1">
      <c r="A73" s="30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24.95" customHeight="1">
      <c r="A74" s="30"/>
      <c r="B74" s="31"/>
      <c r="C74" s="22" t="s">
        <v>120</v>
      </c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6.95" customHeight="1">
      <c r="A75" s="30"/>
      <c r="B75" s="31"/>
      <c r="C75" s="30"/>
      <c r="D75" s="30"/>
      <c r="E75" s="30"/>
      <c r="F75" s="30"/>
      <c r="G75" s="30"/>
      <c r="H75" s="30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2" customHeight="1">
      <c r="A76" s="30"/>
      <c r="B76" s="31"/>
      <c r="C76" s="27" t="s">
        <v>15</v>
      </c>
      <c r="D76" s="30"/>
      <c r="E76" s="30"/>
      <c r="F76" s="30"/>
      <c r="G76" s="30"/>
      <c r="H76" s="30"/>
      <c r="I76" s="30"/>
      <c r="J76" s="30"/>
      <c r="K76" s="30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6.5" customHeight="1">
      <c r="A77" s="30"/>
      <c r="B77" s="31"/>
      <c r="C77" s="30"/>
      <c r="D77" s="30"/>
      <c r="E77" s="543" t="str">
        <f>E7</f>
        <v>Nová komunikace mezi ul. Dukelskou - Karla Nového - Pražská kasárna, projektová dokumentace</v>
      </c>
      <c r="F77" s="544"/>
      <c r="G77" s="544"/>
      <c r="H77" s="544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1" customFormat="1" ht="12" customHeight="1">
      <c r="B78" s="21"/>
      <c r="C78" s="27" t="s">
        <v>108</v>
      </c>
      <c r="L78" s="21"/>
    </row>
    <row r="79" spans="1:31" s="2" customFormat="1" ht="16.5" customHeight="1">
      <c r="A79" s="30"/>
      <c r="B79" s="31"/>
      <c r="C79" s="30"/>
      <c r="D79" s="30"/>
      <c r="E79" s="543" t="s">
        <v>109</v>
      </c>
      <c r="F79" s="542"/>
      <c r="G79" s="542"/>
      <c r="H79" s="542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2" customHeight="1">
      <c r="A80" s="30"/>
      <c r="B80" s="31"/>
      <c r="C80" s="27" t="s">
        <v>110</v>
      </c>
      <c r="D80" s="30"/>
      <c r="E80" s="30"/>
      <c r="F80" s="30"/>
      <c r="G80" s="30"/>
      <c r="H80" s="30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16.5" customHeight="1">
      <c r="A81" s="30"/>
      <c r="B81" s="31"/>
      <c r="C81" s="30"/>
      <c r="D81" s="30"/>
      <c r="E81" s="523" t="str">
        <f>E11</f>
        <v>SO 101.1 - Komunikace a zpevněné plochy (bourání)</v>
      </c>
      <c r="F81" s="542"/>
      <c r="G81" s="542"/>
      <c r="H81" s="542"/>
      <c r="I81" s="30"/>
      <c r="J81" s="30"/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6.95" customHeight="1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2" customHeight="1">
      <c r="A83" s="30"/>
      <c r="B83" s="31"/>
      <c r="C83" s="27" t="s">
        <v>19</v>
      </c>
      <c r="D83" s="30"/>
      <c r="E83" s="30"/>
      <c r="F83" s="25" t="str">
        <f>F14</f>
        <v>k.ú. Benešov</v>
      </c>
      <c r="G83" s="30"/>
      <c r="H83" s="30"/>
      <c r="I83" s="27" t="s">
        <v>21</v>
      </c>
      <c r="J83" s="48">
        <f>IF(J14="","",J14)</f>
        <v>45715</v>
      </c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6.95" customHeight="1">
      <c r="A84" s="30"/>
      <c r="B84" s="31"/>
      <c r="C84" s="30"/>
      <c r="D84" s="30"/>
      <c r="E84" s="30"/>
      <c r="F84" s="30"/>
      <c r="G84" s="30"/>
      <c r="H84" s="30"/>
      <c r="I84" s="30"/>
      <c r="J84" s="30"/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5.2" customHeight="1">
      <c r="A85" s="30"/>
      <c r="B85" s="31"/>
      <c r="C85" s="27" t="s">
        <v>22</v>
      </c>
      <c r="D85" s="30"/>
      <c r="E85" s="30"/>
      <c r="F85" s="25" t="str">
        <f>E17</f>
        <v>Město Benešov</v>
      </c>
      <c r="G85" s="30"/>
      <c r="H85" s="30"/>
      <c r="I85" s="27" t="s">
        <v>28</v>
      </c>
      <c r="J85" s="28" t="str">
        <f>E23</f>
        <v>DOPAS s.r.o. Praha</v>
      </c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5.2" customHeight="1">
      <c r="A86" s="30"/>
      <c r="B86" s="31"/>
      <c r="C86" s="27" t="s">
        <v>26</v>
      </c>
      <c r="D86" s="30"/>
      <c r="E86" s="30"/>
      <c r="F86" s="25" t="str">
        <f>IF(E20="","",E20)</f>
        <v xml:space="preserve"> </v>
      </c>
      <c r="G86" s="30"/>
      <c r="H86" s="30"/>
      <c r="I86" s="27" t="s">
        <v>31</v>
      </c>
      <c r="J86" s="28" t="str">
        <f>E26</f>
        <v>L. Štuller</v>
      </c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2" customFormat="1" ht="10.35" customHeight="1">
      <c r="A87" s="30"/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84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65" s="10" customFormat="1" ht="29.25" customHeight="1">
      <c r="A88" s="109"/>
      <c r="B88" s="110"/>
      <c r="C88" s="111" t="s">
        <v>121</v>
      </c>
      <c r="D88" s="112" t="s">
        <v>55</v>
      </c>
      <c r="E88" s="112" t="s">
        <v>51</v>
      </c>
      <c r="F88" s="112" t="s">
        <v>52</v>
      </c>
      <c r="G88" s="112" t="s">
        <v>122</v>
      </c>
      <c r="H88" s="112" t="s">
        <v>123</v>
      </c>
      <c r="I88" s="112" t="s">
        <v>124</v>
      </c>
      <c r="J88" s="112" t="s">
        <v>114</v>
      </c>
      <c r="K88" s="113" t="s">
        <v>125</v>
      </c>
      <c r="L88" s="114"/>
      <c r="M88" s="55" t="s">
        <v>3</v>
      </c>
      <c r="N88" s="56" t="s">
        <v>40</v>
      </c>
      <c r="O88" s="56" t="s">
        <v>126</v>
      </c>
      <c r="P88" s="56" t="s">
        <v>127</v>
      </c>
      <c r="Q88" s="56" t="s">
        <v>128</v>
      </c>
      <c r="R88" s="56" t="s">
        <v>129</v>
      </c>
      <c r="S88" s="56" t="s">
        <v>130</v>
      </c>
      <c r="T88" s="57" t="s">
        <v>131</v>
      </c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</row>
    <row r="89" spans="1:65" s="2" customFormat="1" ht="22.9" customHeight="1">
      <c r="A89" s="30"/>
      <c r="B89" s="31"/>
      <c r="C89" s="62" t="s">
        <v>132</v>
      </c>
      <c r="D89" s="30"/>
      <c r="E89" s="30"/>
      <c r="F89" s="30"/>
      <c r="G89" s="30"/>
      <c r="H89" s="30"/>
      <c r="I89" s="30"/>
      <c r="J89" s="115">
        <f>BK89</f>
        <v>0</v>
      </c>
      <c r="K89" s="30"/>
      <c r="L89" s="31"/>
      <c r="M89" s="58"/>
      <c r="N89" s="49"/>
      <c r="O89" s="59"/>
      <c r="P89" s="116">
        <f>P90</f>
        <v>1594.390817</v>
      </c>
      <c r="Q89" s="59"/>
      <c r="R89" s="116">
        <f>R90</f>
        <v>0</v>
      </c>
      <c r="S89" s="59"/>
      <c r="T89" s="117">
        <f>T90</f>
        <v>1775.7693800000002</v>
      </c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T89" s="18" t="s">
        <v>69</v>
      </c>
      <c r="AU89" s="18" t="s">
        <v>115</v>
      </c>
      <c r="BK89" s="118">
        <f>BK90</f>
        <v>0</v>
      </c>
    </row>
    <row r="90" spans="1:65" s="11" customFormat="1" ht="25.9" customHeight="1">
      <c r="B90" s="119"/>
      <c r="D90" s="120" t="s">
        <v>69</v>
      </c>
      <c r="E90" s="121" t="s">
        <v>133</v>
      </c>
      <c r="F90" s="121" t="s">
        <v>134</v>
      </c>
      <c r="J90" s="122">
        <f>BK90</f>
        <v>0</v>
      </c>
      <c r="L90" s="119"/>
      <c r="M90" s="123"/>
      <c r="N90" s="124"/>
      <c r="O90" s="124"/>
      <c r="P90" s="125">
        <f>P91+P198+P211</f>
        <v>1594.390817</v>
      </c>
      <c r="Q90" s="124"/>
      <c r="R90" s="125">
        <f>R91+R198+R211</f>
        <v>0</v>
      </c>
      <c r="S90" s="124"/>
      <c r="T90" s="126">
        <f>T91+T198+T211</f>
        <v>1775.7693800000002</v>
      </c>
      <c r="AR90" s="120" t="s">
        <v>75</v>
      </c>
      <c r="AT90" s="127" t="s">
        <v>69</v>
      </c>
      <c r="AU90" s="127" t="s">
        <v>70</v>
      </c>
      <c r="AY90" s="120" t="s">
        <v>135</v>
      </c>
      <c r="BK90" s="128">
        <f>BK91+BK198+BK211</f>
        <v>0</v>
      </c>
    </row>
    <row r="91" spans="1:65" s="11" customFormat="1" ht="22.9" customHeight="1">
      <c r="B91" s="119"/>
      <c r="D91" s="120" t="s">
        <v>69</v>
      </c>
      <c r="E91" s="129" t="s">
        <v>75</v>
      </c>
      <c r="F91" s="129" t="s">
        <v>136</v>
      </c>
      <c r="J91" s="130">
        <f>BK91</f>
        <v>0</v>
      </c>
      <c r="L91" s="119"/>
      <c r="M91" s="123"/>
      <c r="N91" s="124"/>
      <c r="O91" s="124"/>
      <c r="P91" s="125">
        <f>SUM(P92:P197)</f>
        <v>814.6189099999998</v>
      </c>
      <c r="Q91" s="124"/>
      <c r="R91" s="125">
        <f>SUM(R92:R197)</f>
        <v>0</v>
      </c>
      <c r="S91" s="124"/>
      <c r="T91" s="126">
        <f>SUM(T92:T197)</f>
        <v>1757.3395800000001</v>
      </c>
      <c r="AR91" s="120" t="s">
        <v>75</v>
      </c>
      <c r="AT91" s="127" t="s">
        <v>69</v>
      </c>
      <c r="AU91" s="127" t="s">
        <v>75</v>
      </c>
      <c r="AY91" s="120" t="s">
        <v>135</v>
      </c>
      <c r="BK91" s="128">
        <f>SUM(BK92:BK197)</f>
        <v>0</v>
      </c>
    </row>
    <row r="92" spans="1:65" s="2" customFormat="1" ht="24">
      <c r="A92" s="30"/>
      <c r="B92" s="131"/>
      <c r="C92" s="132" t="s">
        <v>75</v>
      </c>
      <c r="D92" s="132" t="s">
        <v>137</v>
      </c>
      <c r="E92" s="133" t="s">
        <v>138</v>
      </c>
      <c r="F92" s="134" t="s">
        <v>139</v>
      </c>
      <c r="G92" s="135" t="s">
        <v>140</v>
      </c>
      <c r="H92" s="136">
        <v>20</v>
      </c>
      <c r="I92" s="137"/>
      <c r="J92" s="137">
        <f>ROUND(I92*H92,2)</f>
        <v>0</v>
      </c>
      <c r="K92" s="134" t="s">
        <v>141</v>
      </c>
      <c r="L92" s="31"/>
      <c r="M92" s="138" t="s">
        <v>3</v>
      </c>
      <c r="N92" s="139" t="s">
        <v>41</v>
      </c>
      <c r="O92" s="140">
        <v>0.34799999999999998</v>
      </c>
      <c r="P92" s="140">
        <f>O92*H92</f>
        <v>6.9599999999999991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R92" s="142" t="s">
        <v>142</v>
      </c>
      <c r="AT92" s="142" t="s">
        <v>137</v>
      </c>
      <c r="AU92" s="142" t="s">
        <v>77</v>
      </c>
      <c r="AY92" s="18" t="s">
        <v>135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8" t="s">
        <v>75</v>
      </c>
      <c r="BK92" s="143">
        <f>ROUND(I92*H92,2)</f>
        <v>0</v>
      </c>
      <c r="BL92" s="18" t="s">
        <v>142</v>
      </c>
      <c r="BM92" s="142" t="s">
        <v>143</v>
      </c>
    </row>
    <row r="93" spans="1:65" s="12" customFormat="1">
      <c r="B93" s="144"/>
      <c r="D93" s="145" t="s">
        <v>144</v>
      </c>
      <c r="E93" s="146" t="s">
        <v>3</v>
      </c>
      <c r="F93" s="147" t="s">
        <v>145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144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135</v>
      </c>
    </row>
    <row r="94" spans="1:65" s="13" customFormat="1">
      <c r="B94" s="151"/>
      <c r="D94" s="145" t="s">
        <v>144</v>
      </c>
      <c r="E94" s="152" t="s">
        <v>3</v>
      </c>
      <c r="F94" s="153" t="s">
        <v>146</v>
      </c>
      <c r="H94" s="154">
        <v>20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144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135</v>
      </c>
    </row>
    <row r="95" spans="1:65" s="14" customFormat="1">
      <c r="B95" s="158"/>
      <c r="D95" s="145" t="s">
        <v>144</v>
      </c>
      <c r="E95" s="159" t="s">
        <v>3</v>
      </c>
      <c r="F95" s="160" t="s">
        <v>147</v>
      </c>
      <c r="H95" s="161">
        <v>20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144</v>
      </c>
      <c r="AU95" s="159" t="s">
        <v>77</v>
      </c>
      <c r="AV95" s="14" t="s">
        <v>142</v>
      </c>
      <c r="AW95" s="14" t="s">
        <v>30</v>
      </c>
      <c r="AX95" s="14" t="s">
        <v>75</v>
      </c>
      <c r="AY95" s="159" t="s">
        <v>135</v>
      </c>
    </row>
    <row r="96" spans="1:65" s="2" customFormat="1" ht="36">
      <c r="A96" s="30"/>
      <c r="B96" s="131"/>
      <c r="C96" s="132" t="s">
        <v>77</v>
      </c>
      <c r="D96" s="132" t="s">
        <v>137</v>
      </c>
      <c r="E96" s="133" t="s">
        <v>148</v>
      </c>
      <c r="F96" s="134" t="s">
        <v>149</v>
      </c>
      <c r="G96" s="135" t="s">
        <v>140</v>
      </c>
      <c r="H96" s="136">
        <v>117.92</v>
      </c>
      <c r="I96" s="137"/>
      <c r="J96" s="137">
        <f>ROUND(I96*H96,2)</f>
        <v>0</v>
      </c>
      <c r="K96" s="134" t="s">
        <v>141</v>
      </c>
      <c r="L96" s="31"/>
      <c r="M96" s="138" t="s">
        <v>3</v>
      </c>
      <c r="N96" s="139" t="s">
        <v>41</v>
      </c>
      <c r="O96" s="140">
        <v>0.27200000000000002</v>
      </c>
      <c r="P96" s="140">
        <f>O96*H96</f>
        <v>32.074240000000003</v>
      </c>
      <c r="Q96" s="140">
        <v>0</v>
      </c>
      <c r="R96" s="140">
        <f>Q96*H96</f>
        <v>0</v>
      </c>
      <c r="S96" s="140">
        <v>0.26</v>
      </c>
      <c r="T96" s="141">
        <f>S96*H96</f>
        <v>30.659200000000002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142</v>
      </c>
      <c r="AT96" s="142" t="s">
        <v>137</v>
      </c>
      <c r="AU96" s="142" t="s">
        <v>77</v>
      </c>
      <c r="AY96" s="18" t="s">
        <v>135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142</v>
      </c>
      <c r="BM96" s="142" t="s">
        <v>150</v>
      </c>
    </row>
    <row r="97" spans="1:65" s="12" customFormat="1">
      <c r="B97" s="144"/>
      <c r="D97" s="145" t="s">
        <v>144</v>
      </c>
      <c r="E97" s="146" t="s">
        <v>3</v>
      </c>
      <c r="F97" s="147" t="s">
        <v>145</v>
      </c>
      <c r="H97" s="146" t="s">
        <v>3</v>
      </c>
      <c r="L97" s="144"/>
      <c r="M97" s="148"/>
      <c r="N97" s="149"/>
      <c r="O97" s="149"/>
      <c r="P97" s="149"/>
      <c r="Q97" s="149"/>
      <c r="R97" s="149"/>
      <c r="S97" s="149"/>
      <c r="T97" s="150"/>
      <c r="AT97" s="146" t="s">
        <v>144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135</v>
      </c>
    </row>
    <row r="98" spans="1:65" s="13" customFormat="1">
      <c r="B98" s="151"/>
      <c r="D98" s="145" t="s">
        <v>144</v>
      </c>
      <c r="E98" s="152" t="s">
        <v>3</v>
      </c>
      <c r="F98" s="153" t="s">
        <v>151</v>
      </c>
      <c r="H98" s="154">
        <v>117.92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144</v>
      </c>
      <c r="AU98" s="152" t="s">
        <v>77</v>
      </c>
      <c r="AV98" s="13" t="s">
        <v>77</v>
      </c>
      <c r="AW98" s="13" t="s">
        <v>30</v>
      </c>
      <c r="AX98" s="13" t="s">
        <v>70</v>
      </c>
      <c r="AY98" s="152" t="s">
        <v>135</v>
      </c>
    </row>
    <row r="99" spans="1:65" s="14" customFormat="1">
      <c r="B99" s="158"/>
      <c r="D99" s="145" t="s">
        <v>144</v>
      </c>
      <c r="E99" s="159" t="s">
        <v>3</v>
      </c>
      <c r="F99" s="160" t="s">
        <v>147</v>
      </c>
      <c r="H99" s="161">
        <v>117.92</v>
      </c>
      <c r="L99" s="158"/>
      <c r="M99" s="162"/>
      <c r="N99" s="163"/>
      <c r="O99" s="163"/>
      <c r="P99" s="163"/>
      <c r="Q99" s="163"/>
      <c r="R99" s="163"/>
      <c r="S99" s="163"/>
      <c r="T99" s="164"/>
      <c r="AT99" s="159" t="s">
        <v>144</v>
      </c>
      <c r="AU99" s="159" t="s">
        <v>77</v>
      </c>
      <c r="AV99" s="14" t="s">
        <v>142</v>
      </c>
      <c r="AW99" s="14" t="s">
        <v>30</v>
      </c>
      <c r="AX99" s="14" t="s">
        <v>75</v>
      </c>
      <c r="AY99" s="159" t="s">
        <v>135</v>
      </c>
    </row>
    <row r="100" spans="1:65" s="2" customFormat="1" ht="33" customHeight="1">
      <c r="A100" s="30"/>
      <c r="B100" s="131"/>
      <c r="C100" s="132" t="s">
        <v>152</v>
      </c>
      <c r="D100" s="132" t="s">
        <v>137</v>
      </c>
      <c r="E100" s="133" t="s">
        <v>153</v>
      </c>
      <c r="F100" s="134" t="s">
        <v>154</v>
      </c>
      <c r="G100" s="135" t="s">
        <v>140</v>
      </c>
      <c r="H100" s="136">
        <v>98.38</v>
      </c>
      <c r="I100" s="137"/>
      <c r="J100" s="137">
        <f>ROUND(I100*H100,2)</f>
        <v>0</v>
      </c>
      <c r="K100" s="134" t="s">
        <v>141</v>
      </c>
      <c r="L100" s="31"/>
      <c r="M100" s="138" t="s">
        <v>3</v>
      </c>
      <c r="N100" s="139" t="s">
        <v>41</v>
      </c>
      <c r="O100" s="140">
        <v>0.34399999999999997</v>
      </c>
      <c r="P100" s="140">
        <f>O100*H100</f>
        <v>33.842719999999993</v>
      </c>
      <c r="Q100" s="140">
        <v>0</v>
      </c>
      <c r="R100" s="140">
        <f>Q100*H100</f>
        <v>0</v>
      </c>
      <c r="S100" s="140">
        <v>0.29499999999999998</v>
      </c>
      <c r="T100" s="141">
        <f>S100*H100</f>
        <v>29.022099999999998</v>
      </c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R100" s="142" t="s">
        <v>142</v>
      </c>
      <c r="AT100" s="142" t="s">
        <v>137</v>
      </c>
      <c r="AU100" s="142" t="s">
        <v>77</v>
      </c>
      <c r="AY100" s="18" t="s">
        <v>135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8" t="s">
        <v>75</v>
      </c>
      <c r="BK100" s="143">
        <f>ROUND(I100*H100,2)</f>
        <v>0</v>
      </c>
      <c r="BL100" s="18" t="s">
        <v>142</v>
      </c>
      <c r="BM100" s="142" t="s">
        <v>155</v>
      </c>
    </row>
    <row r="101" spans="1:65" s="12" customFormat="1">
      <c r="B101" s="144"/>
      <c r="D101" s="145" t="s">
        <v>144</v>
      </c>
      <c r="E101" s="146" t="s">
        <v>3</v>
      </c>
      <c r="F101" s="147" t="s">
        <v>145</v>
      </c>
      <c r="H101" s="146" t="s">
        <v>3</v>
      </c>
      <c r="L101" s="144"/>
      <c r="M101" s="148"/>
      <c r="N101" s="149"/>
      <c r="O101" s="149"/>
      <c r="P101" s="149"/>
      <c r="Q101" s="149"/>
      <c r="R101" s="149"/>
      <c r="S101" s="149"/>
      <c r="T101" s="150"/>
      <c r="AT101" s="146" t="s">
        <v>144</v>
      </c>
      <c r="AU101" s="146" t="s">
        <v>77</v>
      </c>
      <c r="AV101" s="12" t="s">
        <v>75</v>
      </c>
      <c r="AW101" s="12" t="s">
        <v>30</v>
      </c>
      <c r="AX101" s="12" t="s">
        <v>70</v>
      </c>
      <c r="AY101" s="146" t="s">
        <v>135</v>
      </c>
    </row>
    <row r="102" spans="1:65" s="13" customFormat="1">
      <c r="B102" s="151"/>
      <c r="D102" s="145" t="s">
        <v>144</v>
      </c>
      <c r="E102" s="152" t="s">
        <v>3</v>
      </c>
      <c r="F102" s="153" t="s">
        <v>156</v>
      </c>
      <c r="H102" s="154">
        <v>98.38</v>
      </c>
      <c r="L102" s="151"/>
      <c r="M102" s="155"/>
      <c r="N102" s="156"/>
      <c r="O102" s="156"/>
      <c r="P102" s="156"/>
      <c r="Q102" s="156"/>
      <c r="R102" s="156"/>
      <c r="S102" s="156"/>
      <c r="T102" s="157"/>
      <c r="AT102" s="152" t="s">
        <v>144</v>
      </c>
      <c r="AU102" s="152" t="s">
        <v>77</v>
      </c>
      <c r="AV102" s="13" t="s">
        <v>77</v>
      </c>
      <c r="AW102" s="13" t="s">
        <v>30</v>
      </c>
      <c r="AX102" s="13" t="s">
        <v>70</v>
      </c>
      <c r="AY102" s="152" t="s">
        <v>135</v>
      </c>
    </row>
    <row r="103" spans="1:65" s="14" customFormat="1">
      <c r="B103" s="158"/>
      <c r="D103" s="145" t="s">
        <v>144</v>
      </c>
      <c r="E103" s="159" t="s">
        <v>3</v>
      </c>
      <c r="F103" s="160" t="s">
        <v>147</v>
      </c>
      <c r="H103" s="161">
        <v>98.38</v>
      </c>
      <c r="L103" s="158"/>
      <c r="M103" s="162"/>
      <c r="N103" s="163"/>
      <c r="O103" s="163"/>
      <c r="P103" s="163"/>
      <c r="Q103" s="163"/>
      <c r="R103" s="163"/>
      <c r="S103" s="163"/>
      <c r="T103" s="164"/>
      <c r="AT103" s="159" t="s">
        <v>144</v>
      </c>
      <c r="AU103" s="159" t="s">
        <v>77</v>
      </c>
      <c r="AV103" s="14" t="s">
        <v>142</v>
      </c>
      <c r="AW103" s="14" t="s">
        <v>30</v>
      </c>
      <c r="AX103" s="14" t="s">
        <v>75</v>
      </c>
      <c r="AY103" s="159" t="s">
        <v>135</v>
      </c>
    </row>
    <row r="104" spans="1:65" s="2" customFormat="1" ht="44.25" customHeight="1">
      <c r="A104" s="30"/>
      <c r="B104" s="131"/>
      <c r="C104" s="132" t="s">
        <v>142</v>
      </c>
      <c r="D104" s="132" t="s">
        <v>137</v>
      </c>
      <c r="E104" s="133" t="s">
        <v>157</v>
      </c>
      <c r="F104" s="134" t="s">
        <v>158</v>
      </c>
      <c r="G104" s="135" t="s">
        <v>140</v>
      </c>
      <c r="H104" s="136">
        <v>676.23</v>
      </c>
      <c r="I104" s="137"/>
      <c r="J104" s="137">
        <f>ROUND(I104*H104,2)</f>
        <v>0</v>
      </c>
      <c r="K104" s="134" t="s">
        <v>141</v>
      </c>
      <c r="L104" s="31"/>
      <c r="M104" s="138" t="s">
        <v>3</v>
      </c>
      <c r="N104" s="139" t="s">
        <v>41</v>
      </c>
      <c r="O104" s="140">
        <v>6.9000000000000006E-2</v>
      </c>
      <c r="P104" s="140">
        <f>O104*H104</f>
        <v>46.659870000000005</v>
      </c>
      <c r="Q104" s="140">
        <v>0</v>
      </c>
      <c r="R104" s="140">
        <f>Q104*H104</f>
        <v>0</v>
      </c>
      <c r="S104" s="140">
        <v>0.42499999999999999</v>
      </c>
      <c r="T104" s="141">
        <f>S104*H104</f>
        <v>287.39774999999997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2" t="s">
        <v>142</v>
      </c>
      <c r="AT104" s="142" t="s">
        <v>137</v>
      </c>
      <c r="AU104" s="142" t="s">
        <v>77</v>
      </c>
      <c r="AY104" s="18" t="s">
        <v>135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142</v>
      </c>
      <c r="BM104" s="142" t="s">
        <v>159</v>
      </c>
    </row>
    <row r="105" spans="1:65" s="12" customFormat="1">
      <c r="B105" s="144"/>
      <c r="D105" s="145" t="s">
        <v>144</v>
      </c>
      <c r="E105" s="146" t="s">
        <v>3</v>
      </c>
      <c r="F105" s="147" t="s">
        <v>145</v>
      </c>
      <c r="H105" s="146" t="s">
        <v>3</v>
      </c>
      <c r="L105" s="144"/>
      <c r="M105" s="148"/>
      <c r="N105" s="149"/>
      <c r="O105" s="149"/>
      <c r="P105" s="149"/>
      <c r="Q105" s="149"/>
      <c r="R105" s="149"/>
      <c r="S105" s="149"/>
      <c r="T105" s="150"/>
      <c r="AT105" s="146" t="s">
        <v>144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135</v>
      </c>
    </row>
    <row r="106" spans="1:65" s="13" customFormat="1">
      <c r="B106" s="151"/>
      <c r="D106" s="145" t="s">
        <v>144</v>
      </c>
      <c r="E106" s="152" t="s">
        <v>3</v>
      </c>
      <c r="F106" s="153" t="s">
        <v>160</v>
      </c>
      <c r="H106" s="154">
        <v>676.23</v>
      </c>
      <c r="L106" s="151"/>
      <c r="M106" s="155"/>
      <c r="N106" s="156"/>
      <c r="O106" s="156"/>
      <c r="P106" s="156"/>
      <c r="Q106" s="156"/>
      <c r="R106" s="156"/>
      <c r="S106" s="156"/>
      <c r="T106" s="157"/>
      <c r="AT106" s="152" t="s">
        <v>144</v>
      </c>
      <c r="AU106" s="152" t="s">
        <v>77</v>
      </c>
      <c r="AV106" s="13" t="s">
        <v>77</v>
      </c>
      <c r="AW106" s="13" t="s">
        <v>30</v>
      </c>
      <c r="AX106" s="13" t="s">
        <v>70</v>
      </c>
      <c r="AY106" s="152" t="s">
        <v>135</v>
      </c>
    </row>
    <row r="107" spans="1:65" s="14" customFormat="1">
      <c r="B107" s="158"/>
      <c r="D107" s="145" t="s">
        <v>144</v>
      </c>
      <c r="E107" s="159" t="s">
        <v>3</v>
      </c>
      <c r="F107" s="160" t="s">
        <v>147</v>
      </c>
      <c r="H107" s="161">
        <v>676.23</v>
      </c>
      <c r="L107" s="158"/>
      <c r="M107" s="162"/>
      <c r="N107" s="163"/>
      <c r="O107" s="163"/>
      <c r="P107" s="163"/>
      <c r="Q107" s="163"/>
      <c r="R107" s="163"/>
      <c r="S107" s="163"/>
      <c r="T107" s="164"/>
      <c r="AT107" s="159" t="s">
        <v>144</v>
      </c>
      <c r="AU107" s="159" t="s">
        <v>77</v>
      </c>
      <c r="AV107" s="14" t="s">
        <v>142</v>
      </c>
      <c r="AW107" s="14" t="s">
        <v>30</v>
      </c>
      <c r="AX107" s="14" t="s">
        <v>75</v>
      </c>
      <c r="AY107" s="159" t="s">
        <v>135</v>
      </c>
    </row>
    <row r="108" spans="1:65" s="2" customFormat="1" ht="33" customHeight="1">
      <c r="A108" s="30"/>
      <c r="B108" s="131"/>
      <c r="C108" s="132" t="s">
        <v>161</v>
      </c>
      <c r="D108" s="132" t="s">
        <v>137</v>
      </c>
      <c r="E108" s="133" t="s">
        <v>162</v>
      </c>
      <c r="F108" s="134" t="s">
        <v>163</v>
      </c>
      <c r="G108" s="135" t="s">
        <v>140</v>
      </c>
      <c r="H108" s="136">
        <v>117.92</v>
      </c>
      <c r="I108" s="137"/>
      <c r="J108" s="137">
        <f>ROUND(I108*H108,2)</f>
        <v>0</v>
      </c>
      <c r="K108" s="134" t="s">
        <v>141</v>
      </c>
      <c r="L108" s="31"/>
      <c r="M108" s="138" t="s">
        <v>3</v>
      </c>
      <c r="N108" s="139" t="s">
        <v>41</v>
      </c>
      <c r="O108" s="140">
        <v>0.69499999999999995</v>
      </c>
      <c r="P108" s="140">
        <f>O108*H108</f>
        <v>81.954399999999993</v>
      </c>
      <c r="Q108" s="140">
        <v>0</v>
      </c>
      <c r="R108" s="140">
        <f>Q108*H108</f>
        <v>0</v>
      </c>
      <c r="S108" s="140">
        <v>0.28999999999999998</v>
      </c>
      <c r="T108" s="141">
        <f>S108*H108</f>
        <v>34.196799999999996</v>
      </c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R108" s="142" t="s">
        <v>142</v>
      </c>
      <c r="AT108" s="142" t="s">
        <v>137</v>
      </c>
      <c r="AU108" s="142" t="s">
        <v>77</v>
      </c>
      <c r="AY108" s="18" t="s">
        <v>135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8" t="s">
        <v>75</v>
      </c>
      <c r="BK108" s="143">
        <f>ROUND(I108*H108,2)</f>
        <v>0</v>
      </c>
      <c r="BL108" s="18" t="s">
        <v>142</v>
      </c>
      <c r="BM108" s="142" t="s">
        <v>164</v>
      </c>
    </row>
    <row r="109" spans="1:65" s="12" customFormat="1">
      <c r="B109" s="144"/>
      <c r="D109" s="145" t="s">
        <v>144</v>
      </c>
      <c r="E109" s="146" t="s">
        <v>3</v>
      </c>
      <c r="F109" s="147" t="s">
        <v>145</v>
      </c>
      <c r="H109" s="146" t="s">
        <v>3</v>
      </c>
      <c r="L109" s="144"/>
      <c r="M109" s="148"/>
      <c r="N109" s="149"/>
      <c r="O109" s="149"/>
      <c r="P109" s="149"/>
      <c r="Q109" s="149"/>
      <c r="R109" s="149"/>
      <c r="S109" s="149"/>
      <c r="T109" s="150"/>
      <c r="AT109" s="146" t="s">
        <v>144</v>
      </c>
      <c r="AU109" s="146" t="s">
        <v>77</v>
      </c>
      <c r="AV109" s="12" t="s">
        <v>75</v>
      </c>
      <c r="AW109" s="12" t="s">
        <v>30</v>
      </c>
      <c r="AX109" s="12" t="s">
        <v>70</v>
      </c>
      <c r="AY109" s="146" t="s">
        <v>135</v>
      </c>
    </row>
    <row r="110" spans="1:65" s="13" customFormat="1">
      <c r="B110" s="151"/>
      <c r="D110" s="145" t="s">
        <v>144</v>
      </c>
      <c r="E110" s="152" t="s">
        <v>3</v>
      </c>
      <c r="F110" s="153" t="s">
        <v>165</v>
      </c>
      <c r="H110" s="154">
        <v>117.92</v>
      </c>
      <c r="L110" s="151"/>
      <c r="M110" s="155"/>
      <c r="N110" s="156"/>
      <c r="O110" s="156"/>
      <c r="P110" s="156"/>
      <c r="Q110" s="156"/>
      <c r="R110" s="156"/>
      <c r="S110" s="156"/>
      <c r="T110" s="157"/>
      <c r="AT110" s="152" t="s">
        <v>144</v>
      </c>
      <c r="AU110" s="152" t="s">
        <v>77</v>
      </c>
      <c r="AV110" s="13" t="s">
        <v>77</v>
      </c>
      <c r="AW110" s="13" t="s">
        <v>30</v>
      </c>
      <c r="AX110" s="13" t="s">
        <v>70</v>
      </c>
      <c r="AY110" s="152" t="s">
        <v>135</v>
      </c>
    </row>
    <row r="111" spans="1:65" s="14" customFormat="1">
      <c r="B111" s="158"/>
      <c r="D111" s="145" t="s">
        <v>144</v>
      </c>
      <c r="E111" s="159" t="s">
        <v>3</v>
      </c>
      <c r="F111" s="160" t="s">
        <v>147</v>
      </c>
      <c r="H111" s="161">
        <v>117.92</v>
      </c>
      <c r="L111" s="158"/>
      <c r="M111" s="162"/>
      <c r="N111" s="163"/>
      <c r="O111" s="163"/>
      <c r="P111" s="163"/>
      <c r="Q111" s="163"/>
      <c r="R111" s="163"/>
      <c r="S111" s="163"/>
      <c r="T111" s="164"/>
      <c r="AT111" s="159" t="s">
        <v>144</v>
      </c>
      <c r="AU111" s="159" t="s">
        <v>77</v>
      </c>
      <c r="AV111" s="14" t="s">
        <v>142</v>
      </c>
      <c r="AW111" s="14" t="s">
        <v>30</v>
      </c>
      <c r="AX111" s="14" t="s">
        <v>75</v>
      </c>
      <c r="AY111" s="159" t="s">
        <v>135</v>
      </c>
    </row>
    <row r="112" spans="1:65" s="2" customFormat="1" ht="24">
      <c r="A112" s="30"/>
      <c r="B112" s="131"/>
      <c r="C112" s="132" t="s">
        <v>166</v>
      </c>
      <c r="D112" s="132" t="s">
        <v>137</v>
      </c>
      <c r="E112" s="133" t="s">
        <v>167</v>
      </c>
      <c r="F112" s="134" t="s">
        <v>168</v>
      </c>
      <c r="G112" s="135" t="s">
        <v>140</v>
      </c>
      <c r="H112" s="136">
        <v>5.59</v>
      </c>
      <c r="I112" s="137"/>
      <c r="J112" s="137">
        <f>ROUND(I112*H112,2)</f>
        <v>0</v>
      </c>
      <c r="K112" s="134" t="s">
        <v>141</v>
      </c>
      <c r="L112" s="31"/>
      <c r="M112" s="138" t="s">
        <v>3</v>
      </c>
      <c r="N112" s="139" t="s">
        <v>41</v>
      </c>
      <c r="O112" s="140">
        <v>1.35</v>
      </c>
      <c r="P112" s="140">
        <f>O112*H112</f>
        <v>7.5465</v>
      </c>
      <c r="Q112" s="140">
        <v>0</v>
      </c>
      <c r="R112" s="140">
        <f>Q112*H112</f>
        <v>0</v>
      </c>
      <c r="S112" s="140">
        <v>0.32500000000000001</v>
      </c>
      <c r="T112" s="141">
        <f>S112*H112</f>
        <v>1.8167500000000001</v>
      </c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R112" s="142" t="s">
        <v>142</v>
      </c>
      <c r="AT112" s="142" t="s">
        <v>137</v>
      </c>
      <c r="AU112" s="142" t="s">
        <v>77</v>
      </c>
      <c r="AY112" s="18" t="s">
        <v>135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8" t="s">
        <v>75</v>
      </c>
      <c r="BK112" s="143">
        <f>ROUND(I112*H112,2)</f>
        <v>0</v>
      </c>
      <c r="BL112" s="18" t="s">
        <v>142</v>
      </c>
      <c r="BM112" s="142" t="s">
        <v>169</v>
      </c>
    </row>
    <row r="113" spans="1:65" s="12" customFormat="1">
      <c r="B113" s="144"/>
      <c r="D113" s="145" t="s">
        <v>144</v>
      </c>
      <c r="E113" s="146" t="s">
        <v>3</v>
      </c>
      <c r="F113" s="147" t="s">
        <v>145</v>
      </c>
      <c r="H113" s="146" t="s">
        <v>3</v>
      </c>
      <c r="L113" s="144"/>
      <c r="M113" s="148"/>
      <c r="N113" s="149"/>
      <c r="O113" s="149"/>
      <c r="P113" s="149"/>
      <c r="Q113" s="149"/>
      <c r="R113" s="149"/>
      <c r="S113" s="149"/>
      <c r="T113" s="150"/>
      <c r="AT113" s="146" t="s">
        <v>144</v>
      </c>
      <c r="AU113" s="146" t="s">
        <v>77</v>
      </c>
      <c r="AV113" s="12" t="s">
        <v>75</v>
      </c>
      <c r="AW113" s="12" t="s">
        <v>30</v>
      </c>
      <c r="AX113" s="12" t="s">
        <v>70</v>
      </c>
      <c r="AY113" s="146" t="s">
        <v>135</v>
      </c>
    </row>
    <row r="114" spans="1:65" s="13" customFormat="1">
      <c r="B114" s="151"/>
      <c r="D114" s="145" t="s">
        <v>144</v>
      </c>
      <c r="E114" s="152" t="s">
        <v>3</v>
      </c>
      <c r="F114" s="153" t="s">
        <v>170</v>
      </c>
      <c r="H114" s="154">
        <v>5.59</v>
      </c>
      <c r="L114" s="151"/>
      <c r="M114" s="155"/>
      <c r="N114" s="156"/>
      <c r="O114" s="156"/>
      <c r="P114" s="156"/>
      <c r="Q114" s="156"/>
      <c r="R114" s="156"/>
      <c r="S114" s="156"/>
      <c r="T114" s="157"/>
      <c r="AT114" s="152" t="s">
        <v>144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135</v>
      </c>
    </row>
    <row r="115" spans="1:65" s="14" customFormat="1">
      <c r="B115" s="158"/>
      <c r="D115" s="145" t="s">
        <v>144</v>
      </c>
      <c r="E115" s="159" t="s">
        <v>3</v>
      </c>
      <c r="F115" s="160" t="s">
        <v>147</v>
      </c>
      <c r="H115" s="161">
        <v>5.59</v>
      </c>
      <c r="L115" s="158"/>
      <c r="M115" s="162"/>
      <c r="N115" s="163"/>
      <c r="O115" s="163"/>
      <c r="P115" s="163"/>
      <c r="Q115" s="163"/>
      <c r="R115" s="163"/>
      <c r="S115" s="163"/>
      <c r="T115" s="164"/>
      <c r="AT115" s="159" t="s">
        <v>144</v>
      </c>
      <c r="AU115" s="159" t="s">
        <v>77</v>
      </c>
      <c r="AV115" s="14" t="s">
        <v>142</v>
      </c>
      <c r="AW115" s="14" t="s">
        <v>30</v>
      </c>
      <c r="AX115" s="14" t="s">
        <v>75</v>
      </c>
      <c r="AY115" s="159" t="s">
        <v>135</v>
      </c>
    </row>
    <row r="116" spans="1:65" s="2" customFormat="1" ht="36">
      <c r="A116" s="30"/>
      <c r="B116" s="131"/>
      <c r="C116" s="132" t="s">
        <v>171</v>
      </c>
      <c r="D116" s="132" t="s">
        <v>137</v>
      </c>
      <c r="E116" s="133" t="s">
        <v>172</v>
      </c>
      <c r="F116" s="134" t="s">
        <v>173</v>
      </c>
      <c r="G116" s="135" t="s">
        <v>140</v>
      </c>
      <c r="H116" s="136">
        <v>94.09</v>
      </c>
      <c r="I116" s="137"/>
      <c r="J116" s="137">
        <f>ROUND(I116*H116,2)</f>
        <v>0</v>
      </c>
      <c r="K116" s="134" t="s">
        <v>141</v>
      </c>
      <c r="L116" s="31"/>
      <c r="M116" s="138" t="s">
        <v>3</v>
      </c>
      <c r="N116" s="139" t="s">
        <v>41</v>
      </c>
      <c r="O116" s="140">
        <v>0.20100000000000001</v>
      </c>
      <c r="P116" s="140">
        <f>O116*H116</f>
        <v>18.912090000000003</v>
      </c>
      <c r="Q116" s="140">
        <v>0</v>
      </c>
      <c r="R116" s="140">
        <f>Q116*H116</f>
        <v>0</v>
      </c>
      <c r="S116" s="140">
        <v>0.62</v>
      </c>
      <c r="T116" s="141">
        <f>S116*H116</f>
        <v>58.335799999999999</v>
      </c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R116" s="142" t="s">
        <v>142</v>
      </c>
      <c r="AT116" s="142" t="s">
        <v>137</v>
      </c>
      <c r="AU116" s="142" t="s">
        <v>77</v>
      </c>
      <c r="AY116" s="18" t="s">
        <v>135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142</v>
      </c>
      <c r="BM116" s="142" t="s">
        <v>174</v>
      </c>
    </row>
    <row r="117" spans="1:65" s="12" customFormat="1">
      <c r="B117" s="144"/>
      <c r="D117" s="145" t="s">
        <v>144</v>
      </c>
      <c r="E117" s="146" t="s">
        <v>3</v>
      </c>
      <c r="F117" s="147" t="s">
        <v>145</v>
      </c>
      <c r="H117" s="146" t="s">
        <v>3</v>
      </c>
      <c r="L117" s="144"/>
      <c r="M117" s="148"/>
      <c r="N117" s="149"/>
      <c r="O117" s="149"/>
      <c r="P117" s="149"/>
      <c r="Q117" s="149"/>
      <c r="R117" s="149"/>
      <c r="S117" s="149"/>
      <c r="T117" s="150"/>
      <c r="AT117" s="146" t="s">
        <v>144</v>
      </c>
      <c r="AU117" s="146" t="s">
        <v>77</v>
      </c>
      <c r="AV117" s="12" t="s">
        <v>75</v>
      </c>
      <c r="AW117" s="12" t="s">
        <v>30</v>
      </c>
      <c r="AX117" s="12" t="s">
        <v>70</v>
      </c>
      <c r="AY117" s="146" t="s">
        <v>135</v>
      </c>
    </row>
    <row r="118" spans="1:65" s="13" customFormat="1">
      <c r="B118" s="151"/>
      <c r="D118" s="145" t="s">
        <v>144</v>
      </c>
      <c r="E118" s="152" t="s">
        <v>3</v>
      </c>
      <c r="F118" s="153" t="s">
        <v>175</v>
      </c>
      <c r="H118" s="154">
        <v>94.09</v>
      </c>
      <c r="L118" s="151"/>
      <c r="M118" s="155"/>
      <c r="N118" s="156"/>
      <c r="O118" s="156"/>
      <c r="P118" s="156"/>
      <c r="Q118" s="156"/>
      <c r="R118" s="156"/>
      <c r="S118" s="156"/>
      <c r="T118" s="157"/>
      <c r="AT118" s="152" t="s">
        <v>144</v>
      </c>
      <c r="AU118" s="152" t="s">
        <v>77</v>
      </c>
      <c r="AV118" s="13" t="s">
        <v>77</v>
      </c>
      <c r="AW118" s="13" t="s">
        <v>30</v>
      </c>
      <c r="AX118" s="13" t="s">
        <v>70</v>
      </c>
      <c r="AY118" s="152" t="s">
        <v>135</v>
      </c>
    </row>
    <row r="119" spans="1:65" s="14" customFormat="1">
      <c r="B119" s="158"/>
      <c r="D119" s="145" t="s">
        <v>144</v>
      </c>
      <c r="E119" s="159" t="s">
        <v>3</v>
      </c>
      <c r="F119" s="160" t="s">
        <v>147</v>
      </c>
      <c r="H119" s="161">
        <v>94.09</v>
      </c>
      <c r="L119" s="158"/>
      <c r="M119" s="162"/>
      <c r="N119" s="163"/>
      <c r="O119" s="163"/>
      <c r="P119" s="163"/>
      <c r="Q119" s="163"/>
      <c r="R119" s="163"/>
      <c r="S119" s="163"/>
      <c r="T119" s="164"/>
      <c r="AT119" s="159" t="s">
        <v>144</v>
      </c>
      <c r="AU119" s="159" t="s">
        <v>77</v>
      </c>
      <c r="AV119" s="14" t="s">
        <v>142</v>
      </c>
      <c r="AW119" s="14" t="s">
        <v>30</v>
      </c>
      <c r="AX119" s="14" t="s">
        <v>75</v>
      </c>
      <c r="AY119" s="159" t="s">
        <v>135</v>
      </c>
    </row>
    <row r="120" spans="1:65" s="2" customFormat="1" ht="36">
      <c r="A120" s="30"/>
      <c r="B120" s="131"/>
      <c r="C120" s="132" t="s">
        <v>176</v>
      </c>
      <c r="D120" s="132" t="s">
        <v>137</v>
      </c>
      <c r="E120" s="133" t="s">
        <v>177</v>
      </c>
      <c r="F120" s="134" t="s">
        <v>178</v>
      </c>
      <c r="G120" s="135" t="s">
        <v>140</v>
      </c>
      <c r="H120" s="136">
        <v>1068.73</v>
      </c>
      <c r="I120" s="137"/>
      <c r="J120" s="137">
        <f>ROUND(I120*H120,2)</f>
        <v>0</v>
      </c>
      <c r="K120" s="134" t="s">
        <v>141</v>
      </c>
      <c r="L120" s="31"/>
      <c r="M120" s="138" t="s">
        <v>3</v>
      </c>
      <c r="N120" s="139" t="s">
        <v>41</v>
      </c>
      <c r="O120" s="140">
        <v>7.2999999999999995E-2</v>
      </c>
      <c r="P120" s="140">
        <f>O120*H120</f>
        <v>78.017290000000003</v>
      </c>
      <c r="Q120" s="140">
        <v>0</v>
      </c>
      <c r="R120" s="140">
        <f>Q120*H120</f>
        <v>0</v>
      </c>
      <c r="S120" s="140">
        <v>0.28999999999999998</v>
      </c>
      <c r="T120" s="141">
        <f>S120*H120</f>
        <v>309.93169999999998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42" t="s">
        <v>142</v>
      </c>
      <c r="AT120" s="142" t="s">
        <v>137</v>
      </c>
      <c r="AU120" s="142" t="s">
        <v>77</v>
      </c>
      <c r="AY120" s="18" t="s">
        <v>135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142</v>
      </c>
      <c r="BM120" s="142" t="s">
        <v>179</v>
      </c>
    </row>
    <row r="121" spans="1:65" s="12" customFormat="1">
      <c r="B121" s="144"/>
      <c r="D121" s="145" t="s">
        <v>144</v>
      </c>
      <c r="E121" s="146" t="s">
        <v>3</v>
      </c>
      <c r="F121" s="147" t="s">
        <v>145</v>
      </c>
      <c r="H121" s="146" t="s">
        <v>3</v>
      </c>
      <c r="L121" s="144"/>
      <c r="M121" s="148"/>
      <c r="N121" s="149"/>
      <c r="O121" s="149"/>
      <c r="P121" s="149"/>
      <c r="Q121" s="149"/>
      <c r="R121" s="149"/>
      <c r="S121" s="149"/>
      <c r="T121" s="150"/>
      <c r="AT121" s="146" t="s">
        <v>144</v>
      </c>
      <c r="AU121" s="146" t="s">
        <v>77</v>
      </c>
      <c r="AV121" s="12" t="s">
        <v>75</v>
      </c>
      <c r="AW121" s="12" t="s">
        <v>30</v>
      </c>
      <c r="AX121" s="12" t="s">
        <v>70</v>
      </c>
      <c r="AY121" s="146" t="s">
        <v>135</v>
      </c>
    </row>
    <row r="122" spans="1:65" s="13" customFormat="1">
      <c r="B122" s="151"/>
      <c r="D122" s="145" t="s">
        <v>144</v>
      </c>
      <c r="E122" s="152" t="s">
        <v>3</v>
      </c>
      <c r="F122" s="153" t="s">
        <v>180</v>
      </c>
      <c r="H122" s="154">
        <v>1068.73</v>
      </c>
      <c r="L122" s="151"/>
      <c r="M122" s="155"/>
      <c r="N122" s="156"/>
      <c r="O122" s="156"/>
      <c r="P122" s="156"/>
      <c r="Q122" s="156"/>
      <c r="R122" s="156"/>
      <c r="S122" s="156"/>
      <c r="T122" s="157"/>
      <c r="AT122" s="152" t="s">
        <v>144</v>
      </c>
      <c r="AU122" s="152" t="s">
        <v>77</v>
      </c>
      <c r="AV122" s="13" t="s">
        <v>77</v>
      </c>
      <c r="AW122" s="13" t="s">
        <v>30</v>
      </c>
      <c r="AX122" s="13" t="s">
        <v>70</v>
      </c>
      <c r="AY122" s="152" t="s">
        <v>135</v>
      </c>
    </row>
    <row r="123" spans="1:65" s="14" customFormat="1">
      <c r="B123" s="158"/>
      <c r="D123" s="145" t="s">
        <v>144</v>
      </c>
      <c r="E123" s="159" t="s">
        <v>3</v>
      </c>
      <c r="F123" s="160" t="s">
        <v>147</v>
      </c>
      <c r="H123" s="161">
        <v>1068.73</v>
      </c>
      <c r="L123" s="158"/>
      <c r="M123" s="162"/>
      <c r="N123" s="163"/>
      <c r="O123" s="163"/>
      <c r="P123" s="163"/>
      <c r="Q123" s="163"/>
      <c r="R123" s="163"/>
      <c r="S123" s="163"/>
      <c r="T123" s="164"/>
      <c r="AT123" s="159" t="s">
        <v>144</v>
      </c>
      <c r="AU123" s="159" t="s">
        <v>77</v>
      </c>
      <c r="AV123" s="14" t="s">
        <v>142</v>
      </c>
      <c r="AW123" s="14" t="s">
        <v>30</v>
      </c>
      <c r="AX123" s="14" t="s">
        <v>75</v>
      </c>
      <c r="AY123" s="159" t="s">
        <v>135</v>
      </c>
    </row>
    <row r="124" spans="1:65" s="2" customFormat="1" ht="36">
      <c r="A124" s="30"/>
      <c r="B124" s="131"/>
      <c r="C124" s="132" t="s">
        <v>181</v>
      </c>
      <c r="D124" s="132" t="s">
        <v>137</v>
      </c>
      <c r="E124" s="133" t="s">
        <v>182</v>
      </c>
      <c r="F124" s="134" t="s">
        <v>183</v>
      </c>
      <c r="G124" s="135" t="s">
        <v>140</v>
      </c>
      <c r="H124" s="136">
        <v>676.23</v>
      </c>
      <c r="I124" s="137"/>
      <c r="J124" s="137">
        <f>ROUND(I124*H124,2)</f>
        <v>0</v>
      </c>
      <c r="K124" s="134" t="s">
        <v>141</v>
      </c>
      <c r="L124" s="31"/>
      <c r="M124" s="138" t="s">
        <v>3</v>
      </c>
      <c r="N124" s="139" t="s">
        <v>41</v>
      </c>
      <c r="O124" s="140">
        <v>0.11899999999999999</v>
      </c>
      <c r="P124" s="140">
        <f>O124*H124</f>
        <v>80.471369999999993</v>
      </c>
      <c r="Q124" s="140">
        <v>0</v>
      </c>
      <c r="R124" s="140">
        <f>Q124*H124</f>
        <v>0</v>
      </c>
      <c r="S124" s="140">
        <v>0.44</v>
      </c>
      <c r="T124" s="141">
        <f>S124*H124</f>
        <v>297.5412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42" t="s">
        <v>142</v>
      </c>
      <c r="AT124" s="142" t="s">
        <v>137</v>
      </c>
      <c r="AU124" s="142" t="s">
        <v>77</v>
      </c>
      <c r="AY124" s="18" t="s">
        <v>135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142</v>
      </c>
      <c r="BM124" s="142" t="s">
        <v>184</v>
      </c>
    </row>
    <row r="125" spans="1:65" s="12" customFormat="1">
      <c r="B125" s="144"/>
      <c r="D125" s="145" t="s">
        <v>144</v>
      </c>
      <c r="E125" s="146" t="s">
        <v>3</v>
      </c>
      <c r="F125" s="147" t="s">
        <v>145</v>
      </c>
      <c r="H125" s="146" t="s">
        <v>3</v>
      </c>
      <c r="L125" s="144"/>
      <c r="M125" s="148"/>
      <c r="N125" s="149"/>
      <c r="O125" s="149"/>
      <c r="P125" s="149"/>
      <c r="Q125" s="149"/>
      <c r="R125" s="149"/>
      <c r="S125" s="149"/>
      <c r="T125" s="150"/>
      <c r="AT125" s="146" t="s">
        <v>144</v>
      </c>
      <c r="AU125" s="146" t="s">
        <v>77</v>
      </c>
      <c r="AV125" s="12" t="s">
        <v>75</v>
      </c>
      <c r="AW125" s="12" t="s">
        <v>30</v>
      </c>
      <c r="AX125" s="12" t="s">
        <v>70</v>
      </c>
      <c r="AY125" s="146" t="s">
        <v>135</v>
      </c>
    </row>
    <row r="126" spans="1:65" s="13" customFormat="1">
      <c r="B126" s="151"/>
      <c r="D126" s="145" t="s">
        <v>144</v>
      </c>
      <c r="E126" s="152" t="s">
        <v>3</v>
      </c>
      <c r="F126" s="153" t="s">
        <v>185</v>
      </c>
      <c r="H126" s="154">
        <v>676.23</v>
      </c>
      <c r="L126" s="151"/>
      <c r="M126" s="155"/>
      <c r="N126" s="156"/>
      <c r="O126" s="156"/>
      <c r="P126" s="156"/>
      <c r="Q126" s="156"/>
      <c r="R126" s="156"/>
      <c r="S126" s="156"/>
      <c r="T126" s="157"/>
      <c r="AT126" s="152" t="s">
        <v>144</v>
      </c>
      <c r="AU126" s="152" t="s">
        <v>77</v>
      </c>
      <c r="AV126" s="13" t="s">
        <v>77</v>
      </c>
      <c r="AW126" s="13" t="s">
        <v>30</v>
      </c>
      <c r="AX126" s="13" t="s">
        <v>70</v>
      </c>
      <c r="AY126" s="152" t="s">
        <v>135</v>
      </c>
    </row>
    <row r="127" spans="1:65" s="14" customFormat="1">
      <c r="B127" s="158"/>
      <c r="D127" s="145" t="s">
        <v>144</v>
      </c>
      <c r="E127" s="159" t="s">
        <v>3</v>
      </c>
      <c r="F127" s="160" t="s">
        <v>147</v>
      </c>
      <c r="H127" s="161">
        <v>676.23</v>
      </c>
      <c r="L127" s="158"/>
      <c r="M127" s="162"/>
      <c r="N127" s="163"/>
      <c r="O127" s="163"/>
      <c r="P127" s="163"/>
      <c r="Q127" s="163"/>
      <c r="R127" s="163"/>
      <c r="S127" s="163"/>
      <c r="T127" s="164"/>
      <c r="AT127" s="159" t="s">
        <v>144</v>
      </c>
      <c r="AU127" s="159" t="s">
        <v>77</v>
      </c>
      <c r="AV127" s="14" t="s">
        <v>142</v>
      </c>
      <c r="AW127" s="14" t="s">
        <v>30</v>
      </c>
      <c r="AX127" s="14" t="s">
        <v>75</v>
      </c>
      <c r="AY127" s="159" t="s">
        <v>135</v>
      </c>
    </row>
    <row r="128" spans="1:65" s="2" customFormat="1" ht="36">
      <c r="A128" s="30"/>
      <c r="B128" s="131"/>
      <c r="C128" s="132" t="s">
        <v>186</v>
      </c>
      <c r="D128" s="132" t="s">
        <v>137</v>
      </c>
      <c r="E128" s="133" t="s">
        <v>187</v>
      </c>
      <c r="F128" s="134" t="s">
        <v>188</v>
      </c>
      <c r="G128" s="135" t="s">
        <v>140</v>
      </c>
      <c r="H128" s="136">
        <v>1068.73</v>
      </c>
      <c r="I128" s="137"/>
      <c r="J128" s="137">
        <f>ROUND(I128*H128,2)</f>
        <v>0</v>
      </c>
      <c r="K128" s="134" t="s">
        <v>141</v>
      </c>
      <c r="L128" s="31"/>
      <c r="M128" s="138" t="s">
        <v>3</v>
      </c>
      <c r="N128" s="139" t="s">
        <v>41</v>
      </c>
      <c r="O128" s="140">
        <v>0.19400000000000001</v>
      </c>
      <c r="P128" s="140">
        <f>O128*H128</f>
        <v>207.33362</v>
      </c>
      <c r="Q128" s="140">
        <v>0</v>
      </c>
      <c r="R128" s="140">
        <f>Q128*H128</f>
        <v>0</v>
      </c>
      <c r="S128" s="140">
        <v>0.32500000000000001</v>
      </c>
      <c r="T128" s="141">
        <f>S128*H128</f>
        <v>347.33725000000004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42" t="s">
        <v>142</v>
      </c>
      <c r="AT128" s="142" t="s">
        <v>137</v>
      </c>
      <c r="AU128" s="142" t="s">
        <v>77</v>
      </c>
      <c r="AY128" s="18" t="s">
        <v>135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8" t="s">
        <v>75</v>
      </c>
      <c r="BK128" s="143">
        <f>ROUND(I128*H128,2)</f>
        <v>0</v>
      </c>
      <c r="BL128" s="18" t="s">
        <v>142</v>
      </c>
      <c r="BM128" s="142" t="s">
        <v>189</v>
      </c>
    </row>
    <row r="129" spans="1:65" s="12" customFormat="1">
      <c r="B129" s="144"/>
      <c r="D129" s="145" t="s">
        <v>144</v>
      </c>
      <c r="E129" s="146" t="s">
        <v>3</v>
      </c>
      <c r="F129" s="147" t="s">
        <v>145</v>
      </c>
      <c r="H129" s="146" t="s">
        <v>3</v>
      </c>
      <c r="L129" s="144"/>
      <c r="M129" s="148"/>
      <c r="N129" s="149"/>
      <c r="O129" s="149"/>
      <c r="P129" s="149"/>
      <c r="Q129" s="149"/>
      <c r="R129" s="149"/>
      <c r="S129" s="149"/>
      <c r="T129" s="150"/>
      <c r="AT129" s="146" t="s">
        <v>144</v>
      </c>
      <c r="AU129" s="146" t="s">
        <v>77</v>
      </c>
      <c r="AV129" s="12" t="s">
        <v>75</v>
      </c>
      <c r="AW129" s="12" t="s">
        <v>30</v>
      </c>
      <c r="AX129" s="12" t="s">
        <v>70</v>
      </c>
      <c r="AY129" s="146" t="s">
        <v>135</v>
      </c>
    </row>
    <row r="130" spans="1:65" s="13" customFormat="1">
      <c r="B130" s="151"/>
      <c r="D130" s="145" t="s">
        <v>144</v>
      </c>
      <c r="E130" s="152" t="s">
        <v>3</v>
      </c>
      <c r="F130" s="153" t="s">
        <v>190</v>
      </c>
      <c r="H130" s="154">
        <v>1068.73</v>
      </c>
      <c r="L130" s="151"/>
      <c r="M130" s="155"/>
      <c r="N130" s="156"/>
      <c r="O130" s="156"/>
      <c r="P130" s="156"/>
      <c r="Q130" s="156"/>
      <c r="R130" s="156"/>
      <c r="S130" s="156"/>
      <c r="T130" s="157"/>
      <c r="AT130" s="152" t="s">
        <v>144</v>
      </c>
      <c r="AU130" s="152" t="s">
        <v>77</v>
      </c>
      <c r="AV130" s="13" t="s">
        <v>77</v>
      </c>
      <c r="AW130" s="13" t="s">
        <v>30</v>
      </c>
      <c r="AX130" s="13" t="s">
        <v>70</v>
      </c>
      <c r="AY130" s="152" t="s">
        <v>135</v>
      </c>
    </row>
    <row r="131" spans="1:65" s="14" customFormat="1">
      <c r="B131" s="158"/>
      <c r="D131" s="145" t="s">
        <v>144</v>
      </c>
      <c r="E131" s="159" t="s">
        <v>3</v>
      </c>
      <c r="F131" s="160" t="s">
        <v>147</v>
      </c>
      <c r="H131" s="161">
        <v>1068.73</v>
      </c>
      <c r="L131" s="158"/>
      <c r="M131" s="162"/>
      <c r="N131" s="163"/>
      <c r="O131" s="163"/>
      <c r="P131" s="163"/>
      <c r="Q131" s="163"/>
      <c r="R131" s="163"/>
      <c r="S131" s="163"/>
      <c r="T131" s="164"/>
      <c r="AT131" s="159" t="s">
        <v>144</v>
      </c>
      <c r="AU131" s="159" t="s">
        <v>77</v>
      </c>
      <c r="AV131" s="14" t="s">
        <v>142</v>
      </c>
      <c r="AW131" s="14" t="s">
        <v>30</v>
      </c>
      <c r="AX131" s="14" t="s">
        <v>75</v>
      </c>
      <c r="AY131" s="159" t="s">
        <v>135</v>
      </c>
    </row>
    <row r="132" spans="1:65" s="2" customFormat="1" ht="33" customHeight="1">
      <c r="A132" s="30"/>
      <c r="B132" s="131"/>
      <c r="C132" s="132" t="s">
        <v>191</v>
      </c>
      <c r="D132" s="132" t="s">
        <v>137</v>
      </c>
      <c r="E132" s="133" t="s">
        <v>192</v>
      </c>
      <c r="F132" s="134" t="s">
        <v>193</v>
      </c>
      <c r="G132" s="135" t="s">
        <v>140</v>
      </c>
      <c r="H132" s="136">
        <v>1068.73</v>
      </c>
      <c r="I132" s="137"/>
      <c r="J132" s="137">
        <f>ROUND(I132*H132,2)</f>
        <v>0</v>
      </c>
      <c r="K132" s="134" t="s">
        <v>141</v>
      </c>
      <c r="L132" s="31"/>
      <c r="M132" s="138" t="s">
        <v>3</v>
      </c>
      <c r="N132" s="139" t="s">
        <v>41</v>
      </c>
      <c r="O132" s="140">
        <v>7.8E-2</v>
      </c>
      <c r="P132" s="140">
        <f>O132*H132</f>
        <v>83.360939999999999</v>
      </c>
      <c r="Q132" s="140">
        <v>0</v>
      </c>
      <c r="R132" s="140">
        <f>Q132*H132</f>
        <v>0</v>
      </c>
      <c r="S132" s="140">
        <v>0.22</v>
      </c>
      <c r="T132" s="141">
        <f>S132*H132</f>
        <v>235.1206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42" t="s">
        <v>142</v>
      </c>
      <c r="AT132" s="142" t="s">
        <v>137</v>
      </c>
      <c r="AU132" s="142" t="s">
        <v>77</v>
      </c>
      <c r="AY132" s="18" t="s">
        <v>135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8" t="s">
        <v>75</v>
      </c>
      <c r="BK132" s="143">
        <f>ROUND(I132*H132,2)</f>
        <v>0</v>
      </c>
      <c r="BL132" s="18" t="s">
        <v>142</v>
      </c>
      <c r="BM132" s="142" t="s">
        <v>194</v>
      </c>
    </row>
    <row r="133" spans="1:65" s="12" customFormat="1">
      <c r="B133" s="144"/>
      <c r="D133" s="145" t="s">
        <v>144</v>
      </c>
      <c r="E133" s="146" t="s">
        <v>3</v>
      </c>
      <c r="F133" s="147" t="s">
        <v>145</v>
      </c>
      <c r="H133" s="146" t="s">
        <v>3</v>
      </c>
      <c r="L133" s="144"/>
      <c r="M133" s="148"/>
      <c r="N133" s="149"/>
      <c r="O133" s="149"/>
      <c r="P133" s="149"/>
      <c r="Q133" s="149"/>
      <c r="R133" s="149"/>
      <c r="S133" s="149"/>
      <c r="T133" s="150"/>
      <c r="AT133" s="146" t="s">
        <v>144</v>
      </c>
      <c r="AU133" s="146" t="s">
        <v>77</v>
      </c>
      <c r="AV133" s="12" t="s">
        <v>75</v>
      </c>
      <c r="AW133" s="12" t="s">
        <v>30</v>
      </c>
      <c r="AX133" s="12" t="s">
        <v>70</v>
      </c>
      <c r="AY133" s="146" t="s">
        <v>135</v>
      </c>
    </row>
    <row r="134" spans="1:65" s="13" customFormat="1">
      <c r="B134" s="151"/>
      <c r="D134" s="145" t="s">
        <v>144</v>
      </c>
      <c r="E134" s="152" t="s">
        <v>3</v>
      </c>
      <c r="F134" s="153" t="s">
        <v>195</v>
      </c>
      <c r="H134" s="154">
        <v>1068.73</v>
      </c>
      <c r="L134" s="151"/>
      <c r="M134" s="155"/>
      <c r="N134" s="156"/>
      <c r="O134" s="156"/>
      <c r="P134" s="156"/>
      <c r="Q134" s="156"/>
      <c r="R134" s="156"/>
      <c r="S134" s="156"/>
      <c r="T134" s="157"/>
      <c r="AT134" s="152" t="s">
        <v>144</v>
      </c>
      <c r="AU134" s="152" t="s">
        <v>77</v>
      </c>
      <c r="AV134" s="13" t="s">
        <v>77</v>
      </c>
      <c r="AW134" s="13" t="s">
        <v>30</v>
      </c>
      <c r="AX134" s="13" t="s">
        <v>70</v>
      </c>
      <c r="AY134" s="152" t="s">
        <v>135</v>
      </c>
    </row>
    <row r="135" spans="1:65" s="14" customFormat="1">
      <c r="B135" s="158"/>
      <c r="D135" s="145" t="s">
        <v>144</v>
      </c>
      <c r="E135" s="159" t="s">
        <v>3</v>
      </c>
      <c r="F135" s="160" t="s">
        <v>147</v>
      </c>
      <c r="H135" s="161">
        <v>1068.73</v>
      </c>
      <c r="L135" s="158"/>
      <c r="M135" s="162"/>
      <c r="N135" s="163"/>
      <c r="O135" s="163"/>
      <c r="P135" s="163"/>
      <c r="Q135" s="163"/>
      <c r="R135" s="163"/>
      <c r="S135" s="163"/>
      <c r="T135" s="164"/>
      <c r="AT135" s="159" t="s">
        <v>144</v>
      </c>
      <c r="AU135" s="159" t="s">
        <v>77</v>
      </c>
      <c r="AV135" s="14" t="s">
        <v>142</v>
      </c>
      <c r="AW135" s="14" t="s">
        <v>30</v>
      </c>
      <c r="AX135" s="14" t="s">
        <v>75</v>
      </c>
      <c r="AY135" s="159" t="s">
        <v>135</v>
      </c>
    </row>
    <row r="136" spans="1:65" s="2" customFormat="1" ht="36">
      <c r="A136" s="30"/>
      <c r="B136" s="131"/>
      <c r="C136" s="132" t="s">
        <v>196</v>
      </c>
      <c r="D136" s="132" t="s">
        <v>137</v>
      </c>
      <c r="E136" s="133" t="s">
        <v>197</v>
      </c>
      <c r="F136" s="134" t="s">
        <v>198</v>
      </c>
      <c r="G136" s="135" t="s">
        <v>140</v>
      </c>
      <c r="H136" s="136">
        <v>98.38</v>
      </c>
      <c r="I136" s="137"/>
      <c r="J136" s="137">
        <f>ROUND(I136*H136,2)</f>
        <v>0</v>
      </c>
      <c r="K136" s="134" t="s">
        <v>141</v>
      </c>
      <c r="L136" s="31"/>
      <c r="M136" s="138" t="s">
        <v>3</v>
      </c>
      <c r="N136" s="139" t="s">
        <v>41</v>
      </c>
      <c r="O136" s="140">
        <v>0.11600000000000001</v>
      </c>
      <c r="P136" s="140">
        <f>O136*H136</f>
        <v>11.41208</v>
      </c>
      <c r="Q136" s="140">
        <v>0</v>
      </c>
      <c r="R136" s="140">
        <f>Q136*H136</f>
        <v>0</v>
      </c>
      <c r="S136" s="140">
        <v>0.28999999999999998</v>
      </c>
      <c r="T136" s="141">
        <f>S136*H136</f>
        <v>28.530199999999997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42" t="s">
        <v>142</v>
      </c>
      <c r="AT136" s="142" t="s">
        <v>137</v>
      </c>
      <c r="AU136" s="142" t="s">
        <v>77</v>
      </c>
      <c r="AY136" s="18" t="s">
        <v>135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8" t="s">
        <v>75</v>
      </c>
      <c r="BK136" s="143">
        <f>ROUND(I136*H136,2)</f>
        <v>0</v>
      </c>
      <c r="BL136" s="18" t="s">
        <v>142</v>
      </c>
      <c r="BM136" s="142" t="s">
        <v>199</v>
      </c>
    </row>
    <row r="137" spans="1:65" s="12" customFormat="1">
      <c r="B137" s="144"/>
      <c r="D137" s="145" t="s">
        <v>144</v>
      </c>
      <c r="E137" s="146" t="s">
        <v>3</v>
      </c>
      <c r="F137" s="147" t="s">
        <v>145</v>
      </c>
      <c r="H137" s="146" t="s">
        <v>3</v>
      </c>
      <c r="L137" s="144"/>
      <c r="M137" s="148"/>
      <c r="N137" s="149"/>
      <c r="O137" s="149"/>
      <c r="P137" s="149"/>
      <c r="Q137" s="149"/>
      <c r="R137" s="149"/>
      <c r="S137" s="149"/>
      <c r="T137" s="150"/>
      <c r="AT137" s="146" t="s">
        <v>144</v>
      </c>
      <c r="AU137" s="146" t="s">
        <v>77</v>
      </c>
      <c r="AV137" s="12" t="s">
        <v>75</v>
      </c>
      <c r="AW137" s="12" t="s">
        <v>30</v>
      </c>
      <c r="AX137" s="12" t="s">
        <v>70</v>
      </c>
      <c r="AY137" s="146" t="s">
        <v>135</v>
      </c>
    </row>
    <row r="138" spans="1:65" s="13" customFormat="1">
      <c r="B138" s="151"/>
      <c r="D138" s="145" t="s">
        <v>144</v>
      </c>
      <c r="E138" s="152" t="s">
        <v>3</v>
      </c>
      <c r="F138" s="153" t="s">
        <v>200</v>
      </c>
      <c r="H138" s="154">
        <v>98.38</v>
      </c>
      <c r="L138" s="151"/>
      <c r="M138" s="155"/>
      <c r="N138" s="156"/>
      <c r="O138" s="156"/>
      <c r="P138" s="156"/>
      <c r="Q138" s="156"/>
      <c r="R138" s="156"/>
      <c r="S138" s="156"/>
      <c r="T138" s="157"/>
      <c r="AT138" s="152" t="s">
        <v>144</v>
      </c>
      <c r="AU138" s="152" t="s">
        <v>77</v>
      </c>
      <c r="AV138" s="13" t="s">
        <v>77</v>
      </c>
      <c r="AW138" s="13" t="s">
        <v>30</v>
      </c>
      <c r="AX138" s="13" t="s">
        <v>70</v>
      </c>
      <c r="AY138" s="152" t="s">
        <v>135</v>
      </c>
    </row>
    <row r="139" spans="1:65" s="14" customFormat="1">
      <c r="B139" s="158"/>
      <c r="D139" s="145" t="s">
        <v>144</v>
      </c>
      <c r="E139" s="159" t="s">
        <v>3</v>
      </c>
      <c r="F139" s="160" t="s">
        <v>147</v>
      </c>
      <c r="H139" s="161">
        <v>98.38</v>
      </c>
      <c r="L139" s="158"/>
      <c r="M139" s="162"/>
      <c r="N139" s="163"/>
      <c r="O139" s="163"/>
      <c r="P139" s="163"/>
      <c r="Q139" s="163"/>
      <c r="R139" s="163"/>
      <c r="S139" s="163"/>
      <c r="T139" s="164"/>
      <c r="AT139" s="159" t="s">
        <v>144</v>
      </c>
      <c r="AU139" s="159" t="s">
        <v>77</v>
      </c>
      <c r="AV139" s="14" t="s">
        <v>142</v>
      </c>
      <c r="AW139" s="14" t="s">
        <v>30</v>
      </c>
      <c r="AX139" s="14" t="s">
        <v>75</v>
      </c>
      <c r="AY139" s="159" t="s">
        <v>135</v>
      </c>
    </row>
    <row r="140" spans="1:65" s="2" customFormat="1" ht="36">
      <c r="A140" s="30"/>
      <c r="B140" s="131"/>
      <c r="C140" s="132" t="s">
        <v>201</v>
      </c>
      <c r="D140" s="132" t="s">
        <v>137</v>
      </c>
      <c r="E140" s="133" t="s">
        <v>202</v>
      </c>
      <c r="F140" s="134" t="s">
        <v>203</v>
      </c>
      <c r="G140" s="135" t="s">
        <v>140</v>
      </c>
      <c r="H140" s="136">
        <v>54.86</v>
      </c>
      <c r="I140" s="137"/>
      <c r="J140" s="137">
        <f>ROUND(I140*H140,2)</f>
        <v>0</v>
      </c>
      <c r="K140" s="134" t="s">
        <v>141</v>
      </c>
      <c r="L140" s="31"/>
      <c r="M140" s="138" t="s">
        <v>3</v>
      </c>
      <c r="N140" s="139" t="s">
        <v>41</v>
      </c>
      <c r="O140" s="140">
        <v>0.185</v>
      </c>
      <c r="P140" s="140">
        <f>O140*H140</f>
        <v>10.149099999999999</v>
      </c>
      <c r="Q140" s="140">
        <v>0</v>
      </c>
      <c r="R140" s="140">
        <f>Q140*H140</f>
        <v>0</v>
      </c>
      <c r="S140" s="140">
        <v>0.44</v>
      </c>
      <c r="T140" s="141">
        <f>S140*H140</f>
        <v>24.138400000000001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42" t="s">
        <v>142</v>
      </c>
      <c r="AT140" s="142" t="s">
        <v>137</v>
      </c>
      <c r="AU140" s="142" t="s">
        <v>77</v>
      </c>
      <c r="AY140" s="18" t="s">
        <v>135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8" t="s">
        <v>75</v>
      </c>
      <c r="BK140" s="143">
        <f>ROUND(I140*H140,2)</f>
        <v>0</v>
      </c>
      <c r="BL140" s="18" t="s">
        <v>142</v>
      </c>
      <c r="BM140" s="142" t="s">
        <v>204</v>
      </c>
    </row>
    <row r="141" spans="1:65" s="12" customFormat="1">
      <c r="B141" s="144"/>
      <c r="D141" s="145" t="s">
        <v>144</v>
      </c>
      <c r="E141" s="146" t="s">
        <v>3</v>
      </c>
      <c r="F141" s="147" t="s">
        <v>145</v>
      </c>
      <c r="H141" s="146" t="s">
        <v>3</v>
      </c>
      <c r="L141" s="144"/>
      <c r="M141" s="148"/>
      <c r="N141" s="149"/>
      <c r="O141" s="149"/>
      <c r="P141" s="149"/>
      <c r="Q141" s="149"/>
      <c r="R141" s="149"/>
      <c r="S141" s="149"/>
      <c r="T141" s="150"/>
      <c r="AT141" s="146" t="s">
        <v>144</v>
      </c>
      <c r="AU141" s="146" t="s">
        <v>77</v>
      </c>
      <c r="AV141" s="12" t="s">
        <v>75</v>
      </c>
      <c r="AW141" s="12" t="s">
        <v>30</v>
      </c>
      <c r="AX141" s="12" t="s">
        <v>70</v>
      </c>
      <c r="AY141" s="146" t="s">
        <v>135</v>
      </c>
    </row>
    <row r="142" spans="1:65" s="13" customFormat="1">
      <c r="B142" s="151"/>
      <c r="D142" s="145" t="s">
        <v>144</v>
      </c>
      <c r="E142" s="152" t="s">
        <v>3</v>
      </c>
      <c r="F142" s="153" t="s">
        <v>205</v>
      </c>
      <c r="H142" s="154">
        <v>54.86</v>
      </c>
      <c r="L142" s="151"/>
      <c r="M142" s="155"/>
      <c r="N142" s="156"/>
      <c r="O142" s="156"/>
      <c r="P142" s="156"/>
      <c r="Q142" s="156"/>
      <c r="R142" s="156"/>
      <c r="S142" s="156"/>
      <c r="T142" s="157"/>
      <c r="AT142" s="152" t="s">
        <v>144</v>
      </c>
      <c r="AU142" s="152" t="s">
        <v>77</v>
      </c>
      <c r="AV142" s="13" t="s">
        <v>77</v>
      </c>
      <c r="AW142" s="13" t="s">
        <v>30</v>
      </c>
      <c r="AX142" s="13" t="s">
        <v>70</v>
      </c>
      <c r="AY142" s="152" t="s">
        <v>135</v>
      </c>
    </row>
    <row r="143" spans="1:65" s="14" customFormat="1">
      <c r="B143" s="158"/>
      <c r="D143" s="145" t="s">
        <v>144</v>
      </c>
      <c r="E143" s="159" t="s">
        <v>3</v>
      </c>
      <c r="F143" s="160" t="s">
        <v>147</v>
      </c>
      <c r="H143" s="161">
        <v>54.86</v>
      </c>
      <c r="L143" s="158"/>
      <c r="M143" s="162"/>
      <c r="N143" s="163"/>
      <c r="O143" s="163"/>
      <c r="P143" s="163"/>
      <c r="Q143" s="163"/>
      <c r="R143" s="163"/>
      <c r="S143" s="163"/>
      <c r="T143" s="164"/>
      <c r="AT143" s="159" t="s">
        <v>144</v>
      </c>
      <c r="AU143" s="159" t="s">
        <v>77</v>
      </c>
      <c r="AV143" s="14" t="s">
        <v>142</v>
      </c>
      <c r="AW143" s="14" t="s">
        <v>30</v>
      </c>
      <c r="AX143" s="14" t="s">
        <v>75</v>
      </c>
      <c r="AY143" s="159" t="s">
        <v>135</v>
      </c>
    </row>
    <row r="144" spans="1:65" s="2" customFormat="1" ht="36">
      <c r="A144" s="30"/>
      <c r="B144" s="131"/>
      <c r="C144" s="132" t="s">
        <v>206</v>
      </c>
      <c r="D144" s="132" t="s">
        <v>137</v>
      </c>
      <c r="E144" s="133" t="s">
        <v>207</v>
      </c>
      <c r="F144" s="134" t="s">
        <v>208</v>
      </c>
      <c r="G144" s="135" t="s">
        <v>140</v>
      </c>
      <c r="H144" s="136">
        <v>7.26</v>
      </c>
      <c r="I144" s="137"/>
      <c r="J144" s="137">
        <f>ROUND(I144*H144,2)</f>
        <v>0</v>
      </c>
      <c r="K144" s="134" t="s">
        <v>141</v>
      </c>
      <c r="L144" s="31"/>
      <c r="M144" s="138" t="s">
        <v>3</v>
      </c>
      <c r="N144" s="139" t="s">
        <v>41</v>
      </c>
      <c r="O144" s="140">
        <v>0.23100000000000001</v>
      </c>
      <c r="P144" s="140">
        <f>O144*H144</f>
        <v>1.67706</v>
      </c>
      <c r="Q144" s="140">
        <v>0</v>
      </c>
      <c r="R144" s="140">
        <f>Q144*H144</f>
        <v>0</v>
      </c>
      <c r="S144" s="140">
        <v>0.62</v>
      </c>
      <c r="T144" s="141">
        <f>S144*H144</f>
        <v>4.5011999999999999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42" t="s">
        <v>142</v>
      </c>
      <c r="AT144" s="142" t="s">
        <v>137</v>
      </c>
      <c r="AU144" s="142" t="s">
        <v>77</v>
      </c>
      <c r="AY144" s="18" t="s">
        <v>135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8" t="s">
        <v>75</v>
      </c>
      <c r="BK144" s="143">
        <f>ROUND(I144*H144,2)</f>
        <v>0</v>
      </c>
      <c r="BL144" s="18" t="s">
        <v>142</v>
      </c>
      <c r="BM144" s="142" t="s">
        <v>209</v>
      </c>
    </row>
    <row r="145" spans="1:65" s="12" customFormat="1">
      <c r="B145" s="144"/>
      <c r="D145" s="145" t="s">
        <v>144</v>
      </c>
      <c r="E145" s="146" t="s">
        <v>3</v>
      </c>
      <c r="F145" s="147" t="s">
        <v>145</v>
      </c>
      <c r="H145" s="146" t="s">
        <v>3</v>
      </c>
      <c r="L145" s="144"/>
      <c r="M145" s="148"/>
      <c r="N145" s="149"/>
      <c r="O145" s="149"/>
      <c r="P145" s="149"/>
      <c r="Q145" s="149"/>
      <c r="R145" s="149"/>
      <c r="S145" s="149"/>
      <c r="T145" s="150"/>
      <c r="AT145" s="146" t="s">
        <v>144</v>
      </c>
      <c r="AU145" s="146" t="s">
        <v>77</v>
      </c>
      <c r="AV145" s="12" t="s">
        <v>75</v>
      </c>
      <c r="AW145" s="12" t="s">
        <v>30</v>
      </c>
      <c r="AX145" s="12" t="s">
        <v>70</v>
      </c>
      <c r="AY145" s="146" t="s">
        <v>135</v>
      </c>
    </row>
    <row r="146" spans="1:65" s="13" customFormat="1">
      <c r="B146" s="151"/>
      <c r="D146" s="145" t="s">
        <v>144</v>
      </c>
      <c r="E146" s="152" t="s">
        <v>3</v>
      </c>
      <c r="F146" s="153" t="s">
        <v>210</v>
      </c>
      <c r="H146" s="154">
        <v>7.26</v>
      </c>
      <c r="L146" s="151"/>
      <c r="M146" s="155"/>
      <c r="N146" s="156"/>
      <c r="O146" s="156"/>
      <c r="P146" s="156"/>
      <c r="Q146" s="156"/>
      <c r="R146" s="156"/>
      <c r="S146" s="156"/>
      <c r="T146" s="157"/>
      <c r="AT146" s="152" t="s">
        <v>144</v>
      </c>
      <c r="AU146" s="152" t="s">
        <v>77</v>
      </c>
      <c r="AV146" s="13" t="s">
        <v>77</v>
      </c>
      <c r="AW146" s="13" t="s">
        <v>30</v>
      </c>
      <c r="AX146" s="13" t="s">
        <v>70</v>
      </c>
      <c r="AY146" s="152" t="s">
        <v>135</v>
      </c>
    </row>
    <row r="147" spans="1:65" s="14" customFormat="1">
      <c r="B147" s="158"/>
      <c r="D147" s="145" t="s">
        <v>144</v>
      </c>
      <c r="E147" s="159" t="s">
        <v>3</v>
      </c>
      <c r="F147" s="160" t="s">
        <v>147</v>
      </c>
      <c r="H147" s="161">
        <v>7.26</v>
      </c>
      <c r="L147" s="158"/>
      <c r="M147" s="162"/>
      <c r="N147" s="163"/>
      <c r="O147" s="163"/>
      <c r="P147" s="163"/>
      <c r="Q147" s="163"/>
      <c r="R147" s="163"/>
      <c r="S147" s="163"/>
      <c r="T147" s="164"/>
      <c r="AT147" s="159" t="s">
        <v>144</v>
      </c>
      <c r="AU147" s="159" t="s">
        <v>77</v>
      </c>
      <c r="AV147" s="14" t="s">
        <v>142</v>
      </c>
      <c r="AW147" s="14" t="s">
        <v>30</v>
      </c>
      <c r="AX147" s="14" t="s">
        <v>75</v>
      </c>
      <c r="AY147" s="159" t="s">
        <v>135</v>
      </c>
    </row>
    <row r="148" spans="1:65" s="2" customFormat="1" ht="33" customHeight="1">
      <c r="A148" s="30"/>
      <c r="B148" s="131"/>
      <c r="C148" s="132" t="s">
        <v>9</v>
      </c>
      <c r="D148" s="132" t="s">
        <v>137</v>
      </c>
      <c r="E148" s="133" t="s">
        <v>211</v>
      </c>
      <c r="F148" s="134" t="s">
        <v>212</v>
      </c>
      <c r="G148" s="135" t="s">
        <v>140</v>
      </c>
      <c r="H148" s="136">
        <v>54.86</v>
      </c>
      <c r="I148" s="137"/>
      <c r="J148" s="137">
        <f>ROUND(I148*H148,2)</f>
        <v>0</v>
      </c>
      <c r="K148" s="134" t="s">
        <v>141</v>
      </c>
      <c r="L148" s="31"/>
      <c r="M148" s="138" t="s">
        <v>3</v>
      </c>
      <c r="N148" s="139" t="s">
        <v>41</v>
      </c>
      <c r="O148" s="140">
        <v>0.246</v>
      </c>
      <c r="P148" s="140">
        <f>O148*H148</f>
        <v>13.495559999999999</v>
      </c>
      <c r="Q148" s="140">
        <v>0</v>
      </c>
      <c r="R148" s="140">
        <f>Q148*H148</f>
        <v>0</v>
      </c>
      <c r="S148" s="140">
        <v>0.24</v>
      </c>
      <c r="T148" s="141">
        <f>S148*H148</f>
        <v>13.166399999999999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42" t="s">
        <v>142</v>
      </c>
      <c r="AT148" s="142" t="s">
        <v>137</v>
      </c>
      <c r="AU148" s="142" t="s">
        <v>77</v>
      </c>
      <c r="AY148" s="18" t="s">
        <v>135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8" t="s">
        <v>75</v>
      </c>
      <c r="BK148" s="143">
        <f>ROUND(I148*H148,2)</f>
        <v>0</v>
      </c>
      <c r="BL148" s="18" t="s">
        <v>142</v>
      </c>
      <c r="BM148" s="142" t="s">
        <v>213</v>
      </c>
    </row>
    <row r="149" spans="1:65" s="12" customFormat="1">
      <c r="B149" s="144"/>
      <c r="D149" s="145" t="s">
        <v>144</v>
      </c>
      <c r="E149" s="146" t="s">
        <v>3</v>
      </c>
      <c r="F149" s="147" t="s">
        <v>145</v>
      </c>
      <c r="H149" s="146" t="s">
        <v>3</v>
      </c>
      <c r="L149" s="144"/>
      <c r="M149" s="148"/>
      <c r="N149" s="149"/>
      <c r="O149" s="149"/>
      <c r="P149" s="149"/>
      <c r="Q149" s="149"/>
      <c r="R149" s="149"/>
      <c r="S149" s="149"/>
      <c r="T149" s="150"/>
      <c r="AT149" s="146" t="s">
        <v>144</v>
      </c>
      <c r="AU149" s="146" t="s">
        <v>77</v>
      </c>
      <c r="AV149" s="12" t="s">
        <v>75</v>
      </c>
      <c r="AW149" s="12" t="s">
        <v>30</v>
      </c>
      <c r="AX149" s="12" t="s">
        <v>70</v>
      </c>
      <c r="AY149" s="146" t="s">
        <v>135</v>
      </c>
    </row>
    <row r="150" spans="1:65" s="13" customFormat="1">
      <c r="B150" s="151"/>
      <c r="D150" s="145" t="s">
        <v>144</v>
      </c>
      <c r="E150" s="152" t="s">
        <v>3</v>
      </c>
      <c r="F150" s="153" t="s">
        <v>214</v>
      </c>
      <c r="H150" s="154">
        <v>54.86</v>
      </c>
      <c r="L150" s="151"/>
      <c r="M150" s="155"/>
      <c r="N150" s="156"/>
      <c r="O150" s="156"/>
      <c r="P150" s="156"/>
      <c r="Q150" s="156"/>
      <c r="R150" s="156"/>
      <c r="S150" s="156"/>
      <c r="T150" s="157"/>
      <c r="AT150" s="152" t="s">
        <v>144</v>
      </c>
      <c r="AU150" s="152" t="s">
        <v>77</v>
      </c>
      <c r="AV150" s="13" t="s">
        <v>77</v>
      </c>
      <c r="AW150" s="13" t="s">
        <v>30</v>
      </c>
      <c r="AX150" s="13" t="s">
        <v>70</v>
      </c>
      <c r="AY150" s="152" t="s">
        <v>135</v>
      </c>
    </row>
    <row r="151" spans="1:65" s="14" customFormat="1">
      <c r="B151" s="158"/>
      <c r="D151" s="145" t="s">
        <v>144</v>
      </c>
      <c r="E151" s="159" t="s">
        <v>3</v>
      </c>
      <c r="F151" s="160" t="s">
        <v>147</v>
      </c>
      <c r="H151" s="161">
        <v>54.86</v>
      </c>
      <c r="L151" s="158"/>
      <c r="M151" s="162"/>
      <c r="N151" s="163"/>
      <c r="O151" s="163"/>
      <c r="P151" s="163"/>
      <c r="Q151" s="163"/>
      <c r="R151" s="163"/>
      <c r="S151" s="163"/>
      <c r="T151" s="164"/>
      <c r="AT151" s="159" t="s">
        <v>144</v>
      </c>
      <c r="AU151" s="159" t="s">
        <v>77</v>
      </c>
      <c r="AV151" s="14" t="s">
        <v>142</v>
      </c>
      <c r="AW151" s="14" t="s">
        <v>30</v>
      </c>
      <c r="AX151" s="14" t="s">
        <v>75</v>
      </c>
      <c r="AY151" s="159" t="s">
        <v>135</v>
      </c>
    </row>
    <row r="152" spans="1:65" s="2" customFormat="1" ht="33" customHeight="1">
      <c r="A152" s="30"/>
      <c r="B152" s="131"/>
      <c r="C152" s="132" t="s">
        <v>215</v>
      </c>
      <c r="D152" s="132" t="s">
        <v>137</v>
      </c>
      <c r="E152" s="133" t="s">
        <v>216</v>
      </c>
      <c r="F152" s="134" t="s">
        <v>217</v>
      </c>
      <c r="G152" s="135" t="s">
        <v>140</v>
      </c>
      <c r="H152" s="136">
        <v>98.38</v>
      </c>
      <c r="I152" s="137"/>
      <c r="J152" s="137">
        <f>ROUND(I152*H152,2)</f>
        <v>0</v>
      </c>
      <c r="K152" s="134" t="s">
        <v>141</v>
      </c>
      <c r="L152" s="31"/>
      <c r="M152" s="138" t="s">
        <v>3</v>
      </c>
      <c r="N152" s="139" t="s">
        <v>41</v>
      </c>
      <c r="O152" s="140">
        <v>0.30499999999999999</v>
      </c>
      <c r="P152" s="140">
        <f>O152*H152</f>
        <v>30.005899999999997</v>
      </c>
      <c r="Q152" s="140">
        <v>0</v>
      </c>
      <c r="R152" s="140">
        <f>Q152*H152</f>
        <v>0</v>
      </c>
      <c r="S152" s="140">
        <v>0.32500000000000001</v>
      </c>
      <c r="T152" s="141">
        <f>S152*H152</f>
        <v>31.973500000000001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42" t="s">
        <v>142</v>
      </c>
      <c r="AT152" s="142" t="s">
        <v>137</v>
      </c>
      <c r="AU152" s="142" t="s">
        <v>77</v>
      </c>
      <c r="AY152" s="18" t="s">
        <v>135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8" t="s">
        <v>75</v>
      </c>
      <c r="BK152" s="143">
        <f>ROUND(I152*H152,2)</f>
        <v>0</v>
      </c>
      <c r="BL152" s="18" t="s">
        <v>142</v>
      </c>
      <c r="BM152" s="142" t="s">
        <v>218</v>
      </c>
    </row>
    <row r="153" spans="1:65" s="12" customFormat="1">
      <c r="B153" s="144"/>
      <c r="D153" s="145" t="s">
        <v>144</v>
      </c>
      <c r="E153" s="146" t="s">
        <v>3</v>
      </c>
      <c r="F153" s="147" t="s">
        <v>145</v>
      </c>
      <c r="H153" s="146" t="s">
        <v>3</v>
      </c>
      <c r="L153" s="144"/>
      <c r="M153" s="148"/>
      <c r="N153" s="149"/>
      <c r="O153" s="149"/>
      <c r="P153" s="149"/>
      <c r="Q153" s="149"/>
      <c r="R153" s="149"/>
      <c r="S153" s="149"/>
      <c r="T153" s="150"/>
      <c r="AT153" s="146" t="s">
        <v>144</v>
      </c>
      <c r="AU153" s="146" t="s">
        <v>77</v>
      </c>
      <c r="AV153" s="12" t="s">
        <v>75</v>
      </c>
      <c r="AW153" s="12" t="s">
        <v>30</v>
      </c>
      <c r="AX153" s="12" t="s">
        <v>70</v>
      </c>
      <c r="AY153" s="146" t="s">
        <v>135</v>
      </c>
    </row>
    <row r="154" spans="1:65" s="13" customFormat="1">
      <c r="B154" s="151"/>
      <c r="D154" s="145" t="s">
        <v>144</v>
      </c>
      <c r="E154" s="152" t="s">
        <v>3</v>
      </c>
      <c r="F154" s="153" t="s">
        <v>219</v>
      </c>
      <c r="H154" s="154">
        <v>98.38</v>
      </c>
      <c r="L154" s="151"/>
      <c r="M154" s="155"/>
      <c r="N154" s="156"/>
      <c r="O154" s="156"/>
      <c r="P154" s="156"/>
      <c r="Q154" s="156"/>
      <c r="R154" s="156"/>
      <c r="S154" s="156"/>
      <c r="T154" s="157"/>
      <c r="AT154" s="152" t="s">
        <v>144</v>
      </c>
      <c r="AU154" s="152" t="s">
        <v>77</v>
      </c>
      <c r="AV154" s="13" t="s">
        <v>77</v>
      </c>
      <c r="AW154" s="13" t="s">
        <v>30</v>
      </c>
      <c r="AX154" s="13" t="s">
        <v>70</v>
      </c>
      <c r="AY154" s="152" t="s">
        <v>135</v>
      </c>
    </row>
    <row r="155" spans="1:65" s="14" customFormat="1">
      <c r="B155" s="158"/>
      <c r="D155" s="145" t="s">
        <v>144</v>
      </c>
      <c r="E155" s="159" t="s">
        <v>3</v>
      </c>
      <c r="F155" s="160" t="s">
        <v>147</v>
      </c>
      <c r="H155" s="161">
        <v>98.38</v>
      </c>
      <c r="L155" s="158"/>
      <c r="M155" s="162"/>
      <c r="N155" s="163"/>
      <c r="O155" s="163"/>
      <c r="P155" s="163"/>
      <c r="Q155" s="163"/>
      <c r="R155" s="163"/>
      <c r="S155" s="163"/>
      <c r="T155" s="164"/>
      <c r="AT155" s="159" t="s">
        <v>144</v>
      </c>
      <c r="AU155" s="159" t="s">
        <v>77</v>
      </c>
      <c r="AV155" s="14" t="s">
        <v>142</v>
      </c>
      <c r="AW155" s="14" t="s">
        <v>30</v>
      </c>
      <c r="AX155" s="14" t="s">
        <v>75</v>
      </c>
      <c r="AY155" s="159" t="s">
        <v>135</v>
      </c>
    </row>
    <row r="156" spans="1:65" s="2" customFormat="1" ht="33" customHeight="1">
      <c r="A156" s="30"/>
      <c r="B156" s="131"/>
      <c r="C156" s="132" t="s">
        <v>220</v>
      </c>
      <c r="D156" s="132" t="s">
        <v>137</v>
      </c>
      <c r="E156" s="133" t="s">
        <v>221</v>
      </c>
      <c r="F156" s="134" t="s">
        <v>222</v>
      </c>
      <c r="G156" s="135" t="s">
        <v>140</v>
      </c>
      <c r="H156" s="136">
        <v>54.86</v>
      </c>
      <c r="I156" s="137"/>
      <c r="J156" s="137">
        <f>ROUND(I156*H156,2)</f>
        <v>0</v>
      </c>
      <c r="K156" s="134" t="s">
        <v>141</v>
      </c>
      <c r="L156" s="31"/>
      <c r="M156" s="138" t="s">
        <v>3</v>
      </c>
      <c r="N156" s="139" t="s">
        <v>41</v>
      </c>
      <c r="O156" s="140">
        <v>9.4E-2</v>
      </c>
      <c r="P156" s="140">
        <f>O156*H156</f>
        <v>5.1568399999999999</v>
      </c>
      <c r="Q156" s="140">
        <v>0</v>
      </c>
      <c r="R156" s="140">
        <f>Q156*H156</f>
        <v>0</v>
      </c>
      <c r="S156" s="140">
        <v>9.8000000000000004E-2</v>
      </c>
      <c r="T156" s="141">
        <f>S156*H156</f>
        <v>5.3762800000000004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42" t="s">
        <v>142</v>
      </c>
      <c r="AT156" s="142" t="s">
        <v>137</v>
      </c>
      <c r="AU156" s="142" t="s">
        <v>77</v>
      </c>
      <c r="AY156" s="18" t="s">
        <v>135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8" t="s">
        <v>75</v>
      </c>
      <c r="BK156" s="143">
        <f>ROUND(I156*H156,2)</f>
        <v>0</v>
      </c>
      <c r="BL156" s="18" t="s">
        <v>142</v>
      </c>
      <c r="BM156" s="142" t="s">
        <v>223</v>
      </c>
    </row>
    <row r="157" spans="1:65" s="12" customFormat="1">
      <c r="B157" s="144"/>
      <c r="D157" s="145" t="s">
        <v>144</v>
      </c>
      <c r="E157" s="146" t="s">
        <v>3</v>
      </c>
      <c r="F157" s="147" t="s">
        <v>145</v>
      </c>
      <c r="H157" s="146" t="s">
        <v>3</v>
      </c>
      <c r="L157" s="144"/>
      <c r="M157" s="148"/>
      <c r="N157" s="149"/>
      <c r="O157" s="149"/>
      <c r="P157" s="149"/>
      <c r="Q157" s="149"/>
      <c r="R157" s="149"/>
      <c r="S157" s="149"/>
      <c r="T157" s="150"/>
      <c r="AT157" s="146" t="s">
        <v>144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135</v>
      </c>
    </row>
    <row r="158" spans="1:65" s="13" customFormat="1">
      <c r="B158" s="151"/>
      <c r="D158" s="145" t="s">
        <v>144</v>
      </c>
      <c r="E158" s="152" t="s">
        <v>3</v>
      </c>
      <c r="F158" s="153" t="s">
        <v>224</v>
      </c>
      <c r="H158" s="154">
        <v>54.86</v>
      </c>
      <c r="L158" s="151"/>
      <c r="M158" s="155"/>
      <c r="N158" s="156"/>
      <c r="O158" s="156"/>
      <c r="P158" s="156"/>
      <c r="Q158" s="156"/>
      <c r="R158" s="156"/>
      <c r="S158" s="156"/>
      <c r="T158" s="157"/>
      <c r="AT158" s="152" t="s">
        <v>144</v>
      </c>
      <c r="AU158" s="152" t="s">
        <v>77</v>
      </c>
      <c r="AV158" s="13" t="s">
        <v>77</v>
      </c>
      <c r="AW158" s="13" t="s">
        <v>30</v>
      </c>
      <c r="AX158" s="13" t="s">
        <v>70</v>
      </c>
      <c r="AY158" s="152" t="s">
        <v>135</v>
      </c>
    </row>
    <row r="159" spans="1:65" s="14" customFormat="1">
      <c r="B159" s="158"/>
      <c r="D159" s="145" t="s">
        <v>144</v>
      </c>
      <c r="E159" s="159" t="s">
        <v>3</v>
      </c>
      <c r="F159" s="160" t="s">
        <v>147</v>
      </c>
      <c r="H159" s="161">
        <v>54.86</v>
      </c>
      <c r="L159" s="158"/>
      <c r="M159" s="162"/>
      <c r="N159" s="163"/>
      <c r="O159" s="163"/>
      <c r="P159" s="163"/>
      <c r="Q159" s="163"/>
      <c r="R159" s="163"/>
      <c r="S159" s="163"/>
      <c r="T159" s="164"/>
      <c r="AT159" s="159" t="s">
        <v>144</v>
      </c>
      <c r="AU159" s="159" t="s">
        <v>77</v>
      </c>
      <c r="AV159" s="14" t="s">
        <v>142</v>
      </c>
      <c r="AW159" s="14" t="s">
        <v>30</v>
      </c>
      <c r="AX159" s="14" t="s">
        <v>75</v>
      </c>
      <c r="AY159" s="159" t="s">
        <v>135</v>
      </c>
    </row>
    <row r="160" spans="1:65" s="2" customFormat="1" ht="24">
      <c r="A160" s="30"/>
      <c r="B160" s="131"/>
      <c r="C160" s="132" t="s">
        <v>225</v>
      </c>
      <c r="D160" s="132" t="s">
        <v>137</v>
      </c>
      <c r="E160" s="133" t="s">
        <v>226</v>
      </c>
      <c r="F160" s="134" t="s">
        <v>227</v>
      </c>
      <c r="G160" s="135" t="s">
        <v>228</v>
      </c>
      <c r="H160" s="136">
        <v>85.69</v>
      </c>
      <c r="I160" s="137"/>
      <c r="J160" s="137">
        <f>ROUND(I160*H160,2)</f>
        <v>0</v>
      </c>
      <c r="K160" s="134" t="s">
        <v>141</v>
      </c>
      <c r="L160" s="31"/>
      <c r="M160" s="138" t="s">
        <v>3</v>
      </c>
      <c r="N160" s="139" t="s">
        <v>41</v>
      </c>
      <c r="O160" s="140">
        <v>0.13300000000000001</v>
      </c>
      <c r="P160" s="140">
        <f>O160*H160</f>
        <v>11.39677</v>
      </c>
      <c r="Q160" s="140">
        <v>0</v>
      </c>
      <c r="R160" s="140">
        <f>Q160*H160</f>
        <v>0</v>
      </c>
      <c r="S160" s="140">
        <v>0.20499999999999999</v>
      </c>
      <c r="T160" s="141">
        <f>S160*H160</f>
        <v>17.56645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42" t="s">
        <v>142</v>
      </c>
      <c r="AT160" s="142" t="s">
        <v>137</v>
      </c>
      <c r="AU160" s="142" t="s">
        <v>77</v>
      </c>
      <c r="AY160" s="18" t="s">
        <v>135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8" t="s">
        <v>75</v>
      </c>
      <c r="BK160" s="143">
        <f>ROUND(I160*H160,2)</f>
        <v>0</v>
      </c>
      <c r="BL160" s="18" t="s">
        <v>142</v>
      </c>
      <c r="BM160" s="142" t="s">
        <v>229</v>
      </c>
    </row>
    <row r="161" spans="1:65" s="12" customFormat="1">
      <c r="B161" s="144"/>
      <c r="D161" s="145" t="s">
        <v>144</v>
      </c>
      <c r="E161" s="146" t="s">
        <v>3</v>
      </c>
      <c r="F161" s="147" t="s">
        <v>145</v>
      </c>
      <c r="H161" s="146" t="s">
        <v>3</v>
      </c>
      <c r="L161" s="144"/>
      <c r="M161" s="148"/>
      <c r="N161" s="149"/>
      <c r="O161" s="149"/>
      <c r="P161" s="149"/>
      <c r="Q161" s="149"/>
      <c r="R161" s="149"/>
      <c r="S161" s="149"/>
      <c r="T161" s="150"/>
      <c r="AT161" s="146" t="s">
        <v>144</v>
      </c>
      <c r="AU161" s="146" t="s">
        <v>77</v>
      </c>
      <c r="AV161" s="12" t="s">
        <v>75</v>
      </c>
      <c r="AW161" s="12" t="s">
        <v>30</v>
      </c>
      <c r="AX161" s="12" t="s">
        <v>70</v>
      </c>
      <c r="AY161" s="146" t="s">
        <v>135</v>
      </c>
    </row>
    <row r="162" spans="1:65" s="13" customFormat="1">
      <c r="B162" s="151"/>
      <c r="D162" s="145" t="s">
        <v>144</v>
      </c>
      <c r="E162" s="152" t="s">
        <v>3</v>
      </c>
      <c r="F162" s="153" t="s">
        <v>230</v>
      </c>
      <c r="H162" s="154">
        <v>40.11</v>
      </c>
      <c r="L162" s="151"/>
      <c r="M162" s="155"/>
      <c r="N162" s="156"/>
      <c r="O162" s="156"/>
      <c r="P162" s="156"/>
      <c r="Q162" s="156"/>
      <c r="R162" s="156"/>
      <c r="S162" s="156"/>
      <c r="T162" s="157"/>
      <c r="AT162" s="152" t="s">
        <v>144</v>
      </c>
      <c r="AU162" s="152" t="s">
        <v>77</v>
      </c>
      <c r="AV162" s="13" t="s">
        <v>77</v>
      </c>
      <c r="AW162" s="13" t="s">
        <v>30</v>
      </c>
      <c r="AX162" s="13" t="s">
        <v>70</v>
      </c>
      <c r="AY162" s="152" t="s">
        <v>135</v>
      </c>
    </row>
    <row r="163" spans="1:65" s="13" customFormat="1">
      <c r="B163" s="151"/>
      <c r="D163" s="145" t="s">
        <v>144</v>
      </c>
      <c r="E163" s="152" t="s">
        <v>3</v>
      </c>
      <c r="F163" s="153" t="s">
        <v>231</v>
      </c>
      <c r="H163" s="154">
        <v>45.58</v>
      </c>
      <c r="L163" s="151"/>
      <c r="M163" s="155"/>
      <c r="N163" s="156"/>
      <c r="O163" s="156"/>
      <c r="P163" s="156"/>
      <c r="Q163" s="156"/>
      <c r="R163" s="156"/>
      <c r="S163" s="156"/>
      <c r="T163" s="157"/>
      <c r="AT163" s="152" t="s">
        <v>144</v>
      </c>
      <c r="AU163" s="152" t="s">
        <v>77</v>
      </c>
      <c r="AV163" s="13" t="s">
        <v>77</v>
      </c>
      <c r="AW163" s="13" t="s">
        <v>30</v>
      </c>
      <c r="AX163" s="13" t="s">
        <v>70</v>
      </c>
      <c r="AY163" s="152" t="s">
        <v>135</v>
      </c>
    </row>
    <row r="164" spans="1:65" s="14" customFormat="1">
      <c r="B164" s="158"/>
      <c r="D164" s="145" t="s">
        <v>144</v>
      </c>
      <c r="E164" s="159" t="s">
        <v>3</v>
      </c>
      <c r="F164" s="160" t="s">
        <v>147</v>
      </c>
      <c r="H164" s="161">
        <v>85.69</v>
      </c>
      <c r="L164" s="158"/>
      <c r="M164" s="162"/>
      <c r="N164" s="163"/>
      <c r="O164" s="163"/>
      <c r="P164" s="163"/>
      <c r="Q164" s="163"/>
      <c r="R164" s="163"/>
      <c r="S164" s="163"/>
      <c r="T164" s="164"/>
      <c r="AT164" s="159" t="s">
        <v>144</v>
      </c>
      <c r="AU164" s="159" t="s">
        <v>77</v>
      </c>
      <c r="AV164" s="14" t="s">
        <v>142</v>
      </c>
      <c r="AW164" s="14" t="s">
        <v>30</v>
      </c>
      <c r="AX164" s="14" t="s">
        <v>75</v>
      </c>
      <c r="AY164" s="159" t="s">
        <v>135</v>
      </c>
    </row>
    <row r="165" spans="1:65" s="2" customFormat="1" ht="24">
      <c r="A165" s="30"/>
      <c r="B165" s="131"/>
      <c r="C165" s="132" t="s">
        <v>232</v>
      </c>
      <c r="D165" s="132" t="s">
        <v>137</v>
      </c>
      <c r="E165" s="133" t="s">
        <v>233</v>
      </c>
      <c r="F165" s="134" t="s">
        <v>234</v>
      </c>
      <c r="G165" s="135" t="s">
        <v>228</v>
      </c>
      <c r="H165" s="136">
        <v>18.2</v>
      </c>
      <c r="I165" s="137"/>
      <c r="J165" s="137">
        <f>ROUND(I165*H165,2)</f>
        <v>0</v>
      </c>
      <c r="K165" s="134" t="s">
        <v>141</v>
      </c>
      <c r="L165" s="31"/>
      <c r="M165" s="138" t="s">
        <v>3</v>
      </c>
      <c r="N165" s="139" t="s">
        <v>41</v>
      </c>
      <c r="O165" s="140">
        <v>9.5000000000000001E-2</v>
      </c>
      <c r="P165" s="140">
        <f>O165*H165</f>
        <v>1.7289999999999999</v>
      </c>
      <c r="Q165" s="140">
        <v>0</v>
      </c>
      <c r="R165" s="140">
        <f>Q165*H165</f>
        <v>0</v>
      </c>
      <c r="S165" s="140">
        <v>0.04</v>
      </c>
      <c r="T165" s="141">
        <f>S165*H165</f>
        <v>0.72799999999999998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42" t="s">
        <v>142</v>
      </c>
      <c r="AT165" s="142" t="s">
        <v>137</v>
      </c>
      <c r="AU165" s="142" t="s">
        <v>77</v>
      </c>
      <c r="AY165" s="18" t="s">
        <v>135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8" t="s">
        <v>75</v>
      </c>
      <c r="BK165" s="143">
        <f>ROUND(I165*H165,2)</f>
        <v>0</v>
      </c>
      <c r="BL165" s="18" t="s">
        <v>142</v>
      </c>
      <c r="BM165" s="142" t="s">
        <v>235</v>
      </c>
    </row>
    <row r="166" spans="1:65" s="12" customFormat="1">
      <c r="B166" s="144"/>
      <c r="D166" s="145" t="s">
        <v>144</v>
      </c>
      <c r="E166" s="146" t="s">
        <v>3</v>
      </c>
      <c r="F166" s="147" t="s">
        <v>145</v>
      </c>
      <c r="H166" s="146" t="s">
        <v>3</v>
      </c>
      <c r="L166" s="144"/>
      <c r="M166" s="148"/>
      <c r="N166" s="149"/>
      <c r="O166" s="149"/>
      <c r="P166" s="149"/>
      <c r="Q166" s="149"/>
      <c r="R166" s="149"/>
      <c r="S166" s="149"/>
      <c r="T166" s="150"/>
      <c r="AT166" s="146" t="s">
        <v>144</v>
      </c>
      <c r="AU166" s="146" t="s">
        <v>77</v>
      </c>
      <c r="AV166" s="12" t="s">
        <v>75</v>
      </c>
      <c r="AW166" s="12" t="s">
        <v>30</v>
      </c>
      <c r="AX166" s="12" t="s">
        <v>70</v>
      </c>
      <c r="AY166" s="146" t="s">
        <v>135</v>
      </c>
    </row>
    <row r="167" spans="1:65" s="13" customFormat="1">
      <c r="B167" s="151"/>
      <c r="D167" s="145" t="s">
        <v>144</v>
      </c>
      <c r="E167" s="152" t="s">
        <v>3</v>
      </c>
      <c r="F167" s="153" t="s">
        <v>236</v>
      </c>
      <c r="H167" s="154">
        <v>18.2</v>
      </c>
      <c r="L167" s="151"/>
      <c r="M167" s="155"/>
      <c r="N167" s="156"/>
      <c r="O167" s="156"/>
      <c r="P167" s="156"/>
      <c r="Q167" s="156"/>
      <c r="R167" s="156"/>
      <c r="S167" s="156"/>
      <c r="T167" s="157"/>
      <c r="AT167" s="152" t="s">
        <v>144</v>
      </c>
      <c r="AU167" s="152" t="s">
        <v>77</v>
      </c>
      <c r="AV167" s="13" t="s">
        <v>77</v>
      </c>
      <c r="AW167" s="13" t="s">
        <v>30</v>
      </c>
      <c r="AX167" s="13" t="s">
        <v>70</v>
      </c>
      <c r="AY167" s="152" t="s">
        <v>135</v>
      </c>
    </row>
    <row r="168" spans="1:65" s="14" customFormat="1">
      <c r="B168" s="158"/>
      <c r="D168" s="145" t="s">
        <v>144</v>
      </c>
      <c r="E168" s="159" t="s">
        <v>3</v>
      </c>
      <c r="F168" s="160" t="s">
        <v>147</v>
      </c>
      <c r="H168" s="161">
        <v>18.2</v>
      </c>
      <c r="L168" s="158"/>
      <c r="M168" s="162"/>
      <c r="N168" s="163"/>
      <c r="O168" s="163"/>
      <c r="P168" s="163"/>
      <c r="Q168" s="163"/>
      <c r="R168" s="163"/>
      <c r="S168" s="163"/>
      <c r="T168" s="164"/>
      <c r="AT168" s="159" t="s">
        <v>144</v>
      </c>
      <c r="AU168" s="159" t="s">
        <v>77</v>
      </c>
      <c r="AV168" s="14" t="s">
        <v>142</v>
      </c>
      <c r="AW168" s="14" t="s">
        <v>30</v>
      </c>
      <c r="AX168" s="14" t="s">
        <v>75</v>
      </c>
      <c r="AY168" s="159" t="s">
        <v>135</v>
      </c>
    </row>
    <row r="169" spans="1:65" s="2" customFormat="1" ht="16.5" customHeight="1">
      <c r="A169" s="30"/>
      <c r="B169" s="131"/>
      <c r="C169" s="132" t="s">
        <v>237</v>
      </c>
      <c r="D169" s="132" t="s">
        <v>137</v>
      </c>
      <c r="E169" s="133" t="s">
        <v>238</v>
      </c>
      <c r="F169" s="134" t="s">
        <v>239</v>
      </c>
      <c r="G169" s="135" t="s">
        <v>140</v>
      </c>
      <c r="H169" s="136">
        <v>294.14600000000002</v>
      </c>
      <c r="I169" s="137"/>
      <c r="J169" s="137">
        <f>ROUND(I169*H169,2)</f>
        <v>0</v>
      </c>
      <c r="K169" s="134" t="s">
        <v>141</v>
      </c>
      <c r="L169" s="31"/>
      <c r="M169" s="138" t="s">
        <v>3</v>
      </c>
      <c r="N169" s="139" t="s">
        <v>41</v>
      </c>
      <c r="O169" s="140">
        <v>2.5999999999999999E-2</v>
      </c>
      <c r="P169" s="140">
        <f>O169*H169</f>
        <v>7.6477960000000005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42" t="s">
        <v>142</v>
      </c>
      <c r="AT169" s="142" t="s">
        <v>137</v>
      </c>
      <c r="AU169" s="142" t="s">
        <v>77</v>
      </c>
      <c r="AY169" s="18" t="s">
        <v>135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8" t="s">
        <v>75</v>
      </c>
      <c r="BK169" s="143">
        <f>ROUND(I169*H169,2)</f>
        <v>0</v>
      </c>
      <c r="BL169" s="18" t="s">
        <v>142</v>
      </c>
      <c r="BM169" s="142" t="s">
        <v>240</v>
      </c>
    </row>
    <row r="170" spans="1:65" s="12" customFormat="1">
      <c r="B170" s="144"/>
      <c r="D170" s="145" t="s">
        <v>144</v>
      </c>
      <c r="E170" s="146" t="s">
        <v>3</v>
      </c>
      <c r="F170" s="147" t="s">
        <v>145</v>
      </c>
      <c r="H170" s="146" t="s">
        <v>3</v>
      </c>
      <c r="L170" s="144"/>
      <c r="M170" s="148"/>
      <c r="N170" s="149"/>
      <c r="O170" s="149"/>
      <c r="P170" s="149"/>
      <c r="Q170" s="149"/>
      <c r="R170" s="149"/>
      <c r="S170" s="149"/>
      <c r="T170" s="150"/>
      <c r="AT170" s="146" t="s">
        <v>144</v>
      </c>
      <c r="AU170" s="146" t="s">
        <v>77</v>
      </c>
      <c r="AV170" s="12" t="s">
        <v>75</v>
      </c>
      <c r="AW170" s="12" t="s">
        <v>30</v>
      </c>
      <c r="AX170" s="12" t="s">
        <v>70</v>
      </c>
      <c r="AY170" s="146" t="s">
        <v>135</v>
      </c>
    </row>
    <row r="171" spans="1:65" s="13" customFormat="1">
      <c r="B171" s="151"/>
      <c r="D171" s="145" t="s">
        <v>144</v>
      </c>
      <c r="E171" s="152" t="s">
        <v>3</v>
      </c>
      <c r="F171" s="153" t="s">
        <v>241</v>
      </c>
      <c r="H171" s="154">
        <v>294.14600000000002</v>
      </c>
      <c r="L171" s="151"/>
      <c r="M171" s="155"/>
      <c r="N171" s="156"/>
      <c r="O171" s="156"/>
      <c r="P171" s="156"/>
      <c r="Q171" s="156"/>
      <c r="R171" s="156"/>
      <c r="S171" s="156"/>
      <c r="T171" s="157"/>
      <c r="AT171" s="152" t="s">
        <v>144</v>
      </c>
      <c r="AU171" s="152" t="s">
        <v>77</v>
      </c>
      <c r="AV171" s="13" t="s">
        <v>77</v>
      </c>
      <c r="AW171" s="13" t="s">
        <v>30</v>
      </c>
      <c r="AX171" s="13" t="s">
        <v>70</v>
      </c>
      <c r="AY171" s="152" t="s">
        <v>135</v>
      </c>
    </row>
    <row r="172" spans="1:65" s="14" customFormat="1">
      <c r="B172" s="158"/>
      <c r="D172" s="145" t="s">
        <v>144</v>
      </c>
      <c r="E172" s="159" t="s">
        <v>3</v>
      </c>
      <c r="F172" s="160" t="s">
        <v>147</v>
      </c>
      <c r="H172" s="161">
        <v>294.14600000000002</v>
      </c>
      <c r="L172" s="158"/>
      <c r="M172" s="162"/>
      <c r="N172" s="163"/>
      <c r="O172" s="163"/>
      <c r="P172" s="163"/>
      <c r="Q172" s="163"/>
      <c r="R172" s="163"/>
      <c r="S172" s="163"/>
      <c r="T172" s="164"/>
      <c r="AT172" s="159" t="s">
        <v>144</v>
      </c>
      <c r="AU172" s="159" t="s">
        <v>77</v>
      </c>
      <c r="AV172" s="14" t="s">
        <v>142</v>
      </c>
      <c r="AW172" s="14" t="s">
        <v>30</v>
      </c>
      <c r="AX172" s="14" t="s">
        <v>75</v>
      </c>
      <c r="AY172" s="159" t="s">
        <v>135</v>
      </c>
    </row>
    <row r="173" spans="1:65" s="2" customFormat="1" ht="21.75" customHeight="1">
      <c r="A173" s="30"/>
      <c r="B173" s="131"/>
      <c r="C173" s="132" t="s">
        <v>8</v>
      </c>
      <c r="D173" s="132" t="s">
        <v>137</v>
      </c>
      <c r="E173" s="133" t="s">
        <v>242</v>
      </c>
      <c r="F173" s="134" t="s">
        <v>243</v>
      </c>
      <c r="G173" s="135" t="s">
        <v>244</v>
      </c>
      <c r="H173" s="136">
        <v>158.255</v>
      </c>
      <c r="I173" s="137"/>
      <c r="J173" s="137">
        <f>ROUND(I173*H173,2)</f>
        <v>0</v>
      </c>
      <c r="K173" s="134" t="s">
        <v>141</v>
      </c>
      <c r="L173" s="31"/>
      <c r="M173" s="138" t="s">
        <v>3</v>
      </c>
      <c r="N173" s="139" t="s">
        <v>41</v>
      </c>
      <c r="O173" s="140">
        <v>0.14000000000000001</v>
      </c>
      <c r="P173" s="140">
        <f>O173*H173</f>
        <v>22.155700000000003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42" t="s">
        <v>142</v>
      </c>
      <c r="AT173" s="142" t="s">
        <v>137</v>
      </c>
      <c r="AU173" s="142" t="s">
        <v>77</v>
      </c>
      <c r="AY173" s="18" t="s">
        <v>135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8" t="s">
        <v>75</v>
      </c>
      <c r="BK173" s="143">
        <f>ROUND(I173*H173,2)</f>
        <v>0</v>
      </c>
      <c r="BL173" s="18" t="s">
        <v>142</v>
      </c>
      <c r="BM173" s="142" t="s">
        <v>245</v>
      </c>
    </row>
    <row r="174" spans="1:65" s="12" customFormat="1">
      <c r="B174" s="144"/>
      <c r="D174" s="145" t="s">
        <v>144</v>
      </c>
      <c r="E174" s="146" t="s">
        <v>3</v>
      </c>
      <c r="F174" s="147" t="s">
        <v>145</v>
      </c>
      <c r="H174" s="146" t="s">
        <v>3</v>
      </c>
      <c r="L174" s="144"/>
      <c r="M174" s="148"/>
      <c r="N174" s="149"/>
      <c r="O174" s="149"/>
      <c r="P174" s="149"/>
      <c r="Q174" s="149"/>
      <c r="R174" s="149"/>
      <c r="S174" s="149"/>
      <c r="T174" s="150"/>
      <c r="AT174" s="146" t="s">
        <v>144</v>
      </c>
      <c r="AU174" s="146" t="s">
        <v>77</v>
      </c>
      <c r="AV174" s="12" t="s">
        <v>75</v>
      </c>
      <c r="AW174" s="12" t="s">
        <v>30</v>
      </c>
      <c r="AX174" s="12" t="s">
        <v>70</v>
      </c>
      <c r="AY174" s="146" t="s">
        <v>135</v>
      </c>
    </row>
    <row r="175" spans="1:65" s="13" customFormat="1">
      <c r="B175" s="151"/>
      <c r="D175" s="145" t="s">
        <v>144</v>
      </c>
      <c r="E175" s="152" t="s">
        <v>3</v>
      </c>
      <c r="F175" s="153" t="s">
        <v>246</v>
      </c>
      <c r="H175" s="154">
        <v>158.255</v>
      </c>
      <c r="L175" s="151"/>
      <c r="M175" s="155"/>
      <c r="N175" s="156"/>
      <c r="O175" s="156"/>
      <c r="P175" s="156"/>
      <c r="Q175" s="156"/>
      <c r="R175" s="156"/>
      <c r="S175" s="156"/>
      <c r="T175" s="157"/>
      <c r="AT175" s="152" t="s">
        <v>144</v>
      </c>
      <c r="AU175" s="152" t="s">
        <v>77</v>
      </c>
      <c r="AV175" s="13" t="s">
        <v>77</v>
      </c>
      <c r="AW175" s="13" t="s">
        <v>30</v>
      </c>
      <c r="AX175" s="13" t="s">
        <v>70</v>
      </c>
      <c r="AY175" s="152" t="s">
        <v>135</v>
      </c>
    </row>
    <row r="176" spans="1:65" s="14" customFormat="1">
      <c r="B176" s="158"/>
      <c r="D176" s="145" t="s">
        <v>144</v>
      </c>
      <c r="E176" s="159" t="s">
        <v>3</v>
      </c>
      <c r="F176" s="160" t="s">
        <v>147</v>
      </c>
      <c r="H176" s="161">
        <v>158.255</v>
      </c>
      <c r="L176" s="158"/>
      <c r="M176" s="162"/>
      <c r="N176" s="163"/>
      <c r="O176" s="163"/>
      <c r="P176" s="163"/>
      <c r="Q176" s="163"/>
      <c r="R176" s="163"/>
      <c r="S176" s="163"/>
      <c r="T176" s="164"/>
      <c r="AT176" s="159" t="s">
        <v>144</v>
      </c>
      <c r="AU176" s="159" t="s">
        <v>77</v>
      </c>
      <c r="AV176" s="14" t="s">
        <v>142</v>
      </c>
      <c r="AW176" s="14" t="s">
        <v>30</v>
      </c>
      <c r="AX176" s="14" t="s">
        <v>75</v>
      </c>
      <c r="AY176" s="159" t="s">
        <v>135</v>
      </c>
    </row>
    <row r="177" spans="1:65" s="2" customFormat="1" ht="21.75" customHeight="1">
      <c r="A177" s="30"/>
      <c r="B177" s="131"/>
      <c r="C177" s="132" t="s">
        <v>247</v>
      </c>
      <c r="D177" s="132" t="s">
        <v>137</v>
      </c>
      <c r="E177" s="133" t="s">
        <v>248</v>
      </c>
      <c r="F177" s="134" t="s">
        <v>249</v>
      </c>
      <c r="G177" s="135" t="s">
        <v>140</v>
      </c>
      <c r="H177" s="136">
        <v>20</v>
      </c>
      <c r="I177" s="137"/>
      <c r="J177" s="137">
        <f>ROUND(I177*H177,2)</f>
        <v>0</v>
      </c>
      <c r="K177" s="134" t="s">
        <v>141</v>
      </c>
      <c r="L177" s="31"/>
      <c r="M177" s="138" t="s">
        <v>3</v>
      </c>
      <c r="N177" s="139" t="s">
        <v>41</v>
      </c>
      <c r="O177" s="140">
        <v>5.0999999999999997E-2</v>
      </c>
      <c r="P177" s="140">
        <f>O177*H177</f>
        <v>1.02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42" t="s">
        <v>142</v>
      </c>
      <c r="AT177" s="142" t="s">
        <v>137</v>
      </c>
      <c r="AU177" s="142" t="s">
        <v>77</v>
      </c>
      <c r="AY177" s="18" t="s">
        <v>135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8" t="s">
        <v>75</v>
      </c>
      <c r="BK177" s="143">
        <f>ROUND(I177*H177,2)</f>
        <v>0</v>
      </c>
      <c r="BL177" s="18" t="s">
        <v>142</v>
      </c>
      <c r="BM177" s="142" t="s">
        <v>250</v>
      </c>
    </row>
    <row r="178" spans="1:65" s="12" customFormat="1">
      <c r="B178" s="144"/>
      <c r="D178" s="145" t="s">
        <v>144</v>
      </c>
      <c r="E178" s="146" t="s">
        <v>3</v>
      </c>
      <c r="F178" s="147" t="s">
        <v>251</v>
      </c>
      <c r="H178" s="146" t="s">
        <v>3</v>
      </c>
      <c r="L178" s="144"/>
      <c r="M178" s="148"/>
      <c r="N178" s="149"/>
      <c r="O178" s="149"/>
      <c r="P178" s="149"/>
      <c r="Q178" s="149"/>
      <c r="R178" s="149"/>
      <c r="S178" s="149"/>
      <c r="T178" s="150"/>
      <c r="AT178" s="146" t="s">
        <v>144</v>
      </c>
      <c r="AU178" s="146" t="s">
        <v>77</v>
      </c>
      <c r="AV178" s="12" t="s">
        <v>75</v>
      </c>
      <c r="AW178" s="12" t="s">
        <v>30</v>
      </c>
      <c r="AX178" s="12" t="s">
        <v>70</v>
      </c>
      <c r="AY178" s="146" t="s">
        <v>135</v>
      </c>
    </row>
    <row r="179" spans="1:65" s="13" customFormat="1">
      <c r="B179" s="151"/>
      <c r="D179" s="145" t="s">
        <v>144</v>
      </c>
      <c r="E179" s="152" t="s">
        <v>3</v>
      </c>
      <c r="F179" s="153" t="s">
        <v>146</v>
      </c>
      <c r="H179" s="154">
        <v>20</v>
      </c>
      <c r="L179" s="151"/>
      <c r="M179" s="155"/>
      <c r="N179" s="156"/>
      <c r="O179" s="156"/>
      <c r="P179" s="156"/>
      <c r="Q179" s="156"/>
      <c r="R179" s="156"/>
      <c r="S179" s="156"/>
      <c r="T179" s="157"/>
      <c r="AT179" s="152" t="s">
        <v>144</v>
      </c>
      <c r="AU179" s="152" t="s">
        <v>77</v>
      </c>
      <c r="AV179" s="13" t="s">
        <v>77</v>
      </c>
      <c r="AW179" s="13" t="s">
        <v>30</v>
      </c>
      <c r="AX179" s="13" t="s">
        <v>75</v>
      </c>
      <c r="AY179" s="152" t="s">
        <v>135</v>
      </c>
    </row>
    <row r="180" spans="1:65" s="2" customFormat="1" ht="21.75" customHeight="1">
      <c r="A180" s="30"/>
      <c r="B180" s="131"/>
      <c r="C180" s="132" t="s">
        <v>252</v>
      </c>
      <c r="D180" s="132" t="s">
        <v>137</v>
      </c>
      <c r="E180" s="133" t="s">
        <v>253</v>
      </c>
      <c r="F180" s="134" t="s">
        <v>254</v>
      </c>
      <c r="G180" s="135" t="s">
        <v>140</v>
      </c>
      <c r="H180" s="136">
        <v>100</v>
      </c>
      <c r="I180" s="137"/>
      <c r="J180" s="137">
        <f>ROUND(I180*H180,2)</f>
        <v>0</v>
      </c>
      <c r="K180" s="134" t="s">
        <v>141</v>
      </c>
      <c r="L180" s="31"/>
      <c r="M180" s="138" t="s">
        <v>3</v>
      </c>
      <c r="N180" s="139" t="s">
        <v>41</v>
      </c>
      <c r="O180" s="140">
        <v>8.0000000000000002E-3</v>
      </c>
      <c r="P180" s="140">
        <f>O180*H180</f>
        <v>0.8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42" t="s">
        <v>142</v>
      </c>
      <c r="AT180" s="142" t="s">
        <v>137</v>
      </c>
      <c r="AU180" s="142" t="s">
        <v>77</v>
      </c>
      <c r="AY180" s="18" t="s">
        <v>135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8" t="s">
        <v>75</v>
      </c>
      <c r="BK180" s="143">
        <f>ROUND(I180*H180,2)</f>
        <v>0</v>
      </c>
      <c r="BL180" s="18" t="s">
        <v>142</v>
      </c>
      <c r="BM180" s="142" t="s">
        <v>255</v>
      </c>
    </row>
    <row r="181" spans="1:65" s="12" customFormat="1">
      <c r="B181" s="144"/>
      <c r="D181" s="145" t="s">
        <v>144</v>
      </c>
      <c r="E181" s="146" t="s">
        <v>3</v>
      </c>
      <c r="F181" s="147" t="s">
        <v>251</v>
      </c>
      <c r="H181" s="146" t="s">
        <v>3</v>
      </c>
      <c r="L181" s="144"/>
      <c r="M181" s="148"/>
      <c r="N181" s="149"/>
      <c r="O181" s="149"/>
      <c r="P181" s="149"/>
      <c r="Q181" s="149"/>
      <c r="R181" s="149"/>
      <c r="S181" s="149"/>
      <c r="T181" s="150"/>
      <c r="AT181" s="146" t="s">
        <v>144</v>
      </c>
      <c r="AU181" s="146" t="s">
        <v>77</v>
      </c>
      <c r="AV181" s="12" t="s">
        <v>75</v>
      </c>
      <c r="AW181" s="12" t="s">
        <v>30</v>
      </c>
      <c r="AX181" s="12" t="s">
        <v>70</v>
      </c>
      <c r="AY181" s="146" t="s">
        <v>135</v>
      </c>
    </row>
    <row r="182" spans="1:65" s="13" customFormat="1">
      <c r="B182" s="151"/>
      <c r="D182" s="145" t="s">
        <v>144</v>
      </c>
      <c r="E182" s="152" t="s">
        <v>3</v>
      </c>
      <c r="F182" s="153" t="s">
        <v>256</v>
      </c>
      <c r="H182" s="154">
        <v>100</v>
      </c>
      <c r="L182" s="151"/>
      <c r="M182" s="155"/>
      <c r="N182" s="156"/>
      <c r="O182" s="156"/>
      <c r="P182" s="156"/>
      <c r="Q182" s="156"/>
      <c r="R182" s="156"/>
      <c r="S182" s="156"/>
      <c r="T182" s="157"/>
      <c r="AT182" s="152" t="s">
        <v>144</v>
      </c>
      <c r="AU182" s="152" t="s">
        <v>77</v>
      </c>
      <c r="AV182" s="13" t="s">
        <v>77</v>
      </c>
      <c r="AW182" s="13" t="s">
        <v>30</v>
      </c>
      <c r="AX182" s="13" t="s">
        <v>75</v>
      </c>
      <c r="AY182" s="152" t="s">
        <v>135</v>
      </c>
    </row>
    <row r="183" spans="1:65" s="2" customFormat="1" ht="36">
      <c r="A183" s="30"/>
      <c r="B183" s="131"/>
      <c r="C183" s="132" t="s">
        <v>257</v>
      </c>
      <c r="D183" s="132" t="s">
        <v>137</v>
      </c>
      <c r="E183" s="133" t="s">
        <v>258</v>
      </c>
      <c r="F183" s="134" t="s">
        <v>259</v>
      </c>
      <c r="G183" s="135" t="s">
        <v>244</v>
      </c>
      <c r="H183" s="136">
        <v>217.084</v>
      </c>
      <c r="I183" s="137"/>
      <c r="J183" s="137">
        <f>ROUND(I183*H183,2)</f>
        <v>0</v>
      </c>
      <c r="K183" s="134" t="s">
        <v>141</v>
      </c>
      <c r="L183" s="31"/>
      <c r="M183" s="138" t="s">
        <v>3</v>
      </c>
      <c r="N183" s="139" t="s">
        <v>41</v>
      </c>
      <c r="O183" s="140">
        <v>8.6999999999999994E-2</v>
      </c>
      <c r="P183" s="140">
        <f>O183*H183</f>
        <v>18.886308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42" t="s">
        <v>142</v>
      </c>
      <c r="AT183" s="142" t="s">
        <v>137</v>
      </c>
      <c r="AU183" s="142" t="s">
        <v>77</v>
      </c>
      <c r="AY183" s="18" t="s">
        <v>135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8" t="s">
        <v>75</v>
      </c>
      <c r="BK183" s="143">
        <f>ROUND(I183*H183,2)</f>
        <v>0</v>
      </c>
      <c r="BL183" s="18" t="s">
        <v>142</v>
      </c>
      <c r="BM183" s="142" t="s">
        <v>260</v>
      </c>
    </row>
    <row r="184" spans="1:65" s="12" customFormat="1">
      <c r="B184" s="144"/>
      <c r="D184" s="145" t="s">
        <v>144</v>
      </c>
      <c r="E184" s="146" t="s">
        <v>3</v>
      </c>
      <c r="F184" s="147" t="s">
        <v>261</v>
      </c>
      <c r="H184" s="146" t="s">
        <v>3</v>
      </c>
      <c r="L184" s="144"/>
      <c r="M184" s="148"/>
      <c r="N184" s="149"/>
      <c r="O184" s="149"/>
      <c r="P184" s="149"/>
      <c r="Q184" s="149"/>
      <c r="R184" s="149"/>
      <c r="S184" s="149"/>
      <c r="T184" s="150"/>
      <c r="AT184" s="146" t="s">
        <v>144</v>
      </c>
      <c r="AU184" s="146" t="s">
        <v>77</v>
      </c>
      <c r="AV184" s="12" t="s">
        <v>75</v>
      </c>
      <c r="AW184" s="12" t="s">
        <v>30</v>
      </c>
      <c r="AX184" s="12" t="s">
        <v>70</v>
      </c>
      <c r="AY184" s="146" t="s">
        <v>135</v>
      </c>
    </row>
    <row r="185" spans="1:65" s="13" customFormat="1">
      <c r="B185" s="151"/>
      <c r="D185" s="145" t="s">
        <v>144</v>
      </c>
      <c r="E185" s="152" t="s">
        <v>3</v>
      </c>
      <c r="F185" s="153" t="s">
        <v>262</v>
      </c>
      <c r="H185" s="154">
        <v>58.829000000000001</v>
      </c>
      <c r="L185" s="151"/>
      <c r="M185" s="155"/>
      <c r="N185" s="156"/>
      <c r="O185" s="156"/>
      <c r="P185" s="156"/>
      <c r="Q185" s="156"/>
      <c r="R185" s="156"/>
      <c r="S185" s="156"/>
      <c r="T185" s="157"/>
      <c r="AT185" s="152" t="s">
        <v>144</v>
      </c>
      <c r="AU185" s="152" t="s">
        <v>77</v>
      </c>
      <c r="AV185" s="13" t="s">
        <v>77</v>
      </c>
      <c r="AW185" s="13" t="s">
        <v>30</v>
      </c>
      <c r="AX185" s="13" t="s">
        <v>70</v>
      </c>
      <c r="AY185" s="152" t="s">
        <v>135</v>
      </c>
    </row>
    <row r="186" spans="1:65" s="12" customFormat="1">
      <c r="B186" s="144"/>
      <c r="D186" s="145" t="s">
        <v>144</v>
      </c>
      <c r="E186" s="146" t="s">
        <v>3</v>
      </c>
      <c r="F186" s="147" t="s">
        <v>263</v>
      </c>
      <c r="H186" s="146" t="s">
        <v>3</v>
      </c>
      <c r="L186" s="144"/>
      <c r="M186" s="148"/>
      <c r="N186" s="149"/>
      <c r="O186" s="149"/>
      <c r="P186" s="149"/>
      <c r="Q186" s="149"/>
      <c r="R186" s="149"/>
      <c r="S186" s="149"/>
      <c r="T186" s="150"/>
      <c r="AT186" s="146" t="s">
        <v>144</v>
      </c>
      <c r="AU186" s="146" t="s">
        <v>77</v>
      </c>
      <c r="AV186" s="12" t="s">
        <v>75</v>
      </c>
      <c r="AW186" s="12" t="s">
        <v>30</v>
      </c>
      <c r="AX186" s="12" t="s">
        <v>70</v>
      </c>
      <c r="AY186" s="146" t="s">
        <v>135</v>
      </c>
    </row>
    <row r="187" spans="1:65" s="13" customFormat="1">
      <c r="B187" s="151"/>
      <c r="D187" s="145" t="s">
        <v>144</v>
      </c>
      <c r="E187" s="152" t="s">
        <v>3</v>
      </c>
      <c r="F187" s="153" t="s">
        <v>264</v>
      </c>
      <c r="H187" s="154">
        <v>158.255</v>
      </c>
      <c r="L187" s="151"/>
      <c r="M187" s="155"/>
      <c r="N187" s="156"/>
      <c r="O187" s="156"/>
      <c r="P187" s="156"/>
      <c r="Q187" s="156"/>
      <c r="R187" s="156"/>
      <c r="S187" s="156"/>
      <c r="T187" s="157"/>
      <c r="AT187" s="152" t="s">
        <v>144</v>
      </c>
      <c r="AU187" s="152" t="s">
        <v>77</v>
      </c>
      <c r="AV187" s="13" t="s">
        <v>77</v>
      </c>
      <c r="AW187" s="13" t="s">
        <v>30</v>
      </c>
      <c r="AX187" s="13" t="s">
        <v>70</v>
      </c>
      <c r="AY187" s="152" t="s">
        <v>135</v>
      </c>
    </row>
    <row r="188" spans="1:65" s="14" customFormat="1">
      <c r="B188" s="158"/>
      <c r="D188" s="145" t="s">
        <v>144</v>
      </c>
      <c r="E188" s="159" t="s">
        <v>3</v>
      </c>
      <c r="F188" s="160" t="s">
        <v>147</v>
      </c>
      <c r="H188" s="161">
        <v>217.084</v>
      </c>
      <c r="L188" s="158"/>
      <c r="M188" s="162"/>
      <c r="N188" s="163"/>
      <c r="O188" s="163"/>
      <c r="P188" s="163"/>
      <c r="Q188" s="163"/>
      <c r="R188" s="163"/>
      <c r="S188" s="163"/>
      <c r="T188" s="164"/>
      <c r="AT188" s="159" t="s">
        <v>144</v>
      </c>
      <c r="AU188" s="159" t="s">
        <v>77</v>
      </c>
      <c r="AV188" s="14" t="s">
        <v>142</v>
      </c>
      <c r="AW188" s="14" t="s">
        <v>30</v>
      </c>
      <c r="AX188" s="14" t="s">
        <v>75</v>
      </c>
      <c r="AY188" s="159" t="s">
        <v>135</v>
      </c>
    </row>
    <row r="189" spans="1:65" s="2" customFormat="1" ht="24">
      <c r="A189" s="30"/>
      <c r="B189" s="131"/>
      <c r="C189" s="132" t="s">
        <v>265</v>
      </c>
      <c r="D189" s="132" t="s">
        <v>137</v>
      </c>
      <c r="E189" s="133" t="s">
        <v>266</v>
      </c>
      <c r="F189" s="134" t="s">
        <v>267</v>
      </c>
      <c r="G189" s="135" t="s">
        <v>268</v>
      </c>
      <c r="H189" s="136">
        <v>276.94600000000003</v>
      </c>
      <c r="I189" s="137"/>
      <c r="J189" s="137">
        <f>ROUND(I189*H189,2)</f>
        <v>0</v>
      </c>
      <c r="K189" s="134" t="s">
        <v>141</v>
      </c>
      <c r="L189" s="31"/>
      <c r="M189" s="138" t="s">
        <v>3</v>
      </c>
      <c r="N189" s="139" t="s">
        <v>41</v>
      </c>
      <c r="O189" s="140">
        <v>0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42" t="s">
        <v>142</v>
      </c>
      <c r="AT189" s="142" t="s">
        <v>137</v>
      </c>
      <c r="AU189" s="142" t="s">
        <v>77</v>
      </c>
      <c r="AY189" s="18" t="s">
        <v>135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8" t="s">
        <v>75</v>
      </c>
      <c r="BK189" s="143">
        <f>ROUND(I189*H189,2)</f>
        <v>0</v>
      </c>
      <c r="BL189" s="18" t="s">
        <v>142</v>
      </c>
      <c r="BM189" s="142" t="s">
        <v>269</v>
      </c>
    </row>
    <row r="190" spans="1:65" s="12" customFormat="1">
      <c r="B190" s="144"/>
      <c r="D190" s="145" t="s">
        <v>144</v>
      </c>
      <c r="E190" s="146" t="s">
        <v>3</v>
      </c>
      <c r="F190" s="147" t="s">
        <v>263</v>
      </c>
      <c r="H190" s="146" t="s">
        <v>3</v>
      </c>
      <c r="L190" s="144"/>
      <c r="M190" s="148"/>
      <c r="N190" s="149"/>
      <c r="O190" s="149"/>
      <c r="P190" s="149"/>
      <c r="Q190" s="149"/>
      <c r="R190" s="149"/>
      <c r="S190" s="149"/>
      <c r="T190" s="150"/>
      <c r="AT190" s="146" t="s">
        <v>144</v>
      </c>
      <c r="AU190" s="146" t="s">
        <v>77</v>
      </c>
      <c r="AV190" s="12" t="s">
        <v>75</v>
      </c>
      <c r="AW190" s="12" t="s">
        <v>30</v>
      </c>
      <c r="AX190" s="12" t="s">
        <v>70</v>
      </c>
      <c r="AY190" s="146" t="s">
        <v>135</v>
      </c>
    </row>
    <row r="191" spans="1:65" s="13" customFormat="1">
      <c r="B191" s="151"/>
      <c r="D191" s="145" t="s">
        <v>144</v>
      </c>
      <c r="E191" s="152" t="s">
        <v>3</v>
      </c>
      <c r="F191" s="153" t="s">
        <v>270</v>
      </c>
      <c r="H191" s="154">
        <v>276.94600000000003</v>
      </c>
      <c r="L191" s="151"/>
      <c r="M191" s="155"/>
      <c r="N191" s="156"/>
      <c r="O191" s="156"/>
      <c r="P191" s="156"/>
      <c r="Q191" s="156"/>
      <c r="R191" s="156"/>
      <c r="S191" s="156"/>
      <c r="T191" s="157"/>
      <c r="AT191" s="152" t="s">
        <v>144</v>
      </c>
      <c r="AU191" s="152" t="s">
        <v>77</v>
      </c>
      <c r="AV191" s="13" t="s">
        <v>77</v>
      </c>
      <c r="AW191" s="13" t="s">
        <v>30</v>
      </c>
      <c r="AX191" s="13" t="s">
        <v>75</v>
      </c>
      <c r="AY191" s="152" t="s">
        <v>135</v>
      </c>
    </row>
    <row r="192" spans="1:65" s="2" customFormat="1" ht="24">
      <c r="A192" s="30"/>
      <c r="B192" s="131"/>
      <c r="C192" s="132" t="s">
        <v>271</v>
      </c>
      <c r="D192" s="132" t="s">
        <v>137</v>
      </c>
      <c r="E192" s="133" t="s">
        <v>272</v>
      </c>
      <c r="F192" s="134" t="s">
        <v>273</v>
      </c>
      <c r="G192" s="135" t="s">
        <v>244</v>
      </c>
      <c r="H192" s="136">
        <v>217.084</v>
      </c>
      <c r="I192" s="137"/>
      <c r="J192" s="137">
        <f>ROUND(I192*H192,2)</f>
        <v>0</v>
      </c>
      <c r="K192" s="134" t="s">
        <v>141</v>
      </c>
      <c r="L192" s="31"/>
      <c r="M192" s="138" t="s">
        <v>3</v>
      </c>
      <c r="N192" s="139" t="s">
        <v>41</v>
      </c>
      <c r="O192" s="140">
        <v>8.9999999999999993E-3</v>
      </c>
      <c r="P192" s="140">
        <f>O192*H192</f>
        <v>1.9537559999999998</v>
      </c>
      <c r="Q192" s="140">
        <v>0</v>
      </c>
      <c r="R192" s="140">
        <f>Q192*H192</f>
        <v>0</v>
      </c>
      <c r="S192" s="140">
        <v>0</v>
      </c>
      <c r="T192" s="141">
        <f>S192*H192</f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42" t="s">
        <v>142</v>
      </c>
      <c r="AT192" s="142" t="s">
        <v>137</v>
      </c>
      <c r="AU192" s="142" t="s">
        <v>77</v>
      </c>
      <c r="AY192" s="18" t="s">
        <v>135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8" t="s">
        <v>75</v>
      </c>
      <c r="BK192" s="143">
        <f>ROUND(I192*H192,2)</f>
        <v>0</v>
      </c>
      <c r="BL192" s="18" t="s">
        <v>142</v>
      </c>
      <c r="BM192" s="142" t="s">
        <v>274</v>
      </c>
    </row>
    <row r="193" spans="1:65" s="12" customFormat="1">
      <c r="B193" s="144"/>
      <c r="D193" s="145" t="s">
        <v>144</v>
      </c>
      <c r="E193" s="146" t="s">
        <v>3</v>
      </c>
      <c r="F193" s="147" t="s">
        <v>261</v>
      </c>
      <c r="H193" s="146" t="s">
        <v>3</v>
      </c>
      <c r="L193" s="144"/>
      <c r="M193" s="148"/>
      <c r="N193" s="149"/>
      <c r="O193" s="149"/>
      <c r="P193" s="149"/>
      <c r="Q193" s="149"/>
      <c r="R193" s="149"/>
      <c r="S193" s="149"/>
      <c r="T193" s="150"/>
      <c r="AT193" s="146" t="s">
        <v>144</v>
      </c>
      <c r="AU193" s="146" t="s">
        <v>77</v>
      </c>
      <c r="AV193" s="12" t="s">
        <v>75</v>
      </c>
      <c r="AW193" s="12" t="s">
        <v>30</v>
      </c>
      <c r="AX193" s="12" t="s">
        <v>70</v>
      </c>
      <c r="AY193" s="146" t="s">
        <v>135</v>
      </c>
    </row>
    <row r="194" spans="1:65" s="13" customFormat="1">
      <c r="B194" s="151"/>
      <c r="D194" s="145" t="s">
        <v>144</v>
      </c>
      <c r="E194" s="152" t="s">
        <v>3</v>
      </c>
      <c r="F194" s="153" t="s">
        <v>262</v>
      </c>
      <c r="H194" s="154">
        <v>58.829000000000001</v>
      </c>
      <c r="L194" s="151"/>
      <c r="M194" s="155"/>
      <c r="N194" s="156"/>
      <c r="O194" s="156"/>
      <c r="P194" s="156"/>
      <c r="Q194" s="156"/>
      <c r="R194" s="156"/>
      <c r="S194" s="156"/>
      <c r="T194" s="157"/>
      <c r="AT194" s="152" t="s">
        <v>144</v>
      </c>
      <c r="AU194" s="152" t="s">
        <v>77</v>
      </c>
      <c r="AV194" s="13" t="s">
        <v>77</v>
      </c>
      <c r="AW194" s="13" t="s">
        <v>30</v>
      </c>
      <c r="AX194" s="13" t="s">
        <v>70</v>
      </c>
      <c r="AY194" s="152" t="s">
        <v>135</v>
      </c>
    </row>
    <row r="195" spans="1:65" s="12" customFormat="1">
      <c r="B195" s="144"/>
      <c r="D195" s="145" t="s">
        <v>144</v>
      </c>
      <c r="E195" s="146" t="s">
        <v>3</v>
      </c>
      <c r="F195" s="147" t="s">
        <v>263</v>
      </c>
      <c r="H195" s="146" t="s">
        <v>3</v>
      </c>
      <c r="L195" s="144"/>
      <c r="M195" s="148"/>
      <c r="N195" s="149"/>
      <c r="O195" s="149"/>
      <c r="P195" s="149"/>
      <c r="Q195" s="149"/>
      <c r="R195" s="149"/>
      <c r="S195" s="149"/>
      <c r="T195" s="150"/>
      <c r="AT195" s="146" t="s">
        <v>144</v>
      </c>
      <c r="AU195" s="146" t="s">
        <v>77</v>
      </c>
      <c r="AV195" s="12" t="s">
        <v>75</v>
      </c>
      <c r="AW195" s="12" t="s">
        <v>30</v>
      </c>
      <c r="AX195" s="12" t="s">
        <v>70</v>
      </c>
      <c r="AY195" s="146" t="s">
        <v>135</v>
      </c>
    </row>
    <row r="196" spans="1:65" s="13" customFormat="1">
      <c r="B196" s="151"/>
      <c r="D196" s="145" t="s">
        <v>144</v>
      </c>
      <c r="E196" s="152" t="s">
        <v>3</v>
      </c>
      <c r="F196" s="153" t="s">
        <v>264</v>
      </c>
      <c r="H196" s="154">
        <v>158.255</v>
      </c>
      <c r="L196" s="151"/>
      <c r="M196" s="155"/>
      <c r="N196" s="156"/>
      <c r="O196" s="156"/>
      <c r="P196" s="156"/>
      <c r="Q196" s="156"/>
      <c r="R196" s="156"/>
      <c r="S196" s="156"/>
      <c r="T196" s="157"/>
      <c r="AT196" s="152" t="s">
        <v>144</v>
      </c>
      <c r="AU196" s="152" t="s">
        <v>77</v>
      </c>
      <c r="AV196" s="13" t="s">
        <v>77</v>
      </c>
      <c r="AW196" s="13" t="s">
        <v>30</v>
      </c>
      <c r="AX196" s="13" t="s">
        <v>70</v>
      </c>
      <c r="AY196" s="152" t="s">
        <v>135</v>
      </c>
    </row>
    <row r="197" spans="1:65" s="14" customFormat="1">
      <c r="B197" s="158"/>
      <c r="D197" s="145" t="s">
        <v>144</v>
      </c>
      <c r="E197" s="159" t="s">
        <v>3</v>
      </c>
      <c r="F197" s="160" t="s">
        <v>147</v>
      </c>
      <c r="H197" s="161">
        <v>217.084</v>
      </c>
      <c r="L197" s="158"/>
      <c r="M197" s="162"/>
      <c r="N197" s="163"/>
      <c r="O197" s="163"/>
      <c r="P197" s="163"/>
      <c r="Q197" s="163"/>
      <c r="R197" s="163"/>
      <c r="S197" s="163"/>
      <c r="T197" s="164"/>
      <c r="AT197" s="159" t="s">
        <v>144</v>
      </c>
      <c r="AU197" s="159" t="s">
        <v>77</v>
      </c>
      <c r="AV197" s="14" t="s">
        <v>142</v>
      </c>
      <c r="AW197" s="14" t="s">
        <v>30</v>
      </c>
      <c r="AX197" s="14" t="s">
        <v>75</v>
      </c>
      <c r="AY197" s="159" t="s">
        <v>135</v>
      </c>
    </row>
    <row r="198" spans="1:65" s="11" customFormat="1" ht="22.9" customHeight="1">
      <c r="B198" s="119"/>
      <c r="D198" s="120" t="s">
        <v>69</v>
      </c>
      <c r="E198" s="129" t="s">
        <v>181</v>
      </c>
      <c r="F198" s="129" t="s">
        <v>275</v>
      </c>
      <c r="J198" s="130">
        <f>BK198</f>
        <v>0</v>
      </c>
      <c r="L198" s="119"/>
      <c r="M198" s="123"/>
      <c r="N198" s="124"/>
      <c r="O198" s="124"/>
      <c r="P198" s="125">
        <f>SUM(P199:P210)</f>
        <v>23.515119999999996</v>
      </c>
      <c r="Q198" s="124"/>
      <c r="R198" s="125">
        <f>SUM(R199:R210)</f>
        <v>0</v>
      </c>
      <c r="S198" s="124"/>
      <c r="T198" s="126">
        <f>SUM(T199:T210)</f>
        <v>18.4298</v>
      </c>
      <c r="AR198" s="120" t="s">
        <v>75</v>
      </c>
      <c r="AT198" s="127" t="s">
        <v>69</v>
      </c>
      <c r="AU198" s="127" t="s">
        <v>75</v>
      </c>
      <c r="AY198" s="120" t="s">
        <v>135</v>
      </c>
      <c r="BK198" s="128">
        <f>SUM(BK199:BK210)</f>
        <v>0</v>
      </c>
    </row>
    <row r="199" spans="1:65" s="2" customFormat="1" ht="16.5" customHeight="1">
      <c r="A199" s="30"/>
      <c r="B199" s="131"/>
      <c r="C199" s="132" t="s">
        <v>276</v>
      </c>
      <c r="D199" s="132" t="s">
        <v>137</v>
      </c>
      <c r="E199" s="133" t="s">
        <v>277</v>
      </c>
      <c r="F199" s="134" t="s">
        <v>278</v>
      </c>
      <c r="G199" s="135" t="s">
        <v>279</v>
      </c>
      <c r="H199" s="136">
        <v>2</v>
      </c>
      <c r="I199" s="137"/>
      <c r="J199" s="137">
        <f>ROUND(I199*H199,2)</f>
        <v>0</v>
      </c>
      <c r="K199" s="134" t="s">
        <v>280</v>
      </c>
      <c r="L199" s="31"/>
      <c r="M199" s="138" t="s">
        <v>3</v>
      </c>
      <c r="N199" s="139" t="s">
        <v>41</v>
      </c>
      <c r="O199" s="140">
        <v>1.585</v>
      </c>
      <c r="P199" s="140">
        <f>O199*H199</f>
        <v>3.17</v>
      </c>
      <c r="Q199" s="140">
        <v>0</v>
      </c>
      <c r="R199" s="140">
        <f>Q199*H199</f>
        <v>0</v>
      </c>
      <c r="S199" s="140">
        <v>0.68500000000000005</v>
      </c>
      <c r="T199" s="141">
        <f>S199*H199</f>
        <v>1.37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42" t="s">
        <v>142</v>
      </c>
      <c r="AT199" s="142" t="s">
        <v>137</v>
      </c>
      <c r="AU199" s="142" t="s">
        <v>77</v>
      </c>
      <c r="AY199" s="18" t="s">
        <v>135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8" t="s">
        <v>75</v>
      </c>
      <c r="BK199" s="143">
        <f>ROUND(I199*H199,2)</f>
        <v>0</v>
      </c>
      <c r="BL199" s="18" t="s">
        <v>142</v>
      </c>
      <c r="BM199" s="142" t="s">
        <v>281</v>
      </c>
    </row>
    <row r="200" spans="1:65" s="12" customFormat="1">
      <c r="B200" s="144"/>
      <c r="D200" s="145" t="s">
        <v>144</v>
      </c>
      <c r="E200" s="146" t="s">
        <v>3</v>
      </c>
      <c r="F200" s="147" t="s">
        <v>145</v>
      </c>
      <c r="H200" s="146" t="s">
        <v>3</v>
      </c>
      <c r="L200" s="144"/>
      <c r="M200" s="148"/>
      <c r="N200" s="149"/>
      <c r="O200" s="149"/>
      <c r="P200" s="149"/>
      <c r="Q200" s="149"/>
      <c r="R200" s="149"/>
      <c r="S200" s="149"/>
      <c r="T200" s="150"/>
      <c r="AT200" s="146" t="s">
        <v>144</v>
      </c>
      <c r="AU200" s="146" t="s">
        <v>77</v>
      </c>
      <c r="AV200" s="12" t="s">
        <v>75</v>
      </c>
      <c r="AW200" s="12" t="s">
        <v>30</v>
      </c>
      <c r="AX200" s="12" t="s">
        <v>70</v>
      </c>
      <c r="AY200" s="146" t="s">
        <v>135</v>
      </c>
    </row>
    <row r="201" spans="1:65" s="13" customFormat="1">
      <c r="B201" s="151"/>
      <c r="D201" s="145" t="s">
        <v>144</v>
      </c>
      <c r="E201" s="152" t="s">
        <v>3</v>
      </c>
      <c r="F201" s="153" t="s">
        <v>282</v>
      </c>
      <c r="H201" s="154">
        <v>2</v>
      </c>
      <c r="L201" s="151"/>
      <c r="M201" s="155"/>
      <c r="N201" s="156"/>
      <c r="O201" s="156"/>
      <c r="P201" s="156"/>
      <c r="Q201" s="156"/>
      <c r="R201" s="156"/>
      <c r="S201" s="156"/>
      <c r="T201" s="157"/>
      <c r="AT201" s="152" t="s">
        <v>144</v>
      </c>
      <c r="AU201" s="152" t="s">
        <v>77</v>
      </c>
      <c r="AV201" s="13" t="s">
        <v>77</v>
      </c>
      <c r="AW201" s="13" t="s">
        <v>30</v>
      </c>
      <c r="AX201" s="13" t="s">
        <v>70</v>
      </c>
      <c r="AY201" s="152" t="s">
        <v>135</v>
      </c>
    </row>
    <row r="202" spans="1:65" s="14" customFormat="1">
      <c r="B202" s="158"/>
      <c r="D202" s="145" t="s">
        <v>144</v>
      </c>
      <c r="E202" s="159" t="s">
        <v>3</v>
      </c>
      <c r="F202" s="160" t="s">
        <v>147</v>
      </c>
      <c r="H202" s="161">
        <v>2</v>
      </c>
      <c r="L202" s="158"/>
      <c r="M202" s="162"/>
      <c r="N202" s="163"/>
      <c r="O202" s="163"/>
      <c r="P202" s="163"/>
      <c r="Q202" s="163"/>
      <c r="R202" s="163"/>
      <c r="S202" s="163"/>
      <c r="T202" s="164"/>
      <c r="AT202" s="159" t="s">
        <v>144</v>
      </c>
      <c r="AU202" s="159" t="s">
        <v>77</v>
      </c>
      <c r="AV202" s="14" t="s">
        <v>142</v>
      </c>
      <c r="AW202" s="14" t="s">
        <v>30</v>
      </c>
      <c r="AX202" s="14" t="s">
        <v>75</v>
      </c>
      <c r="AY202" s="159" t="s">
        <v>135</v>
      </c>
    </row>
    <row r="203" spans="1:65" s="2" customFormat="1" ht="16.5" customHeight="1">
      <c r="A203" s="30"/>
      <c r="B203" s="131"/>
      <c r="C203" s="132" t="s">
        <v>283</v>
      </c>
      <c r="D203" s="132" t="s">
        <v>137</v>
      </c>
      <c r="E203" s="133" t="s">
        <v>284</v>
      </c>
      <c r="F203" s="134" t="s">
        <v>285</v>
      </c>
      <c r="G203" s="135" t="s">
        <v>279</v>
      </c>
      <c r="H203" s="136">
        <v>1</v>
      </c>
      <c r="I203" s="137"/>
      <c r="J203" s="137">
        <f>ROUND(I203*H203,2)</f>
        <v>0</v>
      </c>
      <c r="K203" s="134" t="s">
        <v>141</v>
      </c>
      <c r="L203" s="31"/>
      <c r="M203" s="138" t="s">
        <v>3</v>
      </c>
      <c r="N203" s="139" t="s">
        <v>41</v>
      </c>
      <c r="O203" s="140">
        <v>0.5</v>
      </c>
      <c r="P203" s="140">
        <f>O203*H203</f>
        <v>0.5</v>
      </c>
      <c r="Q203" s="140">
        <v>0</v>
      </c>
      <c r="R203" s="140">
        <f>Q203*H203</f>
        <v>0</v>
      </c>
      <c r="S203" s="140">
        <v>8.6999999999999994E-2</v>
      </c>
      <c r="T203" s="141">
        <f>S203*H203</f>
        <v>8.6999999999999994E-2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42" t="s">
        <v>142</v>
      </c>
      <c r="AT203" s="142" t="s">
        <v>137</v>
      </c>
      <c r="AU203" s="142" t="s">
        <v>77</v>
      </c>
      <c r="AY203" s="18" t="s">
        <v>135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8" t="s">
        <v>75</v>
      </c>
      <c r="BK203" s="143">
        <f>ROUND(I203*H203,2)</f>
        <v>0</v>
      </c>
      <c r="BL203" s="18" t="s">
        <v>142</v>
      </c>
      <c r="BM203" s="142" t="s">
        <v>286</v>
      </c>
    </row>
    <row r="204" spans="1:65" s="12" customFormat="1">
      <c r="B204" s="144"/>
      <c r="D204" s="145" t="s">
        <v>144</v>
      </c>
      <c r="E204" s="146" t="s">
        <v>3</v>
      </c>
      <c r="F204" s="147" t="s">
        <v>145</v>
      </c>
      <c r="H204" s="146" t="s">
        <v>3</v>
      </c>
      <c r="L204" s="144"/>
      <c r="M204" s="148"/>
      <c r="N204" s="149"/>
      <c r="O204" s="149"/>
      <c r="P204" s="149"/>
      <c r="Q204" s="149"/>
      <c r="R204" s="149"/>
      <c r="S204" s="149"/>
      <c r="T204" s="150"/>
      <c r="AT204" s="146" t="s">
        <v>144</v>
      </c>
      <c r="AU204" s="146" t="s">
        <v>77</v>
      </c>
      <c r="AV204" s="12" t="s">
        <v>75</v>
      </c>
      <c r="AW204" s="12" t="s">
        <v>30</v>
      </c>
      <c r="AX204" s="12" t="s">
        <v>70</v>
      </c>
      <c r="AY204" s="146" t="s">
        <v>135</v>
      </c>
    </row>
    <row r="205" spans="1:65" s="13" customFormat="1">
      <c r="B205" s="151"/>
      <c r="D205" s="145" t="s">
        <v>144</v>
      </c>
      <c r="E205" s="152" t="s">
        <v>3</v>
      </c>
      <c r="F205" s="153" t="s">
        <v>287</v>
      </c>
      <c r="H205" s="154">
        <v>1</v>
      </c>
      <c r="L205" s="151"/>
      <c r="M205" s="155"/>
      <c r="N205" s="156"/>
      <c r="O205" s="156"/>
      <c r="P205" s="156"/>
      <c r="Q205" s="156"/>
      <c r="R205" s="156"/>
      <c r="S205" s="156"/>
      <c r="T205" s="157"/>
      <c r="AT205" s="152" t="s">
        <v>144</v>
      </c>
      <c r="AU205" s="152" t="s">
        <v>77</v>
      </c>
      <c r="AV205" s="13" t="s">
        <v>77</v>
      </c>
      <c r="AW205" s="13" t="s">
        <v>30</v>
      </c>
      <c r="AX205" s="13" t="s">
        <v>70</v>
      </c>
      <c r="AY205" s="152" t="s">
        <v>135</v>
      </c>
    </row>
    <row r="206" spans="1:65" s="14" customFormat="1">
      <c r="B206" s="158"/>
      <c r="D206" s="145" t="s">
        <v>144</v>
      </c>
      <c r="E206" s="159" t="s">
        <v>3</v>
      </c>
      <c r="F206" s="160" t="s">
        <v>147</v>
      </c>
      <c r="H206" s="161">
        <v>1</v>
      </c>
      <c r="L206" s="158"/>
      <c r="M206" s="162"/>
      <c r="N206" s="163"/>
      <c r="O206" s="163"/>
      <c r="P206" s="163"/>
      <c r="Q206" s="163"/>
      <c r="R206" s="163"/>
      <c r="S206" s="163"/>
      <c r="T206" s="164"/>
      <c r="AT206" s="159" t="s">
        <v>144</v>
      </c>
      <c r="AU206" s="159" t="s">
        <v>77</v>
      </c>
      <c r="AV206" s="14" t="s">
        <v>142</v>
      </c>
      <c r="AW206" s="14" t="s">
        <v>30</v>
      </c>
      <c r="AX206" s="14" t="s">
        <v>75</v>
      </c>
      <c r="AY206" s="159" t="s">
        <v>135</v>
      </c>
    </row>
    <row r="207" spans="1:65" s="2" customFormat="1" ht="16.5" customHeight="1">
      <c r="A207" s="30"/>
      <c r="B207" s="131"/>
      <c r="C207" s="132" t="s">
        <v>288</v>
      </c>
      <c r="D207" s="132" t="s">
        <v>137</v>
      </c>
      <c r="E207" s="133" t="s">
        <v>289</v>
      </c>
      <c r="F207" s="134" t="s">
        <v>290</v>
      </c>
      <c r="G207" s="135" t="s">
        <v>244</v>
      </c>
      <c r="H207" s="136">
        <v>6.5279999999999996</v>
      </c>
      <c r="I207" s="137"/>
      <c r="J207" s="137">
        <f>ROUND(I207*H207,2)</f>
        <v>0</v>
      </c>
      <c r="K207" s="134" t="s">
        <v>141</v>
      </c>
      <c r="L207" s="31"/>
      <c r="M207" s="138" t="s">
        <v>3</v>
      </c>
      <c r="N207" s="139" t="s">
        <v>41</v>
      </c>
      <c r="O207" s="140">
        <v>3.04</v>
      </c>
      <c r="P207" s="140">
        <f>O207*H207</f>
        <v>19.845119999999998</v>
      </c>
      <c r="Q207" s="140">
        <v>0</v>
      </c>
      <c r="R207" s="140">
        <f>Q207*H207</f>
        <v>0</v>
      </c>
      <c r="S207" s="140">
        <v>2.6</v>
      </c>
      <c r="T207" s="141">
        <f>S207*H207</f>
        <v>16.972799999999999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42" t="s">
        <v>142</v>
      </c>
      <c r="AT207" s="142" t="s">
        <v>137</v>
      </c>
      <c r="AU207" s="142" t="s">
        <v>77</v>
      </c>
      <c r="AY207" s="18" t="s">
        <v>135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8" t="s">
        <v>75</v>
      </c>
      <c r="BK207" s="143">
        <f>ROUND(I207*H207,2)</f>
        <v>0</v>
      </c>
      <c r="BL207" s="18" t="s">
        <v>142</v>
      </c>
      <c r="BM207" s="142" t="s">
        <v>291</v>
      </c>
    </row>
    <row r="208" spans="1:65" s="12" customFormat="1">
      <c r="B208" s="144"/>
      <c r="D208" s="145" t="s">
        <v>144</v>
      </c>
      <c r="E208" s="146" t="s">
        <v>3</v>
      </c>
      <c r="F208" s="147" t="s">
        <v>145</v>
      </c>
      <c r="H208" s="146" t="s">
        <v>3</v>
      </c>
      <c r="L208" s="144"/>
      <c r="M208" s="148"/>
      <c r="N208" s="149"/>
      <c r="O208" s="149"/>
      <c r="P208" s="149"/>
      <c r="Q208" s="149"/>
      <c r="R208" s="149"/>
      <c r="S208" s="149"/>
      <c r="T208" s="150"/>
      <c r="AT208" s="146" t="s">
        <v>144</v>
      </c>
      <c r="AU208" s="146" t="s">
        <v>77</v>
      </c>
      <c r="AV208" s="12" t="s">
        <v>75</v>
      </c>
      <c r="AW208" s="12" t="s">
        <v>30</v>
      </c>
      <c r="AX208" s="12" t="s">
        <v>70</v>
      </c>
      <c r="AY208" s="146" t="s">
        <v>135</v>
      </c>
    </row>
    <row r="209" spans="1:65" s="13" customFormat="1">
      <c r="B209" s="151"/>
      <c r="D209" s="145" t="s">
        <v>144</v>
      </c>
      <c r="E209" s="152" t="s">
        <v>3</v>
      </c>
      <c r="F209" s="153" t="s">
        <v>292</v>
      </c>
      <c r="H209" s="154">
        <v>6.5279999999999996</v>
      </c>
      <c r="L209" s="151"/>
      <c r="M209" s="155"/>
      <c r="N209" s="156"/>
      <c r="O209" s="156"/>
      <c r="P209" s="156"/>
      <c r="Q209" s="156"/>
      <c r="R209" s="156"/>
      <c r="S209" s="156"/>
      <c r="T209" s="157"/>
      <c r="AT209" s="152" t="s">
        <v>144</v>
      </c>
      <c r="AU209" s="152" t="s">
        <v>77</v>
      </c>
      <c r="AV209" s="13" t="s">
        <v>77</v>
      </c>
      <c r="AW209" s="13" t="s">
        <v>30</v>
      </c>
      <c r="AX209" s="13" t="s">
        <v>70</v>
      </c>
      <c r="AY209" s="152" t="s">
        <v>135</v>
      </c>
    </row>
    <row r="210" spans="1:65" s="14" customFormat="1">
      <c r="B210" s="158"/>
      <c r="D210" s="145" t="s">
        <v>144</v>
      </c>
      <c r="E210" s="159" t="s">
        <v>3</v>
      </c>
      <c r="F210" s="160" t="s">
        <v>147</v>
      </c>
      <c r="H210" s="161">
        <v>6.5279999999999996</v>
      </c>
      <c r="L210" s="158"/>
      <c r="M210" s="162"/>
      <c r="N210" s="163"/>
      <c r="O210" s="163"/>
      <c r="P210" s="163"/>
      <c r="Q210" s="163"/>
      <c r="R210" s="163"/>
      <c r="S210" s="163"/>
      <c r="T210" s="164"/>
      <c r="AT210" s="159" t="s">
        <v>144</v>
      </c>
      <c r="AU210" s="159" t="s">
        <v>77</v>
      </c>
      <c r="AV210" s="14" t="s">
        <v>142</v>
      </c>
      <c r="AW210" s="14" t="s">
        <v>30</v>
      </c>
      <c r="AX210" s="14" t="s">
        <v>75</v>
      </c>
      <c r="AY210" s="159" t="s">
        <v>135</v>
      </c>
    </row>
    <row r="211" spans="1:65" s="11" customFormat="1" ht="22.9" customHeight="1">
      <c r="B211" s="119"/>
      <c r="D211" s="120" t="s">
        <v>69</v>
      </c>
      <c r="E211" s="129" t="s">
        <v>293</v>
      </c>
      <c r="F211" s="129" t="s">
        <v>294</v>
      </c>
      <c r="J211" s="130">
        <f>BK211</f>
        <v>0</v>
      </c>
      <c r="L211" s="119"/>
      <c r="M211" s="123"/>
      <c r="N211" s="124"/>
      <c r="O211" s="124"/>
      <c r="P211" s="125">
        <f>SUM(P212:P260)</f>
        <v>756.25678700000003</v>
      </c>
      <c r="Q211" s="124"/>
      <c r="R211" s="125">
        <f>SUM(R212:R260)</f>
        <v>0</v>
      </c>
      <c r="S211" s="124"/>
      <c r="T211" s="126">
        <f>SUM(T212:T260)</f>
        <v>0</v>
      </c>
      <c r="AR211" s="120" t="s">
        <v>75</v>
      </c>
      <c r="AT211" s="127" t="s">
        <v>69</v>
      </c>
      <c r="AU211" s="127" t="s">
        <v>75</v>
      </c>
      <c r="AY211" s="120" t="s">
        <v>135</v>
      </c>
      <c r="BK211" s="128">
        <f>SUM(BK212:BK260)</f>
        <v>0</v>
      </c>
    </row>
    <row r="212" spans="1:65" s="2" customFormat="1" ht="24">
      <c r="A212" s="30"/>
      <c r="B212" s="131"/>
      <c r="C212" s="132" t="s">
        <v>295</v>
      </c>
      <c r="D212" s="132" t="s">
        <v>137</v>
      </c>
      <c r="E212" s="133" t="s">
        <v>296</v>
      </c>
      <c r="F212" s="134" t="s">
        <v>297</v>
      </c>
      <c r="G212" s="135" t="s">
        <v>268</v>
      </c>
      <c r="H212" s="136">
        <v>757.17499999999995</v>
      </c>
      <c r="I212" s="137"/>
      <c r="J212" s="137">
        <f>ROUND(I212*H212,2)</f>
        <v>0</v>
      </c>
      <c r="K212" s="134" t="s">
        <v>141</v>
      </c>
      <c r="L212" s="31"/>
      <c r="M212" s="138" t="s">
        <v>3</v>
      </c>
      <c r="N212" s="139" t="s">
        <v>41</v>
      </c>
      <c r="O212" s="140">
        <v>0.03</v>
      </c>
      <c r="P212" s="140">
        <f>O212*H212</f>
        <v>22.715249999999997</v>
      </c>
      <c r="Q212" s="140">
        <v>0</v>
      </c>
      <c r="R212" s="140">
        <f>Q212*H212</f>
        <v>0</v>
      </c>
      <c r="S212" s="140">
        <v>0</v>
      </c>
      <c r="T212" s="141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42" t="s">
        <v>142</v>
      </c>
      <c r="AT212" s="142" t="s">
        <v>137</v>
      </c>
      <c r="AU212" s="142" t="s">
        <v>77</v>
      </c>
      <c r="AY212" s="18" t="s">
        <v>135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8" t="s">
        <v>75</v>
      </c>
      <c r="BK212" s="143">
        <f>ROUND(I212*H212,2)</f>
        <v>0</v>
      </c>
      <c r="BL212" s="18" t="s">
        <v>142</v>
      </c>
      <c r="BM212" s="142" t="s">
        <v>298</v>
      </c>
    </row>
    <row r="213" spans="1:65" s="13" customFormat="1">
      <c r="B213" s="151"/>
      <c r="D213" s="145" t="s">
        <v>144</v>
      </c>
      <c r="E213" s="152" t="s">
        <v>3</v>
      </c>
      <c r="F213" s="153" t="s">
        <v>299</v>
      </c>
      <c r="H213" s="154">
        <v>757.17499999999995</v>
      </c>
      <c r="L213" s="151"/>
      <c r="M213" s="155"/>
      <c r="N213" s="156"/>
      <c r="O213" s="156"/>
      <c r="P213" s="156"/>
      <c r="Q213" s="156"/>
      <c r="R213" s="156"/>
      <c r="S213" s="156"/>
      <c r="T213" s="157"/>
      <c r="AT213" s="152" t="s">
        <v>144</v>
      </c>
      <c r="AU213" s="152" t="s">
        <v>77</v>
      </c>
      <c r="AV213" s="13" t="s">
        <v>77</v>
      </c>
      <c r="AW213" s="13" t="s">
        <v>30</v>
      </c>
      <c r="AX213" s="13" t="s">
        <v>75</v>
      </c>
      <c r="AY213" s="152" t="s">
        <v>135</v>
      </c>
    </row>
    <row r="214" spans="1:65" s="2" customFormat="1" ht="24">
      <c r="A214" s="30"/>
      <c r="B214" s="131"/>
      <c r="C214" s="132" t="s">
        <v>300</v>
      </c>
      <c r="D214" s="132" t="s">
        <v>137</v>
      </c>
      <c r="E214" s="133" t="s">
        <v>301</v>
      </c>
      <c r="F214" s="134" t="s">
        <v>302</v>
      </c>
      <c r="G214" s="135" t="s">
        <v>268</v>
      </c>
      <c r="H214" s="136">
        <v>6814.5749999999998</v>
      </c>
      <c r="I214" s="137"/>
      <c r="J214" s="137">
        <f>ROUND(I214*H214,2)</f>
        <v>0</v>
      </c>
      <c r="K214" s="134" t="s">
        <v>141</v>
      </c>
      <c r="L214" s="31"/>
      <c r="M214" s="138" t="s">
        <v>3</v>
      </c>
      <c r="N214" s="139" t="s">
        <v>41</v>
      </c>
      <c r="O214" s="140">
        <v>2E-3</v>
      </c>
      <c r="P214" s="140">
        <f>O214*H214</f>
        <v>13.629149999999999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42" t="s">
        <v>142</v>
      </c>
      <c r="AT214" s="142" t="s">
        <v>137</v>
      </c>
      <c r="AU214" s="142" t="s">
        <v>77</v>
      </c>
      <c r="AY214" s="18" t="s">
        <v>135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8" t="s">
        <v>75</v>
      </c>
      <c r="BK214" s="143">
        <f>ROUND(I214*H214,2)</f>
        <v>0</v>
      </c>
      <c r="BL214" s="18" t="s">
        <v>142</v>
      </c>
      <c r="BM214" s="142" t="s">
        <v>303</v>
      </c>
    </row>
    <row r="215" spans="1:65" s="12" customFormat="1">
      <c r="B215" s="144"/>
      <c r="D215" s="145" t="s">
        <v>144</v>
      </c>
      <c r="E215" s="146" t="s">
        <v>3</v>
      </c>
      <c r="F215" s="147" t="s">
        <v>304</v>
      </c>
      <c r="H215" s="146" t="s">
        <v>3</v>
      </c>
      <c r="L215" s="144"/>
      <c r="M215" s="148"/>
      <c r="N215" s="149"/>
      <c r="O215" s="149"/>
      <c r="P215" s="149"/>
      <c r="Q215" s="149"/>
      <c r="R215" s="149"/>
      <c r="S215" s="149"/>
      <c r="T215" s="150"/>
      <c r="AT215" s="146" t="s">
        <v>144</v>
      </c>
      <c r="AU215" s="146" t="s">
        <v>77</v>
      </c>
      <c r="AV215" s="12" t="s">
        <v>75</v>
      </c>
      <c r="AW215" s="12" t="s">
        <v>30</v>
      </c>
      <c r="AX215" s="12" t="s">
        <v>70</v>
      </c>
      <c r="AY215" s="146" t="s">
        <v>135</v>
      </c>
    </row>
    <row r="216" spans="1:65" s="13" customFormat="1">
      <c r="B216" s="151"/>
      <c r="D216" s="145" t="s">
        <v>144</v>
      </c>
      <c r="E216" s="152" t="s">
        <v>3</v>
      </c>
      <c r="F216" s="153" t="s">
        <v>305</v>
      </c>
      <c r="H216" s="154">
        <v>6814.5749999999998</v>
      </c>
      <c r="L216" s="151"/>
      <c r="M216" s="155"/>
      <c r="N216" s="156"/>
      <c r="O216" s="156"/>
      <c r="P216" s="156"/>
      <c r="Q216" s="156"/>
      <c r="R216" s="156"/>
      <c r="S216" s="156"/>
      <c r="T216" s="157"/>
      <c r="AT216" s="152" t="s">
        <v>144</v>
      </c>
      <c r="AU216" s="152" t="s">
        <v>77</v>
      </c>
      <c r="AV216" s="13" t="s">
        <v>77</v>
      </c>
      <c r="AW216" s="13" t="s">
        <v>30</v>
      </c>
      <c r="AX216" s="13" t="s">
        <v>75</v>
      </c>
      <c r="AY216" s="152" t="s">
        <v>135</v>
      </c>
    </row>
    <row r="217" spans="1:65" s="2" customFormat="1" ht="24">
      <c r="A217" s="30"/>
      <c r="B217" s="131"/>
      <c r="C217" s="132" t="s">
        <v>306</v>
      </c>
      <c r="D217" s="132" t="s">
        <v>137</v>
      </c>
      <c r="E217" s="133" t="s">
        <v>307</v>
      </c>
      <c r="F217" s="134" t="s">
        <v>308</v>
      </c>
      <c r="G217" s="135" t="s">
        <v>268</v>
      </c>
      <c r="H217" s="136">
        <v>651.76400000000001</v>
      </c>
      <c r="I217" s="137"/>
      <c r="J217" s="137">
        <f>ROUND(I217*H217,2)</f>
        <v>0</v>
      </c>
      <c r="K217" s="134" t="s">
        <v>141</v>
      </c>
      <c r="L217" s="31"/>
      <c r="M217" s="138" t="s">
        <v>3</v>
      </c>
      <c r="N217" s="139" t="s">
        <v>41</v>
      </c>
      <c r="O217" s="140">
        <v>3.2000000000000001E-2</v>
      </c>
      <c r="P217" s="140">
        <f>O217*H217</f>
        <v>20.856448</v>
      </c>
      <c r="Q217" s="140">
        <v>0</v>
      </c>
      <c r="R217" s="140">
        <f>Q217*H217</f>
        <v>0</v>
      </c>
      <c r="S217" s="140">
        <v>0</v>
      </c>
      <c r="T217" s="141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42" t="s">
        <v>142</v>
      </c>
      <c r="AT217" s="142" t="s">
        <v>137</v>
      </c>
      <c r="AU217" s="142" t="s">
        <v>77</v>
      </c>
      <c r="AY217" s="18" t="s">
        <v>135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8" t="s">
        <v>75</v>
      </c>
      <c r="BK217" s="143">
        <f>ROUND(I217*H217,2)</f>
        <v>0</v>
      </c>
      <c r="BL217" s="18" t="s">
        <v>142</v>
      </c>
      <c r="BM217" s="142" t="s">
        <v>309</v>
      </c>
    </row>
    <row r="218" spans="1:65" s="13" customFormat="1">
      <c r="B218" s="151"/>
      <c r="D218" s="145" t="s">
        <v>144</v>
      </c>
      <c r="E218" s="152" t="s">
        <v>3</v>
      </c>
      <c r="F218" s="153" t="s">
        <v>310</v>
      </c>
      <c r="H218" s="154">
        <v>394.29399999999998</v>
      </c>
      <c r="L218" s="151"/>
      <c r="M218" s="155"/>
      <c r="N218" s="156"/>
      <c r="O218" s="156"/>
      <c r="P218" s="156"/>
      <c r="Q218" s="156"/>
      <c r="R218" s="156"/>
      <c r="S218" s="156"/>
      <c r="T218" s="157"/>
      <c r="AT218" s="152" t="s">
        <v>144</v>
      </c>
      <c r="AU218" s="152" t="s">
        <v>77</v>
      </c>
      <c r="AV218" s="13" t="s">
        <v>77</v>
      </c>
      <c r="AW218" s="13" t="s">
        <v>30</v>
      </c>
      <c r="AX218" s="13" t="s">
        <v>70</v>
      </c>
      <c r="AY218" s="152" t="s">
        <v>135</v>
      </c>
    </row>
    <row r="219" spans="1:65" s="13" customFormat="1">
      <c r="B219" s="151"/>
      <c r="D219" s="145" t="s">
        <v>144</v>
      </c>
      <c r="E219" s="152" t="s">
        <v>3</v>
      </c>
      <c r="F219" s="153" t="s">
        <v>311</v>
      </c>
      <c r="H219" s="154">
        <v>240.49700000000001</v>
      </c>
      <c r="L219" s="151"/>
      <c r="M219" s="155"/>
      <c r="N219" s="156"/>
      <c r="O219" s="156"/>
      <c r="P219" s="156"/>
      <c r="Q219" s="156"/>
      <c r="R219" s="156"/>
      <c r="S219" s="156"/>
      <c r="T219" s="157"/>
      <c r="AT219" s="152" t="s">
        <v>144</v>
      </c>
      <c r="AU219" s="152" t="s">
        <v>77</v>
      </c>
      <c r="AV219" s="13" t="s">
        <v>77</v>
      </c>
      <c r="AW219" s="13" t="s">
        <v>30</v>
      </c>
      <c r="AX219" s="13" t="s">
        <v>70</v>
      </c>
      <c r="AY219" s="152" t="s">
        <v>135</v>
      </c>
    </row>
    <row r="220" spans="1:65" s="13" customFormat="1">
      <c r="B220" s="151"/>
      <c r="D220" s="145" t="s">
        <v>144</v>
      </c>
      <c r="E220" s="152" t="s">
        <v>3</v>
      </c>
      <c r="F220" s="153" t="s">
        <v>312</v>
      </c>
      <c r="H220" s="154">
        <v>16.972999999999999</v>
      </c>
      <c r="L220" s="151"/>
      <c r="M220" s="155"/>
      <c r="N220" s="156"/>
      <c r="O220" s="156"/>
      <c r="P220" s="156"/>
      <c r="Q220" s="156"/>
      <c r="R220" s="156"/>
      <c r="S220" s="156"/>
      <c r="T220" s="157"/>
      <c r="AT220" s="152" t="s">
        <v>144</v>
      </c>
      <c r="AU220" s="152" t="s">
        <v>77</v>
      </c>
      <c r="AV220" s="13" t="s">
        <v>77</v>
      </c>
      <c r="AW220" s="13" t="s">
        <v>30</v>
      </c>
      <c r="AX220" s="13" t="s">
        <v>70</v>
      </c>
      <c r="AY220" s="152" t="s">
        <v>135</v>
      </c>
    </row>
    <row r="221" spans="1:65" s="14" customFormat="1">
      <c r="B221" s="158"/>
      <c r="D221" s="145" t="s">
        <v>144</v>
      </c>
      <c r="E221" s="159" t="s">
        <v>3</v>
      </c>
      <c r="F221" s="160" t="s">
        <v>147</v>
      </c>
      <c r="H221" s="161">
        <v>651.7639999999999</v>
      </c>
      <c r="L221" s="158"/>
      <c r="M221" s="162"/>
      <c r="N221" s="163"/>
      <c r="O221" s="163"/>
      <c r="P221" s="163"/>
      <c r="Q221" s="163"/>
      <c r="R221" s="163"/>
      <c r="S221" s="163"/>
      <c r="T221" s="164"/>
      <c r="AT221" s="159" t="s">
        <v>144</v>
      </c>
      <c r="AU221" s="159" t="s">
        <v>77</v>
      </c>
      <c r="AV221" s="14" t="s">
        <v>142</v>
      </c>
      <c r="AW221" s="14" t="s">
        <v>30</v>
      </c>
      <c r="AX221" s="14" t="s">
        <v>75</v>
      </c>
      <c r="AY221" s="159" t="s">
        <v>135</v>
      </c>
    </row>
    <row r="222" spans="1:65" s="2" customFormat="1" ht="24">
      <c r="A222" s="30"/>
      <c r="B222" s="131"/>
      <c r="C222" s="132" t="s">
        <v>313</v>
      </c>
      <c r="D222" s="132" t="s">
        <v>137</v>
      </c>
      <c r="E222" s="133" t="s">
        <v>314</v>
      </c>
      <c r="F222" s="134" t="s">
        <v>302</v>
      </c>
      <c r="G222" s="135" t="s">
        <v>268</v>
      </c>
      <c r="H222" s="136">
        <v>5865.8760000000002</v>
      </c>
      <c r="I222" s="137"/>
      <c r="J222" s="137">
        <f>ROUND(I222*H222,2)</f>
        <v>0</v>
      </c>
      <c r="K222" s="134" t="s">
        <v>141</v>
      </c>
      <c r="L222" s="31"/>
      <c r="M222" s="138" t="s">
        <v>3</v>
      </c>
      <c r="N222" s="139" t="s">
        <v>41</v>
      </c>
      <c r="O222" s="140">
        <v>3.0000000000000001E-3</v>
      </c>
      <c r="P222" s="140">
        <f>O222*H222</f>
        <v>17.597628</v>
      </c>
      <c r="Q222" s="140">
        <v>0</v>
      </c>
      <c r="R222" s="140">
        <f>Q222*H222</f>
        <v>0</v>
      </c>
      <c r="S222" s="140">
        <v>0</v>
      </c>
      <c r="T222" s="141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42" t="s">
        <v>142</v>
      </c>
      <c r="AT222" s="142" t="s">
        <v>137</v>
      </c>
      <c r="AU222" s="142" t="s">
        <v>77</v>
      </c>
      <c r="AY222" s="18" t="s">
        <v>135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8" t="s">
        <v>75</v>
      </c>
      <c r="BK222" s="143">
        <f>ROUND(I222*H222,2)</f>
        <v>0</v>
      </c>
      <c r="BL222" s="18" t="s">
        <v>142</v>
      </c>
      <c r="BM222" s="142" t="s">
        <v>315</v>
      </c>
    </row>
    <row r="223" spans="1:65" s="12" customFormat="1">
      <c r="B223" s="144"/>
      <c r="D223" s="145" t="s">
        <v>144</v>
      </c>
      <c r="E223" s="146" t="s">
        <v>3</v>
      </c>
      <c r="F223" s="147" t="s">
        <v>316</v>
      </c>
      <c r="H223" s="146" t="s">
        <v>3</v>
      </c>
      <c r="L223" s="144"/>
      <c r="M223" s="148"/>
      <c r="N223" s="149"/>
      <c r="O223" s="149"/>
      <c r="P223" s="149"/>
      <c r="Q223" s="149"/>
      <c r="R223" s="149"/>
      <c r="S223" s="149"/>
      <c r="T223" s="150"/>
      <c r="AT223" s="146" t="s">
        <v>144</v>
      </c>
      <c r="AU223" s="146" t="s">
        <v>77</v>
      </c>
      <c r="AV223" s="12" t="s">
        <v>75</v>
      </c>
      <c r="AW223" s="12" t="s">
        <v>30</v>
      </c>
      <c r="AX223" s="12" t="s">
        <v>70</v>
      </c>
      <c r="AY223" s="146" t="s">
        <v>135</v>
      </c>
    </row>
    <row r="224" spans="1:65" s="13" customFormat="1">
      <c r="B224" s="151"/>
      <c r="D224" s="145" t="s">
        <v>144</v>
      </c>
      <c r="E224" s="152" t="s">
        <v>3</v>
      </c>
      <c r="F224" s="153" t="s">
        <v>317</v>
      </c>
      <c r="H224" s="154">
        <v>5865.8760000000002</v>
      </c>
      <c r="L224" s="151"/>
      <c r="M224" s="155"/>
      <c r="N224" s="156"/>
      <c r="O224" s="156"/>
      <c r="P224" s="156"/>
      <c r="Q224" s="156"/>
      <c r="R224" s="156"/>
      <c r="S224" s="156"/>
      <c r="T224" s="157"/>
      <c r="AT224" s="152" t="s">
        <v>144</v>
      </c>
      <c r="AU224" s="152" t="s">
        <v>77</v>
      </c>
      <c r="AV224" s="13" t="s">
        <v>77</v>
      </c>
      <c r="AW224" s="13" t="s">
        <v>30</v>
      </c>
      <c r="AX224" s="13" t="s">
        <v>75</v>
      </c>
      <c r="AY224" s="152" t="s">
        <v>135</v>
      </c>
    </row>
    <row r="225" spans="1:65" s="2" customFormat="1" ht="24">
      <c r="A225" s="30"/>
      <c r="B225" s="131"/>
      <c r="C225" s="132" t="s">
        <v>318</v>
      </c>
      <c r="D225" s="132" t="s">
        <v>137</v>
      </c>
      <c r="E225" s="133" t="s">
        <v>319</v>
      </c>
      <c r="F225" s="134" t="s">
        <v>320</v>
      </c>
      <c r="G225" s="135" t="s">
        <v>268</v>
      </c>
      <c r="H225" s="136">
        <v>366.83</v>
      </c>
      <c r="I225" s="137"/>
      <c r="J225" s="137">
        <f>ROUND(I225*H225,2)</f>
        <v>0</v>
      </c>
      <c r="K225" s="134" t="s">
        <v>141</v>
      </c>
      <c r="L225" s="31"/>
      <c r="M225" s="138" t="s">
        <v>3</v>
      </c>
      <c r="N225" s="139" t="s">
        <v>41</v>
      </c>
      <c r="O225" s="140">
        <v>0.83499999999999996</v>
      </c>
      <c r="P225" s="140">
        <f>O225*H225</f>
        <v>306.30304999999998</v>
      </c>
      <c r="Q225" s="140">
        <v>0</v>
      </c>
      <c r="R225" s="140">
        <f>Q225*H225</f>
        <v>0</v>
      </c>
      <c r="S225" s="140">
        <v>0</v>
      </c>
      <c r="T225" s="141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42" t="s">
        <v>142</v>
      </c>
      <c r="AT225" s="142" t="s">
        <v>137</v>
      </c>
      <c r="AU225" s="142" t="s">
        <v>77</v>
      </c>
      <c r="AY225" s="18" t="s">
        <v>135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8" t="s">
        <v>75</v>
      </c>
      <c r="BK225" s="143">
        <f>ROUND(I225*H225,2)</f>
        <v>0</v>
      </c>
      <c r="BL225" s="18" t="s">
        <v>142</v>
      </c>
      <c r="BM225" s="142" t="s">
        <v>321</v>
      </c>
    </row>
    <row r="226" spans="1:65" s="13" customFormat="1">
      <c r="B226" s="151"/>
      <c r="D226" s="145" t="s">
        <v>144</v>
      </c>
      <c r="E226" s="152" t="s">
        <v>3</v>
      </c>
      <c r="F226" s="153" t="s">
        <v>322</v>
      </c>
      <c r="H226" s="154">
        <v>59.680999999999997</v>
      </c>
      <c r="L226" s="151"/>
      <c r="M226" s="155"/>
      <c r="N226" s="156"/>
      <c r="O226" s="156"/>
      <c r="P226" s="156"/>
      <c r="Q226" s="156"/>
      <c r="R226" s="156"/>
      <c r="S226" s="156"/>
      <c r="T226" s="157"/>
      <c r="AT226" s="152" t="s">
        <v>144</v>
      </c>
      <c r="AU226" s="152" t="s">
        <v>77</v>
      </c>
      <c r="AV226" s="13" t="s">
        <v>77</v>
      </c>
      <c r="AW226" s="13" t="s">
        <v>30</v>
      </c>
      <c r="AX226" s="13" t="s">
        <v>70</v>
      </c>
      <c r="AY226" s="152" t="s">
        <v>135</v>
      </c>
    </row>
    <row r="227" spans="1:65" s="13" customFormat="1">
      <c r="B227" s="151"/>
      <c r="D227" s="145" t="s">
        <v>144</v>
      </c>
      <c r="E227" s="152" t="s">
        <v>3</v>
      </c>
      <c r="F227" s="153" t="s">
        <v>323</v>
      </c>
      <c r="H227" s="154">
        <v>287.39800000000002</v>
      </c>
      <c r="L227" s="151"/>
      <c r="M227" s="155"/>
      <c r="N227" s="156"/>
      <c r="O227" s="156"/>
      <c r="P227" s="156"/>
      <c r="Q227" s="156"/>
      <c r="R227" s="156"/>
      <c r="S227" s="156"/>
      <c r="T227" s="157"/>
      <c r="AT227" s="152" t="s">
        <v>144</v>
      </c>
      <c r="AU227" s="152" t="s">
        <v>77</v>
      </c>
      <c r="AV227" s="13" t="s">
        <v>77</v>
      </c>
      <c r="AW227" s="13" t="s">
        <v>30</v>
      </c>
      <c r="AX227" s="13" t="s">
        <v>70</v>
      </c>
      <c r="AY227" s="152" t="s">
        <v>135</v>
      </c>
    </row>
    <row r="228" spans="1:65" s="13" customFormat="1">
      <c r="B228" s="151"/>
      <c r="D228" s="145" t="s">
        <v>144</v>
      </c>
      <c r="E228" s="152" t="s">
        <v>3</v>
      </c>
      <c r="F228" s="153" t="s">
        <v>324</v>
      </c>
      <c r="H228" s="154">
        <v>18.294</v>
      </c>
      <c r="L228" s="151"/>
      <c r="M228" s="155"/>
      <c r="N228" s="156"/>
      <c r="O228" s="156"/>
      <c r="P228" s="156"/>
      <c r="Q228" s="156"/>
      <c r="R228" s="156"/>
      <c r="S228" s="156"/>
      <c r="T228" s="157"/>
      <c r="AT228" s="152" t="s">
        <v>144</v>
      </c>
      <c r="AU228" s="152" t="s">
        <v>77</v>
      </c>
      <c r="AV228" s="13" t="s">
        <v>77</v>
      </c>
      <c r="AW228" s="13" t="s">
        <v>30</v>
      </c>
      <c r="AX228" s="13" t="s">
        <v>70</v>
      </c>
      <c r="AY228" s="152" t="s">
        <v>135</v>
      </c>
    </row>
    <row r="229" spans="1:65" s="13" customFormat="1">
      <c r="B229" s="151"/>
      <c r="D229" s="145" t="s">
        <v>144</v>
      </c>
      <c r="E229" s="152" t="s">
        <v>3</v>
      </c>
      <c r="F229" s="153" t="s">
        <v>325</v>
      </c>
      <c r="H229" s="154">
        <v>1.37</v>
      </c>
      <c r="L229" s="151"/>
      <c r="M229" s="155"/>
      <c r="N229" s="156"/>
      <c r="O229" s="156"/>
      <c r="P229" s="156"/>
      <c r="Q229" s="156"/>
      <c r="R229" s="156"/>
      <c r="S229" s="156"/>
      <c r="T229" s="157"/>
      <c r="AT229" s="152" t="s">
        <v>144</v>
      </c>
      <c r="AU229" s="152" t="s">
        <v>77</v>
      </c>
      <c r="AV229" s="13" t="s">
        <v>77</v>
      </c>
      <c r="AW229" s="13" t="s">
        <v>30</v>
      </c>
      <c r="AX229" s="13" t="s">
        <v>70</v>
      </c>
      <c r="AY229" s="152" t="s">
        <v>135</v>
      </c>
    </row>
    <row r="230" spans="1:65" s="13" customFormat="1">
      <c r="B230" s="151"/>
      <c r="D230" s="145" t="s">
        <v>144</v>
      </c>
      <c r="E230" s="152" t="s">
        <v>3</v>
      </c>
      <c r="F230" s="153" t="s">
        <v>326</v>
      </c>
      <c r="H230" s="154">
        <v>8.6999999999999994E-2</v>
      </c>
      <c r="L230" s="151"/>
      <c r="M230" s="155"/>
      <c r="N230" s="156"/>
      <c r="O230" s="156"/>
      <c r="P230" s="156"/>
      <c r="Q230" s="156"/>
      <c r="R230" s="156"/>
      <c r="S230" s="156"/>
      <c r="T230" s="157"/>
      <c r="AT230" s="152" t="s">
        <v>144</v>
      </c>
      <c r="AU230" s="152" t="s">
        <v>77</v>
      </c>
      <c r="AV230" s="13" t="s">
        <v>77</v>
      </c>
      <c r="AW230" s="13" t="s">
        <v>30</v>
      </c>
      <c r="AX230" s="13" t="s">
        <v>70</v>
      </c>
      <c r="AY230" s="152" t="s">
        <v>135</v>
      </c>
    </row>
    <row r="231" spans="1:65" s="14" customFormat="1">
      <c r="B231" s="158"/>
      <c r="D231" s="145" t="s">
        <v>144</v>
      </c>
      <c r="E231" s="159" t="s">
        <v>3</v>
      </c>
      <c r="F231" s="160" t="s">
        <v>147</v>
      </c>
      <c r="H231" s="161">
        <v>366.83</v>
      </c>
      <c r="L231" s="158"/>
      <c r="M231" s="162"/>
      <c r="N231" s="163"/>
      <c r="O231" s="163"/>
      <c r="P231" s="163"/>
      <c r="Q231" s="163"/>
      <c r="R231" s="163"/>
      <c r="S231" s="163"/>
      <c r="T231" s="164"/>
      <c r="AT231" s="159" t="s">
        <v>144</v>
      </c>
      <c r="AU231" s="159" t="s">
        <v>77</v>
      </c>
      <c r="AV231" s="14" t="s">
        <v>142</v>
      </c>
      <c r="AW231" s="14" t="s">
        <v>30</v>
      </c>
      <c r="AX231" s="14" t="s">
        <v>75</v>
      </c>
      <c r="AY231" s="159" t="s">
        <v>135</v>
      </c>
    </row>
    <row r="232" spans="1:65" s="2" customFormat="1" ht="24">
      <c r="A232" s="30"/>
      <c r="B232" s="131"/>
      <c r="C232" s="132" t="s">
        <v>327</v>
      </c>
      <c r="D232" s="132" t="s">
        <v>137</v>
      </c>
      <c r="E232" s="133" t="s">
        <v>328</v>
      </c>
      <c r="F232" s="134" t="s">
        <v>329</v>
      </c>
      <c r="G232" s="135" t="s">
        <v>268</v>
      </c>
      <c r="H232" s="136">
        <v>3301.47</v>
      </c>
      <c r="I232" s="137"/>
      <c r="J232" s="137">
        <f>ROUND(I232*H232,2)</f>
        <v>0</v>
      </c>
      <c r="K232" s="134" t="s">
        <v>141</v>
      </c>
      <c r="L232" s="31"/>
      <c r="M232" s="138" t="s">
        <v>3</v>
      </c>
      <c r="N232" s="139" t="s">
        <v>41</v>
      </c>
      <c r="O232" s="140">
        <v>4.0000000000000001E-3</v>
      </c>
      <c r="P232" s="140">
        <f>O232*H232</f>
        <v>13.205879999999999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42" t="s">
        <v>142</v>
      </c>
      <c r="AT232" s="142" t="s">
        <v>137</v>
      </c>
      <c r="AU232" s="142" t="s">
        <v>77</v>
      </c>
      <c r="AY232" s="18" t="s">
        <v>135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8" t="s">
        <v>75</v>
      </c>
      <c r="BK232" s="143">
        <f>ROUND(I232*H232,2)</f>
        <v>0</v>
      </c>
      <c r="BL232" s="18" t="s">
        <v>142</v>
      </c>
      <c r="BM232" s="142" t="s">
        <v>330</v>
      </c>
    </row>
    <row r="233" spans="1:65" s="12" customFormat="1">
      <c r="B233" s="144"/>
      <c r="D233" s="145" t="s">
        <v>144</v>
      </c>
      <c r="E233" s="146" t="s">
        <v>3</v>
      </c>
      <c r="F233" s="147" t="s">
        <v>331</v>
      </c>
      <c r="H233" s="146" t="s">
        <v>3</v>
      </c>
      <c r="L233" s="144"/>
      <c r="M233" s="148"/>
      <c r="N233" s="149"/>
      <c r="O233" s="149"/>
      <c r="P233" s="149"/>
      <c r="Q233" s="149"/>
      <c r="R233" s="149"/>
      <c r="S233" s="149"/>
      <c r="T233" s="150"/>
      <c r="AT233" s="146" t="s">
        <v>144</v>
      </c>
      <c r="AU233" s="146" t="s">
        <v>77</v>
      </c>
      <c r="AV233" s="12" t="s">
        <v>75</v>
      </c>
      <c r="AW233" s="12" t="s">
        <v>30</v>
      </c>
      <c r="AX233" s="12" t="s">
        <v>70</v>
      </c>
      <c r="AY233" s="146" t="s">
        <v>135</v>
      </c>
    </row>
    <row r="234" spans="1:65" s="13" customFormat="1">
      <c r="B234" s="151"/>
      <c r="D234" s="145" t="s">
        <v>144</v>
      </c>
      <c r="E234" s="152" t="s">
        <v>3</v>
      </c>
      <c r="F234" s="153" t="s">
        <v>332</v>
      </c>
      <c r="H234" s="154">
        <v>3301.47</v>
      </c>
      <c r="L234" s="151"/>
      <c r="M234" s="155"/>
      <c r="N234" s="156"/>
      <c r="O234" s="156"/>
      <c r="P234" s="156"/>
      <c r="Q234" s="156"/>
      <c r="R234" s="156"/>
      <c r="S234" s="156"/>
      <c r="T234" s="157"/>
      <c r="AT234" s="152" t="s">
        <v>144</v>
      </c>
      <c r="AU234" s="152" t="s">
        <v>77</v>
      </c>
      <c r="AV234" s="13" t="s">
        <v>77</v>
      </c>
      <c r="AW234" s="13" t="s">
        <v>30</v>
      </c>
      <c r="AX234" s="13" t="s">
        <v>75</v>
      </c>
      <c r="AY234" s="152" t="s">
        <v>135</v>
      </c>
    </row>
    <row r="235" spans="1:65" s="2" customFormat="1" ht="16.5" customHeight="1">
      <c r="A235" s="30"/>
      <c r="B235" s="131"/>
      <c r="C235" s="132" t="s">
        <v>333</v>
      </c>
      <c r="D235" s="132" t="s">
        <v>137</v>
      </c>
      <c r="E235" s="133" t="s">
        <v>334</v>
      </c>
      <c r="F235" s="134" t="s">
        <v>335</v>
      </c>
      <c r="G235" s="135" t="s">
        <v>268</v>
      </c>
      <c r="H235" s="136">
        <v>1408.9390000000001</v>
      </c>
      <c r="I235" s="137"/>
      <c r="J235" s="137">
        <f>ROUND(I235*H235,2)</f>
        <v>0</v>
      </c>
      <c r="K235" s="134" t="s">
        <v>141</v>
      </c>
      <c r="L235" s="31"/>
      <c r="M235" s="138" t="s">
        <v>3</v>
      </c>
      <c r="N235" s="139" t="s">
        <v>41</v>
      </c>
      <c r="O235" s="140">
        <v>0.159</v>
      </c>
      <c r="P235" s="140">
        <f>O235*H235</f>
        <v>224.02130100000002</v>
      </c>
      <c r="Q235" s="140">
        <v>0</v>
      </c>
      <c r="R235" s="140">
        <f>Q235*H235</f>
        <v>0</v>
      </c>
      <c r="S235" s="140">
        <v>0</v>
      </c>
      <c r="T235" s="141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42" t="s">
        <v>142</v>
      </c>
      <c r="AT235" s="142" t="s">
        <v>137</v>
      </c>
      <c r="AU235" s="142" t="s">
        <v>77</v>
      </c>
      <c r="AY235" s="18" t="s">
        <v>135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8" t="s">
        <v>75</v>
      </c>
      <c r="BK235" s="143">
        <f>ROUND(I235*H235,2)</f>
        <v>0</v>
      </c>
      <c r="BL235" s="18" t="s">
        <v>142</v>
      </c>
      <c r="BM235" s="142" t="s">
        <v>336</v>
      </c>
    </row>
    <row r="236" spans="1:65" s="13" customFormat="1">
      <c r="B236" s="151"/>
      <c r="D236" s="145" t="s">
        <v>144</v>
      </c>
      <c r="E236" s="152" t="s">
        <v>3</v>
      </c>
      <c r="F236" s="153" t="s">
        <v>299</v>
      </c>
      <c r="H236" s="154">
        <v>757.17499999999995</v>
      </c>
      <c r="L236" s="151"/>
      <c r="M236" s="155"/>
      <c r="N236" s="156"/>
      <c r="O236" s="156"/>
      <c r="P236" s="156"/>
      <c r="Q236" s="156"/>
      <c r="R236" s="156"/>
      <c r="S236" s="156"/>
      <c r="T236" s="157"/>
      <c r="AT236" s="152" t="s">
        <v>144</v>
      </c>
      <c r="AU236" s="152" t="s">
        <v>77</v>
      </c>
      <c r="AV236" s="13" t="s">
        <v>77</v>
      </c>
      <c r="AW236" s="13" t="s">
        <v>30</v>
      </c>
      <c r="AX236" s="13" t="s">
        <v>70</v>
      </c>
      <c r="AY236" s="152" t="s">
        <v>135</v>
      </c>
    </row>
    <row r="237" spans="1:65" s="13" customFormat="1">
      <c r="B237" s="151"/>
      <c r="D237" s="145" t="s">
        <v>144</v>
      </c>
      <c r="E237" s="152" t="s">
        <v>3</v>
      </c>
      <c r="F237" s="153" t="s">
        <v>310</v>
      </c>
      <c r="H237" s="154">
        <v>394.29399999999998</v>
      </c>
      <c r="L237" s="151"/>
      <c r="M237" s="155"/>
      <c r="N237" s="156"/>
      <c r="O237" s="156"/>
      <c r="P237" s="156"/>
      <c r="Q237" s="156"/>
      <c r="R237" s="156"/>
      <c r="S237" s="156"/>
      <c r="T237" s="157"/>
      <c r="AT237" s="152" t="s">
        <v>144</v>
      </c>
      <c r="AU237" s="152" t="s">
        <v>77</v>
      </c>
      <c r="AV237" s="13" t="s">
        <v>77</v>
      </c>
      <c r="AW237" s="13" t="s">
        <v>30</v>
      </c>
      <c r="AX237" s="13" t="s">
        <v>70</v>
      </c>
      <c r="AY237" s="152" t="s">
        <v>135</v>
      </c>
    </row>
    <row r="238" spans="1:65" s="13" customFormat="1">
      <c r="B238" s="151"/>
      <c r="D238" s="145" t="s">
        <v>144</v>
      </c>
      <c r="E238" s="152" t="s">
        <v>3</v>
      </c>
      <c r="F238" s="153" t="s">
        <v>311</v>
      </c>
      <c r="H238" s="154">
        <v>240.49700000000001</v>
      </c>
      <c r="L238" s="151"/>
      <c r="M238" s="155"/>
      <c r="N238" s="156"/>
      <c r="O238" s="156"/>
      <c r="P238" s="156"/>
      <c r="Q238" s="156"/>
      <c r="R238" s="156"/>
      <c r="S238" s="156"/>
      <c r="T238" s="157"/>
      <c r="AT238" s="152" t="s">
        <v>144</v>
      </c>
      <c r="AU238" s="152" t="s">
        <v>77</v>
      </c>
      <c r="AV238" s="13" t="s">
        <v>77</v>
      </c>
      <c r="AW238" s="13" t="s">
        <v>30</v>
      </c>
      <c r="AX238" s="13" t="s">
        <v>70</v>
      </c>
      <c r="AY238" s="152" t="s">
        <v>135</v>
      </c>
    </row>
    <row r="239" spans="1:65" s="13" customFormat="1">
      <c r="B239" s="151"/>
      <c r="D239" s="145" t="s">
        <v>144</v>
      </c>
      <c r="E239" s="152" t="s">
        <v>3</v>
      </c>
      <c r="F239" s="153" t="s">
        <v>312</v>
      </c>
      <c r="H239" s="154">
        <v>16.972999999999999</v>
      </c>
      <c r="L239" s="151"/>
      <c r="M239" s="155"/>
      <c r="N239" s="156"/>
      <c r="O239" s="156"/>
      <c r="P239" s="156"/>
      <c r="Q239" s="156"/>
      <c r="R239" s="156"/>
      <c r="S239" s="156"/>
      <c r="T239" s="157"/>
      <c r="AT239" s="152" t="s">
        <v>144</v>
      </c>
      <c r="AU239" s="152" t="s">
        <v>77</v>
      </c>
      <c r="AV239" s="13" t="s">
        <v>77</v>
      </c>
      <c r="AW239" s="13" t="s">
        <v>30</v>
      </c>
      <c r="AX239" s="13" t="s">
        <v>70</v>
      </c>
      <c r="AY239" s="152" t="s">
        <v>135</v>
      </c>
    </row>
    <row r="240" spans="1:65" s="14" customFormat="1">
      <c r="B240" s="158"/>
      <c r="D240" s="145" t="s">
        <v>144</v>
      </c>
      <c r="E240" s="159" t="s">
        <v>3</v>
      </c>
      <c r="F240" s="160" t="s">
        <v>147</v>
      </c>
      <c r="H240" s="161">
        <v>1408.9390000000001</v>
      </c>
      <c r="L240" s="158"/>
      <c r="M240" s="162"/>
      <c r="N240" s="163"/>
      <c r="O240" s="163"/>
      <c r="P240" s="163"/>
      <c r="Q240" s="163"/>
      <c r="R240" s="163"/>
      <c r="S240" s="163"/>
      <c r="T240" s="164"/>
      <c r="AT240" s="159" t="s">
        <v>144</v>
      </c>
      <c r="AU240" s="159" t="s">
        <v>77</v>
      </c>
      <c r="AV240" s="14" t="s">
        <v>142</v>
      </c>
      <c r="AW240" s="14" t="s">
        <v>30</v>
      </c>
      <c r="AX240" s="14" t="s">
        <v>75</v>
      </c>
      <c r="AY240" s="159" t="s">
        <v>135</v>
      </c>
    </row>
    <row r="241" spans="1:65" s="2" customFormat="1" ht="16.5" customHeight="1">
      <c r="A241" s="30"/>
      <c r="B241" s="131"/>
      <c r="C241" s="132" t="s">
        <v>337</v>
      </c>
      <c r="D241" s="132" t="s">
        <v>137</v>
      </c>
      <c r="E241" s="133" t="s">
        <v>338</v>
      </c>
      <c r="F241" s="134" t="s">
        <v>339</v>
      </c>
      <c r="G241" s="135" t="s">
        <v>268</v>
      </c>
      <c r="H241" s="136">
        <v>366.83</v>
      </c>
      <c r="I241" s="137"/>
      <c r="J241" s="137">
        <f>ROUND(I241*H241,2)</f>
        <v>0</v>
      </c>
      <c r="K241" s="134" t="s">
        <v>141</v>
      </c>
      <c r="L241" s="31"/>
      <c r="M241" s="138" t="s">
        <v>3</v>
      </c>
      <c r="N241" s="139" t="s">
        <v>41</v>
      </c>
      <c r="O241" s="140">
        <v>0.376</v>
      </c>
      <c r="P241" s="140">
        <f>O241*H241</f>
        <v>137.92807999999999</v>
      </c>
      <c r="Q241" s="140">
        <v>0</v>
      </c>
      <c r="R241" s="140">
        <f>Q241*H241</f>
        <v>0</v>
      </c>
      <c r="S241" s="140">
        <v>0</v>
      </c>
      <c r="T241" s="141">
        <f>S241*H241</f>
        <v>0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42" t="s">
        <v>142</v>
      </c>
      <c r="AT241" s="142" t="s">
        <v>137</v>
      </c>
      <c r="AU241" s="142" t="s">
        <v>77</v>
      </c>
      <c r="AY241" s="18" t="s">
        <v>135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8" t="s">
        <v>75</v>
      </c>
      <c r="BK241" s="143">
        <f>ROUND(I241*H241,2)</f>
        <v>0</v>
      </c>
      <c r="BL241" s="18" t="s">
        <v>142</v>
      </c>
      <c r="BM241" s="142" t="s">
        <v>340</v>
      </c>
    </row>
    <row r="242" spans="1:65" s="13" customFormat="1">
      <c r="B242" s="151"/>
      <c r="D242" s="145" t="s">
        <v>144</v>
      </c>
      <c r="E242" s="152" t="s">
        <v>3</v>
      </c>
      <c r="F242" s="153" t="s">
        <v>322</v>
      </c>
      <c r="H242" s="154">
        <v>59.680999999999997</v>
      </c>
      <c r="L242" s="151"/>
      <c r="M242" s="155"/>
      <c r="N242" s="156"/>
      <c r="O242" s="156"/>
      <c r="P242" s="156"/>
      <c r="Q242" s="156"/>
      <c r="R242" s="156"/>
      <c r="S242" s="156"/>
      <c r="T242" s="157"/>
      <c r="AT242" s="152" t="s">
        <v>144</v>
      </c>
      <c r="AU242" s="152" t="s">
        <v>77</v>
      </c>
      <c r="AV242" s="13" t="s">
        <v>77</v>
      </c>
      <c r="AW242" s="13" t="s">
        <v>30</v>
      </c>
      <c r="AX242" s="13" t="s">
        <v>70</v>
      </c>
      <c r="AY242" s="152" t="s">
        <v>135</v>
      </c>
    </row>
    <row r="243" spans="1:65" s="13" customFormat="1">
      <c r="B243" s="151"/>
      <c r="D243" s="145" t="s">
        <v>144</v>
      </c>
      <c r="E243" s="152" t="s">
        <v>3</v>
      </c>
      <c r="F243" s="153" t="s">
        <v>323</v>
      </c>
      <c r="H243" s="154">
        <v>287.39800000000002</v>
      </c>
      <c r="L243" s="151"/>
      <c r="M243" s="155"/>
      <c r="N243" s="156"/>
      <c r="O243" s="156"/>
      <c r="P243" s="156"/>
      <c r="Q243" s="156"/>
      <c r="R243" s="156"/>
      <c r="S243" s="156"/>
      <c r="T243" s="157"/>
      <c r="AT243" s="152" t="s">
        <v>144</v>
      </c>
      <c r="AU243" s="152" t="s">
        <v>77</v>
      </c>
      <c r="AV243" s="13" t="s">
        <v>77</v>
      </c>
      <c r="AW243" s="13" t="s">
        <v>30</v>
      </c>
      <c r="AX243" s="13" t="s">
        <v>70</v>
      </c>
      <c r="AY243" s="152" t="s">
        <v>135</v>
      </c>
    </row>
    <row r="244" spans="1:65" s="13" customFormat="1">
      <c r="B244" s="151"/>
      <c r="D244" s="145" t="s">
        <v>144</v>
      </c>
      <c r="E244" s="152" t="s">
        <v>3</v>
      </c>
      <c r="F244" s="153" t="s">
        <v>324</v>
      </c>
      <c r="H244" s="154">
        <v>18.294</v>
      </c>
      <c r="L244" s="151"/>
      <c r="M244" s="155"/>
      <c r="N244" s="156"/>
      <c r="O244" s="156"/>
      <c r="P244" s="156"/>
      <c r="Q244" s="156"/>
      <c r="R244" s="156"/>
      <c r="S244" s="156"/>
      <c r="T244" s="157"/>
      <c r="AT244" s="152" t="s">
        <v>144</v>
      </c>
      <c r="AU244" s="152" t="s">
        <v>77</v>
      </c>
      <c r="AV244" s="13" t="s">
        <v>77</v>
      </c>
      <c r="AW244" s="13" t="s">
        <v>30</v>
      </c>
      <c r="AX244" s="13" t="s">
        <v>70</v>
      </c>
      <c r="AY244" s="152" t="s">
        <v>135</v>
      </c>
    </row>
    <row r="245" spans="1:65" s="13" customFormat="1">
      <c r="B245" s="151"/>
      <c r="D245" s="145" t="s">
        <v>144</v>
      </c>
      <c r="E245" s="152" t="s">
        <v>3</v>
      </c>
      <c r="F245" s="153" t="s">
        <v>325</v>
      </c>
      <c r="H245" s="154">
        <v>1.37</v>
      </c>
      <c r="L245" s="151"/>
      <c r="M245" s="155"/>
      <c r="N245" s="156"/>
      <c r="O245" s="156"/>
      <c r="P245" s="156"/>
      <c r="Q245" s="156"/>
      <c r="R245" s="156"/>
      <c r="S245" s="156"/>
      <c r="T245" s="157"/>
      <c r="AT245" s="152" t="s">
        <v>144</v>
      </c>
      <c r="AU245" s="152" t="s">
        <v>77</v>
      </c>
      <c r="AV245" s="13" t="s">
        <v>77</v>
      </c>
      <c r="AW245" s="13" t="s">
        <v>30</v>
      </c>
      <c r="AX245" s="13" t="s">
        <v>70</v>
      </c>
      <c r="AY245" s="152" t="s">
        <v>135</v>
      </c>
    </row>
    <row r="246" spans="1:65" s="13" customFormat="1">
      <c r="B246" s="151"/>
      <c r="D246" s="145" t="s">
        <v>144</v>
      </c>
      <c r="E246" s="152" t="s">
        <v>3</v>
      </c>
      <c r="F246" s="153" t="s">
        <v>326</v>
      </c>
      <c r="H246" s="154">
        <v>8.6999999999999994E-2</v>
      </c>
      <c r="L246" s="151"/>
      <c r="M246" s="155"/>
      <c r="N246" s="156"/>
      <c r="O246" s="156"/>
      <c r="P246" s="156"/>
      <c r="Q246" s="156"/>
      <c r="R246" s="156"/>
      <c r="S246" s="156"/>
      <c r="T246" s="157"/>
      <c r="AT246" s="152" t="s">
        <v>144</v>
      </c>
      <c r="AU246" s="152" t="s">
        <v>77</v>
      </c>
      <c r="AV246" s="13" t="s">
        <v>77</v>
      </c>
      <c r="AW246" s="13" t="s">
        <v>30</v>
      </c>
      <c r="AX246" s="13" t="s">
        <v>70</v>
      </c>
      <c r="AY246" s="152" t="s">
        <v>135</v>
      </c>
    </row>
    <row r="247" spans="1:65" s="14" customFormat="1">
      <c r="B247" s="158"/>
      <c r="D247" s="145" t="s">
        <v>144</v>
      </c>
      <c r="E247" s="159" t="s">
        <v>3</v>
      </c>
      <c r="F247" s="160" t="s">
        <v>147</v>
      </c>
      <c r="H247" s="161">
        <v>366.83</v>
      </c>
      <c r="L247" s="158"/>
      <c r="M247" s="162"/>
      <c r="N247" s="163"/>
      <c r="O247" s="163"/>
      <c r="P247" s="163"/>
      <c r="Q247" s="163"/>
      <c r="R247" s="163"/>
      <c r="S247" s="163"/>
      <c r="T247" s="164"/>
      <c r="AT247" s="159" t="s">
        <v>144</v>
      </c>
      <c r="AU247" s="159" t="s">
        <v>77</v>
      </c>
      <c r="AV247" s="14" t="s">
        <v>142</v>
      </c>
      <c r="AW247" s="14" t="s">
        <v>30</v>
      </c>
      <c r="AX247" s="14" t="s">
        <v>75</v>
      </c>
      <c r="AY247" s="159" t="s">
        <v>135</v>
      </c>
    </row>
    <row r="248" spans="1:65" s="2" customFormat="1" ht="24">
      <c r="A248" s="30"/>
      <c r="B248" s="131"/>
      <c r="C248" s="132" t="s">
        <v>341</v>
      </c>
      <c r="D248" s="132" t="s">
        <v>137</v>
      </c>
      <c r="E248" s="133" t="s">
        <v>342</v>
      </c>
      <c r="F248" s="134" t="s">
        <v>343</v>
      </c>
      <c r="G248" s="135" t="s">
        <v>268</v>
      </c>
      <c r="H248" s="136">
        <v>490.61200000000002</v>
      </c>
      <c r="I248" s="137"/>
      <c r="J248" s="137">
        <f>ROUND(I248*H248,2)</f>
        <v>0</v>
      </c>
      <c r="K248" s="134" t="s">
        <v>141</v>
      </c>
      <c r="L248" s="31"/>
      <c r="M248" s="138" t="s">
        <v>3</v>
      </c>
      <c r="N248" s="139" t="s">
        <v>41</v>
      </c>
      <c r="O248" s="140">
        <v>0</v>
      </c>
      <c r="P248" s="140">
        <f>O248*H248</f>
        <v>0</v>
      </c>
      <c r="Q248" s="140">
        <v>0</v>
      </c>
      <c r="R248" s="140">
        <f>Q248*H248</f>
        <v>0</v>
      </c>
      <c r="S248" s="140">
        <v>0</v>
      </c>
      <c r="T248" s="141">
        <f>S248*H248</f>
        <v>0</v>
      </c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42" t="s">
        <v>142</v>
      </c>
      <c r="AT248" s="142" t="s">
        <v>137</v>
      </c>
      <c r="AU248" s="142" t="s">
        <v>77</v>
      </c>
      <c r="AY248" s="18" t="s">
        <v>135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8" t="s">
        <v>75</v>
      </c>
      <c r="BK248" s="143">
        <f>ROUND(I248*H248,2)</f>
        <v>0</v>
      </c>
      <c r="BL248" s="18" t="s">
        <v>142</v>
      </c>
      <c r="BM248" s="142" t="s">
        <v>344</v>
      </c>
    </row>
    <row r="249" spans="1:65" s="13" customFormat="1">
      <c r="B249" s="151"/>
      <c r="D249" s="145" t="s">
        <v>144</v>
      </c>
      <c r="E249" s="152" t="s">
        <v>3</v>
      </c>
      <c r="F249" s="153" t="s">
        <v>310</v>
      </c>
      <c r="H249" s="154">
        <v>394.29399999999998</v>
      </c>
      <c r="L249" s="151"/>
      <c r="M249" s="155"/>
      <c r="N249" s="156"/>
      <c r="O249" s="156"/>
      <c r="P249" s="156"/>
      <c r="Q249" s="156"/>
      <c r="R249" s="156"/>
      <c r="S249" s="156"/>
      <c r="T249" s="157"/>
      <c r="AT249" s="152" t="s">
        <v>144</v>
      </c>
      <c r="AU249" s="152" t="s">
        <v>77</v>
      </c>
      <c r="AV249" s="13" t="s">
        <v>77</v>
      </c>
      <c r="AW249" s="13" t="s">
        <v>30</v>
      </c>
      <c r="AX249" s="13" t="s">
        <v>70</v>
      </c>
      <c r="AY249" s="152" t="s">
        <v>135</v>
      </c>
    </row>
    <row r="250" spans="1:65" s="13" customFormat="1">
      <c r="B250" s="151"/>
      <c r="D250" s="145" t="s">
        <v>144</v>
      </c>
      <c r="E250" s="152" t="s">
        <v>3</v>
      </c>
      <c r="F250" s="153" t="s">
        <v>312</v>
      </c>
      <c r="H250" s="154">
        <v>16.972999999999999</v>
      </c>
      <c r="L250" s="151"/>
      <c r="M250" s="155"/>
      <c r="N250" s="156"/>
      <c r="O250" s="156"/>
      <c r="P250" s="156"/>
      <c r="Q250" s="156"/>
      <c r="R250" s="156"/>
      <c r="S250" s="156"/>
      <c r="T250" s="157"/>
      <c r="AT250" s="152" t="s">
        <v>144</v>
      </c>
      <c r="AU250" s="152" t="s">
        <v>77</v>
      </c>
      <c r="AV250" s="13" t="s">
        <v>77</v>
      </c>
      <c r="AW250" s="13" t="s">
        <v>30</v>
      </c>
      <c r="AX250" s="13" t="s">
        <v>70</v>
      </c>
      <c r="AY250" s="152" t="s">
        <v>135</v>
      </c>
    </row>
    <row r="251" spans="1:65" s="13" customFormat="1">
      <c r="B251" s="151"/>
      <c r="D251" s="145" t="s">
        <v>144</v>
      </c>
      <c r="E251" s="152" t="s">
        <v>3</v>
      </c>
      <c r="F251" s="153" t="s">
        <v>322</v>
      </c>
      <c r="H251" s="154">
        <v>59.680999999999997</v>
      </c>
      <c r="L251" s="151"/>
      <c r="M251" s="155"/>
      <c r="N251" s="156"/>
      <c r="O251" s="156"/>
      <c r="P251" s="156"/>
      <c r="Q251" s="156"/>
      <c r="R251" s="156"/>
      <c r="S251" s="156"/>
      <c r="T251" s="157"/>
      <c r="AT251" s="152" t="s">
        <v>144</v>
      </c>
      <c r="AU251" s="152" t="s">
        <v>77</v>
      </c>
      <c r="AV251" s="13" t="s">
        <v>77</v>
      </c>
      <c r="AW251" s="13" t="s">
        <v>30</v>
      </c>
      <c r="AX251" s="13" t="s">
        <v>70</v>
      </c>
      <c r="AY251" s="152" t="s">
        <v>135</v>
      </c>
    </row>
    <row r="252" spans="1:65" s="13" customFormat="1">
      <c r="B252" s="151"/>
      <c r="D252" s="145" t="s">
        <v>144</v>
      </c>
      <c r="E252" s="152" t="s">
        <v>3</v>
      </c>
      <c r="F252" s="153" t="s">
        <v>324</v>
      </c>
      <c r="H252" s="154">
        <v>18.294</v>
      </c>
      <c r="L252" s="151"/>
      <c r="M252" s="155"/>
      <c r="N252" s="156"/>
      <c r="O252" s="156"/>
      <c r="P252" s="156"/>
      <c r="Q252" s="156"/>
      <c r="R252" s="156"/>
      <c r="S252" s="156"/>
      <c r="T252" s="157"/>
      <c r="AT252" s="152" t="s">
        <v>144</v>
      </c>
      <c r="AU252" s="152" t="s">
        <v>77</v>
      </c>
      <c r="AV252" s="13" t="s">
        <v>77</v>
      </c>
      <c r="AW252" s="13" t="s">
        <v>30</v>
      </c>
      <c r="AX252" s="13" t="s">
        <v>70</v>
      </c>
      <c r="AY252" s="152" t="s">
        <v>135</v>
      </c>
    </row>
    <row r="253" spans="1:65" s="13" customFormat="1">
      <c r="B253" s="151"/>
      <c r="D253" s="145" t="s">
        <v>144</v>
      </c>
      <c r="E253" s="152" t="s">
        <v>3</v>
      </c>
      <c r="F253" s="153" t="s">
        <v>325</v>
      </c>
      <c r="H253" s="154">
        <v>1.37</v>
      </c>
      <c r="L253" s="151"/>
      <c r="M253" s="155"/>
      <c r="N253" s="156"/>
      <c r="O253" s="156"/>
      <c r="P253" s="156"/>
      <c r="Q253" s="156"/>
      <c r="R253" s="156"/>
      <c r="S253" s="156"/>
      <c r="T253" s="157"/>
      <c r="AT253" s="152" t="s">
        <v>144</v>
      </c>
      <c r="AU253" s="152" t="s">
        <v>77</v>
      </c>
      <c r="AV253" s="13" t="s">
        <v>77</v>
      </c>
      <c r="AW253" s="13" t="s">
        <v>30</v>
      </c>
      <c r="AX253" s="13" t="s">
        <v>70</v>
      </c>
      <c r="AY253" s="152" t="s">
        <v>135</v>
      </c>
    </row>
    <row r="254" spans="1:65" s="14" customFormat="1">
      <c r="B254" s="158"/>
      <c r="D254" s="145" t="s">
        <v>144</v>
      </c>
      <c r="E254" s="159" t="s">
        <v>3</v>
      </c>
      <c r="F254" s="160" t="s">
        <v>147</v>
      </c>
      <c r="H254" s="161">
        <v>490.61199999999997</v>
      </c>
      <c r="L254" s="158"/>
      <c r="M254" s="162"/>
      <c r="N254" s="163"/>
      <c r="O254" s="163"/>
      <c r="P254" s="163"/>
      <c r="Q254" s="163"/>
      <c r="R254" s="163"/>
      <c r="S254" s="163"/>
      <c r="T254" s="164"/>
      <c r="AT254" s="159" t="s">
        <v>144</v>
      </c>
      <c r="AU254" s="159" t="s">
        <v>77</v>
      </c>
      <c r="AV254" s="14" t="s">
        <v>142</v>
      </c>
      <c r="AW254" s="14" t="s">
        <v>30</v>
      </c>
      <c r="AX254" s="14" t="s">
        <v>75</v>
      </c>
      <c r="AY254" s="159" t="s">
        <v>135</v>
      </c>
    </row>
    <row r="255" spans="1:65" s="2" customFormat="1" ht="24">
      <c r="A255" s="30"/>
      <c r="B255" s="131"/>
      <c r="C255" s="132" t="s">
        <v>345</v>
      </c>
      <c r="D255" s="132" t="s">
        <v>137</v>
      </c>
      <c r="E255" s="133" t="s">
        <v>346</v>
      </c>
      <c r="F255" s="134" t="s">
        <v>347</v>
      </c>
      <c r="G255" s="135" t="s">
        <v>268</v>
      </c>
      <c r="H255" s="136">
        <v>287.39800000000002</v>
      </c>
      <c r="I255" s="137"/>
      <c r="J255" s="137">
        <f>ROUND(I255*H255,2)</f>
        <v>0</v>
      </c>
      <c r="K255" s="134" t="s">
        <v>141</v>
      </c>
      <c r="L255" s="31"/>
      <c r="M255" s="138" t="s">
        <v>3</v>
      </c>
      <c r="N255" s="139" t="s">
        <v>41</v>
      </c>
      <c r="O255" s="140">
        <v>0</v>
      </c>
      <c r="P255" s="140">
        <f>O255*H255</f>
        <v>0</v>
      </c>
      <c r="Q255" s="140">
        <v>0</v>
      </c>
      <c r="R255" s="140">
        <f>Q255*H255</f>
        <v>0</v>
      </c>
      <c r="S255" s="140">
        <v>0</v>
      </c>
      <c r="T255" s="141">
        <f>S255*H255</f>
        <v>0</v>
      </c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R255" s="142" t="s">
        <v>142</v>
      </c>
      <c r="AT255" s="142" t="s">
        <v>137</v>
      </c>
      <c r="AU255" s="142" t="s">
        <v>77</v>
      </c>
      <c r="AY255" s="18" t="s">
        <v>135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8" t="s">
        <v>75</v>
      </c>
      <c r="BK255" s="143">
        <f>ROUND(I255*H255,2)</f>
        <v>0</v>
      </c>
      <c r="BL255" s="18" t="s">
        <v>142</v>
      </c>
      <c r="BM255" s="142" t="s">
        <v>348</v>
      </c>
    </row>
    <row r="256" spans="1:65" s="13" customFormat="1">
      <c r="B256" s="151"/>
      <c r="D256" s="145" t="s">
        <v>144</v>
      </c>
      <c r="E256" s="152" t="s">
        <v>3</v>
      </c>
      <c r="F256" s="153" t="s">
        <v>323</v>
      </c>
      <c r="H256" s="154">
        <v>287.39800000000002</v>
      </c>
      <c r="L256" s="151"/>
      <c r="M256" s="155"/>
      <c r="N256" s="156"/>
      <c r="O256" s="156"/>
      <c r="P256" s="156"/>
      <c r="Q256" s="156"/>
      <c r="R256" s="156"/>
      <c r="S256" s="156"/>
      <c r="T256" s="157"/>
      <c r="AT256" s="152" t="s">
        <v>144</v>
      </c>
      <c r="AU256" s="152" t="s">
        <v>77</v>
      </c>
      <c r="AV256" s="13" t="s">
        <v>77</v>
      </c>
      <c r="AW256" s="13" t="s">
        <v>30</v>
      </c>
      <c r="AX256" s="13" t="s">
        <v>75</v>
      </c>
      <c r="AY256" s="152" t="s">
        <v>135</v>
      </c>
    </row>
    <row r="257" spans="1:65" s="2" customFormat="1" ht="24">
      <c r="A257" s="30"/>
      <c r="B257" s="131"/>
      <c r="C257" s="132" t="s">
        <v>349</v>
      </c>
      <c r="D257" s="132" t="s">
        <v>137</v>
      </c>
      <c r="E257" s="133" t="s">
        <v>350</v>
      </c>
      <c r="F257" s="134" t="s">
        <v>267</v>
      </c>
      <c r="G257" s="135" t="s">
        <v>268</v>
      </c>
      <c r="H257" s="136">
        <v>757.17499999999995</v>
      </c>
      <c r="I257" s="137"/>
      <c r="J257" s="137">
        <f>ROUND(I257*H257,2)</f>
        <v>0</v>
      </c>
      <c r="K257" s="134" t="s">
        <v>141</v>
      </c>
      <c r="L257" s="31"/>
      <c r="M257" s="138" t="s">
        <v>3</v>
      </c>
      <c r="N257" s="139" t="s">
        <v>41</v>
      </c>
      <c r="O257" s="140">
        <v>0</v>
      </c>
      <c r="P257" s="140">
        <f>O257*H257</f>
        <v>0</v>
      </c>
      <c r="Q257" s="140">
        <v>0</v>
      </c>
      <c r="R257" s="140">
        <f>Q257*H257</f>
        <v>0</v>
      </c>
      <c r="S257" s="140">
        <v>0</v>
      </c>
      <c r="T257" s="141">
        <f>S257*H257</f>
        <v>0</v>
      </c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R257" s="142" t="s">
        <v>142</v>
      </c>
      <c r="AT257" s="142" t="s">
        <v>137</v>
      </c>
      <c r="AU257" s="142" t="s">
        <v>77</v>
      </c>
      <c r="AY257" s="18" t="s">
        <v>135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8" t="s">
        <v>75</v>
      </c>
      <c r="BK257" s="143">
        <f>ROUND(I257*H257,2)</f>
        <v>0</v>
      </c>
      <c r="BL257" s="18" t="s">
        <v>142</v>
      </c>
      <c r="BM257" s="142" t="s">
        <v>351</v>
      </c>
    </row>
    <row r="258" spans="1:65" s="13" customFormat="1">
      <c r="B258" s="151"/>
      <c r="D258" s="145" t="s">
        <v>144</v>
      </c>
      <c r="E258" s="152" t="s">
        <v>3</v>
      </c>
      <c r="F258" s="153" t="s">
        <v>299</v>
      </c>
      <c r="H258" s="154">
        <v>757.17499999999995</v>
      </c>
      <c r="L258" s="151"/>
      <c r="M258" s="155"/>
      <c r="N258" s="156"/>
      <c r="O258" s="156"/>
      <c r="P258" s="156"/>
      <c r="Q258" s="156"/>
      <c r="R258" s="156"/>
      <c r="S258" s="156"/>
      <c r="T258" s="157"/>
      <c r="AT258" s="152" t="s">
        <v>144</v>
      </c>
      <c r="AU258" s="152" t="s">
        <v>77</v>
      </c>
      <c r="AV258" s="13" t="s">
        <v>77</v>
      </c>
      <c r="AW258" s="13" t="s">
        <v>30</v>
      </c>
      <c r="AX258" s="13" t="s">
        <v>75</v>
      </c>
      <c r="AY258" s="152" t="s">
        <v>135</v>
      </c>
    </row>
    <row r="259" spans="1:65" s="2" customFormat="1" ht="24">
      <c r="A259" s="30"/>
      <c r="B259" s="131"/>
      <c r="C259" s="132" t="s">
        <v>352</v>
      </c>
      <c r="D259" s="132" t="s">
        <v>137</v>
      </c>
      <c r="E259" s="133" t="s">
        <v>353</v>
      </c>
      <c r="F259" s="134" t="s">
        <v>354</v>
      </c>
      <c r="G259" s="135" t="s">
        <v>268</v>
      </c>
      <c r="H259" s="136">
        <v>240.49700000000001</v>
      </c>
      <c r="I259" s="137"/>
      <c r="J259" s="137">
        <f>ROUND(I259*H259,2)</f>
        <v>0</v>
      </c>
      <c r="K259" s="134" t="s">
        <v>141</v>
      </c>
      <c r="L259" s="31"/>
      <c r="M259" s="138" t="s">
        <v>3</v>
      </c>
      <c r="N259" s="139" t="s">
        <v>41</v>
      </c>
      <c r="O259" s="140">
        <v>0</v>
      </c>
      <c r="P259" s="140">
        <f>O259*H259</f>
        <v>0</v>
      </c>
      <c r="Q259" s="140">
        <v>0</v>
      </c>
      <c r="R259" s="140">
        <f>Q259*H259</f>
        <v>0</v>
      </c>
      <c r="S259" s="140">
        <v>0</v>
      </c>
      <c r="T259" s="141">
        <f>S259*H259</f>
        <v>0</v>
      </c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R259" s="142" t="s">
        <v>142</v>
      </c>
      <c r="AT259" s="142" t="s">
        <v>137</v>
      </c>
      <c r="AU259" s="142" t="s">
        <v>77</v>
      </c>
      <c r="AY259" s="18" t="s">
        <v>135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8" t="s">
        <v>75</v>
      </c>
      <c r="BK259" s="143">
        <f>ROUND(I259*H259,2)</f>
        <v>0</v>
      </c>
      <c r="BL259" s="18" t="s">
        <v>142</v>
      </c>
      <c r="BM259" s="142" t="s">
        <v>355</v>
      </c>
    </row>
    <row r="260" spans="1:65" s="13" customFormat="1">
      <c r="B260" s="151"/>
      <c r="D260" s="145" t="s">
        <v>144</v>
      </c>
      <c r="E260" s="152" t="s">
        <v>3</v>
      </c>
      <c r="F260" s="153" t="s">
        <v>311</v>
      </c>
      <c r="H260" s="154">
        <v>240.49700000000001</v>
      </c>
      <c r="L260" s="151"/>
      <c r="M260" s="165"/>
      <c r="N260" s="166"/>
      <c r="O260" s="166"/>
      <c r="P260" s="166"/>
      <c r="Q260" s="166"/>
      <c r="R260" s="166"/>
      <c r="S260" s="166"/>
      <c r="T260" s="167"/>
      <c r="AT260" s="152" t="s">
        <v>144</v>
      </c>
      <c r="AU260" s="152" t="s">
        <v>77</v>
      </c>
      <c r="AV260" s="13" t="s">
        <v>77</v>
      </c>
      <c r="AW260" s="13" t="s">
        <v>30</v>
      </c>
      <c r="AX260" s="13" t="s">
        <v>75</v>
      </c>
      <c r="AY260" s="152" t="s">
        <v>135</v>
      </c>
    </row>
    <row r="261" spans="1:65" s="2" customFormat="1" ht="6.95" customHeight="1">
      <c r="A261" s="30"/>
      <c r="B261" s="40"/>
      <c r="C261" s="41"/>
      <c r="D261" s="41"/>
      <c r="E261" s="41"/>
      <c r="F261" s="41"/>
      <c r="G261" s="41"/>
      <c r="H261" s="41"/>
      <c r="I261" s="41"/>
      <c r="J261" s="41"/>
      <c r="K261" s="41"/>
      <c r="L261" s="31"/>
      <c r="M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</row>
  </sheetData>
  <autoFilter ref="C88:K260" xr:uid="{00000000-0009-0000-0000-000002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&amp;L1. ETAPA
SO 101.1 Komunikace a zpevněné plochy (bourání)&amp;CStrana &amp;P z &amp;N&amp;RPoložkový soupis prací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658"/>
  <sheetViews>
    <sheetView topLeftCell="A75" workbookViewId="0">
      <selection activeCell="I97" sqref="I97:I657"/>
    </sheetView>
  </sheetViews>
  <sheetFormatPr defaultRowHeight="11.25"/>
  <cols>
    <col min="1" max="1" width="8.33203125" style="292" customWidth="1"/>
    <col min="2" max="2" width="1.1640625" style="292" customWidth="1"/>
    <col min="3" max="3" width="4.1640625" style="292" customWidth="1"/>
    <col min="4" max="4" width="4.33203125" style="292" customWidth="1"/>
    <col min="5" max="5" width="17.1640625" style="292" customWidth="1"/>
    <col min="6" max="6" width="100.83203125" style="292" customWidth="1"/>
    <col min="7" max="7" width="7.5" style="292" customWidth="1"/>
    <col min="8" max="8" width="14" style="292" customWidth="1"/>
    <col min="9" max="9" width="15.83203125" style="292" customWidth="1"/>
    <col min="10" max="11" width="22.33203125" style="292" customWidth="1"/>
    <col min="12" max="12" width="9.33203125" style="292" customWidth="1"/>
    <col min="13" max="13" width="10.83203125" style="292" hidden="1" customWidth="1"/>
    <col min="14" max="14" width="9.33203125" style="292"/>
    <col min="15" max="20" width="14.1640625" style="292" hidden="1" customWidth="1"/>
    <col min="21" max="21" width="16.33203125" style="292" hidden="1" customWidth="1"/>
    <col min="22" max="22" width="12.33203125" style="292" customWidth="1"/>
    <col min="23" max="23" width="16.33203125" style="292" customWidth="1"/>
    <col min="24" max="24" width="12.33203125" style="292" customWidth="1"/>
    <col min="25" max="25" width="15" style="292" customWidth="1"/>
    <col min="26" max="26" width="11" style="292" customWidth="1"/>
    <col min="27" max="27" width="15" style="292" customWidth="1"/>
    <col min="28" max="28" width="16.33203125" style="292" customWidth="1"/>
    <col min="29" max="29" width="11" style="292" customWidth="1"/>
    <col min="30" max="30" width="15" style="292" customWidth="1"/>
    <col min="31" max="31" width="16.33203125" style="292" customWidth="1"/>
    <col min="32" max="16384" width="9.33203125" style="292"/>
  </cols>
  <sheetData>
    <row r="1" spans="1:56">
      <c r="A1" s="82"/>
    </row>
    <row r="2" spans="1:56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96</v>
      </c>
      <c r="AZ2" s="188" t="s">
        <v>778</v>
      </c>
      <c r="BA2" s="188" t="s">
        <v>779</v>
      </c>
      <c r="BB2" s="188" t="s">
        <v>140</v>
      </c>
      <c r="BC2" s="188" t="s">
        <v>780</v>
      </c>
      <c r="BD2" s="188" t="s">
        <v>152</v>
      </c>
    </row>
    <row r="3" spans="1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  <c r="AZ3" s="188" t="s">
        <v>781</v>
      </c>
      <c r="BA3" s="188" t="s">
        <v>782</v>
      </c>
      <c r="BB3" s="188" t="s">
        <v>140</v>
      </c>
      <c r="BC3" s="188" t="s">
        <v>783</v>
      </c>
      <c r="BD3" s="188" t="s">
        <v>152</v>
      </c>
    </row>
    <row r="4" spans="1:56" ht="24.95" customHeight="1">
      <c r="B4" s="21"/>
      <c r="D4" s="22" t="s">
        <v>107</v>
      </c>
      <c r="L4" s="21"/>
      <c r="M4" s="83" t="s">
        <v>11</v>
      </c>
      <c r="AT4" s="18" t="s">
        <v>4</v>
      </c>
      <c r="AZ4" s="188" t="s">
        <v>784</v>
      </c>
      <c r="BA4" s="188" t="s">
        <v>785</v>
      </c>
      <c r="BB4" s="188" t="s">
        <v>140</v>
      </c>
      <c r="BC4" s="188" t="s">
        <v>786</v>
      </c>
      <c r="BD4" s="188" t="s">
        <v>152</v>
      </c>
    </row>
    <row r="5" spans="1:56" ht="6.95" customHeight="1">
      <c r="B5" s="21"/>
      <c r="L5" s="21"/>
      <c r="AZ5" s="188" t="s">
        <v>787</v>
      </c>
      <c r="BA5" s="188" t="s">
        <v>788</v>
      </c>
      <c r="BB5" s="188" t="s">
        <v>140</v>
      </c>
      <c r="BC5" s="188" t="s">
        <v>789</v>
      </c>
      <c r="BD5" s="188" t="s">
        <v>152</v>
      </c>
    </row>
    <row r="6" spans="1:56" ht="12" customHeight="1">
      <c r="B6" s="21"/>
      <c r="D6" s="299" t="s">
        <v>15</v>
      </c>
      <c r="L6" s="21"/>
      <c r="AZ6" s="188" t="s">
        <v>790</v>
      </c>
      <c r="BA6" s="188" t="s">
        <v>791</v>
      </c>
      <c r="BB6" s="188" t="s">
        <v>140</v>
      </c>
      <c r="BC6" s="188" t="s">
        <v>792</v>
      </c>
      <c r="BD6" s="188" t="s">
        <v>152</v>
      </c>
    </row>
    <row r="7" spans="1:56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  <c r="AZ7" s="188" t="s">
        <v>793</v>
      </c>
      <c r="BA7" s="188" t="s">
        <v>794</v>
      </c>
      <c r="BB7" s="188" t="s">
        <v>140</v>
      </c>
      <c r="BC7" s="188" t="s">
        <v>795</v>
      </c>
      <c r="BD7" s="188" t="s">
        <v>152</v>
      </c>
    </row>
    <row r="8" spans="1:56" ht="12" customHeight="1">
      <c r="B8" s="21"/>
      <c r="D8" s="299" t="s">
        <v>108</v>
      </c>
      <c r="L8" s="21"/>
      <c r="AZ8" s="188" t="s">
        <v>796</v>
      </c>
      <c r="BA8" s="188" t="s">
        <v>797</v>
      </c>
      <c r="BB8" s="188" t="s">
        <v>140</v>
      </c>
      <c r="BC8" s="188" t="s">
        <v>798</v>
      </c>
      <c r="BD8" s="188" t="s">
        <v>152</v>
      </c>
    </row>
    <row r="9" spans="1:56" s="2" customFormat="1" ht="16.5" customHeight="1">
      <c r="A9" s="298"/>
      <c r="B9" s="31"/>
      <c r="C9" s="298"/>
      <c r="D9" s="298"/>
      <c r="E9" s="543" t="s">
        <v>799</v>
      </c>
      <c r="F9" s="542"/>
      <c r="G9" s="542"/>
      <c r="H9" s="542"/>
      <c r="I9" s="298"/>
      <c r="J9" s="298"/>
      <c r="K9" s="298"/>
      <c r="L9" s="84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Z9" s="188" t="s">
        <v>800</v>
      </c>
      <c r="BA9" s="188" t="s">
        <v>801</v>
      </c>
      <c r="BB9" s="188" t="s">
        <v>140</v>
      </c>
      <c r="BC9" s="188" t="s">
        <v>802</v>
      </c>
      <c r="BD9" s="188" t="s">
        <v>152</v>
      </c>
    </row>
    <row r="10" spans="1:56" s="2" customFormat="1" ht="12" customHeight="1">
      <c r="A10" s="298"/>
      <c r="B10" s="31"/>
      <c r="C10" s="298"/>
      <c r="D10" s="299" t="s">
        <v>110</v>
      </c>
      <c r="E10" s="298"/>
      <c r="F10" s="298"/>
      <c r="G10" s="298"/>
      <c r="H10" s="298"/>
      <c r="I10" s="298"/>
      <c r="J10" s="298"/>
      <c r="K10" s="298"/>
      <c r="L10" s="84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Z10" s="188" t="s">
        <v>803</v>
      </c>
      <c r="BA10" s="188" t="s">
        <v>804</v>
      </c>
      <c r="BB10" s="188" t="s">
        <v>140</v>
      </c>
      <c r="BC10" s="188" t="s">
        <v>805</v>
      </c>
      <c r="BD10" s="188" t="s">
        <v>152</v>
      </c>
    </row>
    <row r="11" spans="1:56" s="2" customFormat="1" ht="16.5" customHeight="1">
      <c r="A11" s="298"/>
      <c r="B11" s="31"/>
      <c r="C11" s="298"/>
      <c r="D11" s="298"/>
      <c r="E11" s="523" t="s">
        <v>806</v>
      </c>
      <c r="F11" s="542"/>
      <c r="G11" s="542"/>
      <c r="H11" s="542"/>
      <c r="I11" s="298"/>
      <c r="J11" s="298"/>
      <c r="K11" s="298"/>
      <c r="L11" s="84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Z11" s="188" t="s">
        <v>807</v>
      </c>
      <c r="BA11" s="188" t="s">
        <v>808</v>
      </c>
      <c r="BB11" s="188" t="s">
        <v>140</v>
      </c>
      <c r="BC11" s="188" t="s">
        <v>809</v>
      </c>
      <c r="BD11" s="188" t="s">
        <v>152</v>
      </c>
    </row>
    <row r="12" spans="1:56" s="2" customFormat="1">
      <c r="A12" s="298"/>
      <c r="B12" s="31"/>
      <c r="C12" s="298"/>
      <c r="D12" s="298"/>
      <c r="E12" s="298"/>
      <c r="F12" s="298"/>
      <c r="G12" s="298"/>
      <c r="H12" s="298"/>
      <c r="I12" s="298"/>
      <c r="J12" s="298"/>
      <c r="K12" s="298"/>
      <c r="L12" s="84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Z12" s="188" t="s">
        <v>810</v>
      </c>
      <c r="BA12" s="188" t="s">
        <v>811</v>
      </c>
      <c r="BB12" s="188" t="s">
        <v>140</v>
      </c>
      <c r="BC12" s="188" t="s">
        <v>812</v>
      </c>
      <c r="BD12" s="188" t="s">
        <v>152</v>
      </c>
    </row>
    <row r="13" spans="1:56" s="2" customFormat="1" ht="12" customHeight="1">
      <c r="A13" s="298"/>
      <c r="B13" s="31"/>
      <c r="C13" s="298"/>
      <c r="D13" s="299" t="s">
        <v>17</v>
      </c>
      <c r="E13" s="298"/>
      <c r="F13" s="291" t="s">
        <v>3</v>
      </c>
      <c r="G13" s="298"/>
      <c r="H13" s="298"/>
      <c r="I13" s="299" t="s">
        <v>18</v>
      </c>
      <c r="J13" s="291" t="s">
        <v>3</v>
      </c>
      <c r="K13" s="298"/>
      <c r="L13" s="84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Z13" s="188" t="s">
        <v>813</v>
      </c>
      <c r="BA13" s="188" t="s">
        <v>814</v>
      </c>
      <c r="BB13" s="188" t="s">
        <v>228</v>
      </c>
      <c r="BC13" s="188" t="s">
        <v>815</v>
      </c>
      <c r="BD13" s="188" t="s">
        <v>152</v>
      </c>
    </row>
    <row r="14" spans="1:56" s="2" customFormat="1" ht="12" customHeight="1">
      <c r="A14" s="298"/>
      <c r="B14" s="31"/>
      <c r="C14" s="298"/>
      <c r="D14" s="299" t="s">
        <v>19</v>
      </c>
      <c r="E14" s="298"/>
      <c r="F14" s="291" t="s">
        <v>20</v>
      </c>
      <c r="G14" s="298"/>
      <c r="H14" s="298"/>
      <c r="I14" s="299" t="s">
        <v>21</v>
      </c>
      <c r="J14" s="295">
        <f>'Rekapitulace stavby'!AN8</f>
        <v>45715</v>
      </c>
      <c r="K14" s="298"/>
      <c r="L14" s="84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Z14" s="188" t="s">
        <v>816</v>
      </c>
      <c r="BA14" s="188" t="s">
        <v>817</v>
      </c>
      <c r="BB14" s="188" t="s">
        <v>228</v>
      </c>
      <c r="BC14" s="188" t="s">
        <v>818</v>
      </c>
      <c r="BD14" s="188" t="s">
        <v>152</v>
      </c>
    </row>
    <row r="15" spans="1:56" s="2" customFormat="1" ht="10.9" customHeight="1">
      <c r="A15" s="298"/>
      <c r="B15" s="31"/>
      <c r="C15" s="298"/>
      <c r="D15" s="298"/>
      <c r="E15" s="298"/>
      <c r="F15" s="298"/>
      <c r="G15" s="298"/>
      <c r="H15" s="298"/>
      <c r="I15" s="298"/>
      <c r="J15" s="298"/>
      <c r="K15" s="298"/>
      <c r="L15" s="84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Z15" s="188" t="s">
        <v>819</v>
      </c>
      <c r="BA15" s="188" t="s">
        <v>820</v>
      </c>
      <c r="BB15" s="188" t="s">
        <v>228</v>
      </c>
      <c r="BC15" s="188" t="s">
        <v>821</v>
      </c>
      <c r="BD15" s="188" t="s">
        <v>152</v>
      </c>
    </row>
    <row r="16" spans="1:56" s="2" customFormat="1" ht="12" customHeight="1">
      <c r="A16" s="298"/>
      <c r="B16" s="31"/>
      <c r="C16" s="298"/>
      <c r="D16" s="299" t="s">
        <v>22</v>
      </c>
      <c r="E16" s="298"/>
      <c r="F16" s="298"/>
      <c r="G16" s="298"/>
      <c r="H16" s="298"/>
      <c r="I16" s="299" t="s">
        <v>23</v>
      </c>
      <c r="J16" s="291" t="s">
        <v>3</v>
      </c>
      <c r="K16" s="298"/>
      <c r="L16" s="84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Z16" s="188" t="s">
        <v>822</v>
      </c>
      <c r="BA16" s="188" t="s">
        <v>823</v>
      </c>
      <c r="BB16" s="188" t="s">
        <v>228</v>
      </c>
      <c r="BC16" s="188" t="s">
        <v>824</v>
      </c>
      <c r="BD16" s="188" t="s">
        <v>152</v>
      </c>
    </row>
    <row r="17" spans="1:56" s="2" customFormat="1" ht="12.75">
      <c r="A17" s="298"/>
      <c r="B17" s="31"/>
      <c r="C17" s="298"/>
      <c r="D17" s="298"/>
      <c r="E17" s="291" t="s">
        <v>24</v>
      </c>
      <c r="F17" s="298"/>
      <c r="G17" s="298"/>
      <c r="H17" s="298"/>
      <c r="I17" s="299" t="s">
        <v>25</v>
      </c>
      <c r="J17" s="291" t="s">
        <v>3</v>
      </c>
      <c r="K17" s="298"/>
      <c r="L17" s="84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Z17" s="188" t="s">
        <v>825</v>
      </c>
      <c r="BA17" s="188" t="s">
        <v>826</v>
      </c>
      <c r="BB17" s="188" t="s">
        <v>228</v>
      </c>
      <c r="BC17" s="188" t="s">
        <v>827</v>
      </c>
      <c r="BD17" s="188" t="s">
        <v>152</v>
      </c>
    </row>
    <row r="18" spans="1:56" s="2" customFormat="1">
      <c r="A18" s="298"/>
      <c r="B18" s="31"/>
      <c r="C18" s="298"/>
      <c r="D18" s="298"/>
      <c r="E18" s="298"/>
      <c r="F18" s="298"/>
      <c r="G18" s="298"/>
      <c r="H18" s="298"/>
      <c r="I18" s="298"/>
      <c r="J18" s="298"/>
      <c r="K18" s="298"/>
      <c r="L18" s="84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Z18" s="188" t="s">
        <v>828</v>
      </c>
      <c r="BA18" s="188" t="s">
        <v>829</v>
      </c>
      <c r="BB18" s="188" t="s">
        <v>228</v>
      </c>
      <c r="BC18" s="188" t="s">
        <v>830</v>
      </c>
      <c r="BD18" s="188" t="s">
        <v>152</v>
      </c>
    </row>
    <row r="19" spans="1:56" s="2" customFormat="1" ht="12.75">
      <c r="A19" s="298"/>
      <c r="B19" s="31"/>
      <c r="C19" s="298"/>
      <c r="D19" s="299" t="s">
        <v>26</v>
      </c>
      <c r="E19" s="298"/>
      <c r="F19" s="298"/>
      <c r="G19" s="298"/>
      <c r="H19" s="298"/>
      <c r="I19" s="299" t="s">
        <v>23</v>
      </c>
      <c r="J19" s="291" t="str">
        <f>'Rekapitulace stavby'!AN13</f>
        <v/>
      </c>
      <c r="K19" s="298"/>
      <c r="L19" s="84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Z19" s="188" t="s">
        <v>831</v>
      </c>
      <c r="BA19" s="188" t="s">
        <v>832</v>
      </c>
      <c r="BB19" s="188" t="s">
        <v>228</v>
      </c>
      <c r="BC19" s="188" t="s">
        <v>833</v>
      </c>
      <c r="BD19" s="188" t="s">
        <v>152</v>
      </c>
    </row>
    <row r="20" spans="1:56" s="2" customFormat="1" ht="12.75">
      <c r="A20" s="298"/>
      <c r="B20" s="31"/>
      <c r="C20" s="298"/>
      <c r="D20" s="298"/>
      <c r="E20" s="534" t="str">
        <f>'Rekapitulace stavby'!E14</f>
        <v xml:space="preserve"> </v>
      </c>
      <c r="F20" s="534"/>
      <c r="G20" s="534"/>
      <c r="H20" s="534"/>
      <c r="I20" s="299" t="s">
        <v>25</v>
      </c>
      <c r="J20" s="291" t="str">
        <f>'Rekapitulace stavby'!AN14</f>
        <v/>
      </c>
      <c r="K20" s="298"/>
      <c r="L20" s="84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</row>
    <row r="21" spans="1:56" s="2" customFormat="1">
      <c r="A21" s="298"/>
      <c r="B21" s="31"/>
      <c r="C21" s="298"/>
      <c r="D21" s="298"/>
      <c r="E21" s="298"/>
      <c r="F21" s="298"/>
      <c r="G21" s="298"/>
      <c r="H21" s="298"/>
      <c r="I21" s="298"/>
      <c r="J21" s="298"/>
      <c r="K21" s="298"/>
      <c r="L21" s="84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</row>
    <row r="22" spans="1:56" s="2" customFormat="1" ht="12.75">
      <c r="A22" s="298"/>
      <c r="B22" s="31"/>
      <c r="C22" s="298"/>
      <c r="D22" s="299" t="s">
        <v>28</v>
      </c>
      <c r="E22" s="298"/>
      <c r="F22" s="298"/>
      <c r="G22" s="298"/>
      <c r="H22" s="298"/>
      <c r="I22" s="299" t="s">
        <v>23</v>
      </c>
      <c r="J22" s="291" t="s">
        <v>3</v>
      </c>
      <c r="K22" s="298"/>
      <c r="L22" s="84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</row>
    <row r="23" spans="1:56" s="2" customFormat="1" ht="12.75">
      <c r="A23" s="298"/>
      <c r="B23" s="31"/>
      <c r="C23" s="298"/>
      <c r="D23" s="298"/>
      <c r="E23" s="291" t="s">
        <v>29</v>
      </c>
      <c r="F23" s="298"/>
      <c r="G23" s="298"/>
      <c r="H23" s="298"/>
      <c r="I23" s="299" t="s">
        <v>25</v>
      </c>
      <c r="J23" s="291" t="s">
        <v>3</v>
      </c>
      <c r="K23" s="298"/>
      <c r="L23" s="84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</row>
    <row r="24" spans="1:56" s="2" customFormat="1">
      <c r="A24" s="298"/>
      <c r="B24" s="31"/>
      <c r="C24" s="298"/>
      <c r="D24" s="298"/>
      <c r="E24" s="298"/>
      <c r="F24" s="298"/>
      <c r="G24" s="298"/>
      <c r="H24" s="298"/>
      <c r="I24" s="298"/>
      <c r="J24" s="298"/>
      <c r="K24" s="298"/>
      <c r="L24" s="84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</row>
    <row r="25" spans="1:56" s="2" customFormat="1" ht="12.75">
      <c r="A25" s="298"/>
      <c r="B25" s="31"/>
      <c r="C25" s="298"/>
      <c r="D25" s="299" t="s">
        <v>31</v>
      </c>
      <c r="E25" s="298"/>
      <c r="F25" s="298"/>
      <c r="G25" s="298"/>
      <c r="H25" s="298"/>
      <c r="I25" s="299" t="s">
        <v>23</v>
      </c>
      <c r="J25" s="291" t="s">
        <v>32</v>
      </c>
      <c r="K25" s="298"/>
      <c r="L25" s="84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</row>
    <row r="26" spans="1:56" s="2" customFormat="1" ht="12.75">
      <c r="A26" s="298"/>
      <c r="B26" s="31"/>
      <c r="C26" s="298"/>
      <c r="D26" s="298"/>
      <c r="E26" s="291" t="s">
        <v>33</v>
      </c>
      <c r="F26" s="298"/>
      <c r="G26" s="298"/>
      <c r="H26" s="298"/>
      <c r="I26" s="299" t="s">
        <v>25</v>
      </c>
      <c r="J26" s="291" t="s">
        <v>3</v>
      </c>
      <c r="K26" s="298"/>
      <c r="L26" s="84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</row>
    <row r="27" spans="1:56" s="2" customFormat="1">
      <c r="A27" s="298"/>
      <c r="B27" s="31"/>
      <c r="C27" s="298"/>
      <c r="D27" s="298"/>
      <c r="E27" s="298"/>
      <c r="F27" s="298"/>
      <c r="G27" s="298"/>
      <c r="H27" s="298"/>
      <c r="I27" s="298"/>
      <c r="J27" s="298"/>
      <c r="K27" s="298"/>
      <c r="L27" s="84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</row>
    <row r="28" spans="1:56" s="2" customFormat="1" ht="12.75">
      <c r="A28" s="298"/>
      <c r="B28" s="31"/>
      <c r="C28" s="298"/>
      <c r="D28" s="299" t="s">
        <v>34</v>
      </c>
      <c r="E28" s="298"/>
      <c r="F28" s="298"/>
      <c r="G28" s="298"/>
      <c r="H28" s="298"/>
      <c r="I28" s="298"/>
      <c r="J28" s="298"/>
      <c r="K28" s="298"/>
      <c r="L28" s="84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</row>
    <row r="29" spans="1:56" s="7" customFormat="1" ht="12.75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56" s="2" customFormat="1">
      <c r="A30" s="298"/>
      <c r="B30" s="31"/>
      <c r="C30" s="298"/>
      <c r="D30" s="298"/>
      <c r="E30" s="298"/>
      <c r="F30" s="298"/>
      <c r="G30" s="298"/>
      <c r="H30" s="298"/>
      <c r="I30" s="298"/>
      <c r="J30" s="298"/>
      <c r="K30" s="298"/>
      <c r="L30" s="84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</row>
    <row r="31" spans="1:56" s="2" customFormat="1">
      <c r="A31" s="298"/>
      <c r="B31" s="31"/>
      <c r="C31" s="298"/>
      <c r="D31" s="59"/>
      <c r="E31" s="59"/>
      <c r="F31" s="59"/>
      <c r="G31" s="59"/>
      <c r="H31" s="59"/>
      <c r="I31" s="59"/>
      <c r="J31" s="59"/>
      <c r="K31" s="59"/>
      <c r="L31" s="84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</row>
    <row r="32" spans="1:56" s="2" customFormat="1" ht="15.75">
      <c r="A32" s="298"/>
      <c r="B32" s="31"/>
      <c r="C32" s="298"/>
      <c r="D32" s="88" t="s">
        <v>36</v>
      </c>
      <c r="E32" s="298"/>
      <c r="F32" s="298"/>
      <c r="G32" s="298"/>
      <c r="H32" s="298"/>
      <c r="I32" s="298"/>
      <c r="J32" s="297">
        <f>ROUND(J94, 2)</f>
        <v>0</v>
      </c>
      <c r="K32" s="298"/>
      <c r="L32" s="84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</row>
    <row r="33" spans="1:31" s="2" customFormat="1">
      <c r="A33" s="298"/>
      <c r="B33" s="31"/>
      <c r="C33" s="298"/>
      <c r="D33" s="59"/>
      <c r="E33" s="59"/>
      <c r="F33" s="59"/>
      <c r="G33" s="59"/>
      <c r="H33" s="59"/>
      <c r="I33" s="59"/>
      <c r="J33" s="59"/>
      <c r="K33" s="59"/>
      <c r="L33" s="84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</row>
    <row r="34" spans="1:31" s="2" customFormat="1" ht="12.75">
      <c r="A34" s="298"/>
      <c r="B34" s="31"/>
      <c r="C34" s="298"/>
      <c r="D34" s="298"/>
      <c r="E34" s="298"/>
      <c r="F34" s="294" t="s">
        <v>38</v>
      </c>
      <c r="G34" s="298"/>
      <c r="H34" s="298"/>
      <c r="I34" s="294" t="s">
        <v>37</v>
      </c>
      <c r="J34" s="294" t="s">
        <v>39</v>
      </c>
      <c r="K34" s="298"/>
      <c r="L34" s="84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</row>
    <row r="35" spans="1:31" s="2" customFormat="1" ht="12.75">
      <c r="A35" s="298"/>
      <c r="B35" s="31"/>
      <c r="C35" s="298"/>
      <c r="D35" s="89" t="s">
        <v>40</v>
      </c>
      <c r="E35" s="299" t="s">
        <v>41</v>
      </c>
      <c r="F35" s="90">
        <f>ROUND((SUM(BE94:BE657)),  2)</f>
        <v>0</v>
      </c>
      <c r="G35" s="298"/>
      <c r="H35" s="298"/>
      <c r="I35" s="91">
        <v>0.21</v>
      </c>
      <c r="J35" s="90">
        <f>ROUND(((SUM(BE94:BE657))*I35),  2)</f>
        <v>0</v>
      </c>
      <c r="K35" s="298"/>
      <c r="L35" s="84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</row>
    <row r="36" spans="1:31" s="2" customFormat="1" ht="12.75">
      <c r="A36" s="298"/>
      <c r="B36" s="31"/>
      <c r="C36" s="298"/>
      <c r="D36" s="298"/>
      <c r="E36" s="299" t="s">
        <v>42</v>
      </c>
      <c r="F36" s="90">
        <f>ROUND((SUM(BF94:BF657)),  2)</f>
        <v>0</v>
      </c>
      <c r="G36" s="298"/>
      <c r="H36" s="298"/>
      <c r="I36" s="91">
        <v>0.12</v>
      </c>
      <c r="J36" s="90">
        <f>ROUND(((SUM(BF94:BF657))*I36),  2)</f>
        <v>0</v>
      </c>
      <c r="K36" s="298"/>
      <c r="L36" s="84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</row>
    <row r="37" spans="1:31" s="2" customFormat="1" ht="12.75">
      <c r="A37" s="298"/>
      <c r="B37" s="31"/>
      <c r="C37" s="298"/>
      <c r="D37" s="298"/>
      <c r="E37" s="299" t="s">
        <v>43</v>
      </c>
      <c r="F37" s="90">
        <f>ROUND((SUM(BG94:BG657)),  2)</f>
        <v>0</v>
      </c>
      <c r="G37" s="298"/>
      <c r="H37" s="298"/>
      <c r="I37" s="91">
        <v>0.21</v>
      </c>
      <c r="J37" s="90">
        <f>0</f>
        <v>0</v>
      </c>
      <c r="K37" s="298"/>
      <c r="L37" s="84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</row>
    <row r="38" spans="1:31" s="2" customFormat="1" ht="12.75">
      <c r="A38" s="298"/>
      <c r="B38" s="31"/>
      <c r="C38" s="298"/>
      <c r="D38" s="298"/>
      <c r="E38" s="299" t="s">
        <v>44</v>
      </c>
      <c r="F38" s="90">
        <f>ROUND((SUM(BH94:BH657)),  2)</f>
        <v>0</v>
      </c>
      <c r="G38" s="298"/>
      <c r="H38" s="298"/>
      <c r="I38" s="91">
        <v>0.12</v>
      </c>
      <c r="J38" s="90">
        <f>0</f>
        <v>0</v>
      </c>
      <c r="K38" s="298"/>
      <c r="L38" s="84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</row>
    <row r="39" spans="1:31" s="2" customFormat="1" ht="12.75">
      <c r="A39" s="298"/>
      <c r="B39" s="31"/>
      <c r="C39" s="298"/>
      <c r="D39" s="298"/>
      <c r="E39" s="299" t="s">
        <v>45</v>
      </c>
      <c r="F39" s="90">
        <f>ROUND((SUM(BI94:BI657)),  2)</f>
        <v>0</v>
      </c>
      <c r="G39" s="298"/>
      <c r="H39" s="298"/>
      <c r="I39" s="91">
        <v>0</v>
      </c>
      <c r="J39" s="90">
        <f>0</f>
        <v>0</v>
      </c>
      <c r="K39" s="298"/>
      <c r="L39" s="84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</row>
    <row r="40" spans="1:31" s="2" customFormat="1">
      <c r="A40" s="298"/>
      <c r="B40" s="31"/>
      <c r="C40" s="298"/>
      <c r="D40" s="298"/>
      <c r="E40" s="298"/>
      <c r="F40" s="298"/>
      <c r="G40" s="298"/>
      <c r="H40" s="298"/>
      <c r="I40" s="298"/>
      <c r="J40" s="298"/>
      <c r="K40" s="298"/>
      <c r="L40" s="84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</row>
    <row r="41" spans="1:31" s="2" customFormat="1" ht="15.75">
      <c r="A41" s="298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</row>
    <row r="42" spans="1:31" s="2" customFormat="1">
      <c r="A42" s="298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</row>
    <row r="46" spans="1:31" s="2" customFormat="1">
      <c r="A46" s="298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</row>
    <row r="47" spans="1:31" s="2" customFormat="1" ht="18">
      <c r="A47" s="298"/>
      <c r="B47" s="31"/>
      <c r="C47" s="22" t="s">
        <v>112</v>
      </c>
      <c r="D47" s="298"/>
      <c r="E47" s="298"/>
      <c r="F47" s="298"/>
      <c r="G47" s="298"/>
      <c r="H47" s="298"/>
      <c r="I47" s="298"/>
      <c r="J47" s="298"/>
      <c r="K47" s="298"/>
      <c r="L47" s="84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</row>
    <row r="48" spans="1:31" s="2" customFormat="1">
      <c r="A48" s="298"/>
      <c r="B48" s="31"/>
      <c r="C48" s="298"/>
      <c r="D48" s="298"/>
      <c r="E48" s="298"/>
      <c r="F48" s="298"/>
      <c r="G48" s="298"/>
      <c r="H48" s="298"/>
      <c r="I48" s="298"/>
      <c r="J48" s="298"/>
      <c r="K48" s="298"/>
      <c r="L48" s="84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</row>
    <row r="49" spans="1:47" s="2" customFormat="1" ht="12.75">
      <c r="A49" s="298"/>
      <c r="B49" s="31"/>
      <c r="C49" s="299" t="s">
        <v>15</v>
      </c>
      <c r="D49" s="298"/>
      <c r="E49" s="298"/>
      <c r="F49" s="298"/>
      <c r="G49" s="298"/>
      <c r="H49" s="298"/>
      <c r="I49" s="298"/>
      <c r="J49" s="298"/>
      <c r="K49" s="298"/>
      <c r="L49" s="84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</row>
    <row r="50" spans="1:47" s="2" customFormat="1" ht="12.75" customHeight="1">
      <c r="A50" s="298"/>
      <c r="B50" s="31"/>
      <c r="C50" s="298"/>
      <c r="D50" s="298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298"/>
      <c r="J50" s="298"/>
      <c r="K50" s="298"/>
      <c r="L50" s="84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</row>
    <row r="51" spans="1:47" ht="12.75">
      <c r="B51" s="21"/>
      <c r="C51" s="299" t="s">
        <v>108</v>
      </c>
      <c r="L51" s="21"/>
    </row>
    <row r="52" spans="1:47" s="2" customFormat="1" ht="11.25" customHeight="1">
      <c r="A52" s="298"/>
      <c r="B52" s="31"/>
      <c r="C52" s="298"/>
      <c r="D52" s="298"/>
      <c r="E52" s="543" t="s">
        <v>799</v>
      </c>
      <c r="F52" s="542"/>
      <c r="G52" s="542"/>
      <c r="H52" s="542"/>
      <c r="I52" s="298"/>
      <c r="J52" s="298"/>
      <c r="K52" s="298"/>
      <c r="L52" s="84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</row>
    <row r="53" spans="1:47" s="2" customFormat="1" ht="12.75">
      <c r="A53" s="298"/>
      <c r="B53" s="31"/>
      <c r="C53" s="299" t="s">
        <v>110</v>
      </c>
      <c r="D53" s="298"/>
      <c r="E53" s="298"/>
      <c r="F53" s="298"/>
      <c r="G53" s="298"/>
      <c r="H53" s="298"/>
      <c r="I53" s="298"/>
      <c r="J53" s="298"/>
      <c r="K53" s="298"/>
      <c r="L53" s="84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</row>
    <row r="54" spans="1:47" s="2" customFormat="1" ht="11.25" customHeight="1">
      <c r="A54" s="298"/>
      <c r="B54" s="31"/>
      <c r="C54" s="298"/>
      <c r="D54" s="298"/>
      <c r="E54" s="523" t="str">
        <f>E11</f>
        <v>SO 101.2 - Komunikace a zpevněné plochy (nové konstrukce)</v>
      </c>
      <c r="F54" s="542"/>
      <c r="G54" s="542"/>
      <c r="H54" s="542"/>
      <c r="I54" s="298"/>
      <c r="J54" s="298"/>
      <c r="K54" s="298"/>
      <c r="L54" s="84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</row>
    <row r="55" spans="1:47" s="2" customFormat="1">
      <c r="A55" s="298"/>
      <c r="B55" s="31"/>
      <c r="C55" s="298"/>
      <c r="D55" s="298"/>
      <c r="E55" s="298"/>
      <c r="F55" s="298"/>
      <c r="G55" s="298"/>
      <c r="H55" s="298"/>
      <c r="I55" s="298"/>
      <c r="J55" s="298"/>
      <c r="K55" s="298"/>
      <c r="L55" s="84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</row>
    <row r="56" spans="1:47" s="2" customFormat="1" ht="12.75">
      <c r="A56" s="298"/>
      <c r="B56" s="31"/>
      <c r="C56" s="299" t="s">
        <v>19</v>
      </c>
      <c r="D56" s="298"/>
      <c r="E56" s="298"/>
      <c r="F56" s="291" t="str">
        <f>F14</f>
        <v>k.ú. Benešov</v>
      </c>
      <c r="G56" s="298"/>
      <c r="H56" s="298"/>
      <c r="I56" s="299" t="s">
        <v>21</v>
      </c>
      <c r="J56" s="295">
        <f>IF(J14="","",J14)</f>
        <v>45715</v>
      </c>
      <c r="K56" s="298"/>
      <c r="L56" s="84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</row>
    <row r="57" spans="1:47" s="2" customFormat="1">
      <c r="A57" s="298"/>
      <c r="B57" s="31"/>
      <c r="C57" s="298"/>
      <c r="D57" s="298"/>
      <c r="E57" s="298"/>
      <c r="F57" s="298"/>
      <c r="G57" s="298"/>
      <c r="H57" s="298"/>
      <c r="I57" s="298"/>
      <c r="J57" s="298"/>
      <c r="K57" s="298"/>
      <c r="L57" s="84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</row>
    <row r="58" spans="1:47" s="2" customFormat="1" ht="12.75">
      <c r="A58" s="298"/>
      <c r="B58" s="31"/>
      <c r="C58" s="299" t="s">
        <v>22</v>
      </c>
      <c r="D58" s="298"/>
      <c r="E58" s="298"/>
      <c r="F58" s="291" t="str">
        <f>E17</f>
        <v>Město Benešov</v>
      </c>
      <c r="G58" s="298"/>
      <c r="H58" s="298"/>
      <c r="I58" s="299" t="s">
        <v>28</v>
      </c>
      <c r="J58" s="300" t="str">
        <f>E23</f>
        <v>DOPAS s.r.o. Praha</v>
      </c>
      <c r="K58" s="298"/>
      <c r="L58" s="84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</row>
    <row r="59" spans="1:47" s="2" customFormat="1" ht="12.75">
      <c r="A59" s="298"/>
      <c r="B59" s="31"/>
      <c r="C59" s="299" t="s">
        <v>26</v>
      </c>
      <c r="D59" s="298"/>
      <c r="E59" s="298"/>
      <c r="F59" s="291" t="str">
        <f>IF(E20="","",E20)</f>
        <v xml:space="preserve"> </v>
      </c>
      <c r="G59" s="298"/>
      <c r="H59" s="298"/>
      <c r="I59" s="299" t="s">
        <v>31</v>
      </c>
      <c r="J59" s="300" t="str">
        <f>E26</f>
        <v>L. Štuller</v>
      </c>
      <c r="K59" s="298"/>
      <c r="L59" s="84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</row>
    <row r="60" spans="1:47" s="2" customFormat="1">
      <c r="A60" s="298"/>
      <c r="B60" s="31"/>
      <c r="C60" s="298"/>
      <c r="D60" s="298"/>
      <c r="E60" s="298"/>
      <c r="F60" s="298"/>
      <c r="G60" s="298"/>
      <c r="H60" s="298"/>
      <c r="I60" s="298"/>
      <c r="J60" s="298"/>
      <c r="K60" s="298"/>
      <c r="L60" s="84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</row>
    <row r="61" spans="1:47" s="2" customFormat="1" ht="12">
      <c r="A61" s="298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</row>
    <row r="62" spans="1:47" s="2" customFormat="1">
      <c r="A62" s="298"/>
      <c r="B62" s="31"/>
      <c r="C62" s="298"/>
      <c r="D62" s="298"/>
      <c r="E62" s="298"/>
      <c r="F62" s="298"/>
      <c r="G62" s="298"/>
      <c r="H62" s="298"/>
      <c r="I62" s="298"/>
      <c r="J62" s="298"/>
      <c r="K62" s="298"/>
      <c r="L62" s="84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</row>
    <row r="63" spans="1:47" s="2" customFormat="1" ht="15.75">
      <c r="A63" s="298"/>
      <c r="B63" s="31"/>
      <c r="C63" s="100" t="s">
        <v>68</v>
      </c>
      <c r="D63" s="298"/>
      <c r="E63" s="298"/>
      <c r="F63" s="298"/>
      <c r="G63" s="298"/>
      <c r="H63" s="298"/>
      <c r="I63" s="298"/>
      <c r="J63" s="297">
        <f>J94</f>
        <v>0</v>
      </c>
      <c r="K63" s="298"/>
      <c r="L63" s="84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U63" s="18" t="s">
        <v>115</v>
      </c>
    </row>
    <row r="64" spans="1:47" s="8" customFormat="1" ht="15">
      <c r="B64" s="101"/>
      <c r="D64" s="102" t="s">
        <v>116</v>
      </c>
      <c r="E64" s="103"/>
      <c r="F64" s="103"/>
      <c r="G64" s="103"/>
      <c r="H64" s="103"/>
      <c r="I64" s="103"/>
      <c r="J64" s="104">
        <f>J95</f>
        <v>0</v>
      </c>
      <c r="L64" s="101"/>
    </row>
    <row r="65" spans="1:31" s="290" customFormat="1" ht="12.75">
      <c r="B65" s="105"/>
      <c r="D65" s="106" t="s">
        <v>117</v>
      </c>
      <c r="E65" s="107"/>
      <c r="F65" s="107"/>
      <c r="G65" s="107"/>
      <c r="H65" s="107"/>
      <c r="I65" s="107"/>
      <c r="J65" s="108">
        <f>J96</f>
        <v>0</v>
      </c>
      <c r="L65" s="105"/>
    </row>
    <row r="66" spans="1:31" s="290" customFormat="1" ht="12.75">
      <c r="B66" s="105"/>
      <c r="D66" s="106" t="s">
        <v>356</v>
      </c>
      <c r="E66" s="107"/>
      <c r="F66" s="107"/>
      <c r="G66" s="107"/>
      <c r="H66" s="107"/>
      <c r="I66" s="107"/>
      <c r="J66" s="108">
        <f>J185</f>
        <v>0</v>
      </c>
      <c r="L66" s="105"/>
    </row>
    <row r="67" spans="1:31" s="290" customFormat="1" ht="12.75">
      <c r="B67" s="105"/>
      <c r="D67" s="106" t="s">
        <v>357</v>
      </c>
      <c r="E67" s="107"/>
      <c r="F67" s="107"/>
      <c r="G67" s="107"/>
      <c r="H67" s="107"/>
      <c r="I67" s="107"/>
      <c r="J67" s="108">
        <f>J200</f>
        <v>0</v>
      </c>
      <c r="L67" s="105"/>
    </row>
    <row r="68" spans="1:31" s="290" customFormat="1" ht="12.75">
      <c r="B68" s="105"/>
      <c r="D68" s="106" t="s">
        <v>834</v>
      </c>
      <c r="E68" s="107"/>
      <c r="F68" s="107"/>
      <c r="G68" s="107"/>
      <c r="H68" s="107"/>
      <c r="I68" s="107"/>
      <c r="J68" s="108">
        <f>J221</f>
        <v>0</v>
      </c>
      <c r="L68" s="105"/>
    </row>
    <row r="69" spans="1:31" s="290" customFormat="1" ht="12.75">
      <c r="B69" s="105"/>
      <c r="D69" s="106" t="s">
        <v>359</v>
      </c>
      <c r="E69" s="107"/>
      <c r="F69" s="107"/>
      <c r="G69" s="107"/>
      <c r="H69" s="107"/>
      <c r="I69" s="107"/>
      <c r="J69" s="108">
        <f>J389</f>
        <v>0</v>
      </c>
      <c r="L69" s="105"/>
    </row>
    <row r="70" spans="1:31" s="290" customFormat="1" ht="12.75">
      <c r="B70" s="105"/>
      <c r="D70" s="106" t="s">
        <v>118</v>
      </c>
      <c r="E70" s="107"/>
      <c r="F70" s="107"/>
      <c r="G70" s="107"/>
      <c r="H70" s="107"/>
      <c r="I70" s="107"/>
      <c r="J70" s="108">
        <f>J422</f>
        <v>0</v>
      </c>
      <c r="L70" s="105"/>
    </row>
    <row r="71" spans="1:31" s="290" customFormat="1" ht="12.75">
      <c r="B71" s="105"/>
      <c r="D71" s="106" t="s">
        <v>119</v>
      </c>
      <c r="E71" s="107"/>
      <c r="F71" s="107"/>
      <c r="G71" s="107"/>
      <c r="H71" s="107"/>
      <c r="I71" s="107"/>
      <c r="J71" s="108">
        <f>J625</f>
        <v>0</v>
      </c>
      <c r="L71" s="105"/>
    </row>
    <row r="72" spans="1:31" s="290" customFormat="1" ht="12.75">
      <c r="B72" s="105"/>
      <c r="D72" s="106" t="s">
        <v>360</v>
      </c>
      <c r="E72" s="107"/>
      <c r="F72" s="107"/>
      <c r="G72" s="107"/>
      <c r="H72" s="107"/>
      <c r="I72" s="107"/>
      <c r="J72" s="108">
        <f>J656</f>
        <v>0</v>
      </c>
      <c r="L72" s="105"/>
    </row>
    <row r="73" spans="1:31" s="2" customFormat="1">
      <c r="A73" s="298"/>
      <c r="B73" s="31"/>
      <c r="C73" s="298"/>
      <c r="D73" s="298"/>
      <c r="E73" s="298"/>
      <c r="F73" s="298"/>
      <c r="G73" s="298"/>
      <c r="H73" s="298"/>
      <c r="I73" s="298"/>
      <c r="J73" s="298"/>
      <c r="K73" s="298"/>
      <c r="L73" s="84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</row>
    <row r="74" spans="1:31" s="2" customFormat="1">
      <c r="A74" s="298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84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</row>
    <row r="78" spans="1:31" s="2" customFormat="1">
      <c r="A78" s="298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84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</row>
    <row r="79" spans="1:31" s="2" customFormat="1" ht="18">
      <c r="A79" s="298"/>
      <c r="B79" s="31"/>
      <c r="C79" s="22" t="s">
        <v>120</v>
      </c>
      <c r="D79" s="298"/>
      <c r="E79" s="298"/>
      <c r="F79" s="298"/>
      <c r="G79" s="298"/>
      <c r="H79" s="298"/>
      <c r="I79" s="298"/>
      <c r="J79" s="298"/>
      <c r="K79" s="298"/>
      <c r="L79" s="84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</row>
    <row r="80" spans="1:31" s="2" customFormat="1">
      <c r="A80" s="298"/>
      <c r="B80" s="31"/>
      <c r="C80" s="298"/>
      <c r="D80" s="298"/>
      <c r="E80" s="298"/>
      <c r="F80" s="298"/>
      <c r="G80" s="298"/>
      <c r="H80" s="298"/>
      <c r="I80" s="298"/>
      <c r="J80" s="298"/>
      <c r="K80" s="298"/>
      <c r="L80" s="84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</row>
    <row r="81" spans="1:63" s="2" customFormat="1" ht="12.75">
      <c r="A81" s="298"/>
      <c r="B81" s="31"/>
      <c r="C81" s="299" t="s">
        <v>15</v>
      </c>
      <c r="D81" s="298"/>
      <c r="E81" s="298"/>
      <c r="F81" s="298"/>
      <c r="G81" s="298"/>
      <c r="H81" s="298"/>
      <c r="I81" s="298"/>
      <c r="J81" s="298"/>
      <c r="K81" s="298"/>
      <c r="L81" s="84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</row>
    <row r="82" spans="1:63" s="2" customFormat="1" ht="12.75" customHeight="1">
      <c r="A82" s="298"/>
      <c r="B82" s="31"/>
      <c r="C82" s="298"/>
      <c r="D82" s="298"/>
      <c r="E82" s="543" t="str">
        <f>E7</f>
        <v>Nová komunikace mezi ul. Dukelskou - Karla Nového - Pražská kasárna, projektová dokumentace</v>
      </c>
      <c r="F82" s="544"/>
      <c r="G82" s="544"/>
      <c r="H82" s="544"/>
      <c r="I82" s="298"/>
      <c r="J82" s="298"/>
      <c r="K82" s="298"/>
      <c r="L82" s="84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</row>
    <row r="83" spans="1:63" ht="12.75">
      <c r="B83" s="21"/>
      <c r="C83" s="299" t="s">
        <v>108</v>
      </c>
      <c r="L83" s="21"/>
    </row>
    <row r="84" spans="1:63" s="2" customFormat="1" ht="11.25" customHeight="1">
      <c r="A84" s="298"/>
      <c r="B84" s="31"/>
      <c r="C84" s="298"/>
      <c r="D84" s="298"/>
      <c r="E84" s="543" t="s">
        <v>799</v>
      </c>
      <c r="F84" s="542"/>
      <c r="G84" s="542"/>
      <c r="H84" s="542"/>
      <c r="I84" s="298"/>
      <c r="J84" s="298"/>
      <c r="K84" s="298"/>
      <c r="L84" s="84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</row>
    <row r="85" spans="1:63" s="2" customFormat="1" ht="12.75">
      <c r="A85" s="298"/>
      <c r="B85" s="31"/>
      <c r="C85" s="299" t="s">
        <v>110</v>
      </c>
      <c r="D85" s="298"/>
      <c r="E85" s="298"/>
      <c r="F85" s="298"/>
      <c r="G85" s="298"/>
      <c r="H85" s="298"/>
      <c r="I85" s="298"/>
      <c r="J85" s="298"/>
      <c r="K85" s="298"/>
      <c r="L85" s="84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</row>
    <row r="86" spans="1:63" s="2" customFormat="1" ht="11.25" customHeight="1">
      <c r="A86" s="298"/>
      <c r="B86" s="31"/>
      <c r="C86" s="298"/>
      <c r="D86" s="298"/>
      <c r="E86" s="523" t="str">
        <f>E11</f>
        <v>SO 101.2 - Komunikace a zpevněné plochy (nové konstrukce)</v>
      </c>
      <c r="F86" s="542"/>
      <c r="G86" s="542"/>
      <c r="H86" s="542"/>
      <c r="I86" s="298"/>
      <c r="J86" s="298"/>
      <c r="K86" s="298"/>
      <c r="L86" s="84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</row>
    <row r="87" spans="1:63" s="2" customFormat="1">
      <c r="A87" s="298"/>
      <c r="B87" s="31"/>
      <c r="C87" s="298"/>
      <c r="D87" s="298"/>
      <c r="E87" s="298"/>
      <c r="F87" s="298"/>
      <c r="G87" s="298"/>
      <c r="H87" s="298"/>
      <c r="I87" s="298"/>
      <c r="J87" s="298"/>
      <c r="K87" s="298"/>
      <c r="L87" s="84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</row>
    <row r="88" spans="1:63" s="2" customFormat="1" ht="12.75">
      <c r="A88" s="298"/>
      <c r="B88" s="31"/>
      <c r="C88" s="299" t="s">
        <v>19</v>
      </c>
      <c r="D88" s="298"/>
      <c r="E88" s="298"/>
      <c r="F88" s="291" t="str">
        <f>F14</f>
        <v>k.ú. Benešov</v>
      </c>
      <c r="G88" s="298"/>
      <c r="H88" s="298"/>
      <c r="I88" s="299" t="s">
        <v>21</v>
      </c>
      <c r="J88" s="295">
        <f>IF(J14="","",J14)</f>
        <v>45715</v>
      </c>
      <c r="K88" s="298"/>
      <c r="L88" s="84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</row>
    <row r="89" spans="1:63" s="2" customFormat="1">
      <c r="A89" s="298"/>
      <c r="B89" s="31"/>
      <c r="C89" s="298"/>
      <c r="D89" s="298"/>
      <c r="E89" s="298"/>
      <c r="F89" s="298"/>
      <c r="G89" s="298"/>
      <c r="H89" s="298"/>
      <c r="I89" s="298"/>
      <c r="J89" s="298"/>
      <c r="K89" s="298"/>
      <c r="L89" s="84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</row>
    <row r="90" spans="1:63" s="2" customFormat="1" ht="12.75">
      <c r="A90" s="298"/>
      <c r="B90" s="31"/>
      <c r="C90" s="299" t="s">
        <v>22</v>
      </c>
      <c r="D90" s="298"/>
      <c r="E90" s="298"/>
      <c r="F90" s="291" t="str">
        <f>E17</f>
        <v>Město Benešov</v>
      </c>
      <c r="G90" s="298"/>
      <c r="H90" s="298"/>
      <c r="I90" s="299" t="s">
        <v>28</v>
      </c>
      <c r="J90" s="300" t="str">
        <f>E23</f>
        <v>DOPAS s.r.o. Praha</v>
      </c>
      <c r="K90" s="298"/>
      <c r="L90" s="84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</row>
    <row r="91" spans="1:63" s="2" customFormat="1" ht="12.75">
      <c r="A91" s="298"/>
      <c r="B91" s="31"/>
      <c r="C91" s="299" t="s">
        <v>26</v>
      </c>
      <c r="D91" s="298"/>
      <c r="E91" s="298"/>
      <c r="F91" s="291" t="str">
        <f>IF(E20="","",E20)</f>
        <v xml:space="preserve"> </v>
      </c>
      <c r="G91" s="298"/>
      <c r="H91" s="298"/>
      <c r="I91" s="299" t="s">
        <v>31</v>
      </c>
      <c r="J91" s="300" t="str">
        <f>E26</f>
        <v>L. Štuller</v>
      </c>
      <c r="K91" s="298"/>
      <c r="L91" s="84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</row>
    <row r="92" spans="1:63" s="2" customFormat="1">
      <c r="A92" s="298"/>
      <c r="B92" s="31"/>
      <c r="C92" s="298"/>
      <c r="D92" s="298"/>
      <c r="E92" s="298"/>
      <c r="F92" s="298"/>
      <c r="G92" s="298"/>
      <c r="H92" s="298"/>
      <c r="I92" s="298"/>
      <c r="J92" s="298"/>
      <c r="K92" s="298"/>
      <c r="L92" s="84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</row>
    <row r="93" spans="1:63" s="10" customFormat="1" ht="24">
      <c r="A93" s="109"/>
      <c r="B93" s="110"/>
      <c r="C93" s="111" t="s">
        <v>121</v>
      </c>
      <c r="D93" s="112" t="s">
        <v>55</v>
      </c>
      <c r="E93" s="112" t="s">
        <v>51</v>
      </c>
      <c r="F93" s="112" t="s">
        <v>52</v>
      </c>
      <c r="G93" s="112" t="s">
        <v>122</v>
      </c>
      <c r="H93" s="112" t="s">
        <v>123</v>
      </c>
      <c r="I93" s="112" t="s">
        <v>124</v>
      </c>
      <c r="J93" s="112" t="s">
        <v>114</v>
      </c>
      <c r="K93" s="113" t="s">
        <v>125</v>
      </c>
      <c r="L93" s="114"/>
      <c r="M93" s="55" t="s">
        <v>3</v>
      </c>
      <c r="N93" s="56" t="s">
        <v>40</v>
      </c>
      <c r="O93" s="56" t="s">
        <v>126</v>
      </c>
      <c r="P93" s="56" t="s">
        <v>127</v>
      </c>
      <c r="Q93" s="56" t="s">
        <v>128</v>
      </c>
      <c r="R93" s="56" t="s">
        <v>129</v>
      </c>
      <c r="S93" s="56" t="s">
        <v>130</v>
      </c>
      <c r="T93" s="57" t="s">
        <v>131</v>
      </c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</row>
    <row r="94" spans="1:63" s="2" customFormat="1" ht="15.75">
      <c r="A94" s="298"/>
      <c r="B94" s="31"/>
      <c r="C94" s="62" t="s">
        <v>132</v>
      </c>
      <c r="D94" s="298"/>
      <c r="E94" s="298"/>
      <c r="F94" s="298"/>
      <c r="G94" s="298"/>
      <c r="H94" s="298"/>
      <c r="I94" s="298"/>
      <c r="J94" s="115">
        <f>BK94</f>
        <v>0</v>
      </c>
      <c r="K94" s="298"/>
      <c r="L94" s="31"/>
      <c r="M94" s="58"/>
      <c r="N94" s="49"/>
      <c r="O94" s="59"/>
      <c r="P94" s="116">
        <f>P95</f>
        <v>2656.6984989999996</v>
      </c>
      <c r="Q94" s="59"/>
      <c r="R94" s="116">
        <f>R95</f>
        <v>655.11860836000005</v>
      </c>
      <c r="S94" s="59"/>
      <c r="T94" s="117">
        <f>T95</f>
        <v>73.003150000000005</v>
      </c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T94" s="18" t="s">
        <v>69</v>
      </c>
      <c r="AU94" s="18" t="s">
        <v>115</v>
      </c>
      <c r="BK94" s="118">
        <f>BK95</f>
        <v>0</v>
      </c>
    </row>
    <row r="95" spans="1:63" s="11" customFormat="1" ht="15">
      <c r="B95" s="119"/>
      <c r="D95" s="120" t="s">
        <v>69</v>
      </c>
      <c r="E95" s="121" t="s">
        <v>133</v>
      </c>
      <c r="F95" s="121" t="s">
        <v>134</v>
      </c>
      <c r="J95" s="122">
        <f>BK95</f>
        <v>0</v>
      </c>
      <c r="L95" s="119"/>
      <c r="M95" s="123"/>
      <c r="N95" s="124"/>
      <c r="O95" s="124"/>
      <c r="P95" s="125">
        <f>P96+P185+P200+P221+P389+P422+P625+P656</f>
        <v>2656.6984989999996</v>
      </c>
      <c r="Q95" s="124"/>
      <c r="R95" s="125">
        <f>R96+R185+R200+R221+R389+R422+R625+R656</f>
        <v>655.11860836000005</v>
      </c>
      <c r="S95" s="124"/>
      <c r="T95" s="126">
        <f>T96+T185+T200+T221+T389+T422+T625+T656</f>
        <v>73.003150000000005</v>
      </c>
      <c r="AR95" s="120" t="s">
        <v>75</v>
      </c>
      <c r="AT95" s="127" t="s">
        <v>69</v>
      </c>
      <c r="AU95" s="127" t="s">
        <v>70</v>
      </c>
      <c r="AY95" s="120" t="s">
        <v>135</v>
      </c>
      <c r="BK95" s="128">
        <f>BK96+BK185+BK200+BK221+BK389+BK422+BK625+BK656</f>
        <v>0</v>
      </c>
    </row>
    <row r="96" spans="1:63" s="11" customFormat="1" ht="12.75">
      <c r="B96" s="119"/>
      <c r="D96" s="120" t="s">
        <v>69</v>
      </c>
      <c r="E96" s="129" t="s">
        <v>75</v>
      </c>
      <c r="F96" s="129" t="s">
        <v>136</v>
      </c>
      <c r="J96" s="130">
        <f>BK96</f>
        <v>0</v>
      </c>
      <c r="L96" s="119"/>
      <c r="M96" s="123"/>
      <c r="N96" s="124"/>
      <c r="O96" s="124"/>
      <c r="P96" s="125">
        <f>SUM(P97:P184)</f>
        <v>579.19547599999999</v>
      </c>
      <c r="Q96" s="124"/>
      <c r="R96" s="125">
        <f>SUM(R97:R184)</f>
        <v>21.837872000000001</v>
      </c>
      <c r="S96" s="124"/>
      <c r="T96" s="126">
        <f>SUM(T97:T184)</f>
        <v>23.381150000000002</v>
      </c>
      <c r="AR96" s="120" t="s">
        <v>75</v>
      </c>
      <c r="AT96" s="127" t="s">
        <v>69</v>
      </c>
      <c r="AU96" s="127" t="s">
        <v>75</v>
      </c>
      <c r="AY96" s="120" t="s">
        <v>135</v>
      </c>
      <c r="BK96" s="128">
        <f>SUM(BK97:BK184)</f>
        <v>0</v>
      </c>
    </row>
    <row r="97" spans="1:65" s="2" customFormat="1" ht="36">
      <c r="A97" s="298"/>
      <c r="B97" s="131"/>
      <c r="C97" s="132" t="s">
        <v>75</v>
      </c>
      <c r="D97" s="132" t="s">
        <v>137</v>
      </c>
      <c r="E97" s="133" t="s">
        <v>148</v>
      </c>
      <c r="F97" s="134" t="s">
        <v>149</v>
      </c>
      <c r="G97" s="135" t="s">
        <v>140</v>
      </c>
      <c r="H97" s="136">
        <v>25.66</v>
      </c>
      <c r="I97" s="137"/>
      <c r="J97" s="137">
        <f>ROUND(I97*H97,2)</f>
        <v>0</v>
      </c>
      <c r="K97" s="134" t="s">
        <v>141</v>
      </c>
      <c r="L97" s="31"/>
      <c r="M97" s="138" t="s">
        <v>3</v>
      </c>
      <c r="N97" s="139" t="s">
        <v>41</v>
      </c>
      <c r="O97" s="140">
        <v>0.27200000000000002</v>
      </c>
      <c r="P97" s="140">
        <f>O97*H97</f>
        <v>6.9795200000000008</v>
      </c>
      <c r="Q97" s="140">
        <v>0</v>
      </c>
      <c r="R97" s="140">
        <f>Q97*H97</f>
        <v>0</v>
      </c>
      <c r="S97" s="140">
        <v>0.26</v>
      </c>
      <c r="T97" s="141">
        <f>S97*H97</f>
        <v>6.6716000000000006</v>
      </c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R97" s="142" t="s">
        <v>142</v>
      </c>
      <c r="AT97" s="142" t="s">
        <v>137</v>
      </c>
      <c r="AU97" s="142" t="s">
        <v>77</v>
      </c>
      <c r="AY97" s="18" t="s">
        <v>135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142</v>
      </c>
      <c r="BM97" s="142" t="s">
        <v>835</v>
      </c>
    </row>
    <row r="98" spans="1:65" s="12" customFormat="1">
      <c r="B98" s="144"/>
      <c r="D98" s="145" t="s">
        <v>144</v>
      </c>
      <c r="E98" s="146" t="s">
        <v>3</v>
      </c>
      <c r="F98" s="147" t="s">
        <v>409</v>
      </c>
      <c r="H98" s="146" t="s">
        <v>3</v>
      </c>
      <c r="L98" s="144"/>
      <c r="M98" s="148"/>
      <c r="N98" s="149"/>
      <c r="O98" s="149"/>
      <c r="P98" s="149"/>
      <c r="Q98" s="149"/>
      <c r="R98" s="149"/>
      <c r="S98" s="149"/>
      <c r="T98" s="150"/>
      <c r="AT98" s="146" t="s">
        <v>144</v>
      </c>
      <c r="AU98" s="146" t="s">
        <v>77</v>
      </c>
      <c r="AV98" s="12" t="s">
        <v>75</v>
      </c>
      <c r="AW98" s="12" t="s">
        <v>30</v>
      </c>
      <c r="AX98" s="12" t="s">
        <v>70</v>
      </c>
      <c r="AY98" s="146" t="s">
        <v>135</v>
      </c>
    </row>
    <row r="99" spans="1:65" s="13" customFormat="1">
      <c r="B99" s="151"/>
      <c r="D99" s="145" t="s">
        <v>144</v>
      </c>
      <c r="E99" s="152" t="s">
        <v>3</v>
      </c>
      <c r="F99" s="153" t="s">
        <v>836</v>
      </c>
      <c r="H99" s="154">
        <v>25.66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144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135</v>
      </c>
    </row>
    <row r="100" spans="1:65" s="15" customFormat="1">
      <c r="B100" s="189"/>
      <c r="D100" s="145" t="s">
        <v>144</v>
      </c>
      <c r="E100" s="190" t="s">
        <v>3</v>
      </c>
      <c r="F100" s="191" t="s">
        <v>837</v>
      </c>
      <c r="H100" s="192">
        <v>25.66</v>
      </c>
      <c r="L100" s="189"/>
      <c r="M100" s="193"/>
      <c r="N100" s="194"/>
      <c r="O100" s="194"/>
      <c r="P100" s="194"/>
      <c r="Q100" s="194"/>
      <c r="R100" s="194"/>
      <c r="S100" s="194"/>
      <c r="T100" s="195"/>
      <c r="AT100" s="190" t="s">
        <v>144</v>
      </c>
      <c r="AU100" s="190" t="s">
        <v>77</v>
      </c>
      <c r="AV100" s="15" t="s">
        <v>152</v>
      </c>
      <c r="AW100" s="15" t="s">
        <v>30</v>
      </c>
      <c r="AX100" s="15" t="s">
        <v>70</v>
      </c>
      <c r="AY100" s="190" t="s">
        <v>135</v>
      </c>
    </row>
    <row r="101" spans="1:65" s="14" customFormat="1">
      <c r="B101" s="158"/>
      <c r="D101" s="145" t="s">
        <v>144</v>
      </c>
      <c r="E101" s="159" t="s">
        <v>3</v>
      </c>
      <c r="F101" s="160" t="s">
        <v>147</v>
      </c>
      <c r="H101" s="161">
        <v>25.66</v>
      </c>
      <c r="L101" s="158"/>
      <c r="M101" s="162"/>
      <c r="N101" s="163"/>
      <c r="O101" s="163"/>
      <c r="P101" s="163"/>
      <c r="Q101" s="163"/>
      <c r="R101" s="163"/>
      <c r="S101" s="163"/>
      <c r="T101" s="164"/>
      <c r="AT101" s="159" t="s">
        <v>144</v>
      </c>
      <c r="AU101" s="159" t="s">
        <v>77</v>
      </c>
      <c r="AV101" s="14" t="s">
        <v>142</v>
      </c>
      <c r="AW101" s="14" t="s">
        <v>30</v>
      </c>
      <c r="AX101" s="14" t="s">
        <v>75</v>
      </c>
      <c r="AY101" s="159" t="s">
        <v>135</v>
      </c>
    </row>
    <row r="102" spans="1:65" s="2" customFormat="1" ht="33" customHeight="1">
      <c r="A102" s="298"/>
      <c r="B102" s="131"/>
      <c r="C102" s="132" t="s">
        <v>77</v>
      </c>
      <c r="D102" s="132" t="s">
        <v>137</v>
      </c>
      <c r="E102" s="133" t="s">
        <v>153</v>
      </c>
      <c r="F102" s="134" t="s">
        <v>154</v>
      </c>
      <c r="G102" s="135" t="s">
        <v>140</v>
      </c>
      <c r="H102" s="136">
        <v>41.1</v>
      </c>
      <c r="I102" s="137"/>
      <c r="J102" s="137">
        <f>ROUND(I102*H102,2)</f>
        <v>0</v>
      </c>
      <c r="K102" s="134" t="s">
        <v>141</v>
      </c>
      <c r="L102" s="31"/>
      <c r="M102" s="138" t="s">
        <v>3</v>
      </c>
      <c r="N102" s="139" t="s">
        <v>41</v>
      </c>
      <c r="O102" s="140">
        <v>0.34399999999999997</v>
      </c>
      <c r="P102" s="140">
        <f>O102*H102</f>
        <v>14.138399999999999</v>
      </c>
      <c r="Q102" s="140">
        <v>0</v>
      </c>
      <c r="R102" s="140">
        <f>Q102*H102</f>
        <v>0</v>
      </c>
      <c r="S102" s="140">
        <v>0.29499999999999998</v>
      </c>
      <c r="T102" s="141">
        <f>S102*H102</f>
        <v>12.124499999999999</v>
      </c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R102" s="142" t="s">
        <v>142</v>
      </c>
      <c r="AT102" s="142" t="s">
        <v>137</v>
      </c>
      <c r="AU102" s="142" t="s">
        <v>77</v>
      </c>
      <c r="AY102" s="18" t="s">
        <v>135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8" t="s">
        <v>75</v>
      </c>
      <c r="BK102" s="143">
        <f>ROUND(I102*H102,2)</f>
        <v>0</v>
      </c>
      <c r="BL102" s="18" t="s">
        <v>142</v>
      </c>
      <c r="BM102" s="142" t="s">
        <v>838</v>
      </c>
    </row>
    <row r="103" spans="1:65" s="12" customFormat="1">
      <c r="B103" s="144"/>
      <c r="D103" s="145" t="s">
        <v>144</v>
      </c>
      <c r="E103" s="146" t="s">
        <v>3</v>
      </c>
      <c r="F103" s="147" t="s">
        <v>409</v>
      </c>
      <c r="H103" s="146" t="s">
        <v>3</v>
      </c>
      <c r="L103" s="144"/>
      <c r="M103" s="148"/>
      <c r="N103" s="149"/>
      <c r="O103" s="149"/>
      <c r="P103" s="149"/>
      <c r="Q103" s="149"/>
      <c r="R103" s="149"/>
      <c r="S103" s="149"/>
      <c r="T103" s="150"/>
      <c r="AT103" s="146" t="s">
        <v>144</v>
      </c>
      <c r="AU103" s="146" t="s">
        <v>77</v>
      </c>
      <c r="AV103" s="12" t="s">
        <v>75</v>
      </c>
      <c r="AW103" s="12" t="s">
        <v>30</v>
      </c>
      <c r="AX103" s="12" t="s">
        <v>70</v>
      </c>
      <c r="AY103" s="146" t="s">
        <v>135</v>
      </c>
    </row>
    <row r="104" spans="1:65" s="13" customFormat="1">
      <c r="B104" s="151"/>
      <c r="D104" s="145" t="s">
        <v>144</v>
      </c>
      <c r="E104" s="152" t="s">
        <v>3</v>
      </c>
      <c r="F104" s="153" t="s">
        <v>839</v>
      </c>
      <c r="H104" s="154">
        <v>41.1</v>
      </c>
      <c r="L104" s="151"/>
      <c r="M104" s="155"/>
      <c r="N104" s="156"/>
      <c r="O104" s="156"/>
      <c r="P104" s="156"/>
      <c r="Q104" s="156"/>
      <c r="R104" s="156"/>
      <c r="S104" s="156"/>
      <c r="T104" s="157"/>
      <c r="AT104" s="152" t="s">
        <v>144</v>
      </c>
      <c r="AU104" s="152" t="s">
        <v>77</v>
      </c>
      <c r="AV104" s="13" t="s">
        <v>77</v>
      </c>
      <c r="AW104" s="13" t="s">
        <v>30</v>
      </c>
      <c r="AX104" s="13" t="s">
        <v>70</v>
      </c>
      <c r="AY104" s="152" t="s">
        <v>135</v>
      </c>
    </row>
    <row r="105" spans="1:65" s="15" customFormat="1">
      <c r="B105" s="189"/>
      <c r="D105" s="145" t="s">
        <v>144</v>
      </c>
      <c r="E105" s="190" t="s">
        <v>3</v>
      </c>
      <c r="F105" s="191" t="s">
        <v>840</v>
      </c>
      <c r="H105" s="192">
        <v>41.1</v>
      </c>
      <c r="L105" s="189"/>
      <c r="M105" s="193"/>
      <c r="N105" s="194"/>
      <c r="O105" s="194"/>
      <c r="P105" s="194"/>
      <c r="Q105" s="194"/>
      <c r="R105" s="194"/>
      <c r="S105" s="194"/>
      <c r="T105" s="195"/>
      <c r="AT105" s="190" t="s">
        <v>144</v>
      </c>
      <c r="AU105" s="190" t="s">
        <v>77</v>
      </c>
      <c r="AV105" s="15" t="s">
        <v>152</v>
      </c>
      <c r="AW105" s="15" t="s">
        <v>30</v>
      </c>
      <c r="AX105" s="15" t="s">
        <v>70</v>
      </c>
      <c r="AY105" s="190" t="s">
        <v>135</v>
      </c>
    </row>
    <row r="106" spans="1:65" s="14" customFormat="1">
      <c r="B106" s="158"/>
      <c r="D106" s="145" t="s">
        <v>144</v>
      </c>
      <c r="E106" s="159" t="s">
        <v>3</v>
      </c>
      <c r="F106" s="160" t="s">
        <v>147</v>
      </c>
      <c r="H106" s="161">
        <v>41.1</v>
      </c>
      <c r="L106" s="158"/>
      <c r="M106" s="162"/>
      <c r="N106" s="163"/>
      <c r="O106" s="163"/>
      <c r="P106" s="163"/>
      <c r="Q106" s="163"/>
      <c r="R106" s="163"/>
      <c r="S106" s="163"/>
      <c r="T106" s="164"/>
      <c r="AT106" s="159" t="s">
        <v>144</v>
      </c>
      <c r="AU106" s="159" t="s">
        <v>77</v>
      </c>
      <c r="AV106" s="14" t="s">
        <v>142</v>
      </c>
      <c r="AW106" s="14" t="s">
        <v>30</v>
      </c>
      <c r="AX106" s="14" t="s">
        <v>75</v>
      </c>
      <c r="AY106" s="159" t="s">
        <v>135</v>
      </c>
    </row>
    <row r="107" spans="1:65" s="2" customFormat="1" ht="24">
      <c r="A107" s="298"/>
      <c r="B107" s="131"/>
      <c r="C107" s="132" t="s">
        <v>152</v>
      </c>
      <c r="D107" s="132" t="s">
        <v>137</v>
      </c>
      <c r="E107" s="133" t="s">
        <v>841</v>
      </c>
      <c r="F107" s="134" t="s">
        <v>842</v>
      </c>
      <c r="G107" s="135" t="s">
        <v>140</v>
      </c>
      <c r="H107" s="136">
        <v>11.074999999999999</v>
      </c>
      <c r="I107" s="137"/>
      <c r="J107" s="137">
        <f>ROUND(I107*H107,2)</f>
        <v>0</v>
      </c>
      <c r="K107" s="134" t="s">
        <v>141</v>
      </c>
      <c r="L107" s="31"/>
      <c r="M107" s="138" t="s">
        <v>3</v>
      </c>
      <c r="N107" s="139" t="s">
        <v>41</v>
      </c>
      <c r="O107" s="140">
        <v>9.4E-2</v>
      </c>
      <c r="P107" s="140">
        <f>O107*H107</f>
        <v>1.04105</v>
      </c>
      <c r="Q107" s="140">
        <v>8.0000000000000007E-5</v>
      </c>
      <c r="R107" s="140">
        <f>Q107*H107</f>
        <v>8.8600000000000007E-4</v>
      </c>
      <c r="S107" s="140">
        <v>0.23</v>
      </c>
      <c r="T107" s="141">
        <f>S107*H107</f>
        <v>2.54725</v>
      </c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R107" s="142" t="s">
        <v>142</v>
      </c>
      <c r="AT107" s="142" t="s">
        <v>137</v>
      </c>
      <c r="AU107" s="142" t="s">
        <v>77</v>
      </c>
      <c r="AY107" s="18" t="s">
        <v>135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8" t="s">
        <v>75</v>
      </c>
      <c r="BK107" s="143">
        <f>ROUND(I107*H107,2)</f>
        <v>0</v>
      </c>
      <c r="BL107" s="18" t="s">
        <v>142</v>
      </c>
      <c r="BM107" s="142" t="s">
        <v>843</v>
      </c>
    </row>
    <row r="108" spans="1:65" s="12" customFormat="1">
      <c r="B108" s="144"/>
      <c r="D108" s="145" t="s">
        <v>144</v>
      </c>
      <c r="E108" s="146" t="s">
        <v>3</v>
      </c>
      <c r="F108" s="147" t="s">
        <v>844</v>
      </c>
      <c r="H108" s="146" t="s">
        <v>3</v>
      </c>
      <c r="L108" s="144"/>
      <c r="M108" s="148"/>
      <c r="N108" s="149"/>
      <c r="O108" s="149"/>
      <c r="P108" s="149"/>
      <c r="Q108" s="149"/>
      <c r="R108" s="149"/>
      <c r="S108" s="149"/>
      <c r="T108" s="150"/>
      <c r="AT108" s="146" t="s">
        <v>144</v>
      </c>
      <c r="AU108" s="146" t="s">
        <v>77</v>
      </c>
      <c r="AV108" s="12" t="s">
        <v>75</v>
      </c>
      <c r="AW108" s="12" t="s">
        <v>30</v>
      </c>
      <c r="AX108" s="12" t="s">
        <v>70</v>
      </c>
      <c r="AY108" s="146" t="s">
        <v>135</v>
      </c>
    </row>
    <row r="109" spans="1:65" s="13" customFormat="1">
      <c r="B109" s="151"/>
      <c r="D109" s="145" t="s">
        <v>144</v>
      </c>
      <c r="E109" s="152" t="s">
        <v>3</v>
      </c>
      <c r="F109" s="153" t="s">
        <v>845</v>
      </c>
      <c r="H109" s="154">
        <v>11.074999999999999</v>
      </c>
      <c r="L109" s="151"/>
      <c r="M109" s="155"/>
      <c r="N109" s="156"/>
      <c r="O109" s="156"/>
      <c r="P109" s="156"/>
      <c r="Q109" s="156"/>
      <c r="R109" s="156"/>
      <c r="S109" s="156"/>
      <c r="T109" s="157"/>
      <c r="AT109" s="152" t="s">
        <v>144</v>
      </c>
      <c r="AU109" s="152" t="s">
        <v>77</v>
      </c>
      <c r="AV109" s="13" t="s">
        <v>77</v>
      </c>
      <c r="AW109" s="13" t="s">
        <v>30</v>
      </c>
      <c r="AX109" s="13" t="s">
        <v>70</v>
      </c>
      <c r="AY109" s="152" t="s">
        <v>135</v>
      </c>
    </row>
    <row r="110" spans="1:65" s="14" customFormat="1">
      <c r="B110" s="158"/>
      <c r="D110" s="145" t="s">
        <v>144</v>
      </c>
      <c r="E110" s="159" t="s">
        <v>3</v>
      </c>
      <c r="F110" s="160" t="s">
        <v>147</v>
      </c>
      <c r="H110" s="161">
        <v>11.074999999999999</v>
      </c>
      <c r="L110" s="158"/>
      <c r="M110" s="162"/>
      <c r="N110" s="163"/>
      <c r="O110" s="163"/>
      <c r="P110" s="163"/>
      <c r="Q110" s="163"/>
      <c r="R110" s="163"/>
      <c r="S110" s="163"/>
      <c r="T110" s="164"/>
      <c r="AT110" s="159" t="s">
        <v>144</v>
      </c>
      <c r="AU110" s="159" t="s">
        <v>77</v>
      </c>
      <c r="AV110" s="14" t="s">
        <v>142</v>
      </c>
      <c r="AW110" s="14" t="s">
        <v>30</v>
      </c>
      <c r="AX110" s="14" t="s">
        <v>75</v>
      </c>
      <c r="AY110" s="159" t="s">
        <v>135</v>
      </c>
    </row>
    <row r="111" spans="1:65" s="2" customFormat="1" ht="24">
      <c r="A111" s="298"/>
      <c r="B111" s="131"/>
      <c r="C111" s="132" t="s">
        <v>142</v>
      </c>
      <c r="D111" s="132" t="s">
        <v>137</v>
      </c>
      <c r="E111" s="133" t="s">
        <v>846</v>
      </c>
      <c r="F111" s="134" t="s">
        <v>847</v>
      </c>
      <c r="G111" s="135" t="s">
        <v>140</v>
      </c>
      <c r="H111" s="136">
        <v>22.15</v>
      </c>
      <c r="I111" s="137"/>
      <c r="J111" s="137">
        <f>ROUND(I111*H111,2)</f>
        <v>0</v>
      </c>
      <c r="K111" s="134" t="s">
        <v>141</v>
      </c>
      <c r="L111" s="31"/>
      <c r="M111" s="138" t="s">
        <v>3</v>
      </c>
      <c r="N111" s="139" t="s">
        <v>41</v>
      </c>
      <c r="O111" s="140">
        <v>2.5999999999999999E-2</v>
      </c>
      <c r="P111" s="140">
        <f>O111*H111</f>
        <v>0.57589999999999997</v>
      </c>
      <c r="Q111" s="140">
        <v>4.0000000000000003E-5</v>
      </c>
      <c r="R111" s="140">
        <f>Q111*H111</f>
        <v>8.8600000000000007E-4</v>
      </c>
      <c r="S111" s="140">
        <v>9.1999999999999998E-2</v>
      </c>
      <c r="T111" s="141">
        <f>S111*H111</f>
        <v>2.0377999999999998</v>
      </c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R111" s="142" t="s">
        <v>142</v>
      </c>
      <c r="AT111" s="142" t="s">
        <v>137</v>
      </c>
      <c r="AU111" s="142" t="s">
        <v>77</v>
      </c>
      <c r="AY111" s="18" t="s">
        <v>135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8" t="s">
        <v>75</v>
      </c>
      <c r="BK111" s="143">
        <f>ROUND(I111*H111,2)</f>
        <v>0</v>
      </c>
      <c r="BL111" s="18" t="s">
        <v>142</v>
      </c>
      <c r="BM111" s="142" t="s">
        <v>848</v>
      </c>
    </row>
    <row r="112" spans="1:65" s="12" customFormat="1">
      <c r="B112" s="144"/>
      <c r="D112" s="145" t="s">
        <v>144</v>
      </c>
      <c r="E112" s="146" t="s">
        <v>3</v>
      </c>
      <c r="F112" s="147" t="s">
        <v>844</v>
      </c>
      <c r="H112" s="146" t="s">
        <v>3</v>
      </c>
      <c r="L112" s="144"/>
      <c r="M112" s="148"/>
      <c r="N112" s="149"/>
      <c r="O112" s="149"/>
      <c r="P112" s="149"/>
      <c r="Q112" s="149"/>
      <c r="R112" s="149"/>
      <c r="S112" s="149"/>
      <c r="T112" s="150"/>
      <c r="AT112" s="146" t="s">
        <v>144</v>
      </c>
      <c r="AU112" s="146" t="s">
        <v>77</v>
      </c>
      <c r="AV112" s="12" t="s">
        <v>75</v>
      </c>
      <c r="AW112" s="12" t="s">
        <v>30</v>
      </c>
      <c r="AX112" s="12" t="s">
        <v>70</v>
      </c>
      <c r="AY112" s="146" t="s">
        <v>135</v>
      </c>
    </row>
    <row r="113" spans="1:65" s="13" customFormat="1">
      <c r="B113" s="151"/>
      <c r="D113" s="145" t="s">
        <v>144</v>
      </c>
      <c r="E113" s="152" t="s">
        <v>3</v>
      </c>
      <c r="F113" s="153" t="s">
        <v>849</v>
      </c>
      <c r="H113" s="154">
        <v>22.15</v>
      </c>
      <c r="L113" s="151"/>
      <c r="M113" s="155"/>
      <c r="N113" s="156"/>
      <c r="O113" s="156"/>
      <c r="P113" s="156"/>
      <c r="Q113" s="156"/>
      <c r="R113" s="156"/>
      <c r="S113" s="156"/>
      <c r="T113" s="157"/>
      <c r="AT113" s="152" t="s">
        <v>144</v>
      </c>
      <c r="AU113" s="152" t="s">
        <v>77</v>
      </c>
      <c r="AV113" s="13" t="s">
        <v>77</v>
      </c>
      <c r="AW113" s="13" t="s">
        <v>30</v>
      </c>
      <c r="AX113" s="13" t="s">
        <v>70</v>
      </c>
      <c r="AY113" s="152" t="s">
        <v>135</v>
      </c>
    </row>
    <row r="114" spans="1:65" s="14" customFormat="1">
      <c r="B114" s="158"/>
      <c r="D114" s="145" t="s">
        <v>144</v>
      </c>
      <c r="E114" s="159" t="s">
        <v>3</v>
      </c>
      <c r="F114" s="160" t="s">
        <v>147</v>
      </c>
      <c r="H114" s="161">
        <v>22.15</v>
      </c>
      <c r="L114" s="158"/>
      <c r="M114" s="162"/>
      <c r="N114" s="163"/>
      <c r="O114" s="163"/>
      <c r="P114" s="163"/>
      <c r="Q114" s="163"/>
      <c r="R114" s="163"/>
      <c r="S114" s="163"/>
      <c r="T114" s="164"/>
      <c r="AT114" s="159" t="s">
        <v>144</v>
      </c>
      <c r="AU114" s="159" t="s">
        <v>77</v>
      </c>
      <c r="AV114" s="14" t="s">
        <v>142</v>
      </c>
      <c r="AW114" s="14" t="s">
        <v>30</v>
      </c>
      <c r="AX114" s="14" t="s">
        <v>75</v>
      </c>
      <c r="AY114" s="159" t="s">
        <v>135</v>
      </c>
    </row>
    <row r="115" spans="1:65" s="2" customFormat="1" ht="33" customHeight="1">
      <c r="A115" s="298"/>
      <c r="B115" s="131"/>
      <c r="C115" s="132" t="s">
        <v>161</v>
      </c>
      <c r="D115" s="132" t="s">
        <v>137</v>
      </c>
      <c r="E115" s="133" t="s">
        <v>850</v>
      </c>
      <c r="F115" s="134" t="s">
        <v>851</v>
      </c>
      <c r="G115" s="135" t="s">
        <v>244</v>
      </c>
      <c r="H115" s="136">
        <v>615</v>
      </c>
      <c r="I115" s="137"/>
      <c r="J115" s="137">
        <f>ROUND(I115*H115,2)</f>
        <v>0</v>
      </c>
      <c r="K115" s="134" t="s">
        <v>141</v>
      </c>
      <c r="L115" s="31"/>
      <c r="M115" s="138" t="s">
        <v>3</v>
      </c>
      <c r="N115" s="139" t="s">
        <v>41</v>
      </c>
      <c r="O115" s="140">
        <v>4.2000000000000003E-2</v>
      </c>
      <c r="P115" s="140">
        <f>O115*H115</f>
        <v>25.830000000000002</v>
      </c>
      <c r="Q115" s="140">
        <v>3.5400000000000001E-2</v>
      </c>
      <c r="R115" s="140">
        <f>Q115*H115</f>
        <v>21.771000000000001</v>
      </c>
      <c r="S115" s="140">
        <v>0</v>
      </c>
      <c r="T115" s="141">
        <f>S115*H115</f>
        <v>0</v>
      </c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R115" s="142" t="s">
        <v>142</v>
      </c>
      <c r="AT115" s="142" t="s">
        <v>137</v>
      </c>
      <c r="AU115" s="142" t="s">
        <v>77</v>
      </c>
      <c r="AY115" s="18" t="s">
        <v>135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8" t="s">
        <v>75</v>
      </c>
      <c r="BK115" s="143">
        <f>ROUND(I115*H115,2)</f>
        <v>0</v>
      </c>
      <c r="BL115" s="18" t="s">
        <v>142</v>
      </c>
      <c r="BM115" s="142" t="s">
        <v>852</v>
      </c>
    </row>
    <row r="116" spans="1:65" s="13" customFormat="1">
      <c r="B116" s="151"/>
      <c r="D116" s="145" t="s">
        <v>144</v>
      </c>
      <c r="E116" s="152" t="s">
        <v>3</v>
      </c>
      <c r="F116" s="153" t="s">
        <v>853</v>
      </c>
      <c r="H116" s="154">
        <v>615</v>
      </c>
      <c r="L116" s="151"/>
      <c r="M116" s="155"/>
      <c r="N116" s="156"/>
      <c r="O116" s="156"/>
      <c r="P116" s="156"/>
      <c r="Q116" s="156"/>
      <c r="R116" s="156"/>
      <c r="S116" s="156"/>
      <c r="T116" s="157"/>
      <c r="AT116" s="152" t="s">
        <v>144</v>
      </c>
      <c r="AU116" s="152" t="s">
        <v>77</v>
      </c>
      <c r="AV116" s="13" t="s">
        <v>77</v>
      </c>
      <c r="AW116" s="13" t="s">
        <v>30</v>
      </c>
      <c r="AX116" s="13" t="s">
        <v>75</v>
      </c>
      <c r="AY116" s="152" t="s">
        <v>135</v>
      </c>
    </row>
    <row r="117" spans="1:65" s="2" customFormat="1" ht="24">
      <c r="A117" s="298"/>
      <c r="B117" s="131"/>
      <c r="C117" s="132" t="s">
        <v>166</v>
      </c>
      <c r="D117" s="132" t="s">
        <v>137</v>
      </c>
      <c r="E117" s="133" t="s">
        <v>362</v>
      </c>
      <c r="F117" s="134" t="s">
        <v>363</v>
      </c>
      <c r="G117" s="135" t="s">
        <v>228</v>
      </c>
      <c r="H117" s="136">
        <v>434</v>
      </c>
      <c r="I117" s="137"/>
      <c r="J117" s="137">
        <f>ROUND(I117*H117,2)</f>
        <v>0</v>
      </c>
      <c r="K117" s="134" t="s">
        <v>141</v>
      </c>
      <c r="L117" s="31"/>
      <c r="M117" s="138" t="s">
        <v>3</v>
      </c>
      <c r="N117" s="139" t="s">
        <v>41</v>
      </c>
      <c r="O117" s="140">
        <v>0.121</v>
      </c>
      <c r="P117" s="140">
        <f>O117*H117</f>
        <v>52.513999999999996</v>
      </c>
      <c r="Q117" s="140">
        <v>1.4999999999999999E-4</v>
      </c>
      <c r="R117" s="140">
        <f>Q117*H117</f>
        <v>6.5099999999999991E-2</v>
      </c>
      <c r="S117" s="140">
        <v>0</v>
      </c>
      <c r="T117" s="141">
        <f>S117*H117</f>
        <v>0</v>
      </c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R117" s="142" t="s">
        <v>142</v>
      </c>
      <c r="AT117" s="142" t="s">
        <v>137</v>
      </c>
      <c r="AU117" s="142" t="s">
        <v>77</v>
      </c>
      <c r="AY117" s="18" t="s">
        <v>135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8" t="s">
        <v>75</v>
      </c>
      <c r="BK117" s="143">
        <f>ROUND(I117*H117,2)</f>
        <v>0</v>
      </c>
      <c r="BL117" s="18" t="s">
        <v>142</v>
      </c>
      <c r="BM117" s="142" t="s">
        <v>854</v>
      </c>
    </row>
    <row r="118" spans="1:65" s="12" customFormat="1">
      <c r="B118" s="144"/>
      <c r="D118" s="145" t="s">
        <v>144</v>
      </c>
      <c r="E118" s="146" t="s">
        <v>3</v>
      </c>
      <c r="F118" s="147" t="s">
        <v>409</v>
      </c>
      <c r="H118" s="146" t="s">
        <v>3</v>
      </c>
      <c r="L118" s="144"/>
      <c r="M118" s="148"/>
      <c r="N118" s="149"/>
      <c r="O118" s="149"/>
      <c r="P118" s="149"/>
      <c r="Q118" s="149"/>
      <c r="R118" s="149"/>
      <c r="S118" s="149"/>
      <c r="T118" s="150"/>
      <c r="AT118" s="146" t="s">
        <v>144</v>
      </c>
      <c r="AU118" s="146" t="s">
        <v>77</v>
      </c>
      <c r="AV118" s="12" t="s">
        <v>75</v>
      </c>
      <c r="AW118" s="12" t="s">
        <v>30</v>
      </c>
      <c r="AX118" s="12" t="s">
        <v>70</v>
      </c>
      <c r="AY118" s="146" t="s">
        <v>135</v>
      </c>
    </row>
    <row r="119" spans="1:65" s="13" customFormat="1">
      <c r="B119" s="151"/>
      <c r="D119" s="145" t="s">
        <v>144</v>
      </c>
      <c r="E119" s="152" t="s">
        <v>3</v>
      </c>
      <c r="F119" s="153" t="s">
        <v>855</v>
      </c>
      <c r="H119" s="154">
        <v>434</v>
      </c>
      <c r="L119" s="151"/>
      <c r="M119" s="155"/>
      <c r="N119" s="156"/>
      <c r="O119" s="156"/>
      <c r="P119" s="156"/>
      <c r="Q119" s="156"/>
      <c r="R119" s="156"/>
      <c r="S119" s="156"/>
      <c r="T119" s="157"/>
      <c r="AT119" s="152" t="s">
        <v>144</v>
      </c>
      <c r="AU119" s="152" t="s">
        <v>77</v>
      </c>
      <c r="AV119" s="13" t="s">
        <v>77</v>
      </c>
      <c r="AW119" s="13" t="s">
        <v>30</v>
      </c>
      <c r="AX119" s="13" t="s">
        <v>70</v>
      </c>
      <c r="AY119" s="152" t="s">
        <v>135</v>
      </c>
    </row>
    <row r="120" spans="1:65" s="14" customFormat="1">
      <c r="B120" s="158"/>
      <c r="D120" s="145" t="s">
        <v>144</v>
      </c>
      <c r="E120" s="159" t="s">
        <v>3</v>
      </c>
      <c r="F120" s="160" t="s">
        <v>147</v>
      </c>
      <c r="H120" s="161">
        <v>434</v>
      </c>
      <c r="L120" s="158"/>
      <c r="M120" s="162"/>
      <c r="N120" s="163"/>
      <c r="O120" s="163"/>
      <c r="P120" s="163"/>
      <c r="Q120" s="163"/>
      <c r="R120" s="163"/>
      <c r="S120" s="163"/>
      <c r="T120" s="164"/>
      <c r="AT120" s="159" t="s">
        <v>144</v>
      </c>
      <c r="AU120" s="159" t="s">
        <v>77</v>
      </c>
      <c r="AV120" s="14" t="s">
        <v>142</v>
      </c>
      <c r="AW120" s="14" t="s">
        <v>30</v>
      </c>
      <c r="AX120" s="14" t="s">
        <v>75</v>
      </c>
      <c r="AY120" s="159" t="s">
        <v>135</v>
      </c>
    </row>
    <row r="121" spans="1:65" s="2" customFormat="1" ht="24">
      <c r="A121" s="298"/>
      <c r="B121" s="131"/>
      <c r="C121" s="132" t="s">
        <v>171</v>
      </c>
      <c r="D121" s="132" t="s">
        <v>137</v>
      </c>
      <c r="E121" s="133" t="s">
        <v>364</v>
      </c>
      <c r="F121" s="134" t="s">
        <v>365</v>
      </c>
      <c r="G121" s="135" t="s">
        <v>228</v>
      </c>
      <c r="H121" s="136">
        <v>434</v>
      </c>
      <c r="I121" s="137"/>
      <c r="J121" s="137">
        <f>ROUND(I121*H121,2)</f>
        <v>0</v>
      </c>
      <c r="K121" s="134" t="s">
        <v>141</v>
      </c>
      <c r="L121" s="31"/>
      <c r="M121" s="138" t="s">
        <v>3</v>
      </c>
      <c r="N121" s="139" t="s">
        <v>41</v>
      </c>
      <c r="O121" s="140">
        <v>9.0999999999999998E-2</v>
      </c>
      <c r="P121" s="140">
        <f>O121*H121</f>
        <v>39.494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R121" s="142" t="s">
        <v>142</v>
      </c>
      <c r="AT121" s="142" t="s">
        <v>137</v>
      </c>
      <c r="AU121" s="142" t="s">
        <v>77</v>
      </c>
      <c r="AY121" s="18" t="s">
        <v>135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8" t="s">
        <v>75</v>
      </c>
      <c r="BK121" s="143">
        <f>ROUND(I121*H121,2)</f>
        <v>0</v>
      </c>
      <c r="BL121" s="18" t="s">
        <v>142</v>
      </c>
      <c r="BM121" s="142" t="s">
        <v>856</v>
      </c>
    </row>
    <row r="122" spans="1:65" s="12" customFormat="1">
      <c r="B122" s="144"/>
      <c r="D122" s="145" t="s">
        <v>144</v>
      </c>
      <c r="E122" s="146" t="s">
        <v>3</v>
      </c>
      <c r="F122" s="147" t="s">
        <v>366</v>
      </c>
      <c r="H122" s="146" t="s">
        <v>3</v>
      </c>
      <c r="L122" s="144"/>
      <c r="M122" s="148"/>
      <c r="N122" s="149"/>
      <c r="O122" s="149"/>
      <c r="P122" s="149"/>
      <c r="Q122" s="149"/>
      <c r="R122" s="149"/>
      <c r="S122" s="149"/>
      <c r="T122" s="150"/>
      <c r="AT122" s="146" t="s">
        <v>144</v>
      </c>
      <c r="AU122" s="146" t="s">
        <v>77</v>
      </c>
      <c r="AV122" s="12" t="s">
        <v>75</v>
      </c>
      <c r="AW122" s="12" t="s">
        <v>30</v>
      </c>
      <c r="AX122" s="12" t="s">
        <v>70</v>
      </c>
      <c r="AY122" s="146" t="s">
        <v>135</v>
      </c>
    </row>
    <row r="123" spans="1:65" s="13" customFormat="1">
      <c r="B123" s="151"/>
      <c r="D123" s="145" t="s">
        <v>144</v>
      </c>
      <c r="E123" s="152" t="s">
        <v>3</v>
      </c>
      <c r="F123" s="153" t="s">
        <v>857</v>
      </c>
      <c r="H123" s="154">
        <v>434</v>
      </c>
      <c r="L123" s="151"/>
      <c r="M123" s="155"/>
      <c r="N123" s="156"/>
      <c r="O123" s="156"/>
      <c r="P123" s="156"/>
      <c r="Q123" s="156"/>
      <c r="R123" s="156"/>
      <c r="S123" s="156"/>
      <c r="T123" s="157"/>
      <c r="AT123" s="152" t="s">
        <v>144</v>
      </c>
      <c r="AU123" s="152" t="s">
        <v>77</v>
      </c>
      <c r="AV123" s="13" t="s">
        <v>77</v>
      </c>
      <c r="AW123" s="13" t="s">
        <v>30</v>
      </c>
      <c r="AX123" s="13" t="s">
        <v>75</v>
      </c>
      <c r="AY123" s="152" t="s">
        <v>135</v>
      </c>
    </row>
    <row r="124" spans="1:65" s="2" customFormat="1" ht="24">
      <c r="A124" s="298"/>
      <c r="B124" s="131"/>
      <c r="C124" s="132" t="s">
        <v>176</v>
      </c>
      <c r="D124" s="132" t="s">
        <v>137</v>
      </c>
      <c r="E124" s="133" t="s">
        <v>858</v>
      </c>
      <c r="F124" s="134" t="s">
        <v>859</v>
      </c>
      <c r="G124" s="135" t="s">
        <v>244</v>
      </c>
      <c r="H124" s="136">
        <v>615</v>
      </c>
      <c r="I124" s="137"/>
      <c r="J124" s="137">
        <f>ROUND(I124*H124,2)</f>
        <v>0</v>
      </c>
      <c r="K124" s="134" t="s">
        <v>141</v>
      </c>
      <c r="L124" s="31"/>
      <c r="M124" s="138" t="s">
        <v>3</v>
      </c>
      <c r="N124" s="139" t="s">
        <v>41</v>
      </c>
      <c r="O124" s="140">
        <v>0.14099999999999999</v>
      </c>
      <c r="P124" s="140">
        <f>O124*H124</f>
        <v>86.714999999999989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R124" s="142" t="s">
        <v>142</v>
      </c>
      <c r="AT124" s="142" t="s">
        <v>137</v>
      </c>
      <c r="AU124" s="142" t="s">
        <v>77</v>
      </c>
      <c r="AY124" s="18" t="s">
        <v>135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142</v>
      </c>
      <c r="BM124" s="142" t="s">
        <v>860</v>
      </c>
    </row>
    <row r="125" spans="1:65" s="12" customFormat="1">
      <c r="B125" s="144"/>
      <c r="D125" s="145" t="s">
        <v>144</v>
      </c>
      <c r="E125" s="146" t="s">
        <v>3</v>
      </c>
      <c r="F125" s="147" t="s">
        <v>409</v>
      </c>
      <c r="H125" s="146" t="s">
        <v>3</v>
      </c>
      <c r="L125" s="144"/>
      <c r="M125" s="148"/>
      <c r="N125" s="149"/>
      <c r="O125" s="149"/>
      <c r="P125" s="149"/>
      <c r="Q125" s="149"/>
      <c r="R125" s="149"/>
      <c r="S125" s="149"/>
      <c r="T125" s="150"/>
      <c r="AT125" s="146" t="s">
        <v>144</v>
      </c>
      <c r="AU125" s="146" t="s">
        <v>77</v>
      </c>
      <c r="AV125" s="12" t="s">
        <v>75</v>
      </c>
      <c r="AW125" s="12" t="s">
        <v>30</v>
      </c>
      <c r="AX125" s="12" t="s">
        <v>70</v>
      </c>
      <c r="AY125" s="146" t="s">
        <v>135</v>
      </c>
    </row>
    <row r="126" spans="1:65" s="13" customFormat="1">
      <c r="B126" s="151"/>
      <c r="D126" s="145" t="s">
        <v>144</v>
      </c>
      <c r="E126" s="152" t="s">
        <v>3</v>
      </c>
      <c r="F126" s="153" t="s">
        <v>861</v>
      </c>
      <c r="H126" s="154">
        <v>615</v>
      </c>
      <c r="L126" s="151"/>
      <c r="M126" s="155"/>
      <c r="N126" s="156"/>
      <c r="O126" s="156"/>
      <c r="P126" s="156"/>
      <c r="Q126" s="156"/>
      <c r="R126" s="156"/>
      <c r="S126" s="156"/>
      <c r="T126" s="157"/>
      <c r="AT126" s="152" t="s">
        <v>144</v>
      </c>
      <c r="AU126" s="152" t="s">
        <v>77</v>
      </c>
      <c r="AV126" s="13" t="s">
        <v>77</v>
      </c>
      <c r="AW126" s="13" t="s">
        <v>30</v>
      </c>
      <c r="AX126" s="13" t="s">
        <v>70</v>
      </c>
      <c r="AY126" s="152" t="s">
        <v>135</v>
      </c>
    </row>
    <row r="127" spans="1:65" s="14" customFormat="1">
      <c r="B127" s="158"/>
      <c r="D127" s="145" t="s">
        <v>144</v>
      </c>
      <c r="E127" s="159" t="s">
        <v>3</v>
      </c>
      <c r="F127" s="160" t="s">
        <v>147</v>
      </c>
      <c r="H127" s="161">
        <v>615</v>
      </c>
      <c r="L127" s="158"/>
      <c r="M127" s="162"/>
      <c r="N127" s="163"/>
      <c r="O127" s="163"/>
      <c r="P127" s="163"/>
      <c r="Q127" s="163"/>
      <c r="R127" s="163"/>
      <c r="S127" s="163"/>
      <c r="T127" s="164"/>
      <c r="AT127" s="159" t="s">
        <v>144</v>
      </c>
      <c r="AU127" s="159" t="s">
        <v>77</v>
      </c>
      <c r="AV127" s="14" t="s">
        <v>142</v>
      </c>
      <c r="AW127" s="14" t="s">
        <v>30</v>
      </c>
      <c r="AX127" s="14" t="s">
        <v>75</v>
      </c>
      <c r="AY127" s="159" t="s">
        <v>135</v>
      </c>
    </row>
    <row r="128" spans="1:65" s="2" customFormat="1" ht="24">
      <c r="A128" s="298"/>
      <c r="B128" s="131"/>
      <c r="C128" s="132" t="s">
        <v>181</v>
      </c>
      <c r="D128" s="132" t="s">
        <v>137</v>
      </c>
      <c r="E128" s="133" t="s">
        <v>436</v>
      </c>
      <c r="F128" s="134" t="s">
        <v>437</v>
      </c>
      <c r="G128" s="135" t="s">
        <v>244</v>
      </c>
      <c r="H128" s="136">
        <v>65.843999999999994</v>
      </c>
      <c r="I128" s="137"/>
      <c r="J128" s="137">
        <f>ROUND(I128*H128,2)</f>
        <v>0</v>
      </c>
      <c r="K128" s="134" t="s">
        <v>141</v>
      </c>
      <c r="L128" s="31"/>
      <c r="M128" s="138" t="s">
        <v>3</v>
      </c>
      <c r="N128" s="139" t="s">
        <v>41</v>
      </c>
      <c r="O128" s="140">
        <v>0.83399999999999996</v>
      </c>
      <c r="P128" s="140">
        <f>O128*H128</f>
        <v>54.913895999999994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R128" s="142" t="s">
        <v>142</v>
      </c>
      <c r="AT128" s="142" t="s">
        <v>137</v>
      </c>
      <c r="AU128" s="142" t="s">
        <v>77</v>
      </c>
      <c r="AY128" s="18" t="s">
        <v>135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8" t="s">
        <v>75</v>
      </c>
      <c r="BK128" s="143">
        <f>ROUND(I128*H128,2)</f>
        <v>0</v>
      </c>
      <c r="BL128" s="18" t="s">
        <v>142</v>
      </c>
      <c r="BM128" s="142" t="s">
        <v>862</v>
      </c>
    </row>
    <row r="129" spans="1:65" s="12" customFormat="1">
      <c r="B129" s="144"/>
      <c r="D129" s="145" t="s">
        <v>144</v>
      </c>
      <c r="E129" s="146" t="s">
        <v>3</v>
      </c>
      <c r="F129" s="147" t="s">
        <v>863</v>
      </c>
      <c r="H129" s="146" t="s">
        <v>3</v>
      </c>
      <c r="L129" s="144"/>
      <c r="M129" s="148"/>
      <c r="N129" s="149"/>
      <c r="O129" s="149"/>
      <c r="P129" s="149"/>
      <c r="Q129" s="149"/>
      <c r="R129" s="149"/>
      <c r="S129" s="149"/>
      <c r="T129" s="150"/>
      <c r="AT129" s="146" t="s">
        <v>144</v>
      </c>
      <c r="AU129" s="146" t="s">
        <v>77</v>
      </c>
      <c r="AV129" s="12" t="s">
        <v>75</v>
      </c>
      <c r="AW129" s="12" t="s">
        <v>30</v>
      </c>
      <c r="AX129" s="12" t="s">
        <v>70</v>
      </c>
      <c r="AY129" s="146" t="s">
        <v>135</v>
      </c>
    </row>
    <row r="130" spans="1:65" s="12" customFormat="1">
      <c r="B130" s="144"/>
      <c r="D130" s="145" t="s">
        <v>144</v>
      </c>
      <c r="E130" s="146" t="s">
        <v>3</v>
      </c>
      <c r="F130" s="147" t="s">
        <v>409</v>
      </c>
      <c r="H130" s="146" t="s">
        <v>3</v>
      </c>
      <c r="L130" s="144"/>
      <c r="M130" s="148"/>
      <c r="N130" s="149"/>
      <c r="O130" s="149"/>
      <c r="P130" s="149"/>
      <c r="Q130" s="149"/>
      <c r="R130" s="149"/>
      <c r="S130" s="149"/>
      <c r="T130" s="150"/>
      <c r="AT130" s="146" t="s">
        <v>144</v>
      </c>
      <c r="AU130" s="146" t="s">
        <v>77</v>
      </c>
      <c r="AV130" s="12" t="s">
        <v>75</v>
      </c>
      <c r="AW130" s="12" t="s">
        <v>30</v>
      </c>
      <c r="AX130" s="12" t="s">
        <v>70</v>
      </c>
      <c r="AY130" s="146" t="s">
        <v>135</v>
      </c>
    </row>
    <row r="131" spans="1:65" s="12" customFormat="1">
      <c r="B131" s="144"/>
      <c r="D131" s="145" t="s">
        <v>144</v>
      </c>
      <c r="E131" s="146" t="s">
        <v>3</v>
      </c>
      <c r="F131" s="147" t="s">
        <v>864</v>
      </c>
      <c r="H131" s="146" t="s">
        <v>3</v>
      </c>
      <c r="L131" s="144"/>
      <c r="M131" s="148"/>
      <c r="N131" s="149"/>
      <c r="O131" s="149"/>
      <c r="P131" s="149"/>
      <c r="Q131" s="149"/>
      <c r="R131" s="149"/>
      <c r="S131" s="149"/>
      <c r="T131" s="150"/>
      <c r="AT131" s="146" t="s">
        <v>144</v>
      </c>
      <c r="AU131" s="146" t="s">
        <v>77</v>
      </c>
      <c r="AV131" s="12" t="s">
        <v>75</v>
      </c>
      <c r="AW131" s="12" t="s">
        <v>30</v>
      </c>
      <c r="AX131" s="12" t="s">
        <v>70</v>
      </c>
      <c r="AY131" s="146" t="s">
        <v>135</v>
      </c>
    </row>
    <row r="132" spans="1:65" s="13" customFormat="1">
      <c r="B132" s="151"/>
      <c r="D132" s="145" t="s">
        <v>144</v>
      </c>
      <c r="E132" s="152" t="s">
        <v>3</v>
      </c>
      <c r="F132" s="153" t="s">
        <v>865</v>
      </c>
      <c r="H132" s="154">
        <v>65.843999999999994</v>
      </c>
      <c r="L132" s="151"/>
      <c r="M132" s="155"/>
      <c r="N132" s="156"/>
      <c r="O132" s="156"/>
      <c r="P132" s="156"/>
      <c r="Q132" s="156"/>
      <c r="R132" s="156"/>
      <c r="S132" s="156"/>
      <c r="T132" s="157"/>
      <c r="AT132" s="152" t="s">
        <v>144</v>
      </c>
      <c r="AU132" s="152" t="s">
        <v>77</v>
      </c>
      <c r="AV132" s="13" t="s">
        <v>77</v>
      </c>
      <c r="AW132" s="13" t="s">
        <v>30</v>
      </c>
      <c r="AX132" s="13" t="s">
        <v>70</v>
      </c>
      <c r="AY132" s="152" t="s">
        <v>135</v>
      </c>
    </row>
    <row r="133" spans="1:65" s="14" customFormat="1">
      <c r="B133" s="158"/>
      <c r="D133" s="145" t="s">
        <v>144</v>
      </c>
      <c r="E133" s="159" t="s">
        <v>3</v>
      </c>
      <c r="F133" s="160" t="s">
        <v>147</v>
      </c>
      <c r="H133" s="161">
        <v>65.843999999999994</v>
      </c>
      <c r="L133" s="158"/>
      <c r="M133" s="162"/>
      <c r="N133" s="163"/>
      <c r="O133" s="163"/>
      <c r="P133" s="163"/>
      <c r="Q133" s="163"/>
      <c r="R133" s="163"/>
      <c r="S133" s="163"/>
      <c r="T133" s="164"/>
      <c r="AT133" s="159" t="s">
        <v>144</v>
      </c>
      <c r="AU133" s="159" t="s">
        <v>77</v>
      </c>
      <c r="AV133" s="14" t="s">
        <v>142</v>
      </c>
      <c r="AW133" s="14" t="s">
        <v>30</v>
      </c>
      <c r="AX133" s="14" t="s">
        <v>75</v>
      </c>
      <c r="AY133" s="159" t="s">
        <v>135</v>
      </c>
    </row>
    <row r="134" spans="1:65" s="2" customFormat="1" ht="36">
      <c r="A134" s="298"/>
      <c r="B134" s="131"/>
      <c r="C134" s="132" t="s">
        <v>186</v>
      </c>
      <c r="D134" s="132" t="s">
        <v>137</v>
      </c>
      <c r="E134" s="133" t="s">
        <v>866</v>
      </c>
      <c r="F134" s="134" t="s">
        <v>867</v>
      </c>
      <c r="G134" s="135" t="s">
        <v>244</v>
      </c>
      <c r="H134" s="136">
        <v>1230</v>
      </c>
      <c r="I134" s="137"/>
      <c r="J134" s="137">
        <f>ROUND(I134*H134,2)</f>
        <v>0</v>
      </c>
      <c r="K134" s="134" t="s">
        <v>141</v>
      </c>
      <c r="L134" s="31"/>
      <c r="M134" s="138" t="s">
        <v>3</v>
      </c>
      <c r="N134" s="139" t="s">
        <v>41</v>
      </c>
      <c r="O134" s="140">
        <v>6.3E-2</v>
      </c>
      <c r="P134" s="140">
        <f>O134*H134</f>
        <v>77.489999999999995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R134" s="142" t="s">
        <v>142</v>
      </c>
      <c r="AT134" s="142" t="s">
        <v>137</v>
      </c>
      <c r="AU134" s="142" t="s">
        <v>77</v>
      </c>
      <c r="AY134" s="18" t="s">
        <v>135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8" t="s">
        <v>75</v>
      </c>
      <c r="BK134" s="143">
        <f>ROUND(I134*H134,2)</f>
        <v>0</v>
      </c>
      <c r="BL134" s="18" t="s">
        <v>142</v>
      </c>
      <c r="BM134" s="142" t="s">
        <v>868</v>
      </c>
    </row>
    <row r="135" spans="1:65" s="12" customFormat="1">
      <c r="B135" s="144"/>
      <c r="D135" s="145" t="s">
        <v>144</v>
      </c>
      <c r="E135" s="146" t="s">
        <v>3</v>
      </c>
      <c r="F135" s="147" t="s">
        <v>869</v>
      </c>
      <c r="H135" s="146" t="s">
        <v>3</v>
      </c>
      <c r="L135" s="144"/>
      <c r="M135" s="148"/>
      <c r="N135" s="149"/>
      <c r="O135" s="149"/>
      <c r="P135" s="149"/>
      <c r="Q135" s="149"/>
      <c r="R135" s="149"/>
      <c r="S135" s="149"/>
      <c r="T135" s="150"/>
      <c r="AT135" s="146" t="s">
        <v>144</v>
      </c>
      <c r="AU135" s="146" t="s">
        <v>77</v>
      </c>
      <c r="AV135" s="12" t="s">
        <v>75</v>
      </c>
      <c r="AW135" s="12" t="s">
        <v>30</v>
      </c>
      <c r="AX135" s="12" t="s">
        <v>70</v>
      </c>
      <c r="AY135" s="146" t="s">
        <v>135</v>
      </c>
    </row>
    <row r="136" spans="1:65" s="12" customFormat="1">
      <c r="B136" s="144"/>
      <c r="D136" s="145" t="s">
        <v>144</v>
      </c>
      <c r="E136" s="146" t="s">
        <v>3</v>
      </c>
      <c r="F136" s="147" t="s">
        <v>870</v>
      </c>
      <c r="H136" s="146" t="s">
        <v>3</v>
      </c>
      <c r="L136" s="144"/>
      <c r="M136" s="148"/>
      <c r="N136" s="149"/>
      <c r="O136" s="149"/>
      <c r="P136" s="149"/>
      <c r="Q136" s="149"/>
      <c r="R136" s="149"/>
      <c r="S136" s="149"/>
      <c r="T136" s="150"/>
      <c r="AT136" s="146" t="s">
        <v>144</v>
      </c>
      <c r="AU136" s="146" t="s">
        <v>77</v>
      </c>
      <c r="AV136" s="12" t="s">
        <v>75</v>
      </c>
      <c r="AW136" s="12" t="s">
        <v>30</v>
      </c>
      <c r="AX136" s="12" t="s">
        <v>70</v>
      </c>
      <c r="AY136" s="146" t="s">
        <v>135</v>
      </c>
    </row>
    <row r="137" spans="1:65" s="13" customFormat="1">
      <c r="B137" s="151"/>
      <c r="D137" s="145" t="s">
        <v>144</v>
      </c>
      <c r="E137" s="152" t="s">
        <v>3</v>
      </c>
      <c r="F137" s="153" t="s">
        <v>871</v>
      </c>
      <c r="H137" s="154">
        <v>1230</v>
      </c>
      <c r="L137" s="151"/>
      <c r="M137" s="155"/>
      <c r="N137" s="156"/>
      <c r="O137" s="156"/>
      <c r="P137" s="156"/>
      <c r="Q137" s="156"/>
      <c r="R137" s="156"/>
      <c r="S137" s="156"/>
      <c r="T137" s="157"/>
      <c r="AT137" s="152" t="s">
        <v>144</v>
      </c>
      <c r="AU137" s="152" t="s">
        <v>77</v>
      </c>
      <c r="AV137" s="13" t="s">
        <v>77</v>
      </c>
      <c r="AW137" s="13" t="s">
        <v>30</v>
      </c>
      <c r="AX137" s="13" t="s">
        <v>75</v>
      </c>
      <c r="AY137" s="152" t="s">
        <v>135</v>
      </c>
    </row>
    <row r="138" spans="1:65" s="2" customFormat="1" ht="36">
      <c r="A138" s="298"/>
      <c r="B138" s="131"/>
      <c r="C138" s="132" t="s">
        <v>191</v>
      </c>
      <c r="D138" s="132" t="s">
        <v>137</v>
      </c>
      <c r="E138" s="133" t="s">
        <v>258</v>
      </c>
      <c r="F138" s="134" t="s">
        <v>259</v>
      </c>
      <c r="G138" s="135" t="s">
        <v>244</v>
      </c>
      <c r="H138" s="136">
        <v>65.843999999999994</v>
      </c>
      <c r="I138" s="137"/>
      <c r="J138" s="137">
        <f>ROUND(I138*H138,2)</f>
        <v>0</v>
      </c>
      <c r="K138" s="134" t="s">
        <v>141</v>
      </c>
      <c r="L138" s="31"/>
      <c r="M138" s="138" t="s">
        <v>3</v>
      </c>
      <c r="N138" s="139" t="s">
        <v>41</v>
      </c>
      <c r="O138" s="140">
        <v>8.6999999999999994E-2</v>
      </c>
      <c r="P138" s="140">
        <f>O138*H138</f>
        <v>5.7284279999999992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R138" s="142" t="s">
        <v>142</v>
      </c>
      <c r="AT138" s="142" t="s">
        <v>137</v>
      </c>
      <c r="AU138" s="142" t="s">
        <v>77</v>
      </c>
      <c r="AY138" s="18" t="s">
        <v>135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8" t="s">
        <v>75</v>
      </c>
      <c r="BK138" s="143">
        <f>ROUND(I138*H138,2)</f>
        <v>0</v>
      </c>
      <c r="BL138" s="18" t="s">
        <v>142</v>
      </c>
      <c r="BM138" s="142" t="s">
        <v>872</v>
      </c>
    </row>
    <row r="139" spans="1:65" s="12" customFormat="1">
      <c r="B139" s="144"/>
      <c r="D139" s="145" t="s">
        <v>144</v>
      </c>
      <c r="E139" s="146" t="s">
        <v>3</v>
      </c>
      <c r="F139" s="147" t="s">
        <v>873</v>
      </c>
      <c r="H139" s="146" t="s">
        <v>3</v>
      </c>
      <c r="L139" s="144"/>
      <c r="M139" s="148"/>
      <c r="N139" s="149"/>
      <c r="O139" s="149"/>
      <c r="P139" s="149"/>
      <c r="Q139" s="149"/>
      <c r="R139" s="149"/>
      <c r="S139" s="149"/>
      <c r="T139" s="150"/>
      <c r="AT139" s="146" t="s">
        <v>144</v>
      </c>
      <c r="AU139" s="146" t="s">
        <v>77</v>
      </c>
      <c r="AV139" s="12" t="s">
        <v>75</v>
      </c>
      <c r="AW139" s="12" t="s">
        <v>30</v>
      </c>
      <c r="AX139" s="12" t="s">
        <v>70</v>
      </c>
      <c r="AY139" s="146" t="s">
        <v>135</v>
      </c>
    </row>
    <row r="140" spans="1:65" s="12" customFormat="1">
      <c r="B140" s="144"/>
      <c r="D140" s="145" t="s">
        <v>144</v>
      </c>
      <c r="E140" s="146" t="s">
        <v>3</v>
      </c>
      <c r="F140" s="147" t="s">
        <v>440</v>
      </c>
      <c r="H140" s="146" t="s">
        <v>3</v>
      </c>
      <c r="L140" s="144"/>
      <c r="M140" s="148"/>
      <c r="N140" s="149"/>
      <c r="O140" s="149"/>
      <c r="P140" s="149"/>
      <c r="Q140" s="149"/>
      <c r="R140" s="149"/>
      <c r="S140" s="149"/>
      <c r="T140" s="150"/>
      <c r="AT140" s="146" t="s">
        <v>144</v>
      </c>
      <c r="AU140" s="146" t="s">
        <v>77</v>
      </c>
      <c r="AV140" s="12" t="s">
        <v>75</v>
      </c>
      <c r="AW140" s="12" t="s">
        <v>30</v>
      </c>
      <c r="AX140" s="12" t="s">
        <v>70</v>
      </c>
      <c r="AY140" s="146" t="s">
        <v>135</v>
      </c>
    </row>
    <row r="141" spans="1:65" s="13" customFormat="1">
      <c r="B141" s="151"/>
      <c r="D141" s="145" t="s">
        <v>144</v>
      </c>
      <c r="E141" s="152" t="s">
        <v>3</v>
      </c>
      <c r="F141" s="153" t="s">
        <v>874</v>
      </c>
      <c r="H141" s="154">
        <v>65.843999999999994</v>
      </c>
      <c r="L141" s="151"/>
      <c r="M141" s="155"/>
      <c r="N141" s="156"/>
      <c r="O141" s="156"/>
      <c r="P141" s="156"/>
      <c r="Q141" s="156"/>
      <c r="R141" s="156"/>
      <c r="S141" s="156"/>
      <c r="T141" s="157"/>
      <c r="AT141" s="152" t="s">
        <v>144</v>
      </c>
      <c r="AU141" s="152" t="s">
        <v>77</v>
      </c>
      <c r="AV141" s="13" t="s">
        <v>77</v>
      </c>
      <c r="AW141" s="13" t="s">
        <v>30</v>
      </c>
      <c r="AX141" s="13" t="s">
        <v>75</v>
      </c>
      <c r="AY141" s="152" t="s">
        <v>135</v>
      </c>
    </row>
    <row r="142" spans="1:65" s="2" customFormat="1" ht="24">
      <c r="A142" s="298"/>
      <c r="B142" s="131"/>
      <c r="C142" s="132" t="s">
        <v>196</v>
      </c>
      <c r="D142" s="132" t="s">
        <v>137</v>
      </c>
      <c r="E142" s="133" t="s">
        <v>875</v>
      </c>
      <c r="F142" s="134" t="s">
        <v>876</v>
      </c>
      <c r="G142" s="135" t="s">
        <v>244</v>
      </c>
      <c r="H142" s="136">
        <v>615</v>
      </c>
      <c r="I142" s="137"/>
      <c r="J142" s="137">
        <f>ROUND(I142*H142,2)</f>
        <v>0</v>
      </c>
      <c r="K142" s="134" t="s">
        <v>141</v>
      </c>
      <c r="L142" s="31"/>
      <c r="M142" s="138" t="s">
        <v>3</v>
      </c>
      <c r="N142" s="139" t="s">
        <v>41</v>
      </c>
      <c r="O142" s="140">
        <v>7.1999999999999995E-2</v>
      </c>
      <c r="P142" s="140">
        <f>O142*H142</f>
        <v>44.279999999999994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R142" s="142" t="s">
        <v>142</v>
      </c>
      <c r="AT142" s="142" t="s">
        <v>137</v>
      </c>
      <c r="AU142" s="142" t="s">
        <v>77</v>
      </c>
      <c r="AY142" s="18" t="s">
        <v>135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8" t="s">
        <v>75</v>
      </c>
      <c r="BK142" s="143">
        <f>ROUND(I142*H142,2)</f>
        <v>0</v>
      </c>
      <c r="BL142" s="18" t="s">
        <v>142</v>
      </c>
      <c r="BM142" s="142" t="s">
        <v>877</v>
      </c>
    </row>
    <row r="143" spans="1:65" s="12" customFormat="1">
      <c r="B143" s="144"/>
      <c r="D143" s="145" t="s">
        <v>144</v>
      </c>
      <c r="E143" s="146" t="s">
        <v>3</v>
      </c>
      <c r="F143" s="147" t="s">
        <v>878</v>
      </c>
      <c r="H143" s="146" t="s">
        <v>3</v>
      </c>
      <c r="L143" s="144"/>
      <c r="M143" s="148"/>
      <c r="N143" s="149"/>
      <c r="O143" s="149"/>
      <c r="P143" s="149"/>
      <c r="Q143" s="149"/>
      <c r="R143" s="149"/>
      <c r="S143" s="149"/>
      <c r="T143" s="150"/>
      <c r="AT143" s="146" t="s">
        <v>144</v>
      </c>
      <c r="AU143" s="146" t="s">
        <v>77</v>
      </c>
      <c r="AV143" s="12" t="s">
        <v>75</v>
      </c>
      <c r="AW143" s="12" t="s">
        <v>30</v>
      </c>
      <c r="AX143" s="12" t="s">
        <v>70</v>
      </c>
      <c r="AY143" s="146" t="s">
        <v>135</v>
      </c>
    </row>
    <row r="144" spans="1:65" s="13" customFormat="1">
      <c r="B144" s="151"/>
      <c r="D144" s="145" t="s">
        <v>144</v>
      </c>
      <c r="E144" s="152" t="s">
        <v>3</v>
      </c>
      <c r="F144" s="153" t="s">
        <v>879</v>
      </c>
      <c r="H144" s="154">
        <v>615</v>
      </c>
      <c r="L144" s="151"/>
      <c r="M144" s="155"/>
      <c r="N144" s="156"/>
      <c r="O144" s="156"/>
      <c r="P144" s="156"/>
      <c r="Q144" s="156"/>
      <c r="R144" s="156"/>
      <c r="S144" s="156"/>
      <c r="T144" s="157"/>
      <c r="AT144" s="152" t="s">
        <v>144</v>
      </c>
      <c r="AU144" s="152" t="s">
        <v>77</v>
      </c>
      <c r="AV144" s="13" t="s">
        <v>77</v>
      </c>
      <c r="AW144" s="13" t="s">
        <v>30</v>
      </c>
      <c r="AX144" s="13" t="s">
        <v>75</v>
      </c>
      <c r="AY144" s="152" t="s">
        <v>135</v>
      </c>
    </row>
    <row r="145" spans="1:65" s="2" customFormat="1" ht="33" customHeight="1">
      <c r="A145" s="298"/>
      <c r="B145" s="131"/>
      <c r="C145" s="132" t="s">
        <v>201</v>
      </c>
      <c r="D145" s="132" t="s">
        <v>137</v>
      </c>
      <c r="E145" s="133" t="s">
        <v>880</v>
      </c>
      <c r="F145" s="134" t="s">
        <v>881</v>
      </c>
      <c r="G145" s="135" t="s">
        <v>244</v>
      </c>
      <c r="H145" s="136">
        <v>615</v>
      </c>
      <c r="I145" s="137"/>
      <c r="J145" s="137">
        <f>ROUND(I145*H145,2)</f>
        <v>0</v>
      </c>
      <c r="K145" s="134" t="s">
        <v>141</v>
      </c>
      <c r="L145" s="31"/>
      <c r="M145" s="138" t="s">
        <v>3</v>
      </c>
      <c r="N145" s="139" t="s">
        <v>41</v>
      </c>
      <c r="O145" s="140">
        <v>5.6000000000000001E-2</v>
      </c>
      <c r="P145" s="140">
        <f>O145*H145</f>
        <v>34.44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R145" s="142" t="s">
        <v>142</v>
      </c>
      <c r="AT145" s="142" t="s">
        <v>137</v>
      </c>
      <c r="AU145" s="142" t="s">
        <v>77</v>
      </c>
      <c r="AY145" s="18" t="s">
        <v>135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8" t="s">
        <v>75</v>
      </c>
      <c r="BK145" s="143">
        <f>ROUND(I145*H145,2)</f>
        <v>0</v>
      </c>
      <c r="BL145" s="18" t="s">
        <v>142</v>
      </c>
      <c r="BM145" s="142" t="s">
        <v>882</v>
      </c>
    </row>
    <row r="146" spans="1:65" s="12" customFormat="1">
      <c r="B146" s="144"/>
      <c r="D146" s="145" t="s">
        <v>144</v>
      </c>
      <c r="E146" s="146" t="s">
        <v>3</v>
      </c>
      <c r="F146" s="147" t="s">
        <v>409</v>
      </c>
      <c r="H146" s="146" t="s">
        <v>3</v>
      </c>
      <c r="L146" s="144"/>
      <c r="M146" s="148"/>
      <c r="N146" s="149"/>
      <c r="O146" s="149"/>
      <c r="P146" s="149"/>
      <c r="Q146" s="149"/>
      <c r="R146" s="149"/>
      <c r="S146" s="149"/>
      <c r="T146" s="150"/>
      <c r="AT146" s="146" t="s">
        <v>144</v>
      </c>
      <c r="AU146" s="146" t="s">
        <v>77</v>
      </c>
      <c r="AV146" s="12" t="s">
        <v>75</v>
      </c>
      <c r="AW146" s="12" t="s">
        <v>30</v>
      </c>
      <c r="AX146" s="12" t="s">
        <v>70</v>
      </c>
      <c r="AY146" s="146" t="s">
        <v>135</v>
      </c>
    </row>
    <row r="147" spans="1:65" s="12" customFormat="1">
      <c r="B147" s="144"/>
      <c r="D147" s="145" t="s">
        <v>144</v>
      </c>
      <c r="E147" s="146" t="s">
        <v>3</v>
      </c>
      <c r="F147" s="147" t="s">
        <v>883</v>
      </c>
      <c r="H147" s="146" t="s">
        <v>3</v>
      </c>
      <c r="L147" s="144"/>
      <c r="M147" s="148"/>
      <c r="N147" s="149"/>
      <c r="O147" s="149"/>
      <c r="P147" s="149"/>
      <c r="Q147" s="149"/>
      <c r="R147" s="149"/>
      <c r="S147" s="149"/>
      <c r="T147" s="150"/>
      <c r="AT147" s="146" t="s">
        <v>144</v>
      </c>
      <c r="AU147" s="146" t="s">
        <v>77</v>
      </c>
      <c r="AV147" s="12" t="s">
        <v>75</v>
      </c>
      <c r="AW147" s="12" t="s">
        <v>30</v>
      </c>
      <c r="AX147" s="12" t="s">
        <v>70</v>
      </c>
      <c r="AY147" s="146" t="s">
        <v>135</v>
      </c>
    </row>
    <row r="148" spans="1:65" s="12" customFormat="1">
      <c r="B148" s="144"/>
      <c r="D148" s="145" t="s">
        <v>144</v>
      </c>
      <c r="E148" s="146" t="s">
        <v>3</v>
      </c>
      <c r="F148" s="147" t="s">
        <v>870</v>
      </c>
      <c r="H148" s="146" t="s">
        <v>3</v>
      </c>
      <c r="L148" s="144"/>
      <c r="M148" s="148"/>
      <c r="N148" s="149"/>
      <c r="O148" s="149"/>
      <c r="P148" s="149"/>
      <c r="Q148" s="149"/>
      <c r="R148" s="149"/>
      <c r="S148" s="149"/>
      <c r="T148" s="150"/>
      <c r="AT148" s="146" t="s">
        <v>144</v>
      </c>
      <c r="AU148" s="146" t="s">
        <v>77</v>
      </c>
      <c r="AV148" s="12" t="s">
        <v>75</v>
      </c>
      <c r="AW148" s="12" t="s">
        <v>30</v>
      </c>
      <c r="AX148" s="12" t="s">
        <v>70</v>
      </c>
      <c r="AY148" s="146" t="s">
        <v>135</v>
      </c>
    </row>
    <row r="149" spans="1:65" s="13" customFormat="1">
      <c r="B149" s="151"/>
      <c r="D149" s="145" t="s">
        <v>144</v>
      </c>
      <c r="E149" s="152" t="s">
        <v>3</v>
      </c>
      <c r="F149" s="153" t="s">
        <v>879</v>
      </c>
      <c r="H149" s="154">
        <v>615</v>
      </c>
      <c r="L149" s="151"/>
      <c r="M149" s="155"/>
      <c r="N149" s="156"/>
      <c r="O149" s="156"/>
      <c r="P149" s="156"/>
      <c r="Q149" s="156"/>
      <c r="R149" s="156"/>
      <c r="S149" s="156"/>
      <c r="T149" s="157"/>
      <c r="AT149" s="152" t="s">
        <v>144</v>
      </c>
      <c r="AU149" s="152" t="s">
        <v>77</v>
      </c>
      <c r="AV149" s="13" t="s">
        <v>77</v>
      </c>
      <c r="AW149" s="13" t="s">
        <v>30</v>
      </c>
      <c r="AX149" s="13" t="s">
        <v>75</v>
      </c>
      <c r="AY149" s="152" t="s">
        <v>135</v>
      </c>
    </row>
    <row r="150" spans="1:65" s="2" customFormat="1" ht="24">
      <c r="A150" s="298"/>
      <c r="B150" s="131"/>
      <c r="C150" s="132" t="s">
        <v>206</v>
      </c>
      <c r="D150" s="132" t="s">
        <v>137</v>
      </c>
      <c r="E150" s="133" t="s">
        <v>884</v>
      </c>
      <c r="F150" s="134" t="s">
        <v>885</v>
      </c>
      <c r="G150" s="135" t="s">
        <v>140</v>
      </c>
      <c r="H150" s="136">
        <v>2050</v>
      </c>
      <c r="I150" s="137"/>
      <c r="J150" s="137">
        <f>ROUND(I150*H150,2)</f>
        <v>0</v>
      </c>
      <c r="K150" s="134" t="s">
        <v>141</v>
      </c>
      <c r="L150" s="31"/>
      <c r="M150" s="138" t="s">
        <v>3</v>
      </c>
      <c r="N150" s="139" t="s">
        <v>41</v>
      </c>
      <c r="O150" s="140">
        <v>5.0000000000000001E-3</v>
      </c>
      <c r="P150" s="140">
        <f>O150*H150</f>
        <v>10.25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R150" s="142" t="s">
        <v>142</v>
      </c>
      <c r="AT150" s="142" t="s">
        <v>137</v>
      </c>
      <c r="AU150" s="142" t="s">
        <v>77</v>
      </c>
      <c r="AY150" s="18" t="s">
        <v>135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8" t="s">
        <v>75</v>
      </c>
      <c r="BK150" s="143">
        <f>ROUND(I150*H150,2)</f>
        <v>0</v>
      </c>
      <c r="BL150" s="18" t="s">
        <v>142</v>
      </c>
      <c r="BM150" s="142" t="s">
        <v>886</v>
      </c>
    </row>
    <row r="151" spans="1:65" s="12" customFormat="1">
      <c r="B151" s="144"/>
      <c r="D151" s="145" t="s">
        <v>144</v>
      </c>
      <c r="E151" s="146" t="s">
        <v>3</v>
      </c>
      <c r="F151" s="147" t="s">
        <v>409</v>
      </c>
      <c r="H151" s="146" t="s">
        <v>3</v>
      </c>
      <c r="L151" s="144"/>
      <c r="M151" s="148"/>
      <c r="N151" s="149"/>
      <c r="O151" s="149"/>
      <c r="P151" s="149"/>
      <c r="Q151" s="149"/>
      <c r="R151" s="149"/>
      <c r="S151" s="149"/>
      <c r="T151" s="150"/>
      <c r="AT151" s="146" t="s">
        <v>144</v>
      </c>
      <c r="AU151" s="146" t="s">
        <v>77</v>
      </c>
      <c r="AV151" s="12" t="s">
        <v>75</v>
      </c>
      <c r="AW151" s="12" t="s">
        <v>30</v>
      </c>
      <c r="AX151" s="12" t="s">
        <v>70</v>
      </c>
      <c r="AY151" s="146" t="s">
        <v>135</v>
      </c>
    </row>
    <row r="152" spans="1:65" s="13" customFormat="1">
      <c r="B152" s="151"/>
      <c r="D152" s="145" t="s">
        <v>144</v>
      </c>
      <c r="E152" s="152" t="s">
        <v>3</v>
      </c>
      <c r="F152" s="153" t="s">
        <v>887</v>
      </c>
      <c r="H152" s="154">
        <v>2050</v>
      </c>
      <c r="L152" s="151"/>
      <c r="M152" s="155"/>
      <c r="N152" s="156"/>
      <c r="O152" s="156"/>
      <c r="P152" s="156"/>
      <c r="Q152" s="156"/>
      <c r="R152" s="156"/>
      <c r="S152" s="156"/>
      <c r="T152" s="157"/>
      <c r="AT152" s="152" t="s">
        <v>144</v>
      </c>
      <c r="AU152" s="152" t="s">
        <v>77</v>
      </c>
      <c r="AV152" s="13" t="s">
        <v>77</v>
      </c>
      <c r="AW152" s="13" t="s">
        <v>30</v>
      </c>
      <c r="AX152" s="13" t="s">
        <v>70</v>
      </c>
      <c r="AY152" s="152" t="s">
        <v>135</v>
      </c>
    </row>
    <row r="153" spans="1:65" s="14" customFormat="1">
      <c r="B153" s="158"/>
      <c r="D153" s="145" t="s">
        <v>144</v>
      </c>
      <c r="E153" s="159" t="s">
        <v>3</v>
      </c>
      <c r="F153" s="160" t="s">
        <v>147</v>
      </c>
      <c r="H153" s="161">
        <v>2050</v>
      </c>
      <c r="L153" s="158"/>
      <c r="M153" s="162"/>
      <c r="N153" s="163"/>
      <c r="O153" s="163"/>
      <c r="P153" s="163"/>
      <c r="Q153" s="163"/>
      <c r="R153" s="163"/>
      <c r="S153" s="163"/>
      <c r="T153" s="164"/>
      <c r="AT153" s="159" t="s">
        <v>144</v>
      </c>
      <c r="AU153" s="159" t="s">
        <v>77</v>
      </c>
      <c r="AV153" s="14" t="s">
        <v>142</v>
      </c>
      <c r="AW153" s="14" t="s">
        <v>30</v>
      </c>
      <c r="AX153" s="14" t="s">
        <v>75</v>
      </c>
      <c r="AY153" s="159" t="s">
        <v>135</v>
      </c>
    </row>
    <row r="154" spans="1:65" s="2" customFormat="1" ht="24">
      <c r="A154" s="298"/>
      <c r="B154" s="131"/>
      <c r="C154" s="132" t="s">
        <v>9</v>
      </c>
      <c r="D154" s="132" t="s">
        <v>137</v>
      </c>
      <c r="E154" s="133" t="s">
        <v>266</v>
      </c>
      <c r="F154" s="134" t="s">
        <v>267</v>
      </c>
      <c r="G154" s="135" t="s">
        <v>268</v>
      </c>
      <c r="H154" s="136">
        <v>115.227</v>
      </c>
      <c r="I154" s="137"/>
      <c r="J154" s="137">
        <f>ROUND(I154*H154,2)</f>
        <v>0</v>
      </c>
      <c r="K154" s="134" t="s">
        <v>141</v>
      </c>
      <c r="L154" s="31"/>
      <c r="M154" s="138" t="s">
        <v>3</v>
      </c>
      <c r="N154" s="139" t="s">
        <v>41</v>
      </c>
      <c r="O154" s="140">
        <v>0</v>
      </c>
      <c r="P154" s="140">
        <f>O154*H154</f>
        <v>0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R154" s="142" t="s">
        <v>142</v>
      </c>
      <c r="AT154" s="142" t="s">
        <v>137</v>
      </c>
      <c r="AU154" s="142" t="s">
        <v>77</v>
      </c>
      <c r="AY154" s="18" t="s">
        <v>135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8" t="s">
        <v>75</v>
      </c>
      <c r="BK154" s="143">
        <f>ROUND(I154*H154,2)</f>
        <v>0</v>
      </c>
      <c r="BL154" s="18" t="s">
        <v>142</v>
      </c>
      <c r="BM154" s="142" t="s">
        <v>888</v>
      </c>
    </row>
    <row r="155" spans="1:65" s="12" customFormat="1">
      <c r="B155" s="144"/>
      <c r="D155" s="145" t="s">
        <v>144</v>
      </c>
      <c r="E155" s="146" t="s">
        <v>3</v>
      </c>
      <c r="F155" s="147" t="s">
        <v>873</v>
      </c>
      <c r="H155" s="146" t="s">
        <v>3</v>
      </c>
      <c r="L155" s="144"/>
      <c r="M155" s="148"/>
      <c r="N155" s="149"/>
      <c r="O155" s="149"/>
      <c r="P155" s="149"/>
      <c r="Q155" s="149"/>
      <c r="R155" s="149"/>
      <c r="S155" s="149"/>
      <c r="T155" s="150"/>
      <c r="AT155" s="146" t="s">
        <v>144</v>
      </c>
      <c r="AU155" s="146" t="s">
        <v>77</v>
      </c>
      <c r="AV155" s="12" t="s">
        <v>75</v>
      </c>
      <c r="AW155" s="12" t="s">
        <v>30</v>
      </c>
      <c r="AX155" s="12" t="s">
        <v>70</v>
      </c>
      <c r="AY155" s="146" t="s">
        <v>135</v>
      </c>
    </row>
    <row r="156" spans="1:65" s="12" customFormat="1">
      <c r="B156" s="144"/>
      <c r="D156" s="145" t="s">
        <v>144</v>
      </c>
      <c r="E156" s="146" t="s">
        <v>3</v>
      </c>
      <c r="F156" s="147" t="s">
        <v>440</v>
      </c>
      <c r="H156" s="146" t="s">
        <v>3</v>
      </c>
      <c r="L156" s="144"/>
      <c r="M156" s="148"/>
      <c r="N156" s="149"/>
      <c r="O156" s="149"/>
      <c r="P156" s="149"/>
      <c r="Q156" s="149"/>
      <c r="R156" s="149"/>
      <c r="S156" s="149"/>
      <c r="T156" s="150"/>
      <c r="AT156" s="146" t="s">
        <v>144</v>
      </c>
      <c r="AU156" s="146" t="s">
        <v>77</v>
      </c>
      <c r="AV156" s="12" t="s">
        <v>75</v>
      </c>
      <c r="AW156" s="12" t="s">
        <v>30</v>
      </c>
      <c r="AX156" s="12" t="s">
        <v>70</v>
      </c>
      <c r="AY156" s="146" t="s">
        <v>135</v>
      </c>
    </row>
    <row r="157" spans="1:65" s="13" customFormat="1">
      <c r="B157" s="151"/>
      <c r="D157" s="145" t="s">
        <v>144</v>
      </c>
      <c r="E157" s="152" t="s">
        <v>3</v>
      </c>
      <c r="F157" s="153" t="s">
        <v>889</v>
      </c>
      <c r="H157" s="154">
        <v>115.227</v>
      </c>
      <c r="L157" s="151"/>
      <c r="M157" s="155"/>
      <c r="N157" s="156"/>
      <c r="O157" s="156"/>
      <c r="P157" s="156"/>
      <c r="Q157" s="156"/>
      <c r="R157" s="156"/>
      <c r="S157" s="156"/>
      <c r="T157" s="157"/>
      <c r="AT157" s="152" t="s">
        <v>144</v>
      </c>
      <c r="AU157" s="152" t="s">
        <v>77</v>
      </c>
      <c r="AV157" s="13" t="s">
        <v>77</v>
      </c>
      <c r="AW157" s="13" t="s">
        <v>30</v>
      </c>
      <c r="AX157" s="13" t="s">
        <v>75</v>
      </c>
      <c r="AY157" s="152" t="s">
        <v>135</v>
      </c>
    </row>
    <row r="158" spans="1:65" s="2" customFormat="1" ht="24">
      <c r="A158" s="298"/>
      <c r="B158" s="131"/>
      <c r="C158" s="132" t="s">
        <v>215</v>
      </c>
      <c r="D158" s="132" t="s">
        <v>137</v>
      </c>
      <c r="E158" s="133" t="s">
        <v>272</v>
      </c>
      <c r="F158" s="134" t="s">
        <v>273</v>
      </c>
      <c r="G158" s="135" t="s">
        <v>244</v>
      </c>
      <c r="H158" s="136">
        <v>680.84400000000005</v>
      </c>
      <c r="I158" s="137"/>
      <c r="J158" s="137">
        <f>ROUND(I158*H158,2)</f>
        <v>0</v>
      </c>
      <c r="K158" s="134" t="s">
        <v>141</v>
      </c>
      <c r="L158" s="31"/>
      <c r="M158" s="138" t="s">
        <v>3</v>
      </c>
      <c r="N158" s="139" t="s">
        <v>41</v>
      </c>
      <c r="O158" s="140">
        <v>8.9999999999999993E-3</v>
      </c>
      <c r="P158" s="140">
        <f>O158*H158</f>
        <v>6.1275959999999996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R158" s="142" t="s">
        <v>142</v>
      </c>
      <c r="AT158" s="142" t="s">
        <v>137</v>
      </c>
      <c r="AU158" s="142" t="s">
        <v>77</v>
      </c>
      <c r="AY158" s="18" t="s">
        <v>135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8" t="s">
        <v>75</v>
      </c>
      <c r="BK158" s="143">
        <f>ROUND(I158*H158,2)</f>
        <v>0</v>
      </c>
      <c r="BL158" s="18" t="s">
        <v>142</v>
      </c>
      <c r="BM158" s="142" t="s">
        <v>890</v>
      </c>
    </row>
    <row r="159" spans="1:65" s="12" customFormat="1">
      <c r="B159" s="144"/>
      <c r="D159" s="145" t="s">
        <v>144</v>
      </c>
      <c r="E159" s="146" t="s">
        <v>3</v>
      </c>
      <c r="F159" s="147" t="s">
        <v>891</v>
      </c>
      <c r="H159" s="146" t="s">
        <v>3</v>
      </c>
      <c r="L159" s="144"/>
      <c r="M159" s="148"/>
      <c r="N159" s="149"/>
      <c r="O159" s="149"/>
      <c r="P159" s="149"/>
      <c r="Q159" s="149"/>
      <c r="R159" s="149"/>
      <c r="S159" s="149"/>
      <c r="T159" s="150"/>
      <c r="AT159" s="146" t="s">
        <v>144</v>
      </c>
      <c r="AU159" s="146" t="s">
        <v>77</v>
      </c>
      <c r="AV159" s="12" t="s">
        <v>75</v>
      </c>
      <c r="AW159" s="12" t="s">
        <v>30</v>
      </c>
      <c r="AX159" s="12" t="s">
        <v>70</v>
      </c>
      <c r="AY159" s="146" t="s">
        <v>135</v>
      </c>
    </row>
    <row r="160" spans="1:65" s="12" customFormat="1">
      <c r="B160" s="144"/>
      <c r="D160" s="145" t="s">
        <v>144</v>
      </c>
      <c r="E160" s="146" t="s">
        <v>3</v>
      </c>
      <c r="F160" s="147" t="s">
        <v>870</v>
      </c>
      <c r="H160" s="146" t="s">
        <v>3</v>
      </c>
      <c r="L160" s="144"/>
      <c r="M160" s="148"/>
      <c r="N160" s="149"/>
      <c r="O160" s="149"/>
      <c r="P160" s="149"/>
      <c r="Q160" s="149"/>
      <c r="R160" s="149"/>
      <c r="S160" s="149"/>
      <c r="T160" s="150"/>
      <c r="AT160" s="146" t="s">
        <v>144</v>
      </c>
      <c r="AU160" s="146" t="s">
        <v>77</v>
      </c>
      <c r="AV160" s="12" t="s">
        <v>75</v>
      </c>
      <c r="AW160" s="12" t="s">
        <v>30</v>
      </c>
      <c r="AX160" s="12" t="s">
        <v>70</v>
      </c>
      <c r="AY160" s="146" t="s">
        <v>135</v>
      </c>
    </row>
    <row r="161" spans="1:65" s="13" customFormat="1">
      <c r="B161" s="151"/>
      <c r="D161" s="145" t="s">
        <v>144</v>
      </c>
      <c r="E161" s="152" t="s">
        <v>3</v>
      </c>
      <c r="F161" s="153" t="s">
        <v>879</v>
      </c>
      <c r="H161" s="154">
        <v>615</v>
      </c>
      <c r="L161" s="151"/>
      <c r="M161" s="155"/>
      <c r="N161" s="156"/>
      <c r="O161" s="156"/>
      <c r="P161" s="156"/>
      <c r="Q161" s="156"/>
      <c r="R161" s="156"/>
      <c r="S161" s="156"/>
      <c r="T161" s="157"/>
      <c r="AT161" s="152" t="s">
        <v>144</v>
      </c>
      <c r="AU161" s="152" t="s">
        <v>77</v>
      </c>
      <c r="AV161" s="13" t="s">
        <v>77</v>
      </c>
      <c r="AW161" s="13" t="s">
        <v>30</v>
      </c>
      <c r="AX161" s="13" t="s">
        <v>70</v>
      </c>
      <c r="AY161" s="152" t="s">
        <v>135</v>
      </c>
    </row>
    <row r="162" spans="1:65" s="15" customFormat="1">
      <c r="B162" s="189"/>
      <c r="D162" s="145" t="s">
        <v>144</v>
      </c>
      <c r="E162" s="190" t="s">
        <v>3</v>
      </c>
      <c r="F162" s="191" t="s">
        <v>892</v>
      </c>
      <c r="H162" s="192">
        <v>615</v>
      </c>
      <c r="L162" s="189"/>
      <c r="M162" s="193"/>
      <c r="N162" s="194"/>
      <c r="O162" s="194"/>
      <c r="P162" s="194"/>
      <c r="Q162" s="194"/>
      <c r="R162" s="194"/>
      <c r="S162" s="194"/>
      <c r="T162" s="195"/>
      <c r="AT162" s="190" t="s">
        <v>144</v>
      </c>
      <c r="AU162" s="190" t="s">
        <v>77</v>
      </c>
      <c r="AV162" s="15" t="s">
        <v>152</v>
      </c>
      <c r="AW162" s="15" t="s">
        <v>30</v>
      </c>
      <c r="AX162" s="15" t="s">
        <v>70</v>
      </c>
      <c r="AY162" s="190" t="s">
        <v>135</v>
      </c>
    </row>
    <row r="163" spans="1:65" s="12" customFormat="1">
      <c r="B163" s="144"/>
      <c r="D163" s="145" t="s">
        <v>144</v>
      </c>
      <c r="E163" s="146" t="s">
        <v>3</v>
      </c>
      <c r="F163" s="147" t="s">
        <v>873</v>
      </c>
      <c r="H163" s="146" t="s">
        <v>3</v>
      </c>
      <c r="L163" s="144"/>
      <c r="M163" s="148"/>
      <c r="N163" s="149"/>
      <c r="O163" s="149"/>
      <c r="P163" s="149"/>
      <c r="Q163" s="149"/>
      <c r="R163" s="149"/>
      <c r="S163" s="149"/>
      <c r="T163" s="150"/>
      <c r="AT163" s="146" t="s">
        <v>144</v>
      </c>
      <c r="AU163" s="146" t="s">
        <v>77</v>
      </c>
      <c r="AV163" s="12" t="s">
        <v>75</v>
      </c>
      <c r="AW163" s="12" t="s">
        <v>30</v>
      </c>
      <c r="AX163" s="12" t="s">
        <v>70</v>
      </c>
      <c r="AY163" s="146" t="s">
        <v>135</v>
      </c>
    </row>
    <row r="164" spans="1:65" s="12" customFormat="1">
      <c r="B164" s="144"/>
      <c r="D164" s="145" t="s">
        <v>144</v>
      </c>
      <c r="E164" s="146" t="s">
        <v>3</v>
      </c>
      <c r="F164" s="147" t="s">
        <v>893</v>
      </c>
      <c r="H164" s="146" t="s">
        <v>3</v>
      </c>
      <c r="L164" s="144"/>
      <c r="M164" s="148"/>
      <c r="N164" s="149"/>
      <c r="O164" s="149"/>
      <c r="P164" s="149"/>
      <c r="Q164" s="149"/>
      <c r="R164" s="149"/>
      <c r="S164" s="149"/>
      <c r="T164" s="150"/>
      <c r="AT164" s="146" t="s">
        <v>144</v>
      </c>
      <c r="AU164" s="146" t="s">
        <v>77</v>
      </c>
      <c r="AV164" s="12" t="s">
        <v>75</v>
      </c>
      <c r="AW164" s="12" t="s">
        <v>30</v>
      </c>
      <c r="AX164" s="12" t="s">
        <v>70</v>
      </c>
      <c r="AY164" s="146" t="s">
        <v>135</v>
      </c>
    </row>
    <row r="165" spans="1:65" s="13" customFormat="1">
      <c r="B165" s="151"/>
      <c r="D165" s="145" t="s">
        <v>144</v>
      </c>
      <c r="E165" s="152" t="s">
        <v>3</v>
      </c>
      <c r="F165" s="153" t="s">
        <v>874</v>
      </c>
      <c r="H165" s="154">
        <v>65.843999999999994</v>
      </c>
      <c r="L165" s="151"/>
      <c r="M165" s="155"/>
      <c r="N165" s="156"/>
      <c r="O165" s="156"/>
      <c r="P165" s="156"/>
      <c r="Q165" s="156"/>
      <c r="R165" s="156"/>
      <c r="S165" s="156"/>
      <c r="T165" s="157"/>
      <c r="AT165" s="152" t="s">
        <v>144</v>
      </c>
      <c r="AU165" s="152" t="s">
        <v>77</v>
      </c>
      <c r="AV165" s="13" t="s">
        <v>77</v>
      </c>
      <c r="AW165" s="13" t="s">
        <v>30</v>
      </c>
      <c r="AX165" s="13" t="s">
        <v>70</v>
      </c>
      <c r="AY165" s="152" t="s">
        <v>135</v>
      </c>
    </row>
    <row r="166" spans="1:65" s="15" customFormat="1">
      <c r="B166" s="189"/>
      <c r="D166" s="145" t="s">
        <v>144</v>
      </c>
      <c r="E166" s="190" t="s">
        <v>3</v>
      </c>
      <c r="F166" s="191" t="s">
        <v>894</v>
      </c>
      <c r="H166" s="192">
        <v>65.843999999999994</v>
      </c>
      <c r="L166" s="189"/>
      <c r="M166" s="193"/>
      <c r="N166" s="194"/>
      <c r="O166" s="194"/>
      <c r="P166" s="194"/>
      <c r="Q166" s="194"/>
      <c r="R166" s="194"/>
      <c r="S166" s="194"/>
      <c r="T166" s="195"/>
      <c r="AT166" s="190" t="s">
        <v>144</v>
      </c>
      <c r="AU166" s="190" t="s">
        <v>77</v>
      </c>
      <c r="AV166" s="15" t="s">
        <v>152</v>
      </c>
      <c r="AW166" s="15" t="s">
        <v>30</v>
      </c>
      <c r="AX166" s="15" t="s">
        <v>70</v>
      </c>
      <c r="AY166" s="190" t="s">
        <v>135</v>
      </c>
    </row>
    <row r="167" spans="1:65" s="14" customFormat="1">
      <c r="B167" s="158"/>
      <c r="D167" s="145" t="s">
        <v>144</v>
      </c>
      <c r="E167" s="159" t="s">
        <v>3</v>
      </c>
      <c r="F167" s="160" t="s">
        <v>147</v>
      </c>
      <c r="H167" s="161">
        <v>680.84400000000005</v>
      </c>
      <c r="L167" s="158"/>
      <c r="M167" s="162"/>
      <c r="N167" s="163"/>
      <c r="O167" s="163"/>
      <c r="P167" s="163"/>
      <c r="Q167" s="163"/>
      <c r="R167" s="163"/>
      <c r="S167" s="163"/>
      <c r="T167" s="164"/>
      <c r="AT167" s="159" t="s">
        <v>144</v>
      </c>
      <c r="AU167" s="159" t="s">
        <v>77</v>
      </c>
      <c r="AV167" s="14" t="s">
        <v>142</v>
      </c>
      <c r="AW167" s="14" t="s">
        <v>30</v>
      </c>
      <c r="AX167" s="14" t="s">
        <v>75</v>
      </c>
      <c r="AY167" s="159" t="s">
        <v>135</v>
      </c>
    </row>
    <row r="168" spans="1:65" s="2" customFormat="1" ht="24">
      <c r="A168" s="298"/>
      <c r="B168" s="131"/>
      <c r="C168" s="132" t="s">
        <v>220</v>
      </c>
      <c r="D168" s="132" t="s">
        <v>137</v>
      </c>
      <c r="E168" s="133" t="s">
        <v>895</v>
      </c>
      <c r="F168" s="134" t="s">
        <v>896</v>
      </c>
      <c r="G168" s="135" t="s">
        <v>244</v>
      </c>
      <c r="H168" s="136">
        <v>113.46299999999999</v>
      </c>
      <c r="I168" s="137"/>
      <c r="J168" s="137">
        <f>ROUND(I168*H168,2)</f>
        <v>0</v>
      </c>
      <c r="K168" s="134" t="s">
        <v>141</v>
      </c>
      <c r="L168" s="31"/>
      <c r="M168" s="138" t="s">
        <v>3</v>
      </c>
      <c r="N168" s="139" t="s">
        <v>41</v>
      </c>
      <c r="O168" s="140">
        <v>0.52200000000000002</v>
      </c>
      <c r="P168" s="140">
        <f>O168*H168</f>
        <v>59.227685999999999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R168" s="142" t="s">
        <v>142</v>
      </c>
      <c r="AT168" s="142" t="s">
        <v>137</v>
      </c>
      <c r="AU168" s="142" t="s">
        <v>77</v>
      </c>
      <c r="AY168" s="18" t="s">
        <v>135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8" t="s">
        <v>75</v>
      </c>
      <c r="BK168" s="143">
        <f>ROUND(I168*H168,2)</f>
        <v>0</v>
      </c>
      <c r="BL168" s="18" t="s">
        <v>142</v>
      </c>
      <c r="BM168" s="142" t="s">
        <v>897</v>
      </c>
    </row>
    <row r="169" spans="1:65" s="12" customFormat="1">
      <c r="B169" s="144"/>
      <c r="D169" s="145" t="s">
        <v>144</v>
      </c>
      <c r="E169" s="146" t="s">
        <v>3</v>
      </c>
      <c r="F169" s="147" t="s">
        <v>409</v>
      </c>
      <c r="H169" s="146" t="s">
        <v>3</v>
      </c>
      <c r="L169" s="144"/>
      <c r="M169" s="148"/>
      <c r="N169" s="149"/>
      <c r="O169" s="149"/>
      <c r="P169" s="149"/>
      <c r="Q169" s="149"/>
      <c r="R169" s="149"/>
      <c r="S169" s="149"/>
      <c r="T169" s="150"/>
      <c r="AT169" s="146" t="s">
        <v>144</v>
      </c>
      <c r="AU169" s="146" t="s">
        <v>77</v>
      </c>
      <c r="AV169" s="12" t="s">
        <v>75</v>
      </c>
      <c r="AW169" s="12" t="s">
        <v>30</v>
      </c>
      <c r="AX169" s="12" t="s">
        <v>70</v>
      </c>
      <c r="AY169" s="146" t="s">
        <v>135</v>
      </c>
    </row>
    <row r="170" spans="1:65" s="12" customFormat="1">
      <c r="B170" s="144"/>
      <c r="D170" s="145" t="s">
        <v>144</v>
      </c>
      <c r="E170" s="146" t="s">
        <v>3</v>
      </c>
      <c r="F170" s="147" t="s">
        <v>864</v>
      </c>
      <c r="H170" s="146" t="s">
        <v>3</v>
      </c>
      <c r="L170" s="144"/>
      <c r="M170" s="148"/>
      <c r="N170" s="149"/>
      <c r="O170" s="149"/>
      <c r="P170" s="149"/>
      <c r="Q170" s="149"/>
      <c r="R170" s="149"/>
      <c r="S170" s="149"/>
      <c r="T170" s="150"/>
      <c r="AT170" s="146" t="s">
        <v>144</v>
      </c>
      <c r="AU170" s="146" t="s">
        <v>77</v>
      </c>
      <c r="AV170" s="12" t="s">
        <v>75</v>
      </c>
      <c r="AW170" s="12" t="s">
        <v>30</v>
      </c>
      <c r="AX170" s="12" t="s">
        <v>70</v>
      </c>
      <c r="AY170" s="146" t="s">
        <v>135</v>
      </c>
    </row>
    <row r="171" spans="1:65" s="12" customFormat="1">
      <c r="B171" s="144"/>
      <c r="D171" s="145" t="s">
        <v>144</v>
      </c>
      <c r="E171" s="146" t="s">
        <v>3</v>
      </c>
      <c r="F171" s="147" t="s">
        <v>898</v>
      </c>
      <c r="H171" s="146" t="s">
        <v>3</v>
      </c>
      <c r="L171" s="144"/>
      <c r="M171" s="148"/>
      <c r="N171" s="149"/>
      <c r="O171" s="149"/>
      <c r="P171" s="149"/>
      <c r="Q171" s="149"/>
      <c r="R171" s="149"/>
      <c r="S171" s="149"/>
      <c r="T171" s="150"/>
      <c r="AT171" s="146" t="s">
        <v>144</v>
      </c>
      <c r="AU171" s="146" t="s">
        <v>77</v>
      </c>
      <c r="AV171" s="12" t="s">
        <v>75</v>
      </c>
      <c r="AW171" s="12" t="s">
        <v>30</v>
      </c>
      <c r="AX171" s="12" t="s">
        <v>70</v>
      </c>
      <c r="AY171" s="146" t="s">
        <v>135</v>
      </c>
    </row>
    <row r="172" spans="1:65" s="13" customFormat="1">
      <c r="B172" s="151"/>
      <c r="D172" s="145" t="s">
        <v>144</v>
      </c>
      <c r="E172" s="152" t="s">
        <v>3</v>
      </c>
      <c r="F172" s="153" t="s">
        <v>899</v>
      </c>
      <c r="H172" s="154">
        <v>3.173</v>
      </c>
      <c r="L172" s="151"/>
      <c r="M172" s="155"/>
      <c r="N172" s="156"/>
      <c r="O172" s="156"/>
      <c r="P172" s="156"/>
      <c r="Q172" s="156"/>
      <c r="R172" s="156"/>
      <c r="S172" s="156"/>
      <c r="T172" s="157"/>
      <c r="AT172" s="152" t="s">
        <v>144</v>
      </c>
      <c r="AU172" s="152" t="s">
        <v>77</v>
      </c>
      <c r="AV172" s="13" t="s">
        <v>77</v>
      </c>
      <c r="AW172" s="13" t="s">
        <v>30</v>
      </c>
      <c r="AX172" s="13" t="s">
        <v>70</v>
      </c>
      <c r="AY172" s="152" t="s">
        <v>135</v>
      </c>
    </row>
    <row r="173" spans="1:65" s="13" customFormat="1">
      <c r="B173" s="151"/>
      <c r="D173" s="145" t="s">
        <v>144</v>
      </c>
      <c r="E173" s="152" t="s">
        <v>3</v>
      </c>
      <c r="F173" s="153" t="s">
        <v>900</v>
      </c>
      <c r="H173" s="154">
        <v>48.77</v>
      </c>
      <c r="L173" s="151"/>
      <c r="M173" s="155"/>
      <c r="N173" s="156"/>
      <c r="O173" s="156"/>
      <c r="P173" s="156"/>
      <c r="Q173" s="156"/>
      <c r="R173" s="156"/>
      <c r="S173" s="156"/>
      <c r="T173" s="157"/>
      <c r="AT173" s="152" t="s">
        <v>144</v>
      </c>
      <c r="AU173" s="152" t="s">
        <v>77</v>
      </c>
      <c r="AV173" s="13" t="s">
        <v>77</v>
      </c>
      <c r="AW173" s="13" t="s">
        <v>30</v>
      </c>
      <c r="AX173" s="13" t="s">
        <v>70</v>
      </c>
      <c r="AY173" s="152" t="s">
        <v>135</v>
      </c>
    </row>
    <row r="174" spans="1:65" s="13" customFormat="1">
      <c r="B174" s="151"/>
      <c r="D174" s="145" t="s">
        <v>144</v>
      </c>
      <c r="E174" s="152" t="s">
        <v>3</v>
      </c>
      <c r="F174" s="153" t="s">
        <v>901</v>
      </c>
      <c r="H174" s="154">
        <v>4.4489999999999998</v>
      </c>
      <c r="L174" s="151"/>
      <c r="M174" s="155"/>
      <c r="N174" s="156"/>
      <c r="O174" s="156"/>
      <c r="P174" s="156"/>
      <c r="Q174" s="156"/>
      <c r="R174" s="156"/>
      <c r="S174" s="156"/>
      <c r="T174" s="157"/>
      <c r="AT174" s="152" t="s">
        <v>144</v>
      </c>
      <c r="AU174" s="152" t="s">
        <v>77</v>
      </c>
      <c r="AV174" s="13" t="s">
        <v>77</v>
      </c>
      <c r="AW174" s="13" t="s">
        <v>30</v>
      </c>
      <c r="AX174" s="13" t="s">
        <v>70</v>
      </c>
      <c r="AY174" s="152" t="s">
        <v>135</v>
      </c>
    </row>
    <row r="175" spans="1:65" s="13" customFormat="1">
      <c r="B175" s="151"/>
      <c r="D175" s="145" t="s">
        <v>144</v>
      </c>
      <c r="E175" s="152" t="s">
        <v>3</v>
      </c>
      <c r="F175" s="153" t="s">
        <v>902</v>
      </c>
      <c r="H175" s="154">
        <v>47.442</v>
      </c>
      <c r="L175" s="151"/>
      <c r="M175" s="155"/>
      <c r="N175" s="156"/>
      <c r="O175" s="156"/>
      <c r="P175" s="156"/>
      <c r="Q175" s="156"/>
      <c r="R175" s="156"/>
      <c r="S175" s="156"/>
      <c r="T175" s="157"/>
      <c r="AT175" s="152" t="s">
        <v>144</v>
      </c>
      <c r="AU175" s="152" t="s">
        <v>77</v>
      </c>
      <c r="AV175" s="13" t="s">
        <v>77</v>
      </c>
      <c r="AW175" s="13" t="s">
        <v>30</v>
      </c>
      <c r="AX175" s="13" t="s">
        <v>70</v>
      </c>
      <c r="AY175" s="152" t="s">
        <v>135</v>
      </c>
    </row>
    <row r="176" spans="1:65" s="13" customFormat="1">
      <c r="B176" s="151"/>
      <c r="D176" s="145" t="s">
        <v>144</v>
      </c>
      <c r="E176" s="152" t="s">
        <v>3</v>
      </c>
      <c r="F176" s="153" t="s">
        <v>903</v>
      </c>
      <c r="H176" s="154">
        <v>8.5980000000000008</v>
      </c>
      <c r="L176" s="151"/>
      <c r="M176" s="155"/>
      <c r="N176" s="156"/>
      <c r="O176" s="156"/>
      <c r="P176" s="156"/>
      <c r="Q176" s="156"/>
      <c r="R176" s="156"/>
      <c r="S176" s="156"/>
      <c r="T176" s="157"/>
      <c r="AT176" s="152" t="s">
        <v>144</v>
      </c>
      <c r="AU176" s="152" t="s">
        <v>77</v>
      </c>
      <c r="AV176" s="13" t="s">
        <v>77</v>
      </c>
      <c r="AW176" s="13" t="s">
        <v>30</v>
      </c>
      <c r="AX176" s="13" t="s">
        <v>70</v>
      </c>
      <c r="AY176" s="152" t="s">
        <v>135</v>
      </c>
    </row>
    <row r="177" spans="1:65" s="13" customFormat="1">
      <c r="B177" s="151"/>
      <c r="D177" s="145" t="s">
        <v>144</v>
      </c>
      <c r="E177" s="152" t="s">
        <v>3</v>
      </c>
      <c r="F177" s="153" t="s">
        <v>904</v>
      </c>
      <c r="H177" s="154">
        <v>1.0309999999999999</v>
      </c>
      <c r="L177" s="151"/>
      <c r="M177" s="155"/>
      <c r="N177" s="156"/>
      <c r="O177" s="156"/>
      <c r="P177" s="156"/>
      <c r="Q177" s="156"/>
      <c r="R177" s="156"/>
      <c r="S177" s="156"/>
      <c r="T177" s="157"/>
      <c r="AT177" s="152" t="s">
        <v>144</v>
      </c>
      <c r="AU177" s="152" t="s">
        <v>77</v>
      </c>
      <c r="AV177" s="13" t="s">
        <v>77</v>
      </c>
      <c r="AW177" s="13" t="s">
        <v>30</v>
      </c>
      <c r="AX177" s="13" t="s">
        <v>70</v>
      </c>
      <c r="AY177" s="152" t="s">
        <v>135</v>
      </c>
    </row>
    <row r="178" spans="1:65" s="14" customFormat="1">
      <c r="B178" s="158"/>
      <c r="D178" s="145" t="s">
        <v>144</v>
      </c>
      <c r="E178" s="159" t="s">
        <v>3</v>
      </c>
      <c r="F178" s="160" t="s">
        <v>147</v>
      </c>
      <c r="H178" s="161">
        <v>113.46299999999999</v>
      </c>
      <c r="L178" s="158"/>
      <c r="M178" s="162"/>
      <c r="N178" s="163"/>
      <c r="O178" s="163"/>
      <c r="P178" s="163"/>
      <c r="Q178" s="163"/>
      <c r="R178" s="163"/>
      <c r="S178" s="163"/>
      <c r="T178" s="164"/>
      <c r="AT178" s="159" t="s">
        <v>144</v>
      </c>
      <c r="AU178" s="159" t="s">
        <v>77</v>
      </c>
      <c r="AV178" s="14" t="s">
        <v>142</v>
      </c>
      <c r="AW178" s="14" t="s">
        <v>30</v>
      </c>
      <c r="AX178" s="14" t="s">
        <v>75</v>
      </c>
      <c r="AY178" s="159" t="s">
        <v>135</v>
      </c>
    </row>
    <row r="179" spans="1:65" s="2" customFormat="1" ht="16.5" customHeight="1">
      <c r="A179" s="298"/>
      <c r="B179" s="131"/>
      <c r="C179" s="168" t="s">
        <v>225</v>
      </c>
      <c r="D179" s="168" t="s">
        <v>368</v>
      </c>
      <c r="E179" s="169" t="s">
        <v>905</v>
      </c>
      <c r="F179" s="170" t="s">
        <v>906</v>
      </c>
      <c r="G179" s="171" t="s">
        <v>268</v>
      </c>
      <c r="H179" s="172">
        <v>198.56</v>
      </c>
      <c r="I179" s="173"/>
      <c r="J179" s="173">
        <f>ROUND(I179*H179,2)</f>
        <v>0</v>
      </c>
      <c r="K179" s="170" t="s">
        <v>141</v>
      </c>
      <c r="L179" s="174"/>
      <c r="M179" s="175" t="s">
        <v>3</v>
      </c>
      <c r="N179" s="176" t="s">
        <v>41</v>
      </c>
      <c r="O179" s="140">
        <v>0</v>
      </c>
      <c r="P179" s="140">
        <f>O179*H179</f>
        <v>0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U179" s="298"/>
      <c r="V179" s="298"/>
      <c r="W179" s="298"/>
      <c r="X179" s="298"/>
      <c r="Y179" s="298"/>
      <c r="Z179" s="298"/>
      <c r="AA179" s="298"/>
      <c r="AB179" s="298"/>
      <c r="AC179" s="298"/>
      <c r="AD179" s="298"/>
      <c r="AE179" s="298"/>
      <c r="AR179" s="142" t="s">
        <v>176</v>
      </c>
      <c r="AT179" s="142" t="s">
        <v>368</v>
      </c>
      <c r="AU179" s="142" t="s">
        <v>77</v>
      </c>
      <c r="AY179" s="18" t="s">
        <v>135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8" t="s">
        <v>75</v>
      </c>
      <c r="BK179" s="143">
        <f>ROUND(I179*H179,2)</f>
        <v>0</v>
      </c>
      <c r="BL179" s="18" t="s">
        <v>142</v>
      </c>
      <c r="BM179" s="142" t="s">
        <v>907</v>
      </c>
    </row>
    <row r="180" spans="1:65" s="13" customFormat="1">
      <c r="B180" s="151"/>
      <c r="D180" s="145" t="s">
        <v>144</v>
      </c>
      <c r="E180" s="152" t="s">
        <v>3</v>
      </c>
      <c r="F180" s="153" t="s">
        <v>908</v>
      </c>
      <c r="H180" s="154">
        <v>198.56</v>
      </c>
      <c r="L180" s="151"/>
      <c r="M180" s="155"/>
      <c r="N180" s="156"/>
      <c r="O180" s="156"/>
      <c r="P180" s="156"/>
      <c r="Q180" s="156"/>
      <c r="R180" s="156"/>
      <c r="S180" s="156"/>
      <c r="T180" s="157"/>
      <c r="AT180" s="152" t="s">
        <v>144</v>
      </c>
      <c r="AU180" s="152" t="s">
        <v>77</v>
      </c>
      <c r="AV180" s="13" t="s">
        <v>77</v>
      </c>
      <c r="AW180" s="13" t="s">
        <v>30</v>
      </c>
      <c r="AX180" s="13" t="s">
        <v>75</v>
      </c>
      <c r="AY180" s="152" t="s">
        <v>135</v>
      </c>
    </row>
    <row r="181" spans="1:65" s="2" customFormat="1" ht="16.5" customHeight="1">
      <c r="A181" s="298"/>
      <c r="B181" s="131"/>
      <c r="C181" s="132" t="s">
        <v>232</v>
      </c>
      <c r="D181" s="132" t="s">
        <v>137</v>
      </c>
      <c r="E181" s="133" t="s">
        <v>909</v>
      </c>
      <c r="F181" s="134" t="s">
        <v>910</v>
      </c>
      <c r="G181" s="135" t="s">
        <v>140</v>
      </c>
      <c r="H181" s="136">
        <v>2050</v>
      </c>
      <c r="I181" s="137"/>
      <c r="J181" s="137">
        <f>ROUND(I181*H181,2)</f>
        <v>0</v>
      </c>
      <c r="K181" s="134" t="s">
        <v>141</v>
      </c>
      <c r="L181" s="31"/>
      <c r="M181" s="138" t="s">
        <v>3</v>
      </c>
      <c r="N181" s="139" t="s">
        <v>41</v>
      </c>
      <c r="O181" s="140">
        <v>2.9000000000000001E-2</v>
      </c>
      <c r="P181" s="140">
        <f>O181*H181</f>
        <v>59.45</v>
      </c>
      <c r="Q181" s="140">
        <v>0</v>
      </c>
      <c r="R181" s="140">
        <f>Q181*H181</f>
        <v>0</v>
      </c>
      <c r="S181" s="140">
        <v>0</v>
      </c>
      <c r="T181" s="141">
        <f>S181*H181</f>
        <v>0</v>
      </c>
      <c r="U181" s="298"/>
      <c r="V181" s="298"/>
      <c r="W181" s="298"/>
      <c r="X181" s="298"/>
      <c r="Y181" s="298"/>
      <c r="Z181" s="298"/>
      <c r="AA181" s="298"/>
      <c r="AB181" s="298"/>
      <c r="AC181" s="298"/>
      <c r="AD181" s="298"/>
      <c r="AE181" s="298"/>
      <c r="AR181" s="142" t="s">
        <v>142</v>
      </c>
      <c r="AT181" s="142" t="s">
        <v>137</v>
      </c>
      <c r="AU181" s="142" t="s">
        <v>77</v>
      </c>
      <c r="AY181" s="18" t="s">
        <v>135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8" t="s">
        <v>75</v>
      </c>
      <c r="BK181" s="143">
        <f>ROUND(I181*H181,2)</f>
        <v>0</v>
      </c>
      <c r="BL181" s="18" t="s">
        <v>142</v>
      </c>
      <c r="BM181" s="142" t="s">
        <v>911</v>
      </c>
    </row>
    <row r="182" spans="1:65" s="12" customFormat="1">
      <c r="B182" s="144"/>
      <c r="D182" s="145" t="s">
        <v>144</v>
      </c>
      <c r="E182" s="146" t="s">
        <v>3</v>
      </c>
      <c r="F182" s="147" t="s">
        <v>409</v>
      </c>
      <c r="H182" s="146" t="s">
        <v>3</v>
      </c>
      <c r="L182" s="144"/>
      <c r="M182" s="148"/>
      <c r="N182" s="149"/>
      <c r="O182" s="149"/>
      <c r="P182" s="149"/>
      <c r="Q182" s="149"/>
      <c r="R182" s="149"/>
      <c r="S182" s="149"/>
      <c r="T182" s="150"/>
      <c r="AT182" s="146" t="s">
        <v>144</v>
      </c>
      <c r="AU182" s="146" t="s">
        <v>77</v>
      </c>
      <c r="AV182" s="12" t="s">
        <v>75</v>
      </c>
      <c r="AW182" s="12" t="s">
        <v>30</v>
      </c>
      <c r="AX182" s="12" t="s">
        <v>70</v>
      </c>
      <c r="AY182" s="146" t="s">
        <v>135</v>
      </c>
    </row>
    <row r="183" spans="1:65" s="13" customFormat="1">
      <c r="B183" s="151"/>
      <c r="D183" s="145" t="s">
        <v>144</v>
      </c>
      <c r="E183" s="152" t="s">
        <v>3</v>
      </c>
      <c r="F183" s="153" t="s">
        <v>912</v>
      </c>
      <c r="H183" s="154">
        <v>2050</v>
      </c>
      <c r="L183" s="151"/>
      <c r="M183" s="155"/>
      <c r="N183" s="156"/>
      <c r="O183" s="156"/>
      <c r="P183" s="156"/>
      <c r="Q183" s="156"/>
      <c r="R183" s="156"/>
      <c r="S183" s="156"/>
      <c r="T183" s="157"/>
      <c r="AT183" s="152" t="s">
        <v>144</v>
      </c>
      <c r="AU183" s="152" t="s">
        <v>77</v>
      </c>
      <c r="AV183" s="13" t="s">
        <v>77</v>
      </c>
      <c r="AW183" s="13" t="s">
        <v>30</v>
      </c>
      <c r="AX183" s="13" t="s">
        <v>70</v>
      </c>
      <c r="AY183" s="152" t="s">
        <v>135</v>
      </c>
    </row>
    <row r="184" spans="1:65" s="14" customFormat="1">
      <c r="B184" s="158"/>
      <c r="D184" s="145" t="s">
        <v>144</v>
      </c>
      <c r="E184" s="159" t="s">
        <v>3</v>
      </c>
      <c r="F184" s="160" t="s">
        <v>147</v>
      </c>
      <c r="H184" s="161">
        <v>2050</v>
      </c>
      <c r="L184" s="158"/>
      <c r="M184" s="162"/>
      <c r="N184" s="163"/>
      <c r="O184" s="163"/>
      <c r="P184" s="163"/>
      <c r="Q184" s="163"/>
      <c r="R184" s="163"/>
      <c r="S184" s="163"/>
      <c r="T184" s="164"/>
      <c r="AT184" s="159" t="s">
        <v>144</v>
      </c>
      <c r="AU184" s="159" t="s">
        <v>77</v>
      </c>
      <c r="AV184" s="14" t="s">
        <v>142</v>
      </c>
      <c r="AW184" s="14" t="s">
        <v>30</v>
      </c>
      <c r="AX184" s="14" t="s">
        <v>75</v>
      </c>
      <c r="AY184" s="159" t="s">
        <v>135</v>
      </c>
    </row>
    <row r="185" spans="1:65" s="11" customFormat="1" ht="22.9" customHeight="1">
      <c r="B185" s="119"/>
      <c r="D185" s="120" t="s">
        <v>69</v>
      </c>
      <c r="E185" s="129" t="s">
        <v>77</v>
      </c>
      <c r="F185" s="129" t="s">
        <v>371</v>
      </c>
      <c r="J185" s="130">
        <f>BK185</f>
        <v>0</v>
      </c>
      <c r="L185" s="119"/>
      <c r="M185" s="123"/>
      <c r="N185" s="124"/>
      <c r="O185" s="124"/>
      <c r="P185" s="125">
        <f>SUM(P186:P199)</f>
        <v>126.36314999999999</v>
      </c>
      <c r="Q185" s="124"/>
      <c r="R185" s="125">
        <f>SUM(R186:R199)</f>
        <v>53.342364100000005</v>
      </c>
      <c r="S185" s="124"/>
      <c r="T185" s="126">
        <f>SUM(T186:T199)</f>
        <v>0</v>
      </c>
      <c r="AR185" s="120" t="s">
        <v>75</v>
      </c>
      <c r="AT185" s="127" t="s">
        <v>69</v>
      </c>
      <c r="AU185" s="127" t="s">
        <v>75</v>
      </c>
      <c r="AY185" s="120" t="s">
        <v>135</v>
      </c>
      <c r="BK185" s="128">
        <f>SUM(BK186:BK199)</f>
        <v>0</v>
      </c>
    </row>
    <row r="186" spans="1:65" s="2" customFormat="1" ht="24">
      <c r="A186" s="298"/>
      <c r="B186" s="131"/>
      <c r="C186" s="132" t="s">
        <v>237</v>
      </c>
      <c r="D186" s="132" t="s">
        <v>137</v>
      </c>
      <c r="E186" s="133" t="s">
        <v>913</v>
      </c>
      <c r="F186" s="134" t="s">
        <v>914</v>
      </c>
      <c r="G186" s="135" t="s">
        <v>140</v>
      </c>
      <c r="H186" s="136">
        <v>484.15</v>
      </c>
      <c r="I186" s="137"/>
      <c r="J186" s="137">
        <f>ROUND(I186*H186,2)</f>
        <v>0</v>
      </c>
      <c r="K186" s="134" t="s">
        <v>141</v>
      </c>
      <c r="L186" s="31"/>
      <c r="M186" s="138" t="s">
        <v>3</v>
      </c>
      <c r="N186" s="139" t="s">
        <v>41</v>
      </c>
      <c r="O186" s="140">
        <v>8.8999999999999996E-2</v>
      </c>
      <c r="P186" s="140">
        <f>O186*H186</f>
        <v>43.089349999999996</v>
      </c>
      <c r="Q186" s="140">
        <v>3.1E-4</v>
      </c>
      <c r="R186" s="140">
        <f>Q186*H186</f>
        <v>0.15008649999999998</v>
      </c>
      <c r="S186" s="140">
        <v>0</v>
      </c>
      <c r="T186" s="141">
        <f>S186*H186</f>
        <v>0</v>
      </c>
      <c r="U186" s="298"/>
      <c r="V186" s="298"/>
      <c r="W186" s="298"/>
      <c r="X186" s="298"/>
      <c r="Y186" s="298"/>
      <c r="Z186" s="298"/>
      <c r="AA186" s="298"/>
      <c r="AB186" s="298"/>
      <c r="AC186" s="298"/>
      <c r="AD186" s="298"/>
      <c r="AE186" s="298"/>
      <c r="AR186" s="142" t="s">
        <v>142</v>
      </c>
      <c r="AT186" s="142" t="s">
        <v>137</v>
      </c>
      <c r="AU186" s="142" t="s">
        <v>77</v>
      </c>
      <c r="AY186" s="18" t="s">
        <v>135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8" t="s">
        <v>75</v>
      </c>
      <c r="BK186" s="143">
        <f>ROUND(I186*H186,2)</f>
        <v>0</v>
      </c>
      <c r="BL186" s="18" t="s">
        <v>142</v>
      </c>
      <c r="BM186" s="142" t="s">
        <v>915</v>
      </c>
    </row>
    <row r="187" spans="1:65" s="12" customFormat="1">
      <c r="B187" s="144"/>
      <c r="D187" s="145" t="s">
        <v>144</v>
      </c>
      <c r="E187" s="146" t="s">
        <v>3</v>
      </c>
      <c r="F187" s="147" t="s">
        <v>863</v>
      </c>
      <c r="H187" s="146" t="s">
        <v>3</v>
      </c>
      <c r="L187" s="144"/>
      <c r="M187" s="148"/>
      <c r="N187" s="149"/>
      <c r="O187" s="149"/>
      <c r="P187" s="149"/>
      <c r="Q187" s="149"/>
      <c r="R187" s="149"/>
      <c r="S187" s="149"/>
      <c r="T187" s="150"/>
      <c r="AT187" s="146" t="s">
        <v>144</v>
      </c>
      <c r="AU187" s="146" t="s">
        <v>77</v>
      </c>
      <c r="AV187" s="12" t="s">
        <v>75</v>
      </c>
      <c r="AW187" s="12" t="s">
        <v>30</v>
      </c>
      <c r="AX187" s="12" t="s">
        <v>70</v>
      </c>
      <c r="AY187" s="146" t="s">
        <v>135</v>
      </c>
    </row>
    <row r="188" spans="1:65" s="12" customFormat="1">
      <c r="B188" s="144"/>
      <c r="D188" s="145" t="s">
        <v>144</v>
      </c>
      <c r="E188" s="146" t="s">
        <v>3</v>
      </c>
      <c r="F188" s="147" t="s">
        <v>409</v>
      </c>
      <c r="H188" s="146" t="s">
        <v>3</v>
      </c>
      <c r="L188" s="144"/>
      <c r="M188" s="148"/>
      <c r="N188" s="149"/>
      <c r="O188" s="149"/>
      <c r="P188" s="149"/>
      <c r="Q188" s="149"/>
      <c r="R188" s="149"/>
      <c r="S188" s="149"/>
      <c r="T188" s="150"/>
      <c r="AT188" s="146" t="s">
        <v>144</v>
      </c>
      <c r="AU188" s="146" t="s">
        <v>77</v>
      </c>
      <c r="AV188" s="12" t="s">
        <v>75</v>
      </c>
      <c r="AW188" s="12" t="s">
        <v>30</v>
      </c>
      <c r="AX188" s="12" t="s">
        <v>70</v>
      </c>
      <c r="AY188" s="146" t="s">
        <v>135</v>
      </c>
    </row>
    <row r="189" spans="1:65" s="12" customFormat="1">
      <c r="B189" s="144"/>
      <c r="D189" s="145" t="s">
        <v>144</v>
      </c>
      <c r="E189" s="146" t="s">
        <v>3</v>
      </c>
      <c r="F189" s="147" t="s">
        <v>864</v>
      </c>
      <c r="H189" s="146" t="s">
        <v>3</v>
      </c>
      <c r="L189" s="144"/>
      <c r="M189" s="148"/>
      <c r="N189" s="149"/>
      <c r="O189" s="149"/>
      <c r="P189" s="149"/>
      <c r="Q189" s="149"/>
      <c r="R189" s="149"/>
      <c r="S189" s="149"/>
      <c r="T189" s="150"/>
      <c r="AT189" s="146" t="s">
        <v>144</v>
      </c>
      <c r="AU189" s="146" t="s">
        <v>77</v>
      </c>
      <c r="AV189" s="12" t="s">
        <v>75</v>
      </c>
      <c r="AW189" s="12" t="s">
        <v>30</v>
      </c>
      <c r="AX189" s="12" t="s">
        <v>70</v>
      </c>
      <c r="AY189" s="146" t="s">
        <v>135</v>
      </c>
    </row>
    <row r="190" spans="1:65" s="13" customFormat="1">
      <c r="B190" s="151"/>
      <c r="D190" s="145" t="s">
        <v>144</v>
      </c>
      <c r="E190" s="152" t="s">
        <v>3</v>
      </c>
      <c r="F190" s="153" t="s">
        <v>916</v>
      </c>
      <c r="H190" s="154">
        <v>484.15</v>
      </c>
      <c r="L190" s="151"/>
      <c r="M190" s="155"/>
      <c r="N190" s="156"/>
      <c r="O190" s="156"/>
      <c r="P190" s="156"/>
      <c r="Q190" s="156"/>
      <c r="R190" s="156"/>
      <c r="S190" s="156"/>
      <c r="T190" s="157"/>
      <c r="AT190" s="152" t="s">
        <v>144</v>
      </c>
      <c r="AU190" s="152" t="s">
        <v>77</v>
      </c>
      <c r="AV190" s="13" t="s">
        <v>77</v>
      </c>
      <c r="AW190" s="13" t="s">
        <v>30</v>
      </c>
      <c r="AX190" s="13" t="s">
        <v>70</v>
      </c>
      <c r="AY190" s="152" t="s">
        <v>135</v>
      </c>
    </row>
    <row r="191" spans="1:65" s="14" customFormat="1">
      <c r="B191" s="158"/>
      <c r="D191" s="145" t="s">
        <v>144</v>
      </c>
      <c r="E191" s="159" t="s">
        <v>3</v>
      </c>
      <c r="F191" s="160" t="s">
        <v>147</v>
      </c>
      <c r="H191" s="161">
        <v>484.15</v>
      </c>
      <c r="L191" s="158"/>
      <c r="M191" s="162"/>
      <c r="N191" s="163"/>
      <c r="O191" s="163"/>
      <c r="P191" s="163"/>
      <c r="Q191" s="163"/>
      <c r="R191" s="163"/>
      <c r="S191" s="163"/>
      <c r="T191" s="164"/>
      <c r="AT191" s="159" t="s">
        <v>144</v>
      </c>
      <c r="AU191" s="159" t="s">
        <v>77</v>
      </c>
      <c r="AV191" s="14" t="s">
        <v>142</v>
      </c>
      <c r="AW191" s="14" t="s">
        <v>30</v>
      </c>
      <c r="AX191" s="14" t="s">
        <v>75</v>
      </c>
      <c r="AY191" s="159" t="s">
        <v>135</v>
      </c>
    </row>
    <row r="192" spans="1:65" s="2" customFormat="1" ht="16.5" customHeight="1">
      <c r="A192" s="298"/>
      <c r="B192" s="131"/>
      <c r="C192" s="168" t="s">
        <v>8</v>
      </c>
      <c r="D192" s="168" t="s">
        <v>368</v>
      </c>
      <c r="E192" s="169" t="s">
        <v>917</v>
      </c>
      <c r="F192" s="170" t="s">
        <v>918</v>
      </c>
      <c r="G192" s="171" t="s">
        <v>140</v>
      </c>
      <c r="H192" s="172">
        <v>573.476</v>
      </c>
      <c r="I192" s="173"/>
      <c r="J192" s="173">
        <f>ROUND(I192*H192,2)</f>
        <v>0</v>
      </c>
      <c r="K192" s="170" t="s">
        <v>141</v>
      </c>
      <c r="L192" s="174"/>
      <c r="M192" s="175" t="s">
        <v>3</v>
      </c>
      <c r="N192" s="176" t="s">
        <v>41</v>
      </c>
      <c r="O192" s="140">
        <v>0</v>
      </c>
      <c r="P192" s="140">
        <f>O192*H192</f>
        <v>0</v>
      </c>
      <c r="Q192" s="140">
        <v>2.9999999999999997E-4</v>
      </c>
      <c r="R192" s="140">
        <f>Q192*H192</f>
        <v>0.1720428</v>
      </c>
      <c r="S192" s="140">
        <v>0</v>
      </c>
      <c r="T192" s="141">
        <f>S192*H192</f>
        <v>0</v>
      </c>
      <c r="U192" s="298"/>
      <c r="V192" s="298"/>
      <c r="W192" s="298"/>
      <c r="X192" s="298"/>
      <c r="Y192" s="298"/>
      <c r="Z192" s="298"/>
      <c r="AA192" s="298"/>
      <c r="AB192" s="298"/>
      <c r="AC192" s="298"/>
      <c r="AD192" s="298"/>
      <c r="AE192" s="298"/>
      <c r="AR192" s="142" t="s">
        <v>176</v>
      </c>
      <c r="AT192" s="142" t="s">
        <v>368</v>
      </c>
      <c r="AU192" s="142" t="s">
        <v>77</v>
      </c>
      <c r="AY192" s="18" t="s">
        <v>135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8" t="s">
        <v>75</v>
      </c>
      <c r="BK192" s="143">
        <f>ROUND(I192*H192,2)</f>
        <v>0</v>
      </c>
      <c r="BL192" s="18" t="s">
        <v>142</v>
      </c>
      <c r="BM192" s="142" t="s">
        <v>919</v>
      </c>
    </row>
    <row r="193" spans="1:65" s="13" customFormat="1">
      <c r="B193" s="151"/>
      <c r="D193" s="145" t="s">
        <v>144</v>
      </c>
      <c r="F193" s="153" t="s">
        <v>920</v>
      </c>
      <c r="H193" s="154">
        <v>573.476</v>
      </c>
      <c r="L193" s="151"/>
      <c r="M193" s="155"/>
      <c r="N193" s="156"/>
      <c r="O193" s="156"/>
      <c r="P193" s="156"/>
      <c r="Q193" s="156"/>
      <c r="R193" s="156"/>
      <c r="S193" s="156"/>
      <c r="T193" s="157"/>
      <c r="AT193" s="152" t="s">
        <v>144</v>
      </c>
      <c r="AU193" s="152" t="s">
        <v>77</v>
      </c>
      <c r="AV193" s="13" t="s">
        <v>77</v>
      </c>
      <c r="AW193" s="13" t="s">
        <v>4</v>
      </c>
      <c r="AX193" s="13" t="s">
        <v>75</v>
      </c>
      <c r="AY193" s="152" t="s">
        <v>135</v>
      </c>
    </row>
    <row r="194" spans="1:65" s="2" customFormat="1" ht="33" customHeight="1">
      <c r="A194" s="298"/>
      <c r="B194" s="131"/>
      <c r="C194" s="132" t="s">
        <v>247</v>
      </c>
      <c r="D194" s="132" t="s">
        <v>137</v>
      </c>
      <c r="E194" s="133" t="s">
        <v>921</v>
      </c>
      <c r="F194" s="134" t="s">
        <v>922</v>
      </c>
      <c r="G194" s="135" t="s">
        <v>228</v>
      </c>
      <c r="H194" s="136">
        <v>193.66</v>
      </c>
      <c r="I194" s="137"/>
      <c r="J194" s="137">
        <f>ROUND(I194*H194,2)</f>
        <v>0</v>
      </c>
      <c r="K194" s="134" t="s">
        <v>141</v>
      </c>
      <c r="L194" s="31"/>
      <c r="M194" s="138" t="s">
        <v>3</v>
      </c>
      <c r="N194" s="139" t="s">
        <v>41</v>
      </c>
      <c r="O194" s="140">
        <v>0.43</v>
      </c>
      <c r="P194" s="140">
        <f>O194*H194</f>
        <v>83.273799999999994</v>
      </c>
      <c r="Q194" s="140">
        <v>0.27378000000000002</v>
      </c>
      <c r="R194" s="140">
        <f>Q194*H194</f>
        <v>53.020234800000004</v>
      </c>
      <c r="S194" s="140">
        <v>0</v>
      </c>
      <c r="T194" s="141">
        <f>S194*H194</f>
        <v>0</v>
      </c>
      <c r="U194" s="298"/>
      <c r="V194" s="298"/>
      <c r="W194" s="298"/>
      <c r="X194" s="298"/>
      <c r="Y194" s="298"/>
      <c r="Z194" s="298"/>
      <c r="AA194" s="298"/>
      <c r="AB194" s="298"/>
      <c r="AC194" s="298"/>
      <c r="AD194" s="298"/>
      <c r="AE194" s="298"/>
      <c r="AR194" s="142" t="s">
        <v>142</v>
      </c>
      <c r="AT194" s="142" t="s">
        <v>137</v>
      </c>
      <c r="AU194" s="142" t="s">
        <v>77</v>
      </c>
      <c r="AY194" s="18" t="s">
        <v>135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8" t="s">
        <v>75</v>
      </c>
      <c r="BK194" s="143">
        <f>ROUND(I194*H194,2)</f>
        <v>0</v>
      </c>
      <c r="BL194" s="18" t="s">
        <v>142</v>
      </c>
      <c r="BM194" s="142" t="s">
        <v>923</v>
      </c>
    </row>
    <row r="195" spans="1:65" s="12" customFormat="1">
      <c r="B195" s="144"/>
      <c r="D195" s="145" t="s">
        <v>144</v>
      </c>
      <c r="E195" s="146" t="s">
        <v>3</v>
      </c>
      <c r="F195" s="147" t="s">
        <v>863</v>
      </c>
      <c r="H195" s="146" t="s">
        <v>3</v>
      </c>
      <c r="L195" s="144"/>
      <c r="M195" s="148"/>
      <c r="N195" s="149"/>
      <c r="O195" s="149"/>
      <c r="P195" s="149"/>
      <c r="Q195" s="149"/>
      <c r="R195" s="149"/>
      <c r="S195" s="149"/>
      <c r="T195" s="150"/>
      <c r="AT195" s="146" t="s">
        <v>144</v>
      </c>
      <c r="AU195" s="146" t="s">
        <v>77</v>
      </c>
      <c r="AV195" s="12" t="s">
        <v>75</v>
      </c>
      <c r="AW195" s="12" t="s">
        <v>30</v>
      </c>
      <c r="AX195" s="12" t="s">
        <v>70</v>
      </c>
      <c r="AY195" s="146" t="s">
        <v>135</v>
      </c>
    </row>
    <row r="196" spans="1:65" s="12" customFormat="1">
      <c r="B196" s="144"/>
      <c r="D196" s="145" t="s">
        <v>144</v>
      </c>
      <c r="E196" s="146" t="s">
        <v>3</v>
      </c>
      <c r="F196" s="147" t="s">
        <v>409</v>
      </c>
      <c r="H196" s="146" t="s">
        <v>3</v>
      </c>
      <c r="L196" s="144"/>
      <c r="M196" s="148"/>
      <c r="N196" s="149"/>
      <c r="O196" s="149"/>
      <c r="P196" s="149"/>
      <c r="Q196" s="149"/>
      <c r="R196" s="149"/>
      <c r="S196" s="149"/>
      <c r="T196" s="150"/>
      <c r="AT196" s="146" t="s">
        <v>144</v>
      </c>
      <c r="AU196" s="146" t="s">
        <v>77</v>
      </c>
      <c r="AV196" s="12" t="s">
        <v>75</v>
      </c>
      <c r="AW196" s="12" t="s">
        <v>30</v>
      </c>
      <c r="AX196" s="12" t="s">
        <v>70</v>
      </c>
      <c r="AY196" s="146" t="s">
        <v>135</v>
      </c>
    </row>
    <row r="197" spans="1:65" s="12" customFormat="1">
      <c r="B197" s="144"/>
      <c r="D197" s="145" t="s">
        <v>144</v>
      </c>
      <c r="E197" s="146" t="s">
        <v>3</v>
      </c>
      <c r="F197" s="147" t="s">
        <v>864</v>
      </c>
      <c r="H197" s="146" t="s">
        <v>3</v>
      </c>
      <c r="L197" s="144"/>
      <c r="M197" s="148"/>
      <c r="N197" s="149"/>
      <c r="O197" s="149"/>
      <c r="P197" s="149"/>
      <c r="Q197" s="149"/>
      <c r="R197" s="149"/>
      <c r="S197" s="149"/>
      <c r="T197" s="150"/>
      <c r="AT197" s="146" t="s">
        <v>144</v>
      </c>
      <c r="AU197" s="146" t="s">
        <v>77</v>
      </c>
      <c r="AV197" s="12" t="s">
        <v>75</v>
      </c>
      <c r="AW197" s="12" t="s">
        <v>30</v>
      </c>
      <c r="AX197" s="12" t="s">
        <v>70</v>
      </c>
      <c r="AY197" s="146" t="s">
        <v>135</v>
      </c>
    </row>
    <row r="198" spans="1:65" s="13" customFormat="1">
      <c r="B198" s="151"/>
      <c r="D198" s="145" t="s">
        <v>144</v>
      </c>
      <c r="E198" s="152" t="s">
        <v>3</v>
      </c>
      <c r="F198" s="153" t="s">
        <v>831</v>
      </c>
      <c r="H198" s="154">
        <v>193.66</v>
      </c>
      <c r="L198" s="151"/>
      <c r="M198" s="155"/>
      <c r="N198" s="156"/>
      <c r="O198" s="156"/>
      <c r="P198" s="156"/>
      <c r="Q198" s="156"/>
      <c r="R198" s="156"/>
      <c r="S198" s="156"/>
      <c r="T198" s="157"/>
      <c r="AT198" s="152" t="s">
        <v>144</v>
      </c>
      <c r="AU198" s="152" t="s">
        <v>77</v>
      </c>
      <c r="AV198" s="13" t="s">
        <v>77</v>
      </c>
      <c r="AW198" s="13" t="s">
        <v>30</v>
      </c>
      <c r="AX198" s="13" t="s">
        <v>70</v>
      </c>
      <c r="AY198" s="152" t="s">
        <v>135</v>
      </c>
    </row>
    <row r="199" spans="1:65" s="14" customFormat="1">
      <c r="B199" s="158"/>
      <c r="D199" s="145" t="s">
        <v>144</v>
      </c>
      <c r="E199" s="159" t="s">
        <v>3</v>
      </c>
      <c r="F199" s="160" t="s">
        <v>147</v>
      </c>
      <c r="H199" s="161">
        <v>193.66</v>
      </c>
      <c r="L199" s="158"/>
      <c r="M199" s="162"/>
      <c r="N199" s="163"/>
      <c r="O199" s="163"/>
      <c r="P199" s="163"/>
      <c r="Q199" s="163"/>
      <c r="R199" s="163"/>
      <c r="S199" s="163"/>
      <c r="T199" s="164"/>
      <c r="AT199" s="159" t="s">
        <v>144</v>
      </c>
      <c r="AU199" s="159" t="s">
        <v>77</v>
      </c>
      <c r="AV199" s="14" t="s">
        <v>142</v>
      </c>
      <c r="AW199" s="14" t="s">
        <v>30</v>
      </c>
      <c r="AX199" s="14" t="s">
        <v>75</v>
      </c>
      <c r="AY199" s="159" t="s">
        <v>135</v>
      </c>
    </row>
    <row r="200" spans="1:65" s="11" customFormat="1" ht="22.9" customHeight="1">
      <c r="B200" s="119"/>
      <c r="D200" s="120" t="s">
        <v>69</v>
      </c>
      <c r="E200" s="129" t="s">
        <v>152</v>
      </c>
      <c r="F200" s="129" t="s">
        <v>372</v>
      </c>
      <c r="J200" s="130">
        <f>BK200</f>
        <v>0</v>
      </c>
      <c r="L200" s="119"/>
      <c r="M200" s="123"/>
      <c r="N200" s="124"/>
      <c r="O200" s="124"/>
      <c r="P200" s="125">
        <f>SUM(P201:P220)</f>
        <v>42.585999999999999</v>
      </c>
      <c r="Q200" s="124"/>
      <c r="R200" s="125">
        <f>SUM(R201:R220)</f>
        <v>23.862860099999999</v>
      </c>
      <c r="S200" s="124"/>
      <c r="T200" s="126">
        <f>SUM(T201:T220)</f>
        <v>0</v>
      </c>
      <c r="AR200" s="120" t="s">
        <v>75</v>
      </c>
      <c r="AT200" s="127" t="s">
        <v>69</v>
      </c>
      <c r="AU200" s="127" t="s">
        <v>75</v>
      </c>
      <c r="AY200" s="120" t="s">
        <v>135</v>
      </c>
      <c r="BK200" s="128">
        <f>SUM(BK201:BK220)</f>
        <v>0</v>
      </c>
    </row>
    <row r="201" spans="1:65" s="2" customFormat="1" ht="16.5" customHeight="1">
      <c r="A201" s="298"/>
      <c r="B201" s="131"/>
      <c r="C201" s="132" t="s">
        <v>252</v>
      </c>
      <c r="D201" s="132" t="s">
        <v>137</v>
      </c>
      <c r="E201" s="133" t="s">
        <v>924</v>
      </c>
      <c r="F201" s="134" t="s">
        <v>925</v>
      </c>
      <c r="G201" s="135" t="s">
        <v>228</v>
      </c>
      <c r="H201" s="136">
        <v>6.12</v>
      </c>
      <c r="I201" s="137"/>
      <c r="J201" s="137">
        <f>ROUND(I201*H201,2)</f>
        <v>0</v>
      </c>
      <c r="K201" s="134" t="s">
        <v>141</v>
      </c>
      <c r="L201" s="31"/>
      <c r="M201" s="138" t="s">
        <v>3</v>
      </c>
      <c r="N201" s="139" t="s">
        <v>41</v>
      </c>
      <c r="O201" s="140">
        <v>0.64500000000000002</v>
      </c>
      <c r="P201" s="140">
        <f>O201*H201</f>
        <v>3.9474</v>
      </c>
      <c r="Q201" s="140">
        <v>0.12064</v>
      </c>
      <c r="R201" s="140">
        <f>Q201*H201</f>
        <v>0.7383168</v>
      </c>
      <c r="S201" s="140">
        <v>0</v>
      </c>
      <c r="T201" s="141">
        <f>S201*H201</f>
        <v>0</v>
      </c>
      <c r="U201" s="298"/>
      <c r="V201" s="298"/>
      <c r="W201" s="298"/>
      <c r="X201" s="298"/>
      <c r="Y201" s="298"/>
      <c r="Z201" s="298"/>
      <c r="AA201" s="298"/>
      <c r="AB201" s="298"/>
      <c r="AC201" s="298"/>
      <c r="AD201" s="298"/>
      <c r="AE201" s="298"/>
      <c r="AR201" s="142" t="s">
        <v>142</v>
      </c>
      <c r="AT201" s="142" t="s">
        <v>137</v>
      </c>
      <c r="AU201" s="142" t="s">
        <v>77</v>
      </c>
      <c r="AY201" s="18" t="s">
        <v>135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8" t="s">
        <v>75</v>
      </c>
      <c r="BK201" s="143">
        <f>ROUND(I201*H201,2)</f>
        <v>0</v>
      </c>
      <c r="BL201" s="18" t="s">
        <v>142</v>
      </c>
      <c r="BM201" s="142" t="s">
        <v>926</v>
      </c>
    </row>
    <row r="202" spans="1:65" s="12" customFormat="1">
      <c r="B202" s="144"/>
      <c r="D202" s="145" t="s">
        <v>144</v>
      </c>
      <c r="E202" s="146" t="s">
        <v>3</v>
      </c>
      <c r="F202" s="147" t="s">
        <v>409</v>
      </c>
      <c r="H202" s="146" t="s">
        <v>3</v>
      </c>
      <c r="L202" s="144"/>
      <c r="M202" s="148"/>
      <c r="N202" s="149"/>
      <c r="O202" s="149"/>
      <c r="P202" s="149"/>
      <c r="Q202" s="149"/>
      <c r="R202" s="149"/>
      <c r="S202" s="149"/>
      <c r="T202" s="150"/>
      <c r="AT202" s="146" t="s">
        <v>144</v>
      </c>
      <c r="AU202" s="146" t="s">
        <v>77</v>
      </c>
      <c r="AV202" s="12" t="s">
        <v>75</v>
      </c>
      <c r="AW202" s="12" t="s">
        <v>30</v>
      </c>
      <c r="AX202" s="12" t="s">
        <v>70</v>
      </c>
      <c r="AY202" s="146" t="s">
        <v>135</v>
      </c>
    </row>
    <row r="203" spans="1:65" s="12" customFormat="1">
      <c r="B203" s="144"/>
      <c r="D203" s="145" t="s">
        <v>144</v>
      </c>
      <c r="E203" s="146" t="s">
        <v>3</v>
      </c>
      <c r="F203" s="147" t="s">
        <v>927</v>
      </c>
      <c r="H203" s="146" t="s">
        <v>3</v>
      </c>
      <c r="L203" s="144"/>
      <c r="M203" s="148"/>
      <c r="N203" s="149"/>
      <c r="O203" s="149"/>
      <c r="P203" s="149"/>
      <c r="Q203" s="149"/>
      <c r="R203" s="149"/>
      <c r="S203" s="149"/>
      <c r="T203" s="150"/>
      <c r="AT203" s="146" t="s">
        <v>144</v>
      </c>
      <c r="AU203" s="146" t="s">
        <v>77</v>
      </c>
      <c r="AV203" s="12" t="s">
        <v>75</v>
      </c>
      <c r="AW203" s="12" t="s">
        <v>30</v>
      </c>
      <c r="AX203" s="12" t="s">
        <v>70</v>
      </c>
      <c r="AY203" s="146" t="s">
        <v>135</v>
      </c>
    </row>
    <row r="204" spans="1:65" s="13" customFormat="1">
      <c r="B204" s="151"/>
      <c r="D204" s="145" t="s">
        <v>144</v>
      </c>
      <c r="E204" s="152" t="s">
        <v>3</v>
      </c>
      <c r="F204" s="153" t="s">
        <v>928</v>
      </c>
      <c r="H204" s="154">
        <v>6.12</v>
      </c>
      <c r="L204" s="151"/>
      <c r="M204" s="155"/>
      <c r="N204" s="156"/>
      <c r="O204" s="156"/>
      <c r="P204" s="156"/>
      <c r="Q204" s="156"/>
      <c r="R204" s="156"/>
      <c r="S204" s="156"/>
      <c r="T204" s="157"/>
      <c r="AT204" s="152" t="s">
        <v>144</v>
      </c>
      <c r="AU204" s="152" t="s">
        <v>77</v>
      </c>
      <c r="AV204" s="13" t="s">
        <v>77</v>
      </c>
      <c r="AW204" s="13" t="s">
        <v>30</v>
      </c>
      <c r="AX204" s="13" t="s">
        <v>70</v>
      </c>
      <c r="AY204" s="152" t="s">
        <v>135</v>
      </c>
    </row>
    <row r="205" spans="1:65" s="14" customFormat="1">
      <c r="B205" s="158"/>
      <c r="D205" s="145" t="s">
        <v>144</v>
      </c>
      <c r="E205" s="159" t="s">
        <v>3</v>
      </c>
      <c r="F205" s="160" t="s">
        <v>147</v>
      </c>
      <c r="H205" s="161">
        <v>6.12</v>
      </c>
      <c r="L205" s="158"/>
      <c r="M205" s="162"/>
      <c r="N205" s="163"/>
      <c r="O205" s="163"/>
      <c r="P205" s="163"/>
      <c r="Q205" s="163"/>
      <c r="R205" s="163"/>
      <c r="S205" s="163"/>
      <c r="T205" s="164"/>
      <c r="AT205" s="159" t="s">
        <v>144</v>
      </c>
      <c r="AU205" s="159" t="s">
        <v>77</v>
      </c>
      <c r="AV205" s="14" t="s">
        <v>142</v>
      </c>
      <c r="AW205" s="14" t="s">
        <v>30</v>
      </c>
      <c r="AX205" s="14" t="s">
        <v>75</v>
      </c>
      <c r="AY205" s="159" t="s">
        <v>135</v>
      </c>
    </row>
    <row r="206" spans="1:65" s="2" customFormat="1" ht="16.5" customHeight="1">
      <c r="A206" s="298"/>
      <c r="B206" s="131"/>
      <c r="C206" s="168" t="s">
        <v>257</v>
      </c>
      <c r="D206" s="168" t="s">
        <v>368</v>
      </c>
      <c r="E206" s="169" t="s">
        <v>929</v>
      </c>
      <c r="F206" s="170" t="s">
        <v>930</v>
      </c>
      <c r="G206" s="171" t="s">
        <v>279</v>
      </c>
      <c r="H206" s="172">
        <v>34.682000000000002</v>
      </c>
      <c r="I206" s="173"/>
      <c r="J206" s="173">
        <f>ROUND(I206*H206,2)</f>
        <v>0</v>
      </c>
      <c r="K206" s="170" t="s">
        <v>280</v>
      </c>
      <c r="L206" s="174"/>
      <c r="M206" s="175" t="s">
        <v>3</v>
      </c>
      <c r="N206" s="176" t="s">
        <v>41</v>
      </c>
      <c r="O206" s="140">
        <v>0</v>
      </c>
      <c r="P206" s="140">
        <f>O206*H206</f>
        <v>0</v>
      </c>
      <c r="Q206" s="140">
        <v>0.03</v>
      </c>
      <c r="R206" s="140">
        <f>Q206*H206</f>
        <v>1.0404599999999999</v>
      </c>
      <c r="S206" s="140">
        <v>0</v>
      </c>
      <c r="T206" s="141">
        <f>S206*H206</f>
        <v>0</v>
      </c>
      <c r="U206" s="298"/>
      <c r="V206" s="298"/>
      <c r="W206" s="298"/>
      <c r="X206" s="298"/>
      <c r="Y206" s="298"/>
      <c r="Z206" s="298"/>
      <c r="AA206" s="298"/>
      <c r="AB206" s="298"/>
      <c r="AC206" s="298"/>
      <c r="AD206" s="298"/>
      <c r="AE206" s="298"/>
      <c r="AR206" s="142" t="s">
        <v>176</v>
      </c>
      <c r="AT206" s="142" t="s">
        <v>368</v>
      </c>
      <c r="AU206" s="142" t="s">
        <v>77</v>
      </c>
      <c r="AY206" s="18" t="s">
        <v>135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8" t="s">
        <v>75</v>
      </c>
      <c r="BK206" s="143">
        <f>ROUND(I206*H206,2)</f>
        <v>0</v>
      </c>
      <c r="BL206" s="18" t="s">
        <v>142</v>
      </c>
      <c r="BM206" s="142" t="s">
        <v>931</v>
      </c>
    </row>
    <row r="207" spans="1:65" s="13" customFormat="1">
      <c r="B207" s="151"/>
      <c r="D207" s="145" t="s">
        <v>144</v>
      </c>
      <c r="E207" s="152" t="s">
        <v>3</v>
      </c>
      <c r="F207" s="153" t="s">
        <v>932</v>
      </c>
      <c r="H207" s="154">
        <v>6.12</v>
      </c>
      <c r="L207" s="151"/>
      <c r="M207" s="155"/>
      <c r="N207" s="156"/>
      <c r="O207" s="156"/>
      <c r="P207" s="156"/>
      <c r="Q207" s="156"/>
      <c r="R207" s="156"/>
      <c r="S207" s="156"/>
      <c r="T207" s="157"/>
      <c r="AT207" s="152" t="s">
        <v>144</v>
      </c>
      <c r="AU207" s="152" t="s">
        <v>77</v>
      </c>
      <c r="AV207" s="13" t="s">
        <v>77</v>
      </c>
      <c r="AW207" s="13" t="s">
        <v>30</v>
      </c>
      <c r="AX207" s="13" t="s">
        <v>75</v>
      </c>
      <c r="AY207" s="152" t="s">
        <v>135</v>
      </c>
    </row>
    <row r="208" spans="1:65" s="13" customFormat="1">
      <c r="B208" s="151"/>
      <c r="D208" s="145" t="s">
        <v>144</v>
      </c>
      <c r="F208" s="153" t="s">
        <v>933</v>
      </c>
      <c r="H208" s="154">
        <v>34.682000000000002</v>
      </c>
      <c r="L208" s="151"/>
      <c r="M208" s="155"/>
      <c r="N208" s="156"/>
      <c r="O208" s="156"/>
      <c r="P208" s="156"/>
      <c r="Q208" s="156"/>
      <c r="R208" s="156"/>
      <c r="S208" s="156"/>
      <c r="T208" s="157"/>
      <c r="AT208" s="152" t="s">
        <v>144</v>
      </c>
      <c r="AU208" s="152" t="s">
        <v>77</v>
      </c>
      <c r="AV208" s="13" t="s">
        <v>77</v>
      </c>
      <c r="AW208" s="13" t="s">
        <v>4</v>
      </c>
      <c r="AX208" s="13" t="s">
        <v>75</v>
      </c>
      <c r="AY208" s="152" t="s">
        <v>135</v>
      </c>
    </row>
    <row r="209" spans="1:65" s="2" customFormat="1" ht="16.5" customHeight="1">
      <c r="A209" s="298"/>
      <c r="B209" s="131"/>
      <c r="C209" s="132" t="s">
        <v>265</v>
      </c>
      <c r="D209" s="132" t="s">
        <v>137</v>
      </c>
      <c r="E209" s="133" t="s">
        <v>934</v>
      </c>
      <c r="F209" s="134" t="s">
        <v>935</v>
      </c>
      <c r="G209" s="135" t="s">
        <v>228</v>
      </c>
      <c r="H209" s="136">
        <v>40.04</v>
      </c>
      <c r="I209" s="137"/>
      <c r="J209" s="137">
        <f>ROUND(I209*H209,2)</f>
        <v>0</v>
      </c>
      <c r="K209" s="134" t="s">
        <v>141</v>
      </c>
      <c r="L209" s="31"/>
      <c r="M209" s="138" t="s">
        <v>3</v>
      </c>
      <c r="N209" s="139" t="s">
        <v>41</v>
      </c>
      <c r="O209" s="140">
        <v>0.96499999999999997</v>
      </c>
      <c r="P209" s="140">
        <f>O209*H209</f>
        <v>38.638599999999997</v>
      </c>
      <c r="Q209" s="140">
        <v>0.24127000000000001</v>
      </c>
      <c r="R209" s="140">
        <f>Q209*H209</f>
        <v>9.6604507999999996</v>
      </c>
      <c r="S209" s="140">
        <v>0</v>
      </c>
      <c r="T209" s="141">
        <f>S209*H209</f>
        <v>0</v>
      </c>
      <c r="U209" s="298"/>
      <c r="V209" s="298"/>
      <c r="W209" s="298"/>
      <c r="X209" s="298"/>
      <c r="Y209" s="298"/>
      <c r="Z209" s="298"/>
      <c r="AA209" s="298"/>
      <c r="AB209" s="298"/>
      <c r="AC209" s="298"/>
      <c r="AD209" s="298"/>
      <c r="AE209" s="298"/>
      <c r="AR209" s="142" t="s">
        <v>142</v>
      </c>
      <c r="AT209" s="142" t="s">
        <v>137</v>
      </c>
      <c r="AU209" s="142" t="s">
        <v>77</v>
      </c>
      <c r="AY209" s="18" t="s">
        <v>135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8" t="s">
        <v>75</v>
      </c>
      <c r="BK209" s="143">
        <f>ROUND(I209*H209,2)</f>
        <v>0</v>
      </c>
      <c r="BL209" s="18" t="s">
        <v>142</v>
      </c>
      <c r="BM209" s="142" t="s">
        <v>936</v>
      </c>
    </row>
    <row r="210" spans="1:65" s="12" customFormat="1">
      <c r="B210" s="144"/>
      <c r="D210" s="145" t="s">
        <v>144</v>
      </c>
      <c r="E210" s="146" t="s">
        <v>3</v>
      </c>
      <c r="F210" s="147" t="s">
        <v>409</v>
      </c>
      <c r="H210" s="146" t="s">
        <v>3</v>
      </c>
      <c r="L210" s="144"/>
      <c r="M210" s="148"/>
      <c r="N210" s="149"/>
      <c r="O210" s="149"/>
      <c r="P210" s="149"/>
      <c r="Q210" s="149"/>
      <c r="R210" s="149"/>
      <c r="S210" s="149"/>
      <c r="T210" s="150"/>
      <c r="AT210" s="146" t="s">
        <v>144</v>
      </c>
      <c r="AU210" s="146" t="s">
        <v>77</v>
      </c>
      <c r="AV210" s="12" t="s">
        <v>75</v>
      </c>
      <c r="AW210" s="12" t="s">
        <v>30</v>
      </c>
      <c r="AX210" s="12" t="s">
        <v>70</v>
      </c>
      <c r="AY210" s="146" t="s">
        <v>135</v>
      </c>
    </row>
    <row r="211" spans="1:65" s="12" customFormat="1">
      <c r="B211" s="144"/>
      <c r="D211" s="145" t="s">
        <v>144</v>
      </c>
      <c r="E211" s="146" t="s">
        <v>3</v>
      </c>
      <c r="F211" s="147" t="s">
        <v>927</v>
      </c>
      <c r="H211" s="146" t="s">
        <v>3</v>
      </c>
      <c r="L211" s="144"/>
      <c r="M211" s="148"/>
      <c r="N211" s="149"/>
      <c r="O211" s="149"/>
      <c r="P211" s="149"/>
      <c r="Q211" s="149"/>
      <c r="R211" s="149"/>
      <c r="S211" s="149"/>
      <c r="T211" s="150"/>
      <c r="AT211" s="146" t="s">
        <v>144</v>
      </c>
      <c r="AU211" s="146" t="s">
        <v>77</v>
      </c>
      <c r="AV211" s="12" t="s">
        <v>75</v>
      </c>
      <c r="AW211" s="12" t="s">
        <v>30</v>
      </c>
      <c r="AX211" s="12" t="s">
        <v>70</v>
      </c>
      <c r="AY211" s="146" t="s">
        <v>135</v>
      </c>
    </row>
    <row r="212" spans="1:65" s="13" customFormat="1">
      <c r="B212" s="151"/>
      <c r="D212" s="145" t="s">
        <v>144</v>
      </c>
      <c r="E212" s="152" t="s">
        <v>3</v>
      </c>
      <c r="F212" s="153" t="s">
        <v>937</v>
      </c>
      <c r="H212" s="154">
        <v>37.520000000000003</v>
      </c>
      <c r="L212" s="151"/>
      <c r="M212" s="155"/>
      <c r="N212" s="156"/>
      <c r="O212" s="156"/>
      <c r="P212" s="156"/>
      <c r="Q212" s="156"/>
      <c r="R212" s="156"/>
      <c r="S212" s="156"/>
      <c r="T212" s="157"/>
      <c r="AT212" s="152" t="s">
        <v>144</v>
      </c>
      <c r="AU212" s="152" t="s">
        <v>77</v>
      </c>
      <c r="AV212" s="13" t="s">
        <v>77</v>
      </c>
      <c r="AW212" s="13" t="s">
        <v>30</v>
      </c>
      <c r="AX212" s="13" t="s">
        <v>70</v>
      </c>
      <c r="AY212" s="152" t="s">
        <v>135</v>
      </c>
    </row>
    <row r="213" spans="1:65" s="13" customFormat="1">
      <c r="B213" s="151"/>
      <c r="D213" s="145" t="s">
        <v>144</v>
      </c>
      <c r="E213" s="152" t="s">
        <v>3</v>
      </c>
      <c r="F213" s="153" t="s">
        <v>938</v>
      </c>
      <c r="H213" s="154">
        <v>2.52</v>
      </c>
      <c r="L213" s="151"/>
      <c r="M213" s="155"/>
      <c r="N213" s="156"/>
      <c r="O213" s="156"/>
      <c r="P213" s="156"/>
      <c r="Q213" s="156"/>
      <c r="R213" s="156"/>
      <c r="S213" s="156"/>
      <c r="T213" s="157"/>
      <c r="AT213" s="152" t="s">
        <v>144</v>
      </c>
      <c r="AU213" s="152" t="s">
        <v>77</v>
      </c>
      <c r="AV213" s="13" t="s">
        <v>77</v>
      </c>
      <c r="AW213" s="13" t="s">
        <v>30</v>
      </c>
      <c r="AX213" s="13" t="s">
        <v>70</v>
      </c>
      <c r="AY213" s="152" t="s">
        <v>135</v>
      </c>
    </row>
    <row r="214" spans="1:65" s="14" customFormat="1">
      <c r="B214" s="158"/>
      <c r="D214" s="145" t="s">
        <v>144</v>
      </c>
      <c r="E214" s="159" t="s">
        <v>3</v>
      </c>
      <c r="F214" s="160" t="s">
        <v>147</v>
      </c>
      <c r="H214" s="161">
        <v>40.04</v>
      </c>
      <c r="L214" s="158"/>
      <c r="M214" s="162"/>
      <c r="N214" s="163"/>
      <c r="O214" s="163"/>
      <c r="P214" s="163"/>
      <c r="Q214" s="163"/>
      <c r="R214" s="163"/>
      <c r="S214" s="163"/>
      <c r="T214" s="164"/>
      <c r="AT214" s="159" t="s">
        <v>144</v>
      </c>
      <c r="AU214" s="159" t="s">
        <v>77</v>
      </c>
      <c r="AV214" s="14" t="s">
        <v>142</v>
      </c>
      <c r="AW214" s="14" t="s">
        <v>30</v>
      </c>
      <c r="AX214" s="14" t="s">
        <v>75</v>
      </c>
      <c r="AY214" s="159" t="s">
        <v>135</v>
      </c>
    </row>
    <row r="215" spans="1:65" s="2" customFormat="1" ht="16.5" customHeight="1">
      <c r="A215" s="298"/>
      <c r="B215" s="131"/>
      <c r="C215" s="168" t="s">
        <v>271</v>
      </c>
      <c r="D215" s="168" t="s">
        <v>368</v>
      </c>
      <c r="E215" s="169" t="s">
        <v>939</v>
      </c>
      <c r="F215" s="170" t="s">
        <v>940</v>
      </c>
      <c r="G215" s="171" t="s">
        <v>279</v>
      </c>
      <c r="H215" s="172">
        <v>14.281000000000001</v>
      </c>
      <c r="I215" s="173"/>
      <c r="J215" s="173">
        <f>ROUND(I215*H215,2)</f>
        <v>0</v>
      </c>
      <c r="K215" s="170" t="s">
        <v>280</v>
      </c>
      <c r="L215" s="174"/>
      <c r="M215" s="175" t="s">
        <v>3</v>
      </c>
      <c r="N215" s="176" t="s">
        <v>41</v>
      </c>
      <c r="O215" s="140">
        <v>0</v>
      </c>
      <c r="P215" s="140">
        <f>O215*H215</f>
        <v>0</v>
      </c>
      <c r="Q215" s="140">
        <v>3.2500000000000001E-2</v>
      </c>
      <c r="R215" s="140">
        <f>Q215*H215</f>
        <v>0.46413250000000006</v>
      </c>
      <c r="S215" s="140">
        <v>0</v>
      </c>
      <c r="T215" s="141">
        <f>S215*H215</f>
        <v>0</v>
      </c>
      <c r="U215" s="298"/>
      <c r="V215" s="298"/>
      <c r="W215" s="298"/>
      <c r="X215" s="298"/>
      <c r="Y215" s="298"/>
      <c r="Z215" s="298"/>
      <c r="AA215" s="298"/>
      <c r="AB215" s="298"/>
      <c r="AC215" s="298"/>
      <c r="AD215" s="298"/>
      <c r="AE215" s="298"/>
      <c r="AR215" s="142" t="s">
        <v>176</v>
      </c>
      <c r="AT215" s="142" t="s">
        <v>368</v>
      </c>
      <c r="AU215" s="142" t="s">
        <v>77</v>
      </c>
      <c r="AY215" s="18" t="s">
        <v>135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8" t="s">
        <v>75</v>
      </c>
      <c r="BK215" s="143">
        <f>ROUND(I215*H215,2)</f>
        <v>0</v>
      </c>
      <c r="BL215" s="18" t="s">
        <v>142</v>
      </c>
      <c r="BM215" s="142" t="s">
        <v>941</v>
      </c>
    </row>
    <row r="216" spans="1:65" s="13" customFormat="1">
      <c r="B216" s="151"/>
      <c r="D216" s="145" t="s">
        <v>144</v>
      </c>
      <c r="E216" s="152" t="s">
        <v>3</v>
      </c>
      <c r="F216" s="153" t="s">
        <v>942</v>
      </c>
      <c r="H216" s="154">
        <v>2.52</v>
      </c>
      <c r="L216" s="151"/>
      <c r="M216" s="155"/>
      <c r="N216" s="156"/>
      <c r="O216" s="156"/>
      <c r="P216" s="156"/>
      <c r="Q216" s="156"/>
      <c r="R216" s="156"/>
      <c r="S216" s="156"/>
      <c r="T216" s="157"/>
      <c r="AT216" s="152" t="s">
        <v>144</v>
      </c>
      <c r="AU216" s="152" t="s">
        <v>77</v>
      </c>
      <c r="AV216" s="13" t="s">
        <v>77</v>
      </c>
      <c r="AW216" s="13" t="s">
        <v>30</v>
      </c>
      <c r="AX216" s="13" t="s">
        <v>75</v>
      </c>
      <c r="AY216" s="152" t="s">
        <v>135</v>
      </c>
    </row>
    <row r="217" spans="1:65" s="13" customFormat="1">
      <c r="B217" s="151"/>
      <c r="D217" s="145" t="s">
        <v>144</v>
      </c>
      <c r="F217" s="153" t="s">
        <v>943</v>
      </c>
      <c r="H217" s="154">
        <v>14.281000000000001</v>
      </c>
      <c r="L217" s="151"/>
      <c r="M217" s="155"/>
      <c r="N217" s="156"/>
      <c r="O217" s="156"/>
      <c r="P217" s="156"/>
      <c r="Q217" s="156"/>
      <c r="R217" s="156"/>
      <c r="S217" s="156"/>
      <c r="T217" s="157"/>
      <c r="AT217" s="152" t="s">
        <v>144</v>
      </c>
      <c r="AU217" s="152" t="s">
        <v>77</v>
      </c>
      <c r="AV217" s="13" t="s">
        <v>77</v>
      </c>
      <c r="AW217" s="13" t="s">
        <v>4</v>
      </c>
      <c r="AX217" s="13" t="s">
        <v>75</v>
      </c>
      <c r="AY217" s="152" t="s">
        <v>135</v>
      </c>
    </row>
    <row r="218" spans="1:65" s="2" customFormat="1" ht="16.5" customHeight="1">
      <c r="A218" s="298"/>
      <c r="B218" s="131"/>
      <c r="C218" s="168" t="s">
        <v>276</v>
      </c>
      <c r="D218" s="168" t="s">
        <v>368</v>
      </c>
      <c r="E218" s="169" t="s">
        <v>944</v>
      </c>
      <c r="F218" s="170" t="s">
        <v>945</v>
      </c>
      <c r="G218" s="171" t="s">
        <v>279</v>
      </c>
      <c r="H218" s="172">
        <v>239.19</v>
      </c>
      <c r="I218" s="173"/>
      <c r="J218" s="173">
        <f>ROUND(I218*H218,2)</f>
        <v>0</v>
      </c>
      <c r="K218" s="170" t="s">
        <v>280</v>
      </c>
      <c r="L218" s="174"/>
      <c r="M218" s="175" t="s">
        <v>3</v>
      </c>
      <c r="N218" s="176" t="s">
        <v>41</v>
      </c>
      <c r="O218" s="140">
        <v>0</v>
      </c>
      <c r="P218" s="140">
        <f>O218*H218</f>
        <v>0</v>
      </c>
      <c r="Q218" s="140">
        <v>0.05</v>
      </c>
      <c r="R218" s="140">
        <f>Q218*H218</f>
        <v>11.9595</v>
      </c>
      <c r="S218" s="140">
        <v>0</v>
      </c>
      <c r="T218" s="141">
        <f>S218*H218</f>
        <v>0</v>
      </c>
      <c r="U218" s="298"/>
      <c r="V218" s="298"/>
      <c r="W218" s="298"/>
      <c r="X218" s="298"/>
      <c r="Y218" s="298"/>
      <c r="Z218" s="298"/>
      <c r="AA218" s="298"/>
      <c r="AB218" s="298"/>
      <c r="AC218" s="298"/>
      <c r="AD218" s="298"/>
      <c r="AE218" s="298"/>
      <c r="AR218" s="142" t="s">
        <v>176</v>
      </c>
      <c r="AT218" s="142" t="s">
        <v>368</v>
      </c>
      <c r="AU218" s="142" t="s">
        <v>77</v>
      </c>
      <c r="AY218" s="18" t="s">
        <v>135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8" t="s">
        <v>75</v>
      </c>
      <c r="BK218" s="143">
        <f>ROUND(I218*H218,2)</f>
        <v>0</v>
      </c>
      <c r="BL218" s="18" t="s">
        <v>142</v>
      </c>
      <c r="BM218" s="142" t="s">
        <v>946</v>
      </c>
    </row>
    <row r="219" spans="1:65" s="13" customFormat="1">
      <c r="B219" s="151"/>
      <c r="D219" s="145" t="s">
        <v>144</v>
      </c>
      <c r="E219" s="152" t="s">
        <v>3</v>
      </c>
      <c r="F219" s="153" t="s">
        <v>947</v>
      </c>
      <c r="H219" s="154">
        <v>37.520000000000003</v>
      </c>
      <c r="L219" s="151"/>
      <c r="M219" s="155"/>
      <c r="N219" s="156"/>
      <c r="O219" s="156"/>
      <c r="P219" s="156"/>
      <c r="Q219" s="156"/>
      <c r="R219" s="156"/>
      <c r="S219" s="156"/>
      <c r="T219" s="157"/>
      <c r="AT219" s="152" t="s">
        <v>144</v>
      </c>
      <c r="AU219" s="152" t="s">
        <v>77</v>
      </c>
      <c r="AV219" s="13" t="s">
        <v>77</v>
      </c>
      <c r="AW219" s="13" t="s">
        <v>30</v>
      </c>
      <c r="AX219" s="13" t="s">
        <v>75</v>
      </c>
      <c r="AY219" s="152" t="s">
        <v>135</v>
      </c>
    </row>
    <row r="220" spans="1:65" s="13" customFormat="1">
      <c r="B220" s="151"/>
      <c r="D220" s="145" t="s">
        <v>144</v>
      </c>
      <c r="F220" s="153" t="s">
        <v>948</v>
      </c>
      <c r="H220" s="154">
        <v>239.19</v>
      </c>
      <c r="L220" s="151"/>
      <c r="M220" s="155"/>
      <c r="N220" s="156"/>
      <c r="O220" s="156"/>
      <c r="P220" s="156"/>
      <c r="Q220" s="156"/>
      <c r="R220" s="156"/>
      <c r="S220" s="156"/>
      <c r="T220" s="157"/>
      <c r="AT220" s="152" t="s">
        <v>144</v>
      </c>
      <c r="AU220" s="152" t="s">
        <v>77</v>
      </c>
      <c r="AV220" s="13" t="s">
        <v>77</v>
      </c>
      <c r="AW220" s="13" t="s">
        <v>4</v>
      </c>
      <c r="AX220" s="13" t="s">
        <v>75</v>
      </c>
      <c r="AY220" s="152" t="s">
        <v>135</v>
      </c>
    </row>
    <row r="221" spans="1:65" s="11" customFormat="1" ht="22.9" customHeight="1">
      <c r="B221" s="119"/>
      <c r="D221" s="120" t="s">
        <v>69</v>
      </c>
      <c r="E221" s="129" t="s">
        <v>161</v>
      </c>
      <c r="F221" s="129" t="s">
        <v>949</v>
      </c>
      <c r="J221" s="130">
        <f>BK221</f>
        <v>0</v>
      </c>
      <c r="L221" s="119"/>
      <c r="M221" s="123"/>
      <c r="N221" s="124"/>
      <c r="O221" s="124"/>
      <c r="P221" s="125">
        <f>SUM(P222:P388)</f>
        <v>1031.7133799999999</v>
      </c>
      <c r="Q221" s="124"/>
      <c r="R221" s="125">
        <f>SUM(R222:R388)</f>
        <v>357.47831989999997</v>
      </c>
      <c r="S221" s="124"/>
      <c r="T221" s="126">
        <f>SUM(T222:T388)</f>
        <v>0</v>
      </c>
      <c r="AR221" s="120" t="s">
        <v>75</v>
      </c>
      <c r="AT221" s="127" t="s">
        <v>69</v>
      </c>
      <c r="AU221" s="127" t="s">
        <v>75</v>
      </c>
      <c r="AY221" s="120" t="s">
        <v>135</v>
      </c>
      <c r="BK221" s="128">
        <f>SUM(BK222:BK388)</f>
        <v>0</v>
      </c>
    </row>
    <row r="222" spans="1:65" s="2" customFormat="1" ht="16.5" customHeight="1">
      <c r="A222" s="298"/>
      <c r="B222" s="131"/>
      <c r="C222" s="132" t="s">
        <v>283</v>
      </c>
      <c r="D222" s="132" t="s">
        <v>137</v>
      </c>
      <c r="E222" s="133" t="s">
        <v>950</v>
      </c>
      <c r="F222" s="134" t="s">
        <v>951</v>
      </c>
      <c r="G222" s="135" t="s">
        <v>140</v>
      </c>
      <c r="H222" s="136">
        <v>794.93</v>
      </c>
      <c r="I222" s="137"/>
      <c r="J222" s="137">
        <f>ROUND(I222*H222,2)</f>
        <v>0</v>
      </c>
      <c r="K222" s="134" t="s">
        <v>141</v>
      </c>
      <c r="L222" s="31"/>
      <c r="M222" s="138" t="s">
        <v>3</v>
      </c>
      <c r="N222" s="139" t="s">
        <v>41</v>
      </c>
      <c r="O222" s="140">
        <v>2.5999999999999999E-2</v>
      </c>
      <c r="P222" s="140">
        <f>O222*H222</f>
        <v>20.668179999999996</v>
      </c>
      <c r="Q222" s="140">
        <v>0</v>
      </c>
      <c r="R222" s="140">
        <f>Q222*H222</f>
        <v>0</v>
      </c>
      <c r="S222" s="140">
        <v>0</v>
      </c>
      <c r="T222" s="141">
        <f>S222*H222</f>
        <v>0</v>
      </c>
      <c r="U222" s="298"/>
      <c r="V222" s="298"/>
      <c r="W222" s="298"/>
      <c r="X222" s="298"/>
      <c r="Y222" s="298"/>
      <c r="Z222" s="298"/>
      <c r="AA222" s="298"/>
      <c r="AB222" s="298"/>
      <c r="AC222" s="298"/>
      <c r="AD222" s="298"/>
      <c r="AE222" s="298"/>
      <c r="AR222" s="142" t="s">
        <v>142</v>
      </c>
      <c r="AT222" s="142" t="s">
        <v>137</v>
      </c>
      <c r="AU222" s="142" t="s">
        <v>77</v>
      </c>
      <c r="AY222" s="18" t="s">
        <v>135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8" t="s">
        <v>75</v>
      </c>
      <c r="BK222" s="143">
        <f>ROUND(I222*H222,2)</f>
        <v>0</v>
      </c>
      <c r="BL222" s="18" t="s">
        <v>142</v>
      </c>
      <c r="BM222" s="142" t="s">
        <v>952</v>
      </c>
    </row>
    <row r="223" spans="1:65" s="12" customFormat="1">
      <c r="B223" s="144"/>
      <c r="D223" s="145" t="s">
        <v>144</v>
      </c>
      <c r="E223" s="146" t="s">
        <v>3</v>
      </c>
      <c r="F223" s="147" t="s">
        <v>863</v>
      </c>
      <c r="H223" s="146" t="s">
        <v>3</v>
      </c>
      <c r="L223" s="144"/>
      <c r="M223" s="148"/>
      <c r="N223" s="149"/>
      <c r="O223" s="149"/>
      <c r="P223" s="149"/>
      <c r="Q223" s="149"/>
      <c r="R223" s="149"/>
      <c r="S223" s="149"/>
      <c r="T223" s="150"/>
      <c r="AT223" s="146" t="s">
        <v>144</v>
      </c>
      <c r="AU223" s="146" t="s">
        <v>77</v>
      </c>
      <c r="AV223" s="12" t="s">
        <v>75</v>
      </c>
      <c r="AW223" s="12" t="s">
        <v>30</v>
      </c>
      <c r="AX223" s="12" t="s">
        <v>70</v>
      </c>
      <c r="AY223" s="146" t="s">
        <v>135</v>
      </c>
    </row>
    <row r="224" spans="1:65" s="12" customFormat="1">
      <c r="B224" s="144"/>
      <c r="D224" s="145" t="s">
        <v>144</v>
      </c>
      <c r="E224" s="146" t="s">
        <v>3</v>
      </c>
      <c r="F224" s="147" t="s">
        <v>409</v>
      </c>
      <c r="H224" s="146" t="s">
        <v>3</v>
      </c>
      <c r="L224" s="144"/>
      <c r="M224" s="148"/>
      <c r="N224" s="149"/>
      <c r="O224" s="149"/>
      <c r="P224" s="149"/>
      <c r="Q224" s="149"/>
      <c r="R224" s="149"/>
      <c r="S224" s="149"/>
      <c r="T224" s="150"/>
      <c r="AT224" s="146" t="s">
        <v>144</v>
      </c>
      <c r="AU224" s="146" t="s">
        <v>77</v>
      </c>
      <c r="AV224" s="12" t="s">
        <v>75</v>
      </c>
      <c r="AW224" s="12" t="s">
        <v>30</v>
      </c>
      <c r="AX224" s="12" t="s">
        <v>70</v>
      </c>
      <c r="AY224" s="146" t="s">
        <v>135</v>
      </c>
    </row>
    <row r="225" spans="1:65" s="12" customFormat="1">
      <c r="B225" s="144"/>
      <c r="D225" s="145" t="s">
        <v>144</v>
      </c>
      <c r="E225" s="146" t="s">
        <v>3</v>
      </c>
      <c r="F225" s="147" t="s">
        <v>864</v>
      </c>
      <c r="H225" s="146" t="s">
        <v>3</v>
      </c>
      <c r="L225" s="144"/>
      <c r="M225" s="148"/>
      <c r="N225" s="149"/>
      <c r="O225" s="149"/>
      <c r="P225" s="149"/>
      <c r="Q225" s="149"/>
      <c r="R225" s="149"/>
      <c r="S225" s="149"/>
      <c r="T225" s="150"/>
      <c r="AT225" s="146" t="s">
        <v>144</v>
      </c>
      <c r="AU225" s="146" t="s">
        <v>77</v>
      </c>
      <c r="AV225" s="12" t="s">
        <v>75</v>
      </c>
      <c r="AW225" s="12" t="s">
        <v>30</v>
      </c>
      <c r="AX225" s="12" t="s">
        <v>70</v>
      </c>
      <c r="AY225" s="146" t="s">
        <v>135</v>
      </c>
    </row>
    <row r="226" spans="1:65" s="13" customFormat="1">
      <c r="B226" s="151"/>
      <c r="D226" s="145" t="s">
        <v>144</v>
      </c>
      <c r="E226" s="152" t="s">
        <v>3</v>
      </c>
      <c r="F226" s="153" t="s">
        <v>790</v>
      </c>
      <c r="H226" s="154">
        <v>560.49</v>
      </c>
      <c r="L226" s="151"/>
      <c r="M226" s="155"/>
      <c r="N226" s="156"/>
      <c r="O226" s="156"/>
      <c r="P226" s="156"/>
      <c r="Q226" s="156"/>
      <c r="R226" s="156"/>
      <c r="S226" s="156"/>
      <c r="T226" s="157"/>
      <c r="AT226" s="152" t="s">
        <v>144</v>
      </c>
      <c r="AU226" s="152" t="s">
        <v>77</v>
      </c>
      <c r="AV226" s="13" t="s">
        <v>77</v>
      </c>
      <c r="AW226" s="13" t="s">
        <v>30</v>
      </c>
      <c r="AX226" s="13" t="s">
        <v>70</v>
      </c>
      <c r="AY226" s="152" t="s">
        <v>135</v>
      </c>
    </row>
    <row r="227" spans="1:65" s="13" customFormat="1">
      <c r="B227" s="151"/>
      <c r="D227" s="145" t="s">
        <v>144</v>
      </c>
      <c r="E227" s="152" t="s">
        <v>3</v>
      </c>
      <c r="F227" s="153" t="s">
        <v>810</v>
      </c>
      <c r="H227" s="154">
        <v>5.77</v>
      </c>
      <c r="L227" s="151"/>
      <c r="M227" s="155"/>
      <c r="N227" s="156"/>
      <c r="O227" s="156"/>
      <c r="P227" s="156"/>
      <c r="Q227" s="156"/>
      <c r="R227" s="156"/>
      <c r="S227" s="156"/>
      <c r="T227" s="157"/>
      <c r="AT227" s="152" t="s">
        <v>144</v>
      </c>
      <c r="AU227" s="152" t="s">
        <v>77</v>
      </c>
      <c r="AV227" s="13" t="s">
        <v>77</v>
      </c>
      <c r="AW227" s="13" t="s">
        <v>30</v>
      </c>
      <c r="AX227" s="13" t="s">
        <v>70</v>
      </c>
      <c r="AY227" s="152" t="s">
        <v>135</v>
      </c>
    </row>
    <row r="228" spans="1:65" s="15" customFormat="1">
      <c r="B228" s="189"/>
      <c r="D228" s="145" t="s">
        <v>144</v>
      </c>
      <c r="E228" s="190" t="s">
        <v>3</v>
      </c>
      <c r="F228" s="191" t="s">
        <v>953</v>
      </c>
      <c r="H228" s="192">
        <v>566.26</v>
      </c>
      <c r="L228" s="189"/>
      <c r="M228" s="193"/>
      <c r="N228" s="194"/>
      <c r="O228" s="194"/>
      <c r="P228" s="194"/>
      <c r="Q228" s="194"/>
      <c r="R228" s="194"/>
      <c r="S228" s="194"/>
      <c r="T228" s="195"/>
      <c r="AT228" s="190" t="s">
        <v>144</v>
      </c>
      <c r="AU228" s="190" t="s">
        <v>77</v>
      </c>
      <c r="AV228" s="15" t="s">
        <v>152</v>
      </c>
      <c r="AW228" s="15" t="s">
        <v>30</v>
      </c>
      <c r="AX228" s="15" t="s">
        <v>70</v>
      </c>
      <c r="AY228" s="190" t="s">
        <v>135</v>
      </c>
    </row>
    <row r="229" spans="1:65" s="13" customFormat="1">
      <c r="B229" s="151"/>
      <c r="D229" s="145" t="s">
        <v>144</v>
      </c>
      <c r="E229" s="152" t="s">
        <v>3</v>
      </c>
      <c r="F229" s="153" t="s">
        <v>793</v>
      </c>
      <c r="H229" s="154">
        <v>42.21</v>
      </c>
      <c r="L229" s="151"/>
      <c r="M229" s="155"/>
      <c r="N229" s="156"/>
      <c r="O229" s="156"/>
      <c r="P229" s="156"/>
      <c r="Q229" s="156"/>
      <c r="R229" s="156"/>
      <c r="S229" s="156"/>
      <c r="T229" s="157"/>
      <c r="AT229" s="152" t="s">
        <v>144</v>
      </c>
      <c r="AU229" s="152" t="s">
        <v>77</v>
      </c>
      <c r="AV229" s="13" t="s">
        <v>77</v>
      </c>
      <c r="AW229" s="13" t="s">
        <v>30</v>
      </c>
      <c r="AX229" s="13" t="s">
        <v>70</v>
      </c>
      <c r="AY229" s="152" t="s">
        <v>135</v>
      </c>
    </row>
    <row r="230" spans="1:65" s="15" customFormat="1">
      <c r="B230" s="189"/>
      <c r="D230" s="145" t="s">
        <v>144</v>
      </c>
      <c r="E230" s="190" t="s">
        <v>3</v>
      </c>
      <c r="F230" s="191" t="s">
        <v>954</v>
      </c>
      <c r="H230" s="192">
        <v>42.21</v>
      </c>
      <c r="L230" s="189"/>
      <c r="M230" s="193"/>
      <c r="N230" s="194"/>
      <c r="O230" s="194"/>
      <c r="P230" s="194"/>
      <c r="Q230" s="194"/>
      <c r="R230" s="194"/>
      <c r="S230" s="194"/>
      <c r="T230" s="195"/>
      <c r="AT230" s="190" t="s">
        <v>144</v>
      </c>
      <c r="AU230" s="190" t="s">
        <v>77</v>
      </c>
      <c r="AV230" s="15" t="s">
        <v>152</v>
      </c>
      <c r="AW230" s="15" t="s">
        <v>30</v>
      </c>
      <c r="AX230" s="15" t="s">
        <v>70</v>
      </c>
      <c r="AY230" s="190" t="s">
        <v>135</v>
      </c>
    </row>
    <row r="231" spans="1:65" s="13" customFormat="1">
      <c r="B231" s="151"/>
      <c r="D231" s="145" t="s">
        <v>144</v>
      </c>
      <c r="E231" s="152" t="s">
        <v>3</v>
      </c>
      <c r="F231" s="153" t="s">
        <v>796</v>
      </c>
      <c r="H231" s="154">
        <v>149.19</v>
      </c>
      <c r="L231" s="151"/>
      <c r="M231" s="155"/>
      <c r="N231" s="156"/>
      <c r="O231" s="156"/>
      <c r="P231" s="156"/>
      <c r="Q231" s="156"/>
      <c r="R231" s="156"/>
      <c r="S231" s="156"/>
      <c r="T231" s="157"/>
      <c r="AT231" s="152" t="s">
        <v>144</v>
      </c>
      <c r="AU231" s="152" t="s">
        <v>77</v>
      </c>
      <c r="AV231" s="13" t="s">
        <v>77</v>
      </c>
      <c r="AW231" s="13" t="s">
        <v>30</v>
      </c>
      <c r="AX231" s="13" t="s">
        <v>70</v>
      </c>
      <c r="AY231" s="152" t="s">
        <v>135</v>
      </c>
    </row>
    <row r="232" spans="1:65" s="13" customFormat="1">
      <c r="B232" s="151"/>
      <c r="D232" s="145" t="s">
        <v>144</v>
      </c>
      <c r="E232" s="152" t="s">
        <v>3</v>
      </c>
      <c r="F232" s="153" t="s">
        <v>803</v>
      </c>
      <c r="H232" s="154">
        <v>37.270000000000003</v>
      </c>
      <c r="L232" s="151"/>
      <c r="M232" s="155"/>
      <c r="N232" s="156"/>
      <c r="O232" s="156"/>
      <c r="P232" s="156"/>
      <c r="Q232" s="156"/>
      <c r="R232" s="156"/>
      <c r="S232" s="156"/>
      <c r="T232" s="157"/>
      <c r="AT232" s="152" t="s">
        <v>144</v>
      </c>
      <c r="AU232" s="152" t="s">
        <v>77</v>
      </c>
      <c r="AV232" s="13" t="s">
        <v>77</v>
      </c>
      <c r="AW232" s="13" t="s">
        <v>30</v>
      </c>
      <c r="AX232" s="13" t="s">
        <v>70</v>
      </c>
      <c r="AY232" s="152" t="s">
        <v>135</v>
      </c>
    </row>
    <row r="233" spans="1:65" s="15" customFormat="1">
      <c r="B233" s="189"/>
      <c r="D233" s="145" t="s">
        <v>144</v>
      </c>
      <c r="E233" s="190" t="s">
        <v>3</v>
      </c>
      <c r="F233" s="191" t="s">
        <v>837</v>
      </c>
      <c r="H233" s="192">
        <v>186.46</v>
      </c>
      <c r="L233" s="189"/>
      <c r="M233" s="193"/>
      <c r="N233" s="194"/>
      <c r="O233" s="194"/>
      <c r="P233" s="194"/>
      <c r="Q233" s="194"/>
      <c r="R233" s="194"/>
      <c r="S233" s="194"/>
      <c r="T233" s="195"/>
      <c r="AT233" s="190" t="s">
        <v>144</v>
      </c>
      <c r="AU233" s="190" t="s">
        <v>77</v>
      </c>
      <c r="AV233" s="15" t="s">
        <v>152</v>
      </c>
      <c r="AW233" s="15" t="s">
        <v>30</v>
      </c>
      <c r="AX233" s="15" t="s">
        <v>70</v>
      </c>
      <c r="AY233" s="190" t="s">
        <v>135</v>
      </c>
    </row>
    <row r="234" spans="1:65" s="14" customFormat="1">
      <c r="B234" s="158"/>
      <c r="D234" s="145" t="s">
        <v>144</v>
      </c>
      <c r="E234" s="159" t="s">
        <v>3</v>
      </c>
      <c r="F234" s="160" t="s">
        <v>147</v>
      </c>
      <c r="H234" s="161">
        <v>794.93</v>
      </c>
      <c r="L234" s="158"/>
      <c r="M234" s="162"/>
      <c r="N234" s="163"/>
      <c r="O234" s="163"/>
      <c r="P234" s="163"/>
      <c r="Q234" s="163"/>
      <c r="R234" s="163"/>
      <c r="S234" s="163"/>
      <c r="T234" s="164"/>
      <c r="AT234" s="159" t="s">
        <v>144</v>
      </c>
      <c r="AU234" s="159" t="s">
        <v>77</v>
      </c>
      <c r="AV234" s="14" t="s">
        <v>142</v>
      </c>
      <c r="AW234" s="14" t="s">
        <v>30</v>
      </c>
      <c r="AX234" s="14" t="s">
        <v>75</v>
      </c>
      <c r="AY234" s="159" t="s">
        <v>135</v>
      </c>
    </row>
    <row r="235" spans="1:65" s="2" customFormat="1" ht="16.5" customHeight="1">
      <c r="A235" s="298"/>
      <c r="B235" s="131"/>
      <c r="C235" s="132" t="s">
        <v>288</v>
      </c>
      <c r="D235" s="132" t="s">
        <v>137</v>
      </c>
      <c r="E235" s="133" t="s">
        <v>955</v>
      </c>
      <c r="F235" s="134" t="s">
        <v>956</v>
      </c>
      <c r="G235" s="135" t="s">
        <v>140</v>
      </c>
      <c r="H235" s="136">
        <v>1231.57</v>
      </c>
      <c r="I235" s="137"/>
      <c r="J235" s="137">
        <f>ROUND(I235*H235,2)</f>
        <v>0</v>
      </c>
      <c r="K235" s="134" t="s">
        <v>141</v>
      </c>
      <c r="L235" s="31"/>
      <c r="M235" s="138" t="s">
        <v>3</v>
      </c>
      <c r="N235" s="139" t="s">
        <v>41</v>
      </c>
      <c r="O235" s="140">
        <v>2.9000000000000001E-2</v>
      </c>
      <c r="P235" s="140">
        <f>O235*H235</f>
        <v>35.715530000000001</v>
      </c>
      <c r="Q235" s="140">
        <v>0</v>
      </c>
      <c r="R235" s="140">
        <f>Q235*H235</f>
        <v>0</v>
      </c>
      <c r="S235" s="140">
        <v>0</v>
      </c>
      <c r="T235" s="141">
        <f>S235*H235</f>
        <v>0</v>
      </c>
      <c r="U235" s="298"/>
      <c r="V235" s="298"/>
      <c r="W235" s="298"/>
      <c r="X235" s="298"/>
      <c r="Y235" s="298"/>
      <c r="Z235" s="298"/>
      <c r="AA235" s="298"/>
      <c r="AB235" s="298"/>
      <c r="AC235" s="298"/>
      <c r="AD235" s="298"/>
      <c r="AE235" s="298"/>
      <c r="AR235" s="142" t="s">
        <v>142</v>
      </c>
      <c r="AT235" s="142" t="s">
        <v>137</v>
      </c>
      <c r="AU235" s="142" t="s">
        <v>77</v>
      </c>
      <c r="AY235" s="18" t="s">
        <v>135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8" t="s">
        <v>75</v>
      </c>
      <c r="BK235" s="143">
        <f>ROUND(I235*H235,2)</f>
        <v>0</v>
      </c>
      <c r="BL235" s="18" t="s">
        <v>142</v>
      </c>
      <c r="BM235" s="142" t="s">
        <v>957</v>
      </c>
    </row>
    <row r="236" spans="1:65" s="12" customFormat="1">
      <c r="B236" s="144"/>
      <c r="D236" s="145" t="s">
        <v>144</v>
      </c>
      <c r="E236" s="146" t="s">
        <v>3</v>
      </c>
      <c r="F236" s="147" t="s">
        <v>863</v>
      </c>
      <c r="H236" s="146" t="s">
        <v>3</v>
      </c>
      <c r="L236" s="144"/>
      <c r="M236" s="148"/>
      <c r="N236" s="149"/>
      <c r="O236" s="149"/>
      <c r="P236" s="149"/>
      <c r="Q236" s="149"/>
      <c r="R236" s="149"/>
      <c r="S236" s="149"/>
      <c r="T236" s="150"/>
      <c r="AT236" s="146" t="s">
        <v>144</v>
      </c>
      <c r="AU236" s="146" t="s">
        <v>77</v>
      </c>
      <c r="AV236" s="12" t="s">
        <v>75</v>
      </c>
      <c r="AW236" s="12" t="s">
        <v>30</v>
      </c>
      <c r="AX236" s="12" t="s">
        <v>70</v>
      </c>
      <c r="AY236" s="146" t="s">
        <v>135</v>
      </c>
    </row>
    <row r="237" spans="1:65" s="12" customFormat="1">
      <c r="B237" s="144"/>
      <c r="D237" s="145" t="s">
        <v>144</v>
      </c>
      <c r="E237" s="146" t="s">
        <v>3</v>
      </c>
      <c r="F237" s="147" t="s">
        <v>409</v>
      </c>
      <c r="H237" s="146" t="s">
        <v>3</v>
      </c>
      <c r="L237" s="144"/>
      <c r="M237" s="148"/>
      <c r="N237" s="149"/>
      <c r="O237" s="149"/>
      <c r="P237" s="149"/>
      <c r="Q237" s="149"/>
      <c r="R237" s="149"/>
      <c r="S237" s="149"/>
      <c r="T237" s="150"/>
      <c r="AT237" s="146" t="s">
        <v>144</v>
      </c>
      <c r="AU237" s="146" t="s">
        <v>77</v>
      </c>
      <c r="AV237" s="12" t="s">
        <v>75</v>
      </c>
      <c r="AW237" s="12" t="s">
        <v>30</v>
      </c>
      <c r="AX237" s="12" t="s">
        <v>70</v>
      </c>
      <c r="AY237" s="146" t="s">
        <v>135</v>
      </c>
    </row>
    <row r="238" spans="1:65" s="12" customFormat="1">
      <c r="B238" s="144"/>
      <c r="D238" s="145" t="s">
        <v>144</v>
      </c>
      <c r="E238" s="146" t="s">
        <v>3</v>
      </c>
      <c r="F238" s="147" t="s">
        <v>864</v>
      </c>
      <c r="H238" s="146" t="s">
        <v>3</v>
      </c>
      <c r="L238" s="144"/>
      <c r="M238" s="148"/>
      <c r="N238" s="149"/>
      <c r="O238" s="149"/>
      <c r="P238" s="149"/>
      <c r="Q238" s="149"/>
      <c r="R238" s="149"/>
      <c r="S238" s="149"/>
      <c r="T238" s="150"/>
      <c r="AT238" s="146" t="s">
        <v>144</v>
      </c>
      <c r="AU238" s="146" t="s">
        <v>77</v>
      </c>
      <c r="AV238" s="12" t="s">
        <v>75</v>
      </c>
      <c r="AW238" s="12" t="s">
        <v>30</v>
      </c>
      <c r="AX238" s="12" t="s">
        <v>70</v>
      </c>
      <c r="AY238" s="146" t="s">
        <v>135</v>
      </c>
    </row>
    <row r="239" spans="1:65" s="13" customFormat="1">
      <c r="B239" s="151"/>
      <c r="D239" s="145" t="s">
        <v>144</v>
      </c>
      <c r="E239" s="152" t="s">
        <v>3</v>
      </c>
      <c r="F239" s="153" t="s">
        <v>778</v>
      </c>
      <c r="H239" s="154">
        <v>794.79</v>
      </c>
      <c r="L239" s="151"/>
      <c r="M239" s="155"/>
      <c r="N239" s="156"/>
      <c r="O239" s="156"/>
      <c r="P239" s="156"/>
      <c r="Q239" s="156"/>
      <c r="R239" s="156"/>
      <c r="S239" s="156"/>
      <c r="T239" s="157"/>
      <c r="AT239" s="152" t="s">
        <v>144</v>
      </c>
      <c r="AU239" s="152" t="s">
        <v>77</v>
      </c>
      <c r="AV239" s="13" t="s">
        <v>77</v>
      </c>
      <c r="AW239" s="13" t="s">
        <v>30</v>
      </c>
      <c r="AX239" s="13" t="s">
        <v>70</v>
      </c>
      <c r="AY239" s="152" t="s">
        <v>135</v>
      </c>
    </row>
    <row r="240" spans="1:65" s="13" customFormat="1">
      <c r="B240" s="151"/>
      <c r="D240" s="145" t="s">
        <v>144</v>
      </c>
      <c r="E240" s="152" t="s">
        <v>3</v>
      </c>
      <c r="F240" s="153" t="s">
        <v>781</v>
      </c>
      <c r="H240" s="154">
        <v>16.27</v>
      </c>
      <c r="L240" s="151"/>
      <c r="M240" s="155"/>
      <c r="N240" s="156"/>
      <c r="O240" s="156"/>
      <c r="P240" s="156"/>
      <c r="Q240" s="156"/>
      <c r="R240" s="156"/>
      <c r="S240" s="156"/>
      <c r="T240" s="157"/>
      <c r="AT240" s="152" t="s">
        <v>144</v>
      </c>
      <c r="AU240" s="152" t="s">
        <v>77</v>
      </c>
      <c r="AV240" s="13" t="s">
        <v>77</v>
      </c>
      <c r="AW240" s="13" t="s">
        <v>30</v>
      </c>
      <c r="AX240" s="13" t="s">
        <v>70</v>
      </c>
      <c r="AY240" s="152" t="s">
        <v>135</v>
      </c>
    </row>
    <row r="241" spans="1:65" s="15" customFormat="1">
      <c r="B241" s="189"/>
      <c r="D241" s="145" t="s">
        <v>144</v>
      </c>
      <c r="E241" s="190" t="s">
        <v>3</v>
      </c>
      <c r="F241" s="191" t="s">
        <v>958</v>
      </c>
      <c r="H241" s="192">
        <v>811.06</v>
      </c>
      <c r="L241" s="189"/>
      <c r="M241" s="193"/>
      <c r="N241" s="194"/>
      <c r="O241" s="194"/>
      <c r="P241" s="194"/>
      <c r="Q241" s="194"/>
      <c r="R241" s="194"/>
      <c r="S241" s="194"/>
      <c r="T241" s="195"/>
      <c r="AT241" s="190" t="s">
        <v>144</v>
      </c>
      <c r="AU241" s="190" t="s">
        <v>77</v>
      </c>
      <c r="AV241" s="15" t="s">
        <v>152</v>
      </c>
      <c r="AW241" s="15" t="s">
        <v>30</v>
      </c>
      <c r="AX241" s="15" t="s">
        <v>70</v>
      </c>
      <c r="AY241" s="190" t="s">
        <v>135</v>
      </c>
    </row>
    <row r="242" spans="1:65" s="13" customFormat="1">
      <c r="B242" s="151"/>
      <c r="D242" s="145" t="s">
        <v>144</v>
      </c>
      <c r="E242" s="152" t="s">
        <v>3</v>
      </c>
      <c r="F242" s="153" t="s">
        <v>784</v>
      </c>
      <c r="H242" s="154">
        <v>415.31</v>
      </c>
      <c r="L242" s="151"/>
      <c r="M242" s="155"/>
      <c r="N242" s="156"/>
      <c r="O242" s="156"/>
      <c r="P242" s="156"/>
      <c r="Q242" s="156"/>
      <c r="R242" s="156"/>
      <c r="S242" s="156"/>
      <c r="T242" s="157"/>
      <c r="AT242" s="152" t="s">
        <v>144</v>
      </c>
      <c r="AU242" s="152" t="s">
        <v>77</v>
      </c>
      <c r="AV242" s="13" t="s">
        <v>77</v>
      </c>
      <c r="AW242" s="13" t="s">
        <v>30</v>
      </c>
      <c r="AX242" s="13" t="s">
        <v>70</v>
      </c>
      <c r="AY242" s="152" t="s">
        <v>135</v>
      </c>
    </row>
    <row r="243" spans="1:65" s="13" customFormat="1">
      <c r="B243" s="151"/>
      <c r="D243" s="145" t="s">
        <v>144</v>
      </c>
      <c r="E243" s="152" t="s">
        <v>3</v>
      </c>
      <c r="F243" s="153" t="s">
        <v>807</v>
      </c>
      <c r="H243" s="154">
        <v>5.2</v>
      </c>
      <c r="L243" s="151"/>
      <c r="M243" s="155"/>
      <c r="N243" s="156"/>
      <c r="O243" s="156"/>
      <c r="P243" s="156"/>
      <c r="Q243" s="156"/>
      <c r="R243" s="156"/>
      <c r="S243" s="156"/>
      <c r="T243" s="157"/>
      <c r="AT243" s="152" t="s">
        <v>144</v>
      </c>
      <c r="AU243" s="152" t="s">
        <v>77</v>
      </c>
      <c r="AV243" s="13" t="s">
        <v>77</v>
      </c>
      <c r="AW243" s="13" t="s">
        <v>30</v>
      </c>
      <c r="AX243" s="13" t="s">
        <v>70</v>
      </c>
      <c r="AY243" s="152" t="s">
        <v>135</v>
      </c>
    </row>
    <row r="244" spans="1:65" s="15" customFormat="1">
      <c r="B244" s="189"/>
      <c r="D244" s="145" t="s">
        <v>144</v>
      </c>
      <c r="E244" s="190" t="s">
        <v>3</v>
      </c>
      <c r="F244" s="191" t="s">
        <v>959</v>
      </c>
      <c r="H244" s="192">
        <v>420.51</v>
      </c>
      <c r="L244" s="189"/>
      <c r="M244" s="193"/>
      <c r="N244" s="194"/>
      <c r="O244" s="194"/>
      <c r="P244" s="194"/>
      <c r="Q244" s="194"/>
      <c r="R244" s="194"/>
      <c r="S244" s="194"/>
      <c r="T244" s="195"/>
      <c r="AT244" s="190" t="s">
        <v>144</v>
      </c>
      <c r="AU244" s="190" t="s">
        <v>77</v>
      </c>
      <c r="AV244" s="15" t="s">
        <v>152</v>
      </c>
      <c r="AW244" s="15" t="s">
        <v>30</v>
      </c>
      <c r="AX244" s="15" t="s">
        <v>70</v>
      </c>
      <c r="AY244" s="190" t="s">
        <v>135</v>
      </c>
    </row>
    <row r="245" spans="1:65" s="14" customFormat="1">
      <c r="B245" s="158"/>
      <c r="D245" s="145" t="s">
        <v>144</v>
      </c>
      <c r="E245" s="159" t="s">
        <v>3</v>
      </c>
      <c r="F245" s="160" t="s">
        <v>147</v>
      </c>
      <c r="H245" s="161">
        <v>1231.57</v>
      </c>
      <c r="L245" s="158"/>
      <c r="M245" s="162"/>
      <c r="N245" s="163"/>
      <c r="O245" s="163"/>
      <c r="P245" s="163"/>
      <c r="Q245" s="163"/>
      <c r="R245" s="163"/>
      <c r="S245" s="163"/>
      <c r="T245" s="164"/>
      <c r="AT245" s="159" t="s">
        <v>144</v>
      </c>
      <c r="AU245" s="159" t="s">
        <v>77</v>
      </c>
      <c r="AV245" s="14" t="s">
        <v>142</v>
      </c>
      <c r="AW245" s="14" t="s">
        <v>30</v>
      </c>
      <c r="AX245" s="14" t="s">
        <v>75</v>
      </c>
      <c r="AY245" s="159" t="s">
        <v>135</v>
      </c>
    </row>
    <row r="246" spans="1:65" s="2" customFormat="1" ht="24">
      <c r="A246" s="298"/>
      <c r="B246" s="131"/>
      <c r="C246" s="132" t="s">
        <v>295</v>
      </c>
      <c r="D246" s="132" t="s">
        <v>137</v>
      </c>
      <c r="E246" s="133" t="s">
        <v>960</v>
      </c>
      <c r="F246" s="134" t="s">
        <v>961</v>
      </c>
      <c r="G246" s="135" t="s">
        <v>140</v>
      </c>
      <c r="H246" s="136">
        <v>811.06</v>
      </c>
      <c r="I246" s="137"/>
      <c r="J246" s="137">
        <f>ROUND(I246*H246,2)</f>
        <v>0</v>
      </c>
      <c r="K246" s="134" t="s">
        <v>141</v>
      </c>
      <c r="L246" s="31"/>
      <c r="M246" s="138" t="s">
        <v>3</v>
      </c>
      <c r="N246" s="139" t="s">
        <v>41</v>
      </c>
      <c r="O246" s="140">
        <v>5.6000000000000001E-2</v>
      </c>
      <c r="P246" s="140">
        <f>O246*H246</f>
        <v>45.419359999999998</v>
      </c>
      <c r="Q246" s="140">
        <v>0</v>
      </c>
      <c r="R246" s="140">
        <f>Q246*H246</f>
        <v>0</v>
      </c>
      <c r="S246" s="140">
        <v>0</v>
      </c>
      <c r="T246" s="141">
        <f>S246*H246</f>
        <v>0</v>
      </c>
      <c r="U246" s="298"/>
      <c r="V246" s="298"/>
      <c r="W246" s="298"/>
      <c r="X246" s="298"/>
      <c r="Y246" s="298"/>
      <c r="Z246" s="298"/>
      <c r="AA246" s="298"/>
      <c r="AB246" s="298"/>
      <c r="AC246" s="298"/>
      <c r="AD246" s="298"/>
      <c r="AE246" s="298"/>
      <c r="AR246" s="142" t="s">
        <v>142</v>
      </c>
      <c r="AT246" s="142" t="s">
        <v>137</v>
      </c>
      <c r="AU246" s="142" t="s">
        <v>77</v>
      </c>
      <c r="AY246" s="18" t="s">
        <v>135</v>
      </c>
      <c r="BE246" s="143">
        <f>IF(N246="základní",J246,0)</f>
        <v>0</v>
      </c>
      <c r="BF246" s="143">
        <f>IF(N246="snížená",J246,0)</f>
        <v>0</v>
      </c>
      <c r="BG246" s="143">
        <f>IF(N246="zákl. přenesená",J246,0)</f>
        <v>0</v>
      </c>
      <c r="BH246" s="143">
        <f>IF(N246="sníž. přenesená",J246,0)</f>
        <v>0</v>
      </c>
      <c r="BI246" s="143">
        <f>IF(N246="nulová",J246,0)</f>
        <v>0</v>
      </c>
      <c r="BJ246" s="18" t="s">
        <v>75</v>
      </c>
      <c r="BK246" s="143">
        <f>ROUND(I246*H246,2)</f>
        <v>0</v>
      </c>
      <c r="BL246" s="18" t="s">
        <v>142</v>
      </c>
      <c r="BM246" s="142" t="s">
        <v>962</v>
      </c>
    </row>
    <row r="247" spans="1:65" s="12" customFormat="1">
      <c r="B247" s="144"/>
      <c r="D247" s="145" t="s">
        <v>144</v>
      </c>
      <c r="E247" s="146" t="s">
        <v>3</v>
      </c>
      <c r="F247" s="147" t="s">
        <v>863</v>
      </c>
      <c r="H247" s="146" t="s">
        <v>3</v>
      </c>
      <c r="L247" s="144"/>
      <c r="M247" s="148"/>
      <c r="N247" s="149"/>
      <c r="O247" s="149"/>
      <c r="P247" s="149"/>
      <c r="Q247" s="149"/>
      <c r="R247" s="149"/>
      <c r="S247" s="149"/>
      <c r="T247" s="150"/>
      <c r="AT247" s="146" t="s">
        <v>144</v>
      </c>
      <c r="AU247" s="146" t="s">
        <v>77</v>
      </c>
      <c r="AV247" s="12" t="s">
        <v>75</v>
      </c>
      <c r="AW247" s="12" t="s">
        <v>30</v>
      </c>
      <c r="AX247" s="12" t="s">
        <v>70</v>
      </c>
      <c r="AY247" s="146" t="s">
        <v>135</v>
      </c>
    </row>
    <row r="248" spans="1:65" s="12" customFormat="1">
      <c r="B248" s="144"/>
      <c r="D248" s="145" t="s">
        <v>144</v>
      </c>
      <c r="E248" s="146" t="s">
        <v>3</v>
      </c>
      <c r="F248" s="147" t="s">
        <v>409</v>
      </c>
      <c r="H248" s="146" t="s">
        <v>3</v>
      </c>
      <c r="L248" s="144"/>
      <c r="M248" s="148"/>
      <c r="N248" s="149"/>
      <c r="O248" s="149"/>
      <c r="P248" s="149"/>
      <c r="Q248" s="149"/>
      <c r="R248" s="149"/>
      <c r="S248" s="149"/>
      <c r="T248" s="150"/>
      <c r="AT248" s="146" t="s">
        <v>144</v>
      </c>
      <c r="AU248" s="146" t="s">
        <v>77</v>
      </c>
      <c r="AV248" s="12" t="s">
        <v>75</v>
      </c>
      <c r="AW248" s="12" t="s">
        <v>30</v>
      </c>
      <c r="AX248" s="12" t="s">
        <v>70</v>
      </c>
      <c r="AY248" s="146" t="s">
        <v>135</v>
      </c>
    </row>
    <row r="249" spans="1:65" s="12" customFormat="1">
      <c r="B249" s="144"/>
      <c r="D249" s="145" t="s">
        <v>144</v>
      </c>
      <c r="E249" s="146" t="s">
        <v>3</v>
      </c>
      <c r="F249" s="147" t="s">
        <v>864</v>
      </c>
      <c r="H249" s="146" t="s">
        <v>3</v>
      </c>
      <c r="L249" s="144"/>
      <c r="M249" s="148"/>
      <c r="N249" s="149"/>
      <c r="O249" s="149"/>
      <c r="P249" s="149"/>
      <c r="Q249" s="149"/>
      <c r="R249" s="149"/>
      <c r="S249" s="149"/>
      <c r="T249" s="150"/>
      <c r="AT249" s="146" t="s">
        <v>144</v>
      </c>
      <c r="AU249" s="146" t="s">
        <v>77</v>
      </c>
      <c r="AV249" s="12" t="s">
        <v>75</v>
      </c>
      <c r="AW249" s="12" t="s">
        <v>30</v>
      </c>
      <c r="AX249" s="12" t="s">
        <v>70</v>
      </c>
      <c r="AY249" s="146" t="s">
        <v>135</v>
      </c>
    </row>
    <row r="250" spans="1:65" s="13" customFormat="1">
      <c r="B250" s="151"/>
      <c r="D250" s="145" t="s">
        <v>144</v>
      </c>
      <c r="E250" s="152" t="s">
        <v>3</v>
      </c>
      <c r="F250" s="153" t="s">
        <v>778</v>
      </c>
      <c r="H250" s="154">
        <v>794.79</v>
      </c>
      <c r="L250" s="151"/>
      <c r="M250" s="155"/>
      <c r="N250" s="156"/>
      <c r="O250" s="156"/>
      <c r="P250" s="156"/>
      <c r="Q250" s="156"/>
      <c r="R250" s="156"/>
      <c r="S250" s="156"/>
      <c r="T250" s="157"/>
      <c r="AT250" s="152" t="s">
        <v>144</v>
      </c>
      <c r="AU250" s="152" t="s">
        <v>77</v>
      </c>
      <c r="AV250" s="13" t="s">
        <v>77</v>
      </c>
      <c r="AW250" s="13" t="s">
        <v>30</v>
      </c>
      <c r="AX250" s="13" t="s">
        <v>70</v>
      </c>
      <c r="AY250" s="152" t="s">
        <v>135</v>
      </c>
    </row>
    <row r="251" spans="1:65" s="13" customFormat="1">
      <c r="B251" s="151"/>
      <c r="D251" s="145" t="s">
        <v>144</v>
      </c>
      <c r="E251" s="152" t="s">
        <v>3</v>
      </c>
      <c r="F251" s="153" t="s">
        <v>781</v>
      </c>
      <c r="H251" s="154">
        <v>16.27</v>
      </c>
      <c r="L251" s="151"/>
      <c r="M251" s="155"/>
      <c r="N251" s="156"/>
      <c r="O251" s="156"/>
      <c r="P251" s="156"/>
      <c r="Q251" s="156"/>
      <c r="R251" s="156"/>
      <c r="S251" s="156"/>
      <c r="T251" s="157"/>
      <c r="AT251" s="152" t="s">
        <v>144</v>
      </c>
      <c r="AU251" s="152" t="s">
        <v>77</v>
      </c>
      <c r="AV251" s="13" t="s">
        <v>77</v>
      </c>
      <c r="AW251" s="13" t="s">
        <v>30</v>
      </c>
      <c r="AX251" s="13" t="s">
        <v>70</v>
      </c>
      <c r="AY251" s="152" t="s">
        <v>135</v>
      </c>
    </row>
    <row r="252" spans="1:65" s="15" customFormat="1">
      <c r="B252" s="189"/>
      <c r="D252" s="145" t="s">
        <v>144</v>
      </c>
      <c r="E252" s="190" t="s">
        <v>3</v>
      </c>
      <c r="F252" s="191" t="s">
        <v>958</v>
      </c>
      <c r="H252" s="192">
        <v>811.06</v>
      </c>
      <c r="L252" s="189"/>
      <c r="M252" s="193"/>
      <c r="N252" s="194"/>
      <c r="O252" s="194"/>
      <c r="P252" s="194"/>
      <c r="Q252" s="194"/>
      <c r="R252" s="194"/>
      <c r="S252" s="194"/>
      <c r="T252" s="195"/>
      <c r="AT252" s="190" t="s">
        <v>144</v>
      </c>
      <c r="AU252" s="190" t="s">
        <v>77</v>
      </c>
      <c r="AV252" s="15" t="s">
        <v>152</v>
      </c>
      <c r="AW252" s="15" t="s">
        <v>30</v>
      </c>
      <c r="AX252" s="15" t="s">
        <v>70</v>
      </c>
      <c r="AY252" s="190" t="s">
        <v>135</v>
      </c>
    </row>
    <row r="253" spans="1:65" s="14" customFormat="1">
      <c r="B253" s="158"/>
      <c r="D253" s="145" t="s">
        <v>144</v>
      </c>
      <c r="E253" s="159" t="s">
        <v>3</v>
      </c>
      <c r="F253" s="160" t="s">
        <v>147</v>
      </c>
      <c r="H253" s="161">
        <v>811.06</v>
      </c>
      <c r="L253" s="158"/>
      <c r="M253" s="162"/>
      <c r="N253" s="163"/>
      <c r="O253" s="163"/>
      <c r="P253" s="163"/>
      <c r="Q253" s="163"/>
      <c r="R253" s="163"/>
      <c r="S253" s="163"/>
      <c r="T253" s="164"/>
      <c r="AT253" s="159" t="s">
        <v>144</v>
      </c>
      <c r="AU253" s="159" t="s">
        <v>77</v>
      </c>
      <c r="AV253" s="14" t="s">
        <v>142</v>
      </c>
      <c r="AW253" s="14" t="s">
        <v>30</v>
      </c>
      <c r="AX253" s="14" t="s">
        <v>75</v>
      </c>
      <c r="AY253" s="159" t="s">
        <v>135</v>
      </c>
    </row>
    <row r="254" spans="1:65" s="2" customFormat="1" ht="36">
      <c r="A254" s="298"/>
      <c r="B254" s="131"/>
      <c r="C254" s="132" t="s">
        <v>300</v>
      </c>
      <c r="D254" s="132" t="s">
        <v>137</v>
      </c>
      <c r="E254" s="133" t="s">
        <v>963</v>
      </c>
      <c r="F254" s="134" t="s">
        <v>964</v>
      </c>
      <c r="G254" s="135" t="s">
        <v>140</v>
      </c>
      <c r="H254" s="136">
        <v>66.760000000000005</v>
      </c>
      <c r="I254" s="137"/>
      <c r="J254" s="137">
        <f>ROUND(I254*H254,2)</f>
        <v>0</v>
      </c>
      <c r="K254" s="134" t="s">
        <v>141</v>
      </c>
      <c r="L254" s="31"/>
      <c r="M254" s="138" t="s">
        <v>3</v>
      </c>
      <c r="N254" s="139" t="s">
        <v>41</v>
      </c>
      <c r="O254" s="140">
        <v>2.1000000000000001E-2</v>
      </c>
      <c r="P254" s="140">
        <f>O254*H254</f>
        <v>1.4019600000000001</v>
      </c>
      <c r="Q254" s="140">
        <v>9.8479999999999998E-2</v>
      </c>
      <c r="R254" s="140">
        <f>Q254*H254</f>
        <v>6.5745248000000007</v>
      </c>
      <c r="S254" s="140">
        <v>0</v>
      </c>
      <c r="T254" s="141">
        <f>S254*H254</f>
        <v>0</v>
      </c>
      <c r="U254" s="298"/>
      <c r="V254" s="298"/>
      <c r="W254" s="298"/>
      <c r="X254" s="298"/>
      <c r="Y254" s="298"/>
      <c r="Z254" s="298"/>
      <c r="AA254" s="298"/>
      <c r="AB254" s="298"/>
      <c r="AC254" s="298"/>
      <c r="AD254" s="298"/>
      <c r="AE254" s="298"/>
      <c r="AR254" s="142" t="s">
        <v>142</v>
      </c>
      <c r="AT254" s="142" t="s">
        <v>137</v>
      </c>
      <c r="AU254" s="142" t="s">
        <v>77</v>
      </c>
      <c r="AY254" s="18" t="s">
        <v>135</v>
      </c>
      <c r="BE254" s="143">
        <f>IF(N254="základní",J254,0)</f>
        <v>0</v>
      </c>
      <c r="BF254" s="143">
        <f>IF(N254="snížená",J254,0)</f>
        <v>0</v>
      </c>
      <c r="BG254" s="143">
        <f>IF(N254="zákl. přenesená",J254,0)</f>
        <v>0</v>
      </c>
      <c r="BH254" s="143">
        <f>IF(N254="sníž. přenesená",J254,0)</f>
        <v>0</v>
      </c>
      <c r="BI254" s="143">
        <f>IF(N254="nulová",J254,0)</f>
        <v>0</v>
      </c>
      <c r="BJ254" s="18" t="s">
        <v>75</v>
      </c>
      <c r="BK254" s="143">
        <f>ROUND(I254*H254,2)</f>
        <v>0</v>
      </c>
      <c r="BL254" s="18" t="s">
        <v>142</v>
      </c>
      <c r="BM254" s="142" t="s">
        <v>965</v>
      </c>
    </row>
    <row r="255" spans="1:65" s="12" customFormat="1">
      <c r="B255" s="144"/>
      <c r="D255" s="145" t="s">
        <v>144</v>
      </c>
      <c r="E255" s="146" t="s">
        <v>3</v>
      </c>
      <c r="F255" s="147" t="s">
        <v>409</v>
      </c>
      <c r="H255" s="146" t="s">
        <v>3</v>
      </c>
      <c r="L255" s="144"/>
      <c r="M255" s="148"/>
      <c r="N255" s="149"/>
      <c r="O255" s="149"/>
      <c r="P255" s="149"/>
      <c r="Q255" s="149"/>
      <c r="R255" s="149"/>
      <c r="S255" s="149"/>
      <c r="T255" s="150"/>
      <c r="AT255" s="146" t="s">
        <v>144</v>
      </c>
      <c r="AU255" s="146" t="s">
        <v>77</v>
      </c>
      <c r="AV255" s="12" t="s">
        <v>75</v>
      </c>
      <c r="AW255" s="12" t="s">
        <v>30</v>
      </c>
      <c r="AX255" s="12" t="s">
        <v>70</v>
      </c>
      <c r="AY255" s="146" t="s">
        <v>135</v>
      </c>
    </row>
    <row r="256" spans="1:65" s="12" customFormat="1">
      <c r="B256" s="144"/>
      <c r="D256" s="145" t="s">
        <v>144</v>
      </c>
      <c r="E256" s="146" t="s">
        <v>3</v>
      </c>
      <c r="F256" s="147" t="s">
        <v>864</v>
      </c>
      <c r="H256" s="146" t="s">
        <v>3</v>
      </c>
      <c r="L256" s="144"/>
      <c r="M256" s="148"/>
      <c r="N256" s="149"/>
      <c r="O256" s="149"/>
      <c r="P256" s="149"/>
      <c r="Q256" s="149"/>
      <c r="R256" s="149"/>
      <c r="S256" s="149"/>
      <c r="T256" s="150"/>
      <c r="AT256" s="146" t="s">
        <v>144</v>
      </c>
      <c r="AU256" s="146" t="s">
        <v>77</v>
      </c>
      <c r="AV256" s="12" t="s">
        <v>75</v>
      </c>
      <c r="AW256" s="12" t="s">
        <v>30</v>
      </c>
      <c r="AX256" s="12" t="s">
        <v>70</v>
      </c>
      <c r="AY256" s="146" t="s">
        <v>135</v>
      </c>
    </row>
    <row r="257" spans="1:65" s="12" customFormat="1">
      <c r="B257" s="144"/>
      <c r="D257" s="145" t="s">
        <v>144</v>
      </c>
      <c r="E257" s="146" t="s">
        <v>3</v>
      </c>
      <c r="F257" s="147" t="s">
        <v>966</v>
      </c>
      <c r="H257" s="146" t="s">
        <v>3</v>
      </c>
      <c r="L257" s="144"/>
      <c r="M257" s="148"/>
      <c r="N257" s="149"/>
      <c r="O257" s="149"/>
      <c r="P257" s="149"/>
      <c r="Q257" s="149"/>
      <c r="R257" s="149"/>
      <c r="S257" s="149"/>
      <c r="T257" s="150"/>
      <c r="AT257" s="146" t="s">
        <v>144</v>
      </c>
      <c r="AU257" s="146" t="s">
        <v>77</v>
      </c>
      <c r="AV257" s="12" t="s">
        <v>75</v>
      </c>
      <c r="AW257" s="12" t="s">
        <v>30</v>
      </c>
      <c r="AX257" s="12" t="s">
        <v>70</v>
      </c>
      <c r="AY257" s="146" t="s">
        <v>135</v>
      </c>
    </row>
    <row r="258" spans="1:65" s="13" customFormat="1">
      <c r="B258" s="151"/>
      <c r="D258" s="145" t="s">
        <v>144</v>
      </c>
      <c r="E258" s="152" t="s">
        <v>3</v>
      </c>
      <c r="F258" s="153" t="s">
        <v>787</v>
      </c>
      <c r="H258" s="154">
        <v>41.1</v>
      </c>
      <c r="L258" s="151"/>
      <c r="M258" s="155"/>
      <c r="N258" s="156"/>
      <c r="O258" s="156"/>
      <c r="P258" s="156"/>
      <c r="Q258" s="156"/>
      <c r="R258" s="156"/>
      <c r="S258" s="156"/>
      <c r="T258" s="157"/>
      <c r="AT258" s="152" t="s">
        <v>144</v>
      </c>
      <c r="AU258" s="152" t="s">
        <v>77</v>
      </c>
      <c r="AV258" s="13" t="s">
        <v>77</v>
      </c>
      <c r="AW258" s="13" t="s">
        <v>30</v>
      </c>
      <c r="AX258" s="13" t="s">
        <v>70</v>
      </c>
      <c r="AY258" s="152" t="s">
        <v>135</v>
      </c>
    </row>
    <row r="259" spans="1:65" s="13" customFormat="1">
      <c r="B259" s="151"/>
      <c r="D259" s="145" t="s">
        <v>144</v>
      </c>
      <c r="E259" s="152" t="s">
        <v>3</v>
      </c>
      <c r="F259" s="153" t="s">
        <v>800</v>
      </c>
      <c r="H259" s="154">
        <v>25.66</v>
      </c>
      <c r="L259" s="151"/>
      <c r="M259" s="155"/>
      <c r="N259" s="156"/>
      <c r="O259" s="156"/>
      <c r="P259" s="156"/>
      <c r="Q259" s="156"/>
      <c r="R259" s="156"/>
      <c r="S259" s="156"/>
      <c r="T259" s="157"/>
      <c r="AT259" s="152" t="s">
        <v>144</v>
      </c>
      <c r="AU259" s="152" t="s">
        <v>77</v>
      </c>
      <c r="AV259" s="13" t="s">
        <v>77</v>
      </c>
      <c r="AW259" s="13" t="s">
        <v>30</v>
      </c>
      <c r="AX259" s="13" t="s">
        <v>70</v>
      </c>
      <c r="AY259" s="152" t="s">
        <v>135</v>
      </c>
    </row>
    <row r="260" spans="1:65" s="14" customFormat="1">
      <c r="B260" s="158"/>
      <c r="D260" s="145" t="s">
        <v>144</v>
      </c>
      <c r="E260" s="159" t="s">
        <v>3</v>
      </c>
      <c r="F260" s="160" t="s">
        <v>147</v>
      </c>
      <c r="H260" s="161">
        <v>66.760000000000005</v>
      </c>
      <c r="L260" s="158"/>
      <c r="M260" s="162"/>
      <c r="N260" s="163"/>
      <c r="O260" s="163"/>
      <c r="P260" s="163"/>
      <c r="Q260" s="163"/>
      <c r="R260" s="163"/>
      <c r="S260" s="163"/>
      <c r="T260" s="164"/>
      <c r="AT260" s="159" t="s">
        <v>144</v>
      </c>
      <c r="AU260" s="159" t="s">
        <v>77</v>
      </c>
      <c r="AV260" s="14" t="s">
        <v>142</v>
      </c>
      <c r="AW260" s="14" t="s">
        <v>30</v>
      </c>
      <c r="AX260" s="14" t="s">
        <v>75</v>
      </c>
      <c r="AY260" s="159" t="s">
        <v>135</v>
      </c>
    </row>
    <row r="261" spans="1:65" s="2" customFormat="1" ht="24">
      <c r="A261" s="298"/>
      <c r="B261" s="131"/>
      <c r="C261" s="132" t="s">
        <v>306</v>
      </c>
      <c r="D261" s="132" t="s">
        <v>137</v>
      </c>
      <c r="E261" s="133" t="s">
        <v>967</v>
      </c>
      <c r="F261" s="134" t="s">
        <v>968</v>
      </c>
      <c r="G261" s="135" t="s">
        <v>140</v>
      </c>
      <c r="H261" s="136">
        <v>1840.04</v>
      </c>
      <c r="I261" s="137"/>
      <c r="J261" s="137">
        <f>ROUND(I261*H261,2)</f>
        <v>0</v>
      </c>
      <c r="K261" s="134" t="s">
        <v>141</v>
      </c>
      <c r="L261" s="31"/>
      <c r="M261" s="138" t="s">
        <v>3</v>
      </c>
      <c r="N261" s="139" t="s">
        <v>41</v>
      </c>
      <c r="O261" s="140">
        <v>2.7E-2</v>
      </c>
      <c r="P261" s="140">
        <f>O261*H261</f>
        <v>49.681080000000001</v>
      </c>
      <c r="Q261" s="140">
        <v>0</v>
      </c>
      <c r="R261" s="140">
        <f>Q261*H261</f>
        <v>0</v>
      </c>
      <c r="S261" s="140">
        <v>0</v>
      </c>
      <c r="T261" s="141">
        <f>S261*H261</f>
        <v>0</v>
      </c>
      <c r="U261" s="298"/>
      <c r="V261" s="298"/>
      <c r="W261" s="298"/>
      <c r="X261" s="298"/>
      <c r="Y261" s="298"/>
      <c r="Z261" s="298"/>
      <c r="AA261" s="298"/>
      <c r="AB261" s="298"/>
      <c r="AC261" s="298"/>
      <c r="AD261" s="298"/>
      <c r="AE261" s="298"/>
      <c r="AR261" s="142" t="s">
        <v>142</v>
      </c>
      <c r="AT261" s="142" t="s">
        <v>137</v>
      </c>
      <c r="AU261" s="142" t="s">
        <v>77</v>
      </c>
      <c r="AY261" s="18" t="s">
        <v>135</v>
      </c>
      <c r="BE261" s="143">
        <f>IF(N261="základní",J261,0)</f>
        <v>0</v>
      </c>
      <c r="BF261" s="143">
        <f>IF(N261="snížená",J261,0)</f>
        <v>0</v>
      </c>
      <c r="BG261" s="143">
        <f>IF(N261="zákl. přenesená",J261,0)</f>
        <v>0</v>
      </c>
      <c r="BH261" s="143">
        <f>IF(N261="sníž. přenesená",J261,0)</f>
        <v>0</v>
      </c>
      <c r="BI261" s="143">
        <f>IF(N261="nulová",J261,0)</f>
        <v>0</v>
      </c>
      <c r="BJ261" s="18" t="s">
        <v>75</v>
      </c>
      <c r="BK261" s="143">
        <f>ROUND(I261*H261,2)</f>
        <v>0</v>
      </c>
      <c r="BL261" s="18" t="s">
        <v>142</v>
      </c>
      <c r="BM261" s="142" t="s">
        <v>969</v>
      </c>
    </row>
    <row r="262" spans="1:65" s="12" customFormat="1">
      <c r="B262" s="144"/>
      <c r="D262" s="145" t="s">
        <v>144</v>
      </c>
      <c r="E262" s="146" t="s">
        <v>3</v>
      </c>
      <c r="F262" s="147" t="s">
        <v>863</v>
      </c>
      <c r="H262" s="146" t="s">
        <v>3</v>
      </c>
      <c r="L262" s="144"/>
      <c r="M262" s="148"/>
      <c r="N262" s="149"/>
      <c r="O262" s="149"/>
      <c r="P262" s="149"/>
      <c r="Q262" s="149"/>
      <c r="R262" s="149"/>
      <c r="S262" s="149"/>
      <c r="T262" s="150"/>
      <c r="AT262" s="146" t="s">
        <v>144</v>
      </c>
      <c r="AU262" s="146" t="s">
        <v>77</v>
      </c>
      <c r="AV262" s="12" t="s">
        <v>75</v>
      </c>
      <c r="AW262" s="12" t="s">
        <v>30</v>
      </c>
      <c r="AX262" s="12" t="s">
        <v>70</v>
      </c>
      <c r="AY262" s="146" t="s">
        <v>135</v>
      </c>
    </row>
    <row r="263" spans="1:65" s="12" customFormat="1">
      <c r="B263" s="144"/>
      <c r="D263" s="145" t="s">
        <v>144</v>
      </c>
      <c r="E263" s="146" t="s">
        <v>3</v>
      </c>
      <c r="F263" s="147" t="s">
        <v>409</v>
      </c>
      <c r="H263" s="146" t="s">
        <v>3</v>
      </c>
      <c r="L263" s="144"/>
      <c r="M263" s="148"/>
      <c r="N263" s="149"/>
      <c r="O263" s="149"/>
      <c r="P263" s="149"/>
      <c r="Q263" s="149"/>
      <c r="R263" s="149"/>
      <c r="S263" s="149"/>
      <c r="T263" s="150"/>
      <c r="AT263" s="146" t="s">
        <v>144</v>
      </c>
      <c r="AU263" s="146" t="s">
        <v>77</v>
      </c>
      <c r="AV263" s="12" t="s">
        <v>75</v>
      </c>
      <c r="AW263" s="12" t="s">
        <v>30</v>
      </c>
      <c r="AX263" s="12" t="s">
        <v>70</v>
      </c>
      <c r="AY263" s="146" t="s">
        <v>135</v>
      </c>
    </row>
    <row r="264" spans="1:65" s="12" customFormat="1">
      <c r="B264" s="144"/>
      <c r="D264" s="145" t="s">
        <v>144</v>
      </c>
      <c r="E264" s="146" t="s">
        <v>3</v>
      </c>
      <c r="F264" s="147" t="s">
        <v>864</v>
      </c>
      <c r="H264" s="146" t="s">
        <v>3</v>
      </c>
      <c r="L264" s="144"/>
      <c r="M264" s="148"/>
      <c r="N264" s="149"/>
      <c r="O264" s="149"/>
      <c r="P264" s="149"/>
      <c r="Q264" s="149"/>
      <c r="R264" s="149"/>
      <c r="S264" s="149"/>
      <c r="T264" s="150"/>
      <c r="AT264" s="146" t="s">
        <v>144</v>
      </c>
      <c r="AU264" s="146" t="s">
        <v>77</v>
      </c>
      <c r="AV264" s="12" t="s">
        <v>75</v>
      </c>
      <c r="AW264" s="12" t="s">
        <v>30</v>
      </c>
      <c r="AX264" s="12" t="s">
        <v>70</v>
      </c>
      <c r="AY264" s="146" t="s">
        <v>135</v>
      </c>
    </row>
    <row r="265" spans="1:65" s="13" customFormat="1">
      <c r="B265" s="151"/>
      <c r="D265" s="145" t="s">
        <v>144</v>
      </c>
      <c r="E265" s="152" t="s">
        <v>3</v>
      </c>
      <c r="F265" s="153" t="s">
        <v>778</v>
      </c>
      <c r="H265" s="154">
        <v>794.79</v>
      </c>
      <c r="L265" s="151"/>
      <c r="M265" s="155"/>
      <c r="N265" s="156"/>
      <c r="O265" s="156"/>
      <c r="P265" s="156"/>
      <c r="Q265" s="156"/>
      <c r="R265" s="156"/>
      <c r="S265" s="156"/>
      <c r="T265" s="157"/>
      <c r="AT265" s="152" t="s">
        <v>144</v>
      </c>
      <c r="AU265" s="152" t="s">
        <v>77</v>
      </c>
      <c r="AV265" s="13" t="s">
        <v>77</v>
      </c>
      <c r="AW265" s="13" t="s">
        <v>30</v>
      </c>
      <c r="AX265" s="13" t="s">
        <v>70</v>
      </c>
      <c r="AY265" s="152" t="s">
        <v>135</v>
      </c>
    </row>
    <row r="266" spans="1:65" s="13" customFormat="1">
      <c r="B266" s="151"/>
      <c r="D266" s="145" t="s">
        <v>144</v>
      </c>
      <c r="E266" s="152" t="s">
        <v>3</v>
      </c>
      <c r="F266" s="153" t="s">
        <v>781</v>
      </c>
      <c r="H266" s="154">
        <v>16.27</v>
      </c>
      <c r="L266" s="151"/>
      <c r="M266" s="155"/>
      <c r="N266" s="156"/>
      <c r="O266" s="156"/>
      <c r="P266" s="156"/>
      <c r="Q266" s="156"/>
      <c r="R266" s="156"/>
      <c r="S266" s="156"/>
      <c r="T266" s="157"/>
      <c r="AT266" s="152" t="s">
        <v>144</v>
      </c>
      <c r="AU266" s="152" t="s">
        <v>77</v>
      </c>
      <c r="AV266" s="13" t="s">
        <v>77</v>
      </c>
      <c r="AW266" s="13" t="s">
        <v>30</v>
      </c>
      <c r="AX266" s="13" t="s">
        <v>70</v>
      </c>
      <c r="AY266" s="152" t="s">
        <v>135</v>
      </c>
    </row>
    <row r="267" spans="1:65" s="15" customFormat="1">
      <c r="B267" s="189"/>
      <c r="D267" s="145" t="s">
        <v>144</v>
      </c>
      <c r="E267" s="190" t="s">
        <v>3</v>
      </c>
      <c r="F267" s="191" t="s">
        <v>958</v>
      </c>
      <c r="H267" s="192">
        <v>811.06</v>
      </c>
      <c r="L267" s="189"/>
      <c r="M267" s="193"/>
      <c r="N267" s="194"/>
      <c r="O267" s="194"/>
      <c r="P267" s="194"/>
      <c r="Q267" s="194"/>
      <c r="R267" s="194"/>
      <c r="S267" s="194"/>
      <c r="T267" s="195"/>
      <c r="AT267" s="190" t="s">
        <v>144</v>
      </c>
      <c r="AU267" s="190" t="s">
        <v>77</v>
      </c>
      <c r="AV267" s="15" t="s">
        <v>152</v>
      </c>
      <c r="AW267" s="15" t="s">
        <v>30</v>
      </c>
      <c r="AX267" s="15" t="s">
        <v>70</v>
      </c>
      <c r="AY267" s="190" t="s">
        <v>135</v>
      </c>
    </row>
    <row r="268" spans="1:65" s="13" customFormat="1">
      <c r="B268" s="151"/>
      <c r="D268" s="145" t="s">
        <v>144</v>
      </c>
      <c r="E268" s="152" t="s">
        <v>3</v>
      </c>
      <c r="F268" s="153" t="s">
        <v>784</v>
      </c>
      <c r="H268" s="154">
        <v>415.31</v>
      </c>
      <c r="L268" s="151"/>
      <c r="M268" s="155"/>
      <c r="N268" s="156"/>
      <c r="O268" s="156"/>
      <c r="P268" s="156"/>
      <c r="Q268" s="156"/>
      <c r="R268" s="156"/>
      <c r="S268" s="156"/>
      <c r="T268" s="157"/>
      <c r="AT268" s="152" t="s">
        <v>144</v>
      </c>
      <c r="AU268" s="152" t="s">
        <v>77</v>
      </c>
      <c r="AV268" s="13" t="s">
        <v>77</v>
      </c>
      <c r="AW268" s="13" t="s">
        <v>30</v>
      </c>
      <c r="AX268" s="13" t="s">
        <v>70</v>
      </c>
      <c r="AY268" s="152" t="s">
        <v>135</v>
      </c>
    </row>
    <row r="269" spans="1:65" s="13" customFormat="1">
      <c r="B269" s="151"/>
      <c r="D269" s="145" t="s">
        <v>144</v>
      </c>
      <c r="E269" s="152" t="s">
        <v>3</v>
      </c>
      <c r="F269" s="153" t="s">
        <v>807</v>
      </c>
      <c r="H269" s="154">
        <v>5.2</v>
      </c>
      <c r="L269" s="151"/>
      <c r="M269" s="155"/>
      <c r="N269" s="156"/>
      <c r="O269" s="156"/>
      <c r="P269" s="156"/>
      <c r="Q269" s="156"/>
      <c r="R269" s="156"/>
      <c r="S269" s="156"/>
      <c r="T269" s="157"/>
      <c r="AT269" s="152" t="s">
        <v>144</v>
      </c>
      <c r="AU269" s="152" t="s">
        <v>77</v>
      </c>
      <c r="AV269" s="13" t="s">
        <v>77</v>
      </c>
      <c r="AW269" s="13" t="s">
        <v>30</v>
      </c>
      <c r="AX269" s="13" t="s">
        <v>70</v>
      </c>
      <c r="AY269" s="152" t="s">
        <v>135</v>
      </c>
    </row>
    <row r="270" spans="1:65" s="15" customFormat="1">
      <c r="B270" s="189"/>
      <c r="D270" s="145" t="s">
        <v>144</v>
      </c>
      <c r="E270" s="190" t="s">
        <v>3</v>
      </c>
      <c r="F270" s="191" t="s">
        <v>970</v>
      </c>
      <c r="H270" s="192">
        <v>420.51</v>
      </c>
      <c r="L270" s="189"/>
      <c r="M270" s="193"/>
      <c r="N270" s="194"/>
      <c r="O270" s="194"/>
      <c r="P270" s="194"/>
      <c r="Q270" s="194"/>
      <c r="R270" s="194"/>
      <c r="S270" s="194"/>
      <c r="T270" s="195"/>
      <c r="AT270" s="190" t="s">
        <v>144</v>
      </c>
      <c r="AU270" s="190" t="s">
        <v>77</v>
      </c>
      <c r="AV270" s="15" t="s">
        <v>152</v>
      </c>
      <c r="AW270" s="15" t="s">
        <v>30</v>
      </c>
      <c r="AX270" s="15" t="s">
        <v>70</v>
      </c>
      <c r="AY270" s="190" t="s">
        <v>135</v>
      </c>
    </row>
    <row r="271" spans="1:65" s="13" customFormat="1">
      <c r="B271" s="151"/>
      <c r="D271" s="145" t="s">
        <v>144</v>
      </c>
      <c r="E271" s="152" t="s">
        <v>3</v>
      </c>
      <c r="F271" s="153" t="s">
        <v>790</v>
      </c>
      <c r="H271" s="154">
        <v>560.49</v>
      </c>
      <c r="L271" s="151"/>
      <c r="M271" s="155"/>
      <c r="N271" s="156"/>
      <c r="O271" s="156"/>
      <c r="P271" s="156"/>
      <c r="Q271" s="156"/>
      <c r="R271" s="156"/>
      <c r="S271" s="156"/>
      <c r="T271" s="157"/>
      <c r="AT271" s="152" t="s">
        <v>144</v>
      </c>
      <c r="AU271" s="152" t="s">
        <v>77</v>
      </c>
      <c r="AV271" s="13" t="s">
        <v>77</v>
      </c>
      <c r="AW271" s="13" t="s">
        <v>30</v>
      </c>
      <c r="AX271" s="13" t="s">
        <v>70</v>
      </c>
      <c r="AY271" s="152" t="s">
        <v>135</v>
      </c>
    </row>
    <row r="272" spans="1:65" s="13" customFormat="1">
      <c r="B272" s="151"/>
      <c r="D272" s="145" t="s">
        <v>144</v>
      </c>
      <c r="E272" s="152" t="s">
        <v>3</v>
      </c>
      <c r="F272" s="153" t="s">
        <v>810</v>
      </c>
      <c r="H272" s="154">
        <v>5.77</v>
      </c>
      <c r="L272" s="151"/>
      <c r="M272" s="155"/>
      <c r="N272" s="156"/>
      <c r="O272" s="156"/>
      <c r="P272" s="156"/>
      <c r="Q272" s="156"/>
      <c r="R272" s="156"/>
      <c r="S272" s="156"/>
      <c r="T272" s="157"/>
      <c r="AT272" s="152" t="s">
        <v>144</v>
      </c>
      <c r="AU272" s="152" t="s">
        <v>77</v>
      </c>
      <c r="AV272" s="13" t="s">
        <v>77</v>
      </c>
      <c r="AW272" s="13" t="s">
        <v>30</v>
      </c>
      <c r="AX272" s="13" t="s">
        <v>70</v>
      </c>
      <c r="AY272" s="152" t="s">
        <v>135</v>
      </c>
    </row>
    <row r="273" spans="1:65" s="15" customFormat="1">
      <c r="B273" s="189"/>
      <c r="D273" s="145" t="s">
        <v>144</v>
      </c>
      <c r="E273" s="190" t="s">
        <v>3</v>
      </c>
      <c r="F273" s="191" t="s">
        <v>953</v>
      </c>
      <c r="H273" s="192">
        <v>566.26</v>
      </c>
      <c r="L273" s="189"/>
      <c r="M273" s="193"/>
      <c r="N273" s="194"/>
      <c r="O273" s="194"/>
      <c r="P273" s="194"/>
      <c r="Q273" s="194"/>
      <c r="R273" s="194"/>
      <c r="S273" s="194"/>
      <c r="T273" s="195"/>
      <c r="AT273" s="190" t="s">
        <v>144</v>
      </c>
      <c r="AU273" s="190" t="s">
        <v>77</v>
      </c>
      <c r="AV273" s="15" t="s">
        <v>152</v>
      </c>
      <c r="AW273" s="15" t="s">
        <v>30</v>
      </c>
      <c r="AX273" s="15" t="s">
        <v>70</v>
      </c>
      <c r="AY273" s="190" t="s">
        <v>135</v>
      </c>
    </row>
    <row r="274" spans="1:65" s="13" customFormat="1">
      <c r="B274" s="151"/>
      <c r="D274" s="145" t="s">
        <v>144</v>
      </c>
      <c r="E274" s="152" t="s">
        <v>3</v>
      </c>
      <c r="F274" s="153" t="s">
        <v>793</v>
      </c>
      <c r="H274" s="154">
        <v>42.21</v>
      </c>
      <c r="L274" s="151"/>
      <c r="M274" s="155"/>
      <c r="N274" s="156"/>
      <c r="O274" s="156"/>
      <c r="P274" s="156"/>
      <c r="Q274" s="156"/>
      <c r="R274" s="156"/>
      <c r="S274" s="156"/>
      <c r="T274" s="157"/>
      <c r="AT274" s="152" t="s">
        <v>144</v>
      </c>
      <c r="AU274" s="152" t="s">
        <v>77</v>
      </c>
      <c r="AV274" s="13" t="s">
        <v>77</v>
      </c>
      <c r="AW274" s="13" t="s">
        <v>30</v>
      </c>
      <c r="AX274" s="13" t="s">
        <v>70</v>
      </c>
      <c r="AY274" s="152" t="s">
        <v>135</v>
      </c>
    </row>
    <row r="275" spans="1:65" s="15" customFormat="1">
      <c r="B275" s="189"/>
      <c r="D275" s="145" t="s">
        <v>144</v>
      </c>
      <c r="E275" s="190" t="s">
        <v>3</v>
      </c>
      <c r="F275" s="191" t="s">
        <v>954</v>
      </c>
      <c r="H275" s="192">
        <v>42.21</v>
      </c>
      <c r="L275" s="189"/>
      <c r="M275" s="193"/>
      <c r="N275" s="194"/>
      <c r="O275" s="194"/>
      <c r="P275" s="194"/>
      <c r="Q275" s="194"/>
      <c r="R275" s="194"/>
      <c r="S275" s="194"/>
      <c r="T275" s="195"/>
      <c r="AT275" s="190" t="s">
        <v>144</v>
      </c>
      <c r="AU275" s="190" t="s">
        <v>77</v>
      </c>
      <c r="AV275" s="15" t="s">
        <v>152</v>
      </c>
      <c r="AW275" s="15" t="s">
        <v>30</v>
      </c>
      <c r="AX275" s="15" t="s">
        <v>70</v>
      </c>
      <c r="AY275" s="190" t="s">
        <v>135</v>
      </c>
    </row>
    <row r="276" spans="1:65" s="14" customFormat="1">
      <c r="B276" s="158"/>
      <c r="D276" s="145" t="s">
        <v>144</v>
      </c>
      <c r="E276" s="159" t="s">
        <v>3</v>
      </c>
      <c r="F276" s="160" t="s">
        <v>147</v>
      </c>
      <c r="H276" s="161">
        <v>1840.04</v>
      </c>
      <c r="L276" s="158"/>
      <c r="M276" s="162"/>
      <c r="N276" s="163"/>
      <c r="O276" s="163"/>
      <c r="P276" s="163"/>
      <c r="Q276" s="163"/>
      <c r="R276" s="163"/>
      <c r="S276" s="163"/>
      <c r="T276" s="164"/>
      <c r="AT276" s="159" t="s">
        <v>144</v>
      </c>
      <c r="AU276" s="159" t="s">
        <v>77</v>
      </c>
      <c r="AV276" s="14" t="s">
        <v>142</v>
      </c>
      <c r="AW276" s="14" t="s">
        <v>30</v>
      </c>
      <c r="AX276" s="14" t="s">
        <v>75</v>
      </c>
      <c r="AY276" s="159" t="s">
        <v>135</v>
      </c>
    </row>
    <row r="277" spans="1:65" s="2" customFormat="1" ht="16.5" customHeight="1">
      <c r="A277" s="298"/>
      <c r="B277" s="131"/>
      <c r="C277" s="132" t="s">
        <v>313</v>
      </c>
      <c r="D277" s="132" t="s">
        <v>137</v>
      </c>
      <c r="E277" s="133" t="s">
        <v>971</v>
      </c>
      <c r="F277" s="134" t="s">
        <v>972</v>
      </c>
      <c r="G277" s="135" t="s">
        <v>140</v>
      </c>
      <c r="H277" s="136">
        <v>28.77</v>
      </c>
      <c r="I277" s="137"/>
      <c r="J277" s="137">
        <f>ROUND(I277*H277,2)</f>
        <v>0</v>
      </c>
      <c r="K277" s="134" t="s">
        <v>141</v>
      </c>
      <c r="L277" s="31"/>
      <c r="M277" s="138" t="s">
        <v>3</v>
      </c>
      <c r="N277" s="139" t="s">
        <v>41</v>
      </c>
      <c r="O277" s="140">
        <v>3.6999999999999998E-2</v>
      </c>
      <c r="P277" s="140">
        <f>O277*H277</f>
        <v>1.0644899999999999</v>
      </c>
      <c r="Q277" s="140">
        <v>0.40799999999999997</v>
      </c>
      <c r="R277" s="140">
        <f>Q277*H277</f>
        <v>11.738159999999999</v>
      </c>
      <c r="S277" s="140">
        <v>0</v>
      </c>
      <c r="T277" s="141">
        <f>S277*H277</f>
        <v>0</v>
      </c>
      <c r="U277" s="298"/>
      <c r="V277" s="298"/>
      <c r="W277" s="298"/>
      <c r="X277" s="298"/>
      <c r="Y277" s="298"/>
      <c r="Z277" s="298"/>
      <c r="AA277" s="298"/>
      <c r="AB277" s="298"/>
      <c r="AC277" s="298"/>
      <c r="AD277" s="298"/>
      <c r="AE277" s="298"/>
      <c r="AR277" s="142" t="s">
        <v>142</v>
      </c>
      <c r="AT277" s="142" t="s">
        <v>137</v>
      </c>
      <c r="AU277" s="142" t="s">
        <v>77</v>
      </c>
      <c r="AY277" s="18" t="s">
        <v>135</v>
      </c>
      <c r="BE277" s="143">
        <f>IF(N277="základní",J277,0)</f>
        <v>0</v>
      </c>
      <c r="BF277" s="143">
        <f>IF(N277="snížená",J277,0)</f>
        <v>0</v>
      </c>
      <c r="BG277" s="143">
        <f>IF(N277="zákl. přenesená",J277,0)</f>
        <v>0</v>
      </c>
      <c r="BH277" s="143">
        <f>IF(N277="sníž. přenesená",J277,0)</f>
        <v>0</v>
      </c>
      <c r="BI277" s="143">
        <f>IF(N277="nulová",J277,0)</f>
        <v>0</v>
      </c>
      <c r="BJ277" s="18" t="s">
        <v>75</v>
      </c>
      <c r="BK277" s="143">
        <f>ROUND(I277*H277,2)</f>
        <v>0</v>
      </c>
      <c r="BL277" s="18" t="s">
        <v>142</v>
      </c>
      <c r="BM277" s="142" t="s">
        <v>973</v>
      </c>
    </row>
    <row r="278" spans="1:65" s="12" customFormat="1">
      <c r="B278" s="144"/>
      <c r="D278" s="145" t="s">
        <v>144</v>
      </c>
      <c r="E278" s="146" t="s">
        <v>3</v>
      </c>
      <c r="F278" s="147" t="s">
        <v>409</v>
      </c>
      <c r="H278" s="146" t="s">
        <v>3</v>
      </c>
      <c r="L278" s="144"/>
      <c r="M278" s="148"/>
      <c r="N278" s="149"/>
      <c r="O278" s="149"/>
      <c r="P278" s="149"/>
      <c r="Q278" s="149"/>
      <c r="R278" s="149"/>
      <c r="S278" s="149"/>
      <c r="T278" s="150"/>
      <c r="AT278" s="146" t="s">
        <v>144</v>
      </c>
      <c r="AU278" s="146" t="s">
        <v>77</v>
      </c>
      <c r="AV278" s="12" t="s">
        <v>75</v>
      </c>
      <c r="AW278" s="12" t="s">
        <v>30</v>
      </c>
      <c r="AX278" s="12" t="s">
        <v>70</v>
      </c>
      <c r="AY278" s="146" t="s">
        <v>135</v>
      </c>
    </row>
    <row r="279" spans="1:65" s="13" customFormat="1">
      <c r="B279" s="151"/>
      <c r="D279" s="145" t="s">
        <v>144</v>
      </c>
      <c r="E279" s="152" t="s">
        <v>3</v>
      </c>
      <c r="F279" s="153" t="s">
        <v>974</v>
      </c>
      <c r="H279" s="154">
        <v>28.77</v>
      </c>
      <c r="L279" s="151"/>
      <c r="M279" s="155"/>
      <c r="N279" s="156"/>
      <c r="O279" s="156"/>
      <c r="P279" s="156"/>
      <c r="Q279" s="156"/>
      <c r="R279" s="156"/>
      <c r="S279" s="156"/>
      <c r="T279" s="157"/>
      <c r="AT279" s="152" t="s">
        <v>144</v>
      </c>
      <c r="AU279" s="152" t="s">
        <v>77</v>
      </c>
      <c r="AV279" s="13" t="s">
        <v>77</v>
      </c>
      <c r="AW279" s="13" t="s">
        <v>30</v>
      </c>
      <c r="AX279" s="13" t="s">
        <v>70</v>
      </c>
      <c r="AY279" s="152" t="s">
        <v>135</v>
      </c>
    </row>
    <row r="280" spans="1:65" s="14" customFormat="1">
      <c r="B280" s="158"/>
      <c r="D280" s="145" t="s">
        <v>144</v>
      </c>
      <c r="E280" s="159" t="s">
        <v>3</v>
      </c>
      <c r="F280" s="160" t="s">
        <v>147</v>
      </c>
      <c r="H280" s="161">
        <v>28.77</v>
      </c>
      <c r="L280" s="158"/>
      <c r="M280" s="162"/>
      <c r="N280" s="163"/>
      <c r="O280" s="163"/>
      <c r="P280" s="163"/>
      <c r="Q280" s="163"/>
      <c r="R280" s="163"/>
      <c r="S280" s="163"/>
      <c r="T280" s="164"/>
      <c r="AT280" s="159" t="s">
        <v>144</v>
      </c>
      <c r="AU280" s="159" t="s">
        <v>77</v>
      </c>
      <c r="AV280" s="14" t="s">
        <v>142</v>
      </c>
      <c r="AW280" s="14" t="s">
        <v>30</v>
      </c>
      <c r="AX280" s="14" t="s">
        <v>75</v>
      </c>
      <c r="AY280" s="159" t="s">
        <v>135</v>
      </c>
    </row>
    <row r="281" spans="1:65" s="2" customFormat="1" ht="16.5" customHeight="1">
      <c r="A281" s="298"/>
      <c r="B281" s="131"/>
      <c r="C281" s="132" t="s">
        <v>318</v>
      </c>
      <c r="D281" s="132" t="s">
        <v>137</v>
      </c>
      <c r="E281" s="133" t="s">
        <v>975</v>
      </c>
      <c r="F281" s="134" t="s">
        <v>976</v>
      </c>
      <c r="G281" s="135" t="s">
        <v>140</v>
      </c>
      <c r="H281" s="136">
        <v>811.06</v>
      </c>
      <c r="I281" s="137"/>
      <c r="J281" s="137">
        <f>ROUND(I281*H281,2)</f>
        <v>0</v>
      </c>
      <c r="K281" s="134" t="s">
        <v>141</v>
      </c>
      <c r="L281" s="31"/>
      <c r="M281" s="138" t="s">
        <v>3</v>
      </c>
      <c r="N281" s="139" t="s">
        <v>41</v>
      </c>
      <c r="O281" s="140">
        <v>4.0000000000000001E-3</v>
      </c>
      <c r="P281" s="140">
        <f>O281*H281</f>
        <v>3.24424</v>
      </c>
      <c r="Q281" s="140">
        <v>0</v>
      </c>
      <c r="R281" s="140">
        <f>Q281*H281</f>
        <v>0</v>
      </c>
      <c r="S281" s="140">
        <v>0</v>
      </c>
      <c r="T281" s="141">
        <f>S281*H281</f>
        <v>0</v>
      </c>
      <c r="U281" s="298"/>
      <c r="V281" s="298"/>
      <c r="W281" s="298"/>
      <c r="X281" s="298"/>
      <c r="Y281" s="298"/>
      <c r="Z281" s="298"/>
      <c r="AA281" s="298"/>
      <c r="AB281" s="298"/>
      <c r="AC281" s="298"/>
      <c r="AD281" s="298"/>
      <c r="AE281" s="298"/>
      <c r="AR281" s="142" t="s">
        <v>142</v>
      </c>
      <c r="AT281" s="142" t="s">
        <v>137</v>
      </c>
      <c r="AU281" s="142" t="s">
        <v>77</v>
      </c>
      <c r="AY281" s="18" t="s">
        <v>135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8" t="s">
        <v>75</v>
      </c>
      <c r="BK281" s="143">
        <f>ROUND(I281*H281,2)</f>
        <v>0</v>
      </c>
      <c r="BL281" s="18" t="s">
        <v>142</v>
      </c>
      <c r="BM281" s="142" t="s">
        <v>977</v>
      </c>
    </row>
    <row r="282" spans="1:65" s="12" customFormat="1">
      <c r="B282" s="144"/>
      <c r="D282" s="145" t="s">
        <v>144</v>
      </c>
      <c r="E282" s="146" t="s">
        <v>3</v>
      </c>
      <c r="F282" s="147" t="s">
        <v>863</v>
      </c>
      <c r="H282" s="146" t="s">
        <v>3</v>
      </c>
      <c r="L282" s="144"/>
      <c r="M282" s="148"/>
      <c r="N282" s="149"/>
      <c r="O282" s="149"/>
      <c r="P282" s="149"/>
      <c r="Q282" s="149"/>
      <c r="R282" s="149"/>
      <c r="S282" s="149"/>
      <c r="T282" s="150"/>
      <c r="AT282" s="146" t="s">
        <v>144</v>
      </c>
      <c r="AU282" s="146" t="s">
        <v>77</v>
      </c>
      <c r="AV282" s="12" t="s">
        <v>75</v>
      </c>
      <c r="AW282" s="12" t="s">
        <v>30</v>
      </c>
      <c r="AX282" s="12" t="s">
        <v>70</v>
      </c>
      <c r="AY282" s="146" t="s">
        <v>135</v>
      </c>
    </row>
    <row r="283" spans="1:65" s="12" customFormat="1">
      <c r="B283" s="144"/>
      <c r="D283" s="145" t="s">
        <v>144</v>
      </c>
      <c r="E283" s="146" t="s">
        <v>3</v>
      </c>
      <c r="F283" s="147" t="s">
        <v>409</v>
      </c>
      <c r="H283" s="146" t="s">
        <v>3</v>
      </c>
      <c r="L283" s="144"/>
      <c r="M283" s="148"/>
      <c r="N283" s="149"/>
      <c r="O283" s="149"/>
      <c r="P283" s="149"/>
      <c r="Q283" s="149"/>
      <c r="R283" s="149"/>
      <c r="S283" s="149"/>
      <c r="T283" s="150"/>
      <c r="AT283" s="146" t="s">
        <v>144</v>
      </c>
      <c r="AU283" s="146" t="s">
        <v>77</v>
      </c>
      <c r="AV283" s="12" t="s">
        <v>75</v>
      </c>
      <c r="AW283" s="12" t="s">
        <v>30</v>
      </c>
      <c r="AX283" s="12" t="s">
        <v>70</v>
      </c>
      <c r="AY283" s="146" t="s">
        <v>135</v>
      </c>
    </row>
    <row r="284" spans="1:65" s="12" customFormat="1">
      <c r="B284" s="144"/>
      <c r="D284" s="145" t="s">
        <v>144</v>
      </c>
      <c r="E284" s="146" t="s">
        <v>3</v>
      </c>
      <c r="F284" s="147" t="s">
        <v>864</v>
      </c>
      <c r="H284" s="146" t="s">
        <v>3</v>
      </c>
      <c r="L284" s="144"/>
      <c r="M284" s="148"/>
      <c r="N284" s="149"/>
      <c r="O284" s="149"/>
      <c r="P284" s="149"/>
      <c r="Q284" s="149"/>
      <c r="R284" s="149"/>
      <c r="S284" s="149"/>
      <c r="T284" s="150"/>
      <c r="AT284" s="146" t="s">
        <v>144</v>
      </c>
      <c r="AU284" s="146" t="s">
        <v>77</v>
      </c>
      <c r="AV284" s="12" t="s">
        <v>75</v>
      </c>
      <c r="AW284" s="12" t="s">
        <v>30</v>
      </c>
      <c r="AX284" s="12" t="s">
        <v>70</v>
      </c>
      <c r="AY284" s="146" t="s">
        <v>135</v>
      </c>
    </row>
    <row r="285" spans="1:65" s="13" customFormat="1">
      <c r="B285" s="151"/>
      <c r="D285" s="145" t="s">
        <v>144</v>
      </c>
      <c r="E285" s="152" t="s">
        <v>3</v>
      </c>
      <c r="F285" s="153" t="s">
        <v>778</v>
      </c>
      <c r="H285" s="154">
        <v>794.79</v>
      </c>
      <c r="L285" s="151"/>
      <c r="M285" s="155"/>
      <c r="N285" s="156"/>
      <c r="O285" s="156"/>
      <c r="P285" s="156"/>
      <c r="Q285" s="156"/>
      <c r="R285" s="156"/>
      <c r="S285" s="156"/>
      <c r="T285" s="157"/>
      <c r="AT285" s="152" t="s">
        <v>144</v>
      </c>
      <c r="AU285" s="152" t="s">
        <v>77</v>
      </c>
      <c r="AV285" s="13" t="s">
        <v>77</v>
      </c>
      <c r="AW285" s="13" t="s">
        <v>30</v>
      </c>
      <c r="AX285" s="13" t="s">
        <v>70</v>
      </c>
      <c r="AY285" s="152" t="s">
        <v>135</v>
      </c>
    </row>
    <row r="286" spans="1:65" s="13" customFormat="1">
      <c r="B286" s="151"/>
      <c r="D286" s="145" t="s">
        <v>144</v>
      </c>
      <c r="E286" s="152" t="s">
        <v>3</v>
      </c>
      <c r="F286" s="153" t="s">
        <v>781</v>
      </c>
      <c r="H286" s="154">
        <v>16.27</v>
      </c>
      <c r="L286" s="151"/>
      <c r="M286" s="155"/>
      <c r="N286" s="156"/>
      <c r="O286" s="156"/>
      <c r="P286" s="156"/>
      <c r="Q286" s="156"/>
      <c r="R286" s="156"/>
      <c r="S286" s="156"/>
      <c r="T286" s="157"/>
      <c r="AT286" s="152" t="s">
        <v>144</v>
      </c>
      <c r="AU286" s="152" t="s">
        <v>77</v>
      </c>
      <c r="AV286" s="13" t="s">
        <v>77</v>
      </c>
      <c r="AW286" s="13" t="s">
        <v>30</v>
      </c>
      <c r="AX286" s="13" t="s">
        <v>70</v>
      </c>
      <c r="AY286" s="152" t="s">
        <v>135</v>
      </c>
    </row>
    <row r="287" spans="1:65" s="15" customFormat="1">
      <c r="B287" s="189"/>
      <c r="D287" s="145" t="s">
        <v>144</v>
      </c>
      <c r="E287" s="190" t="s">
        <v>3</v>
      </c>
      <c r="F287" s="191" t="s">
        <v>958</v>
      </c>
      <c r="H287" s="192">
        <v>811.06</v>
      </c>
      <c r="L287" s="189"/>
      <c r="M287" s="193"/>
      <c r="N287" s="194"/>
      <c r="O287" s="194"/>
      <c r="P287" s="194"/>
      <c r="Q287" s="194"/>
      <c r="R287" s="194"/>
      <c r="S287" s="194"/>
      <c r="T287" s="195"/>
      <c r="AT287" s="190" t="s">
        <v>144</v>
      </c>
      <c r="AU287" s="190" t="s">
        <v>77</v>
      </c>
      <c r="AV287" s="15" t="s">
        <v>152</v>
      </c>
      <c r="AW287" s="15" t="s">
        <v>30</v>
      </c>
      <c r="AX287" s="15" t="s">
        <v>70</v>
      </c>
      <c r="AY287" s="190" t="s">
        <v>135</v>
      </c>
    </row>
    <row r="288" spans="1:65" s="14" customFormat="1">
      <c r="B288" s="158"/>
      <c r="D288" s="145" t="s">
        <v>144</v>
      </c>
      <c r="E288" s="159" t="s">
        <v>3</v>
      </c>
      <c r="F288" s="160" t="s">
        <v>147</v>
      </c>
      <c r="H288" s="161">
        <v>811.06</v>
      </c>
      <c r="L288" s="158"/>
      <c r="M288" s="162"/>
      <c r="N288" s="163"/>
      <c r="O288" s="163"/>
      <c r="P288" s="163"/>
      <c r="Q288" s="163"/>
      <c r="R288" s="163"/>
      <c r="S288" s="163"/>
      <c r="T288" s="164"/>
      <c r="AT288" s="159" t="s">
        <v>144</v>
      </c>
      <c r="AU288" s="159" t="s">
        <v>77</v>
      </c>
      <c r="AV288" s="14" t="s">
        <v>142</v>
      </c>
      <c r="AW288" s="14" t="s">
        <v>30</v>
      </c>
      <c r="AX288" s="14" t="s">
        <v>75</v>
      </c>
      <c r="AY288" s="159" t="s">
        <v>135</v>
      </c>
    </row>
    <row r="289" spans="1:65" s="2" customFormat="1" ht="16.5" customHeight="1">
      <c r="A289" s="298"/>
      <c r="B289" s="131"/>
      <c r="C289" s="132" t="s">
        <v>327</v>
      </c>
      <c r="D289" s="132" t="s">
        <v>137</v>
      </c>
      <c r="E289" s="133" t="s">
        <v>978</v>
      </c>
      <c r="F289" s="134" t="s">
        <v>979</v>
      </c>
      <c r="G289" s="135" t="s">
        <v>140</v>
      </c>
      <c r="H289" s="136">
        <v>811.06</v>
      </c>
      <c r="I289" s="137"/>
      <c r="J289" s="137">
        <f>ROUND(I289*H289,2)</f>
        <v>0</v>
      </c>
      <c r="K289" s="134" t="s">
        <v>141</v>
      </c>
      <c r="L289" s="31"/>
      <c r="M289" s="138" t="s">
        <v>3</v>
      </c>
      <c r="N289" s="139" t="s">
        <v>41</v>
      </c>
      <c r="O289" s="140">
        <v>2E-3</v>
      </c>
      <c r="P289" s="140">
        <f>O289*H289</f>
        <v>1.62212</v>
      </c>
      <c r="Q289" s="140">
        <v>0</v>
      </c>
      <c r="R289" s="140">
        <f>Q289*H289</f>
        <v>0</v>
      </c>
      <c r="S289" s="140">
        <v>0</v>
      </c>
      <c r="T289" s="141">
        <f>S289*H289</f>
        <v>0</v>
      </c>
      <c r="U289" s="298"/>
      <c r="V289" s="298"/>
      <c r="W289" s="298"/>
      <c r="X289" s="298"/>
      <c r="Y289" s="298"/>
      <c r="Z289" s="298"/>
      <c r="AA289" s="298"/>
      <c r="AB289" s="298"/>
      <c r="AC289" s="298"/>
      <c r="AD289" s="298"/>
      <c r="AE289" s="298"/>
      <c r="AR289" s="142" t="s">
        <v>142</v>
      </c>
      <c r="AT289" s="142" t="s">
        <v>137</v>
      </c>
      <c r="AU289" s="142" t="s">
        <v>77</v>
      </c>
      <c r="AY289" s="18" t="s">
        <v>135</v>
      </c>
      <c r="BE289" s="143">
        <f>IF(N289="základní",J289,0)</f>
        <v>0</v>
      </c>
      <c r="BF289" s="143">
        <f>IF(N289="snížená",J289,0)</f>
        <v>0</v>
      </c>
      <c r="BG289" s="143">
        <f>IF(N289="zákl. přenesená",J289,0)</f>
        <v>0</v>
      </c>
      <c r="BH289" s="143">
        <f>IF(N289="sníž. přenesená",J289,0)</f>
        <v>0</v>
      </c>
      <c r="BI289" s="143">
        <f>IF(N289="nulová",J289,0)</f>
        <v>0</v>
      </c>
      <c r="BJ289" s="18" t="s">
        <v>75</v>
      </c>
      <c r="BK289" s="143">
        <f>ROUND(I289*H289,2)</f>
        <v>0</v>
      </c>
      <c r="BL289" s="18" t="s">
        <v>142</v>
      </c>
      <c r="BM289" s="142" t="s">
        <v>980</v>
      </c>
    </row>
    <row r="290" spans="1:65" s="12" customFormat="1">
      <c r="B290" s="144"/>
      <c r="D290" s="145" t="s">
        <v>144</v>
      </c>
      <c r="E290" s="146" t="s">
        <v>3</v>
      </c>
      <c r="F290" s="147" t="s">
        <v>863</v>
      </c>
      <c r="H290" s="146" t="s">
        <v>3</v>
      </c>
      <c r="L290" s="144"/>
      <c r="M290" s="148"/>
      <c r="N290" s="149"/>
      <c r="O290" s="149"/>
      <c r="P290" s="149"/>
      <c r="Q290" s="149"/>
      <c r="R290" s="149"/>
      <c r="S290" s="149"/>
      <c r="T290" s="150"/>
      <c r="AT290" s="146" t="s">
        <v>144</v>
      </c>
      <c r="AU290" s="146" t="s">
        <v>77</v>
      </c>
      <c r="AV290" s="12" t="s">
        <v>75</v>
      </c>
      <c r="AW290" s="12" t="s">
        <v>30</v>
      </c>
      <c r="AX290" s="12" t="s">
        <v>70</v>
      </c>
      <c r="AY290" s="146" t="s">
        <v>135</v>
      </c>
    </row>
    <row r="291" spans="1:65" s="12" customFormat="1">
      <c r="B291" s="144"/>
      <c r="D291" s="145" t="s">
        <v>144</v>
      </c>
      <c r="E291" s="146" t="s">
        <v>3</v>
      </c>
      <c r="F291" s="147" t="s">
        <v>409</v>
      </c>
      <c r="H291" s="146" t="s">
        <v>3</v>
      </c>
      <c r="L291" s="144"/>
      <c r="M291" s="148"/>
      <c r="N291" s="149"/>
      <c r="O291" s="149"/>
      <c r="P291" s="149"/>
      <c r="Q291" s="149"/>
      <c r="R291" s="149"/>
      <c r="S291" s="149"/>
      <c r="T291" s="150"/>
      <c r="AT291" s="146" t="s">
        <v>144</v>
      </c>
      <c r="AU291" s="146" t="s">
        <v>77</v>
      </c>
      <c r="AV291" s="12" t="s">
        <v>75</v>
      </c>
      <c r="AW291" s="12" t="s">
        <v>30</v>
      </c>
      <c r="AX291" s="12" t="s">
        <v>70</v>
      </c>
      <c r="AY291" s="146" t="s">
        <v>135</v>
      </c>
    </row>
    <row r="292" spans="1:65" s="12" customFormat="1">
      <c r="B292" s="144"/>
      <c r="D292" s="145" t="s">
        <v>144</v>
      </c>
      <c r="E292" s="146" t="s">
        <v>3</v>
      </c>
      <c r="F292" s="147" t="s">
        <v>864</v>
      </c>
      <c r="H292" s="146" t="s">
        <v>3</v>
      </c>
      <c r="L292" s="144"/>
      <c r="M292" s="148"/>
      <c r="N292" s="149"/>
      <c r="O292" s="149"/>
      <c r="P292" s="149"/>
      <c r="Q292" s="149"/>
      <c r="R292" s="149"/>
      <c r="S292" s="149"/>
      <c r="T292" s="150"/>
      <c r="AT292" s="146" t="s">
        <v>144</v>
      </c>
      <c r="AU292" s="146" t="s">
        <v>77</v>
      </c>
      <c r="AV292" s="12" t="s">
        <v>75</v>
      </c>
      <c r="AW292" s="12" t="s">
        <v>30</v>
      </c>
      <c r="AX292" s="12" t="s">
        <v>70</v>
      </c>
      <c r="AY292" s="146" t="s">
        <v>135</v>
      </c>
    </row>
    <row r="293" spans="1:65" s="13" customFormat="1">
      <c r="B293" s="151"/>
      <c r="D293" s="145" t="s">
        <v>144</v>
      </c>
      <c r="E293" s="152" t="s">
        <v>3</v>
      </c>
      <c r="F293" s="153" t="s">
        <v>778</v>
      </c>
      <c r="H293" s="154">
        <v>794.79</v>
      </c>
      <c r="L293" s="151"/>
      <c r="M293" s="155"/>
      <c r="N293" s="156"/>
      <c r="O293" s="156"/>
      <c r="P293" s="156"/>
      <c r="Q293" s="156"/>
      <c r="R293" s="156"/>
      <c r="S293" s="156"/>
      <c r="T293" s="157"/>
      <c r="AT293" s="152" t="s">
        <v>144</v>
      </c>
      <c r="AU293" s="152" t="s">
        <v>77</v>
      </c>
      <c r="AV293" s="13" t="s">
        <v>77</v>
      </c>
      <c r="AW293" s="13" t="s">
        <v>30</v>
      </c>
      <c r="AX293" s="13" t="s">
        <v>70</v>
      </c>
      <c r="AY293" s="152" t="s">
        <v>135</v>
      </c>
    </row>
    <row r="294" spans="1:65" s="13" customFormat="1">
      <c r="B294" s="151"/>
      <c r="D294" s="145" t="s">
        <v>144</v>
      </c>
      <c r="E294" s="152" t="s">
        <v>3</v>
      </c>
      <c r="F294" s="153" t="s">
        <v>781</v>
      </c>
      <c r="H294" s="154">
        <v>16.27</v>
      </c>
      <c r="L294" s="151"/>
      <c r="M294" s="155"/>
      <c r="N294" s="156"/>
      <c r="O294" s="156"/>
      <c r="P294" s="156"/>
      <c r="Q294" s="156"/>
      <c r="R294" s="156"/>
      <c r="S294" s="156"/>
      <c r="T294" s="157"/>
      <c r="AT294" s="152" t="s">
        <v>144</v>
      </c>
      <c r="AU294" s="152" t="s">
        <v>77</v>
      </c>
      <c r="AV294" s="13" t="s">
        <v>77</v>
      </c>
      <c r="AW294" s="13" t="s">
        <v>30</v>
      </c>
      <c r="AX294" s="13" t="s">
        <v>70</v>
      </c>
      <c r="AY294" s="152" t="s">
        <v>135</v>
      </c>
    </row>
    <row r="295" spans="1:65" s="15" customFormat="1">
      <c r="B295" s="189"/>
      <c r="D295" s="145" t="s">
        <v>144</v>
      </c>
      <c r="E295" s="190" t="s">
        <v>3</v>
      </c>
      <c r="F295" s="191" t="s">
        <v>958</v>
      </c>
      <c r="H295" s="192">
        <v>811.06</v>
      </c>
      <c r="L295" s="189"/>
      <c r="M295" s="193"/>
      <c r="N295" s="194"/>
      <c r="O295" s="194"/>
      <c r="P295" s="194"/>
      <c r="Q295" s="194"/>
      <c r="R295" s="194"/>
      <c r="S295" s="194"/>
      <c r="T295" s="195"/>
      <c r="AT295" s="190" t="s">
        <v>144</v>
      </c>
      <c r="AU295" s="190" t="s">
        <v>77</v>
      </c>
      <c r="AV295" s="15" t="s">
        <v>152</v>
      </c>
      <c r="AW295" s="15" t="s">
        <v>30</v>
      </c>
      <c r="AX295" s="15" t="s">
        <v>70</v>
      </c>
      <c r="AY295" s="190" t="s">
        <v>135</v>
      </c>
    </row>
    <row r="296" spans="1:65" s="14" customFormat="1">
      <c r="B296" s="158"/>
      <c r="D296" s="145" t="s">
        <v>144</v>
      </c>
      <c r="E296" s="159" t="s">
        <v>3</v>
      </c>
      <c r="F296" s="160" t="s">
        <v>147</v>
      </c>
      <c r="H296" s="161">
        <v>811.06</v>
      </c>
      <c r="L296" s="158"/>
      <c r="M296" s="162"/>
      <c r="N296" s="163"/>
      <c r="O296" s="163"/>
      <c r="P296" s="163"/>
      <c r="Q296" s="163"/>
      <c r="R296" s="163"/>
      <c r="S296" s="163"/>
      <c r="T296" s="164"/>
      <c r="AT296" s="159" t="s">
        <v>144</v>
      </c>
      <c r="AU296" s="159" t="s">
        <v>77</v>
      </c>
      <c r="AV296" s="14" t="s">
        <v>142</v>
      </c>
      <c r="AW296" s="14" t="s">
        <v>30</v>
      </c>
      <c r="AX296" s="14" t="s">
        <v>75</v>
      </c>
      <c r="AY296" s="159" t="s">
        <v>135</v>
      </c>
    </row>
    <row r="297" spans="1:65" s="2" customFormat="1" ht="24">
      <c r="A297" s="298"/>
      <c r="B297" s="131"/>
      <c r="C297" s="132" t="s">
        <v>333</v>
      </c>
      <c r="D297" s="132" t="s">
        <v>137</v>
      </c>
      <c r="E297" s="133" t="s">
        <v>981</v>
      </c>
      <c r="F297" s="134" t="s">
        <v>982</v>
      </c>
      <c r="G297" s="135" t="s">
        <v>140</v>
      </c>
      <c r="H297" s="136">
        <v>811.06</v>
      </c>
      <c r="I297" s="137"/>
      <c r="J297" s="137">
        <f>ROUND(I297*H297,2)</f>
        <v>0</v>
      </c>
      <c r="K297" s="134" t="s">
        <v>141</v>
      </c>
      <c r="L297" s="31"/>
      <c r="M297" s="138" t="s">
        <v>3</v>
      </c>
      <c r="N297" s="139" t="s">
        <v>41</v>
      </c>
      <c r="O297" s="140">
        <v>6.6000000000000003E-2</v>
      </c>
      <c r="P297" s="140">
        <f>O297*H297</f>
        <v>53.529959999999996</v>
      </c>
      <c r="Q297" s="140">
        <v>0</v>
      </c>
      <c r="R297" s="140">
        <f>Q297*H297</f>
        <v>0</v>
      </c>
      <c r="S297" s="140">
        <v>0</v>
      </c>
      <c r="T297" s="141">
        <f>S297*H297</f>
        <v>0</v>
      </c>
      <c r="U297" s="298"/>
      <c r="V297" s="298"/>
      <c r="W297" s="298"/>
      <c r="X297" s="298"/>
      <c r="Y297" s="298"/>
      <c r="Z297" s="298"/>
      <c r="AA297" s="298"/>
      <c r="AB297" s="298"/>
      <c r="AC297" s="298"/>
      <c r="AD297" s="298"/>
      <c r="AE297" s="298"/>
      <c r="AR297" s="142" t="s">
        <v>142</v>
      </c>
      <c r="AT297" s="142" t="s">
        <v>137</v>
      </c>
      <c r="AU297" s="142" t="s">
        <v>77</v>
      </c>
      <c r="AY297" s="18" t="s">
        <v>135</v>
      </c>
      <c r="BE297" s="143">
        <f>IF(N297="základní",J297,0)</f>
        <v>0</v>
      </c>
      <c r="BF297" s="143">
        <f>IF(N297="snížená",J297,0)</f>
        <v>0</v>
      </c>
      <c r="BG297" s="143">
        <f>IF(N297="zákl. přenesená",J297,0)</f>
        <v>0</v>
      </c>
      <c r="BH297" s="143">
        <f>IF(N297="sníž. přenesená",J297,0)</f>
        <v>0</v>
      </c>
      <c r="BI297" s="143">
        <f>IF(N297="nulová",J297,0)</f>
        <v>0</v>
      </c>
      <c r="BJ297" s="18" t="s">
        <v>75</v>
      </c>
      <c r="BK297" s="143">
        <f>ROUND(I297*H297,2)</f>
        <v>0</v>
      </c>
      <c r="BL297" s="18" t="s">
        <v>142</v>
      </c>
      <c r="BM297" s="142" t="s">
        <v>983</v>
      </c>
    </row>
    <row r="298" spans="1:65" s="12" customFormat="1">
      <c r="B298" s="144"/>
      <c r="D298" s="145" t="s">
        <v>144</v>
      </c>
      <c r="E298" s="146" t="s">
        <v>3</v>
      </c>
      <c r="F298" s="147" t="s">
        <v>863</v>
      </c>
      <c r="H298" s="146" t="s">
        <v>3</v>
      </c>
      <c r="L298" s="144"/>
      <c r="M298" s="148"/>
      <c r="N298" s="149"/>
      <c r="O298" s="149"/>
      <c r="P298" s="149"/>
      <c r="Q298" s="149"/>
      <c r="R298" s="149"/>
      <c r="S298" s="149"/>
      <c r="T298" s="150"/>
      <c r="AT298" s="146" t="s">
        <v>144</v>
      </c>
      <c r="AU298" s="146" t="s">
        <v>77</v>
      </c>
      <c r="AV298" s="12" t="s">
        <v>75</v>
      </c>
      <c r="AW298" s="12" t="s">
        <v>30</v>
      </c>
      <c r="AX298" s="12" t="s">
        <v>70</v>
      </c>
      <c r="AY298" s="146" t="s">
        <v>135</v>
      </c>
    </row>
    <row r="299" spans="1:65" s="12" customFormat="1">
      <c r="B299" s="144"/>
      <c r="D299" s="145" t="s">
        <v>144</v>
      </c>
      <c r="E299" s="146" t="s">
        <v>3</v>
      </c>
      <c r="F299" s="147" t="s">
        <v>409</v>
      </c>
      <c r="H299" s="146" t="s">
        <v>3</v>
      </c>
      <c r="L299" s="144"/>
      <c r="M299" s="148"/>
      <c r="N299" s="149"/>
      <c r="O299" s="149"/>
      <c r="P299" s="149"/>
      <c r="Q299" s="149"/>
      <c r="R299" s="149"/>
      <c r="S299" s="149"/>
      <c r="T299" s="150"/>
      <c r="AT299" s="146" t="s">
        <v>144</v>
      </c>
      <c r="AU299" s="146" t="s">
        <v>77</v>
      </c>
      <c r="AV299" s="12" t="s">
        <v>75</v>
      </c>
      <c r="AW299" s="12" t="s">
        <v>30</v>
      </c>
      <c r="AX299" s="12" t="s">
        <v>70</v>
      </c>
      <c r="AY299" s="146" t="s">
        <v>135</v>
      </c>
    </row>
    <row r="300" spans="1:65" s="12" customFormat="1">
      <c r="B300" s="144"/>
      <c r="D300" s="145" t="s">
        <v>144</v>
      </c>
      <c r="E300" s="146" t="s">
        <v>3</v>
      </c>
      <c r="F300" s="147" t="s">
        <v>864</v>
      </c>
      <c r="H300" s="146" t="s">
        <v>3</v>
      </c>
      <c r="L300" s="144"/>
      <c r="M300" s="148"/>
      <c r="N300" s="149"/>
      <c r="O300" s="149"/>
      <c r="P300" s="149"/>
      <c r="Q300" s="149"/>
      <c r="R300" s="149"/>
      <c r="S300" s="149"/>
      <c r="T300" s="150"/>
      <c r="AT300" s="146" t="s">
        <v>144</v>
      </c>
      <c r="AU300" s="146" t="s">
        <v>77</v>
      </c>
      <c r="AV300" s="12" t="s">
        <v>75</v>
      </c>
      <c r="AW300" s="12" t="s">
        <v>30</v>
      </c>
      <c r="AX300" s="12" t="s">
        <v>70</v>
      </c>
      <c r="AY300" s="146" t="s">
        <v>135</v>
      </c>
    </row>
    <row r="301" spans="1:65" s="13" customFormat="1">
      <c r="B301" s="151"/>
      <c r="D301" s="145" t="s">
        <v>144</v>
      </c>
      <c r="E301" s="152" t="s">
        <v>3</v>
      </c>
      <c r="F301" s="153" t="s">
        <v>778</v>
      </c>
      <c r="H301" s="154">
        <v>794.79</v>
      </c>
      <c r="L301" s="151"/>
      <c r="M301" s="155"/>
      <c r="N301" s="156"/>
      <c r="O301" s="156"/>
      <c r="P301" s="156"/>
      <c r="Q301" s="156"/>
      <c r="R301" s="156"/>
      <c r="S301" s="156"/>
      <c r="T301" s="157"/>
      <c r="AT301" s="152" t="s">
        <v>144</v>
      </c>
      <c r="AU301" s="152" t="s">
        <v>77</v>
      </c>
      <c r="AV301" s="13" t="s">
        <v>77</v>
      </c>
      <c r="AW301" s="13" t="s">
        <v>30</v>
      </c>
      <c r="AX301" s="13" t="s">
        <v>70</v>
      </c>
      <c r="AY301" s="152" t="s">
        <v>135</v>
      </c>
    </row>
    <row r="302" spans="1:65" s="13" customFormat="1">
      <c r="B302" s="151"/>
      <c r="D302" s="145" t="s">
        <v>144</v>
      </c>
      <c r="E302" s="152" t="s">
        <v>3</v>
      </c>
      <c r="F302" s="153" t="s">
        <v>781</v>
      </c>
      <c r="H302" s="154">
        <v>16.27</v>
      </c>
      <c r="L302" s="151"/>
      <c r="M302" s="155"/>
      <c r="N302" s="156"/>
      <c r="O302" s="156"/>
      <c r="P302" s="156"/>
      <c r="Q302" s="156"/>
      <c r="R302" s="156"/>
      <c r="S302" s="156"/>
      <c r="T302" s="157"/>
      <c r="AT302" s="152" t="s">
        <v>144</v>
      </c>
      <c r="AU302" s="152" t="s">
        <v>77</v>
      </c>
      <c r="AV302" s="13" t="s">
        <v>77</v>
      </c>
      <c r="AW302" s="13" t="s">
        <v>30</v>
      </c>
      <c r="AX302" s="13" t="s">
        <v>70</v>
      </c>
      <c r="AY302" s="152" t="s">
        <v>135</v>
      </c>
    </row>
    <row r="303" spans="1:65" s="15" customFormat="1">
      <c r="B303" s="189"/>
      <c r="D303" s="145" t="s">
        <v>144</v>
      </c>
      <c r="E303" s="190" t="s">
        <v>3</v>
      </c>
      <c r="F303" s="191" t="s">
        <v>958</v>
      </c>
      <c r="H303" s="192">
        <v>811.06</v>
      </c>
      <c r="L303" s="189"/>
      <c r="M303" s="193"/>
      <c r="N303" s="194"/>
      <c r="O303" s="194"/>
      <c r="P303" s="194"/>
      <c r="Q303" s="194"/>
      <c r="R303" s="194"/>
      <c r="S303" s="194"/>
      <c r="T303" s="195"/>
      <c r="AT303" s="190" t="s">
        <v>144</v>
      </c>
      <c r="AU303" s="190" t="s">
        <v>77</v>
      </c>
      <c r="AV303" s="15" t="s">
        <v>152</v>
      </c>
      <c r="AW303" s="15" t="s">
        <v>30</v>
      </c>
      <c r="AX303" s="15" t="s">
        <v>70</v>
      </c>
      <c r="AY303" s="190" t="s">
        <v>135</v>
      </c>
    </row>
    <row r="304" spans="1:65" s="14" customFormat="1">
      <c r="B304" s="158"/>
      <c r="D304" s="145" t="s">
        <v>144</v>
      </c>
      <c r="E304" s="159" t="s">
        <v>3</v>
      </c>
      <c r="F304" s="160" t="s">
        <v>147</v>
      </c>
      <c r="H304" s="161">
        <v>811.06</v>
      </c>
      <c r="L304" s="158"/>
      <c r="M304" s="162"/>
      <c r="N304" s="163"/>
      <c r="O304" s="163"/>
      <c r="P304" s="163"/>
      <c r="Q304" s="163"/>
      <c r="R304" s="163"/>
      <c r="S304" s="163"/>
      <c r="T304" s="164"/>
      <c r="AT304" s="159" t="s">
        <v>144</v>
      </c>
      <c r="AU304" s="159" t="s">
        <v>77</v>
      </c>
      <c r="AV304" s="14" t="s">
        <v>142</v>
      </c>
      <c r="AW304" s="14" t="s">
        <v>30</v>
      </c>
      <c r="AX304" s="14" t="s">
        <v>75</v>
      </c>
      <c r="AY304" s="159" t="s">
        <v>135</v>
      </c>
    </row>
    <row r="305" spans="1:65" s="2" customFormat="1" ht="36">
      <c r="A305" s="298"/>
      <c r="B305" s="131"/>
      <c r="C305" s="132" t="s">
        <v>337</v>
      </c>
      <c r="D305" s="132" t="s">
        <v>137</v>
      </c>
      <c r="E305" s="133" t="s">
        <v>984</v>
      </c>
      <c r="F305" s="134" t="s">
        <v>985</v>
      </c>
      <c r="G305" s="135" t="s">
        <v>140</v>
      </c>
      <c r="H305" s="136">
        <v>67.67</v>
      </c>
      <c r="I305" s="137"/>
      <c r="J305" s="137">
        <f>ROUND(I305*H305,2)</f>
        <v>0</v>
      </c>
      <c r="K305" s="134" t="s">
        <v>141</v>
      </c>
      <c r="L305" s="31"/>
      <c r="M305" s="138" t="s">
        <v>3</v>
      </c>
      <c r="N305" s="139" t="s">
        <v>41</v>
      </c>
      <c r="O305" s="140">
        <v>0.72</v>
      </c>
      <c r="P305" s="140">
        <f>O305*H305</f>
        <v>48.7224</v>
      </c>
      <c r="Q305" s="140">
        <v>8.4250000000000005E-2</v>
      </c>
      <c r="R305" s="140">
        <f>Q305*H305</f>
        <v>5.7011975000000001</v>
      </c>
      <c r="S305" s="140">
        <v>0</v>
      </c>
      <c r="T305" s="141">
        <f>S305*H305</f>
        <v>0</v>
      </c>
      <c r="U305" s="298"/>
      <c r="V305" s="298"/>
      <c r="W305" s="298"/>
      <c r="X305" s="298"/>
      <c r="Y305" s="298"/>
      <c r="Z305" s="298"/>
      <c r="AA305" s="298"/>
      <c r="AB305" s="298"/>
      <c r="AC305" s="298"/>
      <c r="AD305" s="298"/>
      <c r="AE305" s="298"/>
      <c r="AR305" s="142" t="s">
        <v>142</v>
      </c>
      <c r="AT305" s="142" t="s">
        <v>137</v>
      </c>
      <c r="AU305" s="142" t="s">
        <v>77</v>
      </c>
      <c r="AY305" s="18" t="s">
        <v>135</v>
      </c>
      <c r="BE305" s="143">
        <f>IF(N305="základní",J305,0)</f>
        <v>0</v>
      </c>
      <c r="BF305" s="143">
        <f>IF(N305="snížená",J305,0)</f>
        <v>0</v>
      </c>
      <c r="BG305" s="143">
        <f>IF(N305="zákl. přenesená",J305,0)</f>
        <v>0</v>
      </c>
      <c r="BH305" s="143">
        <f>IF(N305="sníž. přenesená",J305,0)</f>
        <v>0</v>
      </c>
      <c r="BI305" s="143">
        <f>IF(N305="nulová",J305,0)</f>
        <v>0</v>
      </c>
      <c r="BJ305" s="18" t="s">
        <v>75</v>
      </c>
      <c r="BK305" s="143">
        <f>ROUND(I305*H305,2)</f>
        <v>0</v>
      </c>
      <c r="BL305" s="18" t="s">
        <v>142</v>
      </c>
      <c r="BM305" s="142" t="s">
        <v>986</v>
      </c>
    </row>
    <row r="306" spans="1:65" s="12" customFormat="1">
      <c r="B306" s="144"/>
      <c r="D306" s="145" t="s">
        <v>144</v>
      </c>
      <c r="E306" s="146" t="s">
        <v>3</v>
      </c>
      <c r="F306" s="147" t="s">
        <v>863</v>
      </c>
      <c r="H306" s="146" t="s">
        <v>3</v>
      </c>
      <c r="L306" s="144"/>
      <c r="M306" s="148"/>
      <c r="N306" s="149"/>
      <c r="O306" s="149"/>
      <c r="P306" s="149"/>
      <c r="Q306" s="149"/>
      <c r="R306" s="149"/>
      <c r="S306" s="149"/>
      <c r="T306" s="150"/>
      <c r="AT306" s="146" t="s">
        <v>144</v>
      </c>
      <c r="AU306" s="146" t="s">
        <v>77</v>
      </c>
      <c r="AV306" s="12" t="s">
        <v>75</v>
      </c>
      <c r="AW306" s="12" t="s">
        <v>30</v>
      </c>
      <c r="AX306" s="12" t="s">
        <v>70</v>
      </c>
      <c r="AY306" s="146" t="s">
        <v>135</v>
      </c>
    </row>
    <row r="307" spans="1:65" s="12" customFormat="1">
      <c r="B307" s="144"/>
      <c r="D307" s="145" t="s">
        <v>144</v>
      </c>
      <c r="E307" s="146" t="s">
        <v>3</v>
      </c>
      <c r="F307" s="147" t="s">
        <v>409</v>
      </c>
      <c r="H307" s="146" t="s">
        <v>3</v>
      </c>
      <c r="L307" s="144"/>
      <c r="M307" s="148"/>
      <c r="N307" s="149"/>
      <c r="O307" s="149"/>
      <c r="P307" s="149"/>
      <c r="Q307" s="149"/>
      <c r="R307" s="149"/>
      <c r="S307" s="149"/>
      <c r="T307" s="150"/>
      <c r="AT307" s="146" t="s">
        <v>144</v>
      </c>
      <c r="AU307" s="146" t="s">
        <v>77</v>
      </c>
      <c r="AV307" s="12" t="s">
        <v>75</v>
      </c>
      <c r="AW307" s="12" t="s">
        <v>30</v>
      </c>
      <c r="AX307" s="12" t="s">
        <v>70</v>
      </c>
      <c r="AY307" s="146" t="s">
        <v>135</v>
      </c>
    </row>
    <row r="308" spans="1:65" s="12" customFormat="1">
      <c r="B308" s="144"/>
      <c r="D308" s="145" t="s">
        <v>144</v>
      </c>
      <c r="E308" s="146" t="s">
        <v>3</v>
      </c>
      <c r="F308" s="147" t="s">
        <v>864</v>
      </c>
      <c r="H308" s="146" t="s">
        <v>3</v>
      </c>
      <c r="L308" s="144"/>
      <c r="M308" s="148"/>
      <c r="N308" s="149"/>
      <c r="O308" s="149"/>
      <c r="P308" s="149"/>
      <c r="Q308" s="149"/>
      <c r="R308" s="149"/>
      <c r="S308" s="149"/>
      <c r="T308" s="150"/>
      <c r="AT308" s="146" t="s">
        <v>144</v>
      </c>
      <c r="AU308" s="146" t="s">
        <v>77</v>
      </c>
      <c r="AV308" s="12" t="s">
        <v>75</v>
      </c>
      <c r="AW308" s="12" t="s">
        <v>30</v>
      </c>
      <c r="AX308" s="12" t="s">
        <v>70</v>
      </c>
      <c r="AY308" s="146" t="s">
        <v>135</v>
      </c>
    </row>
    <row r="309" spans="1:65" s="13" customFormat="1">
      <c r="B309" s="151"/>
      <c r="D309" s="145" t="s">
        <v>144</v>
      </c>
      <c r="E309" s="152" t="s">
        <v>3</v>
      </c>
      <c r="F309" s="153" t="s">
        <v>800</v>
      </c>
      <c r="H309" s="154">
        <v>25.66</v>
      </c>
      <c r="L309" s="151"/>
      <c r="M309" s="155"/>
      <c r="N309" s="156"/>
      <c r="O309" s="156"/>
      <c r="P309" s="156"/>
      <c r="Q309" s="156"/>
      <c r="R309" s="156"/>
      <c r="S309" s="156"/>
      <c r="T309" s="157"/>
      <c r="AT309" s="152" t="s">
        <v>144</v>
      </c>
      <c r="AU309" s="152" t="s">
        <v>77</v>
      </c>
      <c r="AV309" s="13" t="s">
        <v>77</v>
      </c>
      <c r="AW309" s="13" t="s">
        <v>30</v>
      </c>
      <c r="AX309" s="13" t="s">
        <v>70</v>
      </c>
      <c r="AY309" s="152" t="s">
        <v>135</v>
      </c>
    </row>
    <row r="310" spans="1:65" s="13" customFormat="1">
      <c r="B310" s="151"/>
      <c r="D310" s="145" t="s">
        <v>144</v>
      </c>
      <c r="E310" s="152" t="s">
        <v>3</v>
      </c>
      <c r="F310" s="153" t="s">
        <v>803</v>
      </c>
      <c r="H310" s="154">
        <v>37.270000000000003</v>
      </c>
      <c r="L310" s="151"/>
      <c r="M310" s="155"/>
      <c r="N310" s="156"/>
      <c r="O310" s="156"/>
      <c r="P310" s="156"/>
      <c r="Q310" s="156"/>
      <c r="R310" s="156"/>
      <c r="S310" s="156"/>
      <c r="T310" s="157"/>
      <c r="AT310" s="152" t="s">
        <v>144</v>
      </c>
      <c r="AU310" s="152" t="s">
        <v>77</v>
      </c>
      <c r="AV310" s="13" t="s">
        <v>77</v>
      </c>
      <c r="AW310" s="13" t="s">
        <v>30</v>
      </c>
      <c r="AX310" s="13" t="s">
        <v>70</v>
      </c>
      <c r="AY310" s="152" t="s">
        <v>135</v>
      </c>
    </row>
    <row r="311" spans="1:65" s="15" customFormat="1">
      <c r="B311" s="189"/>
      <c r="D311" s="145" t="s">
        <v>144</v>
      </c>
      <c r="E311" s="190" t="s">
        <v>3</v>
      </c>
      <c r="F311" s="191" t="s">
        <v>837</v>
      </c>
      <c r="H311" s="192">
        <v>62.93</v>
      </c>
      <c r="L311" s="189"/>
      <c r="M311" s="193"/>
      <c r="N311" s="194"/>
      <c r="O311" s="194"/>
      <c r="P311" s="194"/>
      <c r="Q311" s="194"/>
      <c r="R311" s="194"/>
      <c r="S311" s="194"/>
      <c r="T311" s="195"/>
      <c r="AT311" s="190" t="s">
        <v>144</v>
      </c>
      <c r="AU311" s="190" t="s">
        <v>77</v>
      </c>
      <c r="AV311" s="15" t="s">
        <v>152</v>
      </c>
      <c r="AW311" s="15" t="s">
        <v>30</v>
      </c>
      <c r="AX311" s="15" t="s">
        <v>70</v>
      </c>
      <c r="AY311" s="190" t="s">
        <v>135</v>
      </c>
    </row>
    <row r="312" spans="1:65" s="13" customFormat="1">
      <c r="B312" s="151"/>
      <c r="D312" s="145" t="s">
        <v>144</v>
      </c>
      <c r="E312" s="152" t="s">
        <v>3</v>
      </c>
      <c r="F312" s="153" t="s">
        <v>987</v>
      </c>
      <c r="H312" s="154">
        <v>4.74</v>
      </c>
      <c r="L312" s="151"/>
      <c r="M312" s="155"/>
      <c r="N312" s="156"/>
      <c r="O312" s="156"/>
      <c r="P312" s="156"/>
      <c r="Q312" s="156"/>
      <c r="R312" s="156"/>
      <c r="S312" s="156"/>
      <c r="T312" s="157"/>
      <c r="AT312" s="152" t="s">
        <v>144</v>
      </c>
      <c r="AU312" s="152" t="s">
        <v>77</v>
      </c>
      <c r="AV312" s="13" t="s">
        <v>77</v>
      </c>
      <c r="AW312" s="13" t="s">
        <v>30</v>
      </c>
      <c r="AX312" s="13" t="s">
        <v>70</v>
      </c>
      <c r="AY312" s="152" t="s">
        <v>135</v>
      </c>
    </row>
    <row r="313" spans="1:65" s="14" customFormat="1">
      <c r="B313" s="158"/>
      <c r="D313" s="145" t="s">
        <v>144</v>
      </c>
      <c r="E313" s="159" t="s">
        <v>3</v>
      </c>
      <c r="F313" s="160" t="s">
        <v>147</v>
      </c>
      <c r="H313" s="161">
        <v>67.67</v>
      </c>
      <c r="L313" s="158"/>
      <c r="M313" s="162"/>
      <c r="N313" s="163"/>
      <c r="O313" s="163"/>
      <c r="P313" s="163"/>
      <c r="Q313" s="163"/>
      <c r="R313" s="163"/>
      <c r="S313" s="163"/>
      <c r="T313" s="164"/>
      <c r="AT313" s="159" t="s">
        <v>144</v>
      </c>
      <c r="AU313" s="159" t="s">
        <v>77</v>
      </c>
      <c r="AV313" s="14" t="s">
        <v>142</v>
      </c>
      <c r="AW313" s="14" t="s">
        <v>30</v>
      </c>
      <c r="AX313" s="14" t="s">
        <v>75</v>
      </c>
      <c r="AY313" s="159" t="s">
        <v>135</v>
      </c>
    </row>
    <row r="314" spans="1:65" s="2" customFormat="1" ht="16.5" customHeight="1">
      <c r="A314" s="298"/>
      <c r="B314" s="131"/>
      <c r="C314" s="168" t="s">
        <v>341</v>
      </c>
      <c r="D314" s="168" t="s">
        <v>368</v>
      </c>
      <c r="E314" s="169" t="s">
        <v>988</v>
      </c>
      <c r="F314" s="170" t="s">
        <v>989</v>
      </c>
      <c r="G314" s="171" t="s">
        <v>140</v>
      </c>
      <c r="H314" s="172">
        <v>7.9720000000000004</v>
      </c>
      <c r="I314" s="173"/>
      <c r="J314" s="173">
        <f>ROUND(I314*H314,2)</f>
        <v>0</v>
      </c>
      <c r="K314" s="170" t="s">
        <v>141</v>
      </c>
      <c r="L314" s="174"/>
      <c r="M314" s="175" t="s">
        <v>3</v>
      </c>
      <c r="N314" s="176" t="s">
        <v>41</v>
      </c>
      <c r="O314" s="140">
        <v>0</v>
      </c>
      <c r="P314" s="140">
        <f>O314*H314</f>
        <v>0</v>
      </c>
      <c r="Q314" s="140">
        <v>0.13100000000000001</v>
      </c>
      <c r="R314" s="140">
        <f>Q314*H314</f>
        <v>1.044332</v>
      </c>
      <c r="S314" s="140">
        <v>0</v>
      </c>
      <c r="T314" s="141">
        <f>S314*H314</f>
        <v>0</v>
      </c>
      <c r="U314" s="298"/>
      <c r="V314" s="298"/>
      <c r="W314" s="298"/>
      <c r="X314" s="298"/>
      <c r="Y314" s="298"/>
      <c r="Z314" s="298"/>
      <c r="AA314" s="298"/>
      <c r="AB314" s="298"/>
      <c r="AC314" s="298"/>
      <c r="AD314" s="298"/>
      <c r="AE314" s="298"/>
      <c r="AR314" s="142" t="s">
        <v>176</v>
      </c>
      <c r="AT314" s="142" t="s">
        <v>368</v>
      </c>
      <c r="AU314" s="142" t="s">
        <v>77</v>
      </c>
      <c r="AY314" s="18" t="s">
        <v>135</v>
      </c>
      <c r="BE314" s="143">
        <f>IF(N314="základní",J314,0)</f>
        <v>0</v>
      </c>
      <c r="BF314" s="143">
        <f>IF(N314="snížená",J314,0)</f>
        <v>0</v>
      </c>
      <c r="BG314" s="143">
        <f>IF(N314="zákl. přenesená",J314,0)</f>
        <v>0</v>
      </c>
      <c r="BH314" s="143">
        <f>IF(N314="sníž. přenesená",J314,0)</f>
        <v>0</v>
      </c>
      <c r="BI314" s="143">
        <f>IF(N314="nulová",J314,0)</f>
        <v>0</v>
      </c>
      <c r="BJ314" s="18" t="s">
        <v>75</v>
      </c>
      <c r="BK314" s="143">
        <f>ROUND(I314*H314,2)</f>
        <v>0</v>
      </c>
      <c r="BL314" s="18" t="s">
        <v>142</v>
      </c>
      <c r="BM314" s="142" t="s">
        <v>990</v>
      </c>
    </row>
    <row r="315" spans="1:65" s="13" customFormat="1">
      <c r="B315" s="151"/>
      <c r="D315" s="145" t="s">
        <v>144</v>
      </c>
      <c r="E315" s="152" t="s">
        <v>3</v>
      </c>
      <c r="F315" s="153" t="s">
        <v>991</v>
      </c>
      <c r="H315" s="154">
        <v>3</v>
      </c>
      <c r="L315" s="151"/>
      <c r="M315" s="155"/>
      <c r="N315" s="156"/>
      <c r="O315" s="156"/>
      <c r="P315" s="156"/>
      <c r="Q315" s="156"/>
      <c r="R315" s="156"/>
      <c r="S315" s="156"/>
      <c r="T315" s="157"/>
      <c r="AT315" s="152" t="s">
        <v>144</v>
      </c>
      <c r="AU315" s="152" t="s">
        <v>77</v>
      </c>
      <c r="AV315" s="13" t="s">
        <v>77</v>
      </c>
      <c r="AW315" s="13" t="s">
        <v>30</v>
      </c>
      <c r="AX315" s="13" t="s">
        <v>70</v>
      </c>
      <c r="AY315" s="152" t="s">
        <v>135</v>
      </c>
    </row>
    <row r="316" spans="1:65" s="13" customFormat="1">
      <c r="B316" s="151"/>
      <c r="D316" s="145" t="s">
        <v>144</v>
      </c>
      <c r="E316" s="152" t="s">
        <v>3</v>
      </c>
      <c r="F316" s="153" t="s">
        <v>992</v>
      </c>
      <c r="H316" s="154">
        <v>4.74</v>
      </c>
      <c r="L316" s="151"/>
      <c r="M316" s="155"/>
      <c r="N316" s="156"/>
      <c r="O316" s="156"/>
      <c r="P316" s="156"/>
      <c r="Q316" s="156"/>
      <c r="R316" s="156"/>
      <c r="S316" s="156"/>
      <c r="T316" s="157"/>
      <c r="AT316" s="152" t="s">
        <v>144</v>
      </c>
      <c r="AU316" s="152" t="s">
        <v>77</v>
      </c>
      <c r="AV316" s="13" t="s">
        <v>77</v>
      </c>
      <c r="AW316" s="13" t="s">
        <v>30</v>
      </c>
      <c r="AX316" s="13" t="s">
        <v>70</v>
      </c>
      <c r="AY316" s="152" t="s">
        <v>135</v>
      </c>
    </row>
    <row r="317" spans="1:65" s="14" customFormat="1">
      <c r="B317" s="158"/>
      <c r="D317" s="145" t="s">
        <v>144</v>
      </c>
      <c r="E317" s="159" t="s">
        <v>3</v>
      </c>
      <c r="F317" s="160" t="s">
        <v>147</v>
      </c>
      <c r="H317" s="161">
        <v>7.74</v>
      </c>
      <c r="L317" s="158"/>
      <c r="M317" s="162"/>
      <c r="N317" s="163"/>
      <c r="O317" s="163"/>
      <c r="P317" s="163"/>
      <c r="Q317" s="163"/>
      <c r="R317" s="163"/>
      <c r="S317" s="163"/>
      <c r="T317" s="164"/>
      <c r="AT317" s="159" t="s">
        <v>144</v>
      </c>
      <c r="AU317" s="159" t="s">
        <v>77</v>
      </c>
      <c r="AV317" s="14" t="s">
        <v>142</v>
      </c>
      <c r="AW317" s="14" t="s">
        <v>30</v>
      </c>
      <c r="AX317" s="14" t="s">
        <v>75</v>
      </c>
      <c r="AY317" s="159" t="s">
        <v>135</v>
      </c>
    </row>
    <row r="318" spans="1:65" s="13" customFormat="1">
      <c r="B318" s="151"/>
      <c r="D318" s="145" t="s">
        <v>144</v>
      </c>
      <c r="F318" s="153" t="s">
        <v>993</v>
      </c>
      <c r="H318" s="154">
        <v>7.9720000000000004</v>
      </c>
      <c r="L318" s="151"/>
      <c r="M318" s="155"/>
      <c r="N318" s="156"/>
      <c r="O318" s="156"/>
      <c r="P318" s="156"/>
      <c r="Q318" s="156"/>
      <c r="R318" s="156"/>
      <c r="S318" s="156"/>
      <c r="T318" s="157"/>
      <c r="AT318" s="152" t="s">
        <v>144</v>
      </c>
      <c r="AU318" s="152" t="s">
        <v>77</v>
      </c>
      <c r="AV318" s="13" t="s">
        <v>77</v>
      </c>
      <c r="AW318" s="13" t="s">
        <v>4</v>
      </c>
      <c r="AX318" s="13" t="s">
        <v>75</v>
      </c>
      <c r="AY318" s="152" t="s">
        <v>135</v>
      </c>
    </row>
    <row r="319" spans="1:65" s="2" customFormat="1" ht="16.5" customHeight="1">
      <c r="A319" s="298"/>
      <c r="B319" s="131"/>
      <c r="C319" s="168" t="s">
        <v>345</v>
      </c>
      <c r="D319" s="168" t="s">
        <v>368</v>
      </c>
      <c r="E319" s="169" t="s">
        <v>994</v>
      </c>
      <c r="F319" s="170" t="s">
        <v>995</v>
      </c>
      <c r="G319" s="171" t="s">
        <v>140</v>
      </c>
      <c r="H319" s="172">
        <v>38.387999999999998</v>
      </c>
      <c r="I319" s="173"/>
      <c r="J319" s="173">
        <f>ROUND(I319*H319,2)</f>
        <v>0</v>
      </c>
      <c r="K319" s="170" t="s">
        <v>141</v>
      </c>
      <c r="L319" s="174"/>
      <c r="M319" s="175" t="s">
        <v>3</v>
      </c>
      <c r="N319" s="176" t="s">
        <v>41</v>
      </c>
      <c r="O319" s="140">
        <v>0</v>
      </c>
      <c r="P319" s="140">
        <f>O319*H319</f>
        <v>0</v>
      </c>
      <c r="Q319" s="140">
        <v>0.13100000000000001</v>
      </c>
      <c r="R319" s="140">
        <f>Q319*H319</f>
        <v>5.0288279999999999</v>
      </c>
      <c r="S319" s="140">
        <v>0</v>
      </c>
      <c r="T319" s="141">
        <f>S319*H319</f>
        <v>0</v>
      </c>
      <c r="U319" s="298"/>
      <c r="V319" s="298"/>
      <c r="W319" s="298"/>
      <c r="X319" s="298"/>
      <c r="Y319" s="298"/>
      <c r="Z319" s="298"/>
      <c r="AA319" s="298"/>
      <c r="AB319" s="298"/>
      <c r="AC319" s="298"/>
      <c r="AD319" s="298"/>
      <c r="AE319" s="298"/>
      <c r="AR319" s="142" t="s">
        <v>176</v>
      </c>
      <c r="AT319" s="142" t="s">
        <v>368</v>
      </c>
      <c r="AU319" s="142" t="s">
        <v>77</v>
      </c>
      <c r="AY319" s="18" t="s">
        <v>135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8" t="s">
        <v>75</v>
      </c>
      <c r="BK319" s="143">
        <f>ROUND(I319*H319,2)</f>
        <v>0</v>
      </c>
      <c r="BL319" s="18" t="s">
        <v>142</v>
      </c>
      <c r="BM319" s="142" t="s">
        <v>996</v>
      </c>
    </row>
    <row r="320" spans="1:65" s="13" customFormat="1">
      <c r="B320" s="151"/>
      <c r="D320" s="145" t="s">
        <v>144</v>
      </c>
      <c r="E320" s="152" t="s">
        <v>3</v>
      </c>
      <c r="F320" s="153" t="s">
        <v>803</v>
      </c>
      <c r="H320" s="154">
        <v>37.270000000000003</v>
      </c>
      <c r="L320" s="151"/>
      <c r="M320" s="155"/>
      <c r="N320" s="156"/>
      <c r="O320" s="156"/>
      <c r="P320" s="156"/>
      <c r="Q320" s="156"/>
      <c r="R320" s="156"/>
      <c r="S320" s="156"/>
      <c r="T320" s="157"/>
      <c r="AT320" s="152" t="s">
        <v>144</v>
      </c>
      <c r="AU320" s="152" t="s">
        <v>77</v>
      </c>
      <c r="AV320" s="13" t="s">
        <v>77</v>
      </c>
      <c r="AW320" s="13" t="s">
        <v>30</v>
      </c>
      <c r="AX320" s="13" t="s">
        <v>75</v>
      </c>
      <c r="AY320" s="152" t="s">
        <v>135</v>
      </c>
    </row>
    <row r="321" spans="1:65" s="13" customFormat="1">
      <c r="B321" s="151"/>
      <c r="D321" s="145" t="s">
        <v>144</v>
      </c>
      <c r="F321" s="153" t="s">
        <v>997</v>
      </c>
      <c r="H321" s="154">
        <v>38.387999999999998</v>
      </c>
      <c r="L321" s="151"/>
      <c r="M321" s="155"/>
      <c r="N321" s="156"/>
      <c r="O321" s="156"/>
      <c r="P321" s="156"/>
      <c r="Q321" s="156"/>
      <c r="R321" s="156"/>
      <c r="S321" s="156"/>
      <c r="T321" s="157"/>
      <c r="AT321" s="152" t="s">
        <v>144</v>
      </c>
      <c r="AU321" s="152" t="s">
        <v>77</v>
      </c>
      <c r="AV321" s="13" t="s">
        <v>77</v>
      </c>
      <c r="AW321" s="13" t="s">
        <v>4</v>
      </c>
      <c r="AX321" s="13" t="s">
        <v>75</v>
      </c>
      <c r="AY321" s="152" t="s">
        <v>135</v>
      </c>
    </row>
    <row r="322" spans="1:65" s="2" customFormat="1" ht="44.25" customHeight="1">
      <c r="A322" s="298"/>
      <c r="B322" s="131"/>
      <c r="C322" s="132" t="s">
        <v>349</v>
      </c>
      <c r="D322" s="132" t="s">
        <v>137</v>
      </c>
      <c r="E322" s="133" t="s">
        <v>998</v>
      </c>
      <c r="F322" s="134" t="s">
        <v>999</v>
      </c>
      <c r="G322" s="135" t="s">
        <v>140</v>
      </c>
      <c r="H322" s="136">
        <v>149.19</v>
      </c>
      <c r="I322" s="137"/>
      <c r="J322" s="137">
        <f>ROUND(I322*H322,2)</f>
        <v>0</v>
      </c>
      <c r="K322" s="134" t="s">
        <v>141</v>
      </c>
      <c r="L322" s="31"/>
      <c r="M322" s="138" t="s">
        <v>3</v>
      </c>
      <c r="N322" s="139" t="s">
        <v>41</v>
      </c>
      <c r="O322" s="140">
        <v>0.53</v>
      </c>
      <c r="P322" s="140">
        <f>O322*H322</f>
        <v>79.070700000000002</v>
      </c>
      <c r="Q322" s="140">
        <v>8.4250000000000005E-2</v>
      </c>
      <c r="R322" s="140">
        <f>Q322*H322</f>
        <v>12.569257500000001</v>
      </c>
      <c r="S322" s="140">
        <v>0</v>
      </c>
      <c r="T322" s="141">
        <f>S322*H322</f>
        <v>0</v>
      </c>
      <c r="U322" s="298"/>
      <c r="V322" s="298"/>
      <c r="W322" s="298"/>
      <c r="X322" s="298"/>
      <c r="Y322" s="298"/>
      <c r="Z322" s="298"/>
      <c r="AA322" s="298"/>
      <c r="AB322" s="298"/>
      <c r="AC322" s="298"/>
      <c r="AD322" s="298"/>
      <c r="AE322" s="298"/>
      <c r="AR322" s="142" t="s">
        <v>142</v>
      </c>
      <c r="AT322" s="142" t="s">
        <v>137</v>
      </c>
      <c r="AU322" s="142" t="s">
        <v>77</v>
      </c>
      <c r="AY322" s="18" t="s">
        <v>135</v>
      </c>
      <c r="BE322" s="143">
        <f>IF(N322="základní",J322,0)</f>
        <v>0</v>
      </c>
      <c r="BF322" s="143">
        <f>IF(N322="snížená",J322,0)</f>
        <v>0</v>
      </c>
      <c r="BG322" s="143">
        <f>IF(N322="zákl. přenesená",J322,0)</f>
        <v>0</v>
      </c>
      <c r="BH322" s="143">
        <f>IF(N322="sníž. přenesená",J322,0)</f>
        <v>0</v>
      </c>
      <c r="BI322" s="143">
        <f>IF(N322="nulová",J322,0)</f>
        <v>0</v>
      </c>
      <c r="BJ322" s="18" t="s">
        <v>75</v>
      </c>
      <c r="BK322" s="143">
        <f>ROUND(I322*H322,2)</f>
        <v>0</v>
      </c>
      <c r="BL322" s="18" t="s">
        <v>142</v>
      </c>
      <c r="BM322" s="142" t="s">
        <v>1000</v>
      </c>
    </row>
    <row r="323" spans="1:65" s="12" customFormat="1">
      <c r="B323" s="144"/>
      <c r="D323" s="145" t="s">
        <v>144</v>
      </c>
      <c r="E323" s="146" t="s">
        <v>3</v>
      </c>
      <c r="F323" s="147" t="s">
        <v>863</v>
      </c>
      <c r="H323" s="146" t="s">
        <v>3</v>
      </c>
      <c r="L323" s="144"/>
      <c r="M323" s="148"/>
      <c r="N323" s="149"/>
      <c r="O323" s="149"/>
      <c r="P323" s="149"/>
      <c r="Q323" s="149"/>
      <c r="R323" s="149"/>
      <c r="S323" s="149"/>
      <c r="T323" s="150"/>
      <c r="AT323" s="146" t="s">
        <v>144</v>
      </c>
      <c r="AU323" s="146" t="s">
        <v>77</v>
      </c>
      <c r="AV323" s="12" t="s">
        <v>75</v>
      </c>
      <c r="AW323" s="12" t="s">
        <v>30</v>
      </c>
      <c r="AX323" s="12" t="s">
        <v>70</v>
      </c>
      <c r="AY323" s="146" t="s">
        <v>135</v>
      </c>
    </row>
    <row r="324" spans="1:65" s="12" customFormat="1">
      <c r="B324" s="144"/>
      <c r="D324" s="145" t="s">
        <v>144</v>
      </c>
      <c r="E324" s="146" t="s">
        <v>3</v>
      </c>
      <c r="F324" s="147" t="s">
        <v>409</v>
      </c>
      <c r="H324" s="146" t="s">
        <v>3</v>
      </c>
      <c r="L324" s="144"/>
      <c r="M324" s="148"/>
      <c r="N324" s="149"/>
      <c r="O324" s="149"/>
      <c r="P324" s="149"/>
      <c r="Q324" s="149"/>
      <c r="R324" s="149"/>
      <c r="S324" s="149"/>
      <c r="T324" s="150"/>
      <c r="AT324" s="146" t="s">
        <v>144</v>
      </c>
      <c r="AU324" s="146" t="s">
        <v>77</v>
      </c>
      <c r="AV324" s="12" t="s">
        <v>75</v>
      </c>
      <c r="AW324" s="12" t="s">
        <v>30</v>
      </c>
      <c r="AX324" s="12" t="s">
        <v>70</v>
      </c>
      <c r="AY324" s="146" t="s">
        <v>135</v>
      </c>
    </row>
    <row r="325" spans="1:65" s="12" customFormat="1">
      <c r="B325" s="144"/>
      <c r="D325" s="145" t="s">
        <v>144</v>
      </c>
      <c r="E325" s="146" t="s">
        <v>3</v>
      </c>
      <c r="F325" s="147" t="s">
        <v>864</v>
      </c>
      <c r="H325" s="146" t="s">
        <v>3</v>
      </c>
      <c r="L325" s="144"/>
      <c r="M325" s="148"/>
      <c r="N325" s="149"/>
      <c r="O325" s="149"/>
      <c r="P325" s="149"/>
      <c r="Q325" s="149"/>
      <c r="R325" s="149"/>
      <c r="S325" s="149"/>
      <c r="T325" s="150"/>
      <c r="AT325" s="146" t="s">
        <v>144</v>
      </c>
      <c r="AU325" s="146" t="s">
        <v>77</v>
      </c>
      <c r="AV325" s="12" t="s">
        <v>75</v>
      </c>
      <c r="AW325" s="12" t="s">
        <v>30</v>
      </c>
      <c r="AX325" s="12" t="s">
        <v>70</v>
      </c>
      <c r="AY325" s="146" t="s">
        <v>135</v>
      </c>
    </row>
    <row r="326" spans="1:65" s="13" customFormat="1">
      <c r="B326" s="151"/>
      <c r="D326" s="145" t="s">
        <v>144</v>
      </c>
      <c r="E326" s="152" t="s">
        <v>3</v>
      </c>
      <c r="F326" s="153" t="s">
        <v>796</v>
      </c>
      <c r="H326" s="154">
        <v>149.19</v>
      </c>
      <c r="L326" s="151"/>
      <c r="M326" s="155"/>
      <c r="N326" s="156"/>
      <c r="O326" s="156"/>
      <c r="P326" s="156"/>
      <c r="Q326" s="156"/>
      <c r="R326" s="156"/>
      <c r="S326" s="156"/>
      <c r="T326" s="157"/>
      <c r="AT326" s="152" t="s">
        <v>144</v>
      </c>
      <c r="AU326" s="152" t="s">
        <v>77</v>
      </c>
      <c r="AV326" s="13" t="s">
        <v>77</v>
      </c>
      <c r="AW326" s="13" t="s">
        <v>30</v>
      </c>
      <c r="AX326" s="13" t="s">
        <v>70</v>
      </c>
      <c r="AY326" s="152" t="s">
        <v>135</v>
      </c>
    </row>
    <row r="327" spans="1:65" s="15" customFormat="1">
      <c r="B327" s="189"/>
      <c r="D327" s="145" t="s">
        <v>144</v>
      </c>
      <c r="E327" s="190" t="s">
        <v>3</v>
      </c>
      <c r="F327" s="191" t="s">
        <v>837</v>
      </c>
      <c r="H327" s="192">
        <v>149.19</v>
      </c>
      <c r="L327" s="189"/>
      <c r="M327" s="193"/>
      <c r="N327" s="194"/>
      <c r="O327" s="194"/>
      <c r="P327" s="194"/>
      <c r="Q327" s="194"/>
      <c r="R327" s="194"/>
      <c r="S327" s="194"/>
      <c r="T327" s="195"/>
      <c r="AT327" s="190" t="s">
        <v>144</v>
      </c>
      <c r="AU327" s="190" t="s">
        <v>77</v>
      </c>
      <c r="AV327" s="15" t="s">
        <v>152</v>
      </c>
      <c r="AW327" s="15" t="s">
        <v>30</v>
      </c>
      <c r="AX327" s="15" t="s">
        <v>70</v>
      </c>
      <c r="AY327" s="190" t="s">
        <v>135</v>
      </c>
    </row>
    <row r="328" spans="1:65" s="14" customFormat="1">
      <c r="B328" s="158"/>
      <c r="D328" s="145" t="s">
        <v>144</v>
      </c>
      <c r="E328" s="159" t="s">
        <v>3</v>
      </c>
      <c r="F328" s="160" t="s">
        <v>147</v>
      </c>
      <c r="H328" s="161">
        <v>149.19</v>
      </c>
      <c r="L328" s="158"/>
      <c r="M328" s="162"/>
      <c r="N328" s="163"/>
      <c r="O328" s="163"/>
      <c r="P328" s="163"/>
      <c r="Q328" s="163"/>
      <c r="R328" s="163"/>
      <c r="S328" s="163"/>
      <c r="T328" s="164"/>
      <c r="AT328" s="159" t="s">
        <v>144</v>
      </c>
      <c r="AU328" s="159" t="s">
        <v>77</v>
      </c>
      <c r="AV328" s="14" t="s">
        <v>142</v>
      </c>
      <c r="AW328" s="14" t="s">
        <v>30</v>
      </c>
      <c r="AX328" s="14" t="s">
        <v>75</v>
      </c>
      <c r="AY328" s="159" t="s">
        <v>135</v>
      </c>
    </row>
    <row r="329" spans="1:65" s="2" customFormat="1" ht="16.5" customHeight="1">
      <c r="A329" s="298"/>
      <c r="B329" s="131"/>
      <c r="C329" s="168" t="s">
        <v>352</v>
      </c>
      <c r="D329" s="168" t="s">
        <v>368</v>
      </c>
      <c r="E329" s="169" t="s">
        <v>988</v>
      </c>
      <c r="F329" s="170" t="s">
        <v>989</v>
      </c>
      <c r="G329" s="171" t="s">
        <v>140</v>
      </c>
      <c r="H329" s="172">
        <v>152.17400000000001</v>
      </c>
      <c r="I329" s="173"/>
      <c r="J329" s="173">
        <f>ROUND(I329*H329,2)</f>
        <v>0</v>
      </c>
      <c r="K329" s="170" t="s">
        <v>141</v>
      </c>
      <c r="L329" s="174"/>
      <c r="M329" s="175" t="s">
        <v>3</v>
      </c>
      <c r="N329" s="176" t="s">
        <v>41</v>
      </c>
      <c r="O329" s="140">
        <v>0</v>
      </c>
      <c r="P329" s="140">
        <f>O329*H329</f>
        <v>0</v>
      </c>
      <c r="Q329" s="140">
        <v>0.13100000000000001</v>
      </c>
      <c r="R329" s="140">
        <f>Q329*H329</f>
        <v>19.934794</v>
      </c>
      <c r="S329" s="140">
        <v>0</v>
      </c>
      <c r="T329" s="141">
        <f>S329*H329</f>
        <v>0</v>
      </c>
      <c r="U329" s="298"/>
      <c r="V329" s="298"/>
      <c r="W329" s="298"/>
      <c r="X329" s="298"/>
      <c r="Y329" s="298"/>
      <c r="Z329" s="298"/>
      <c r="AA329" s="298"/>
      <c r="AB329" s="298"/>
      <c r="AC329" s="298"/>
      <c r="AD329" s="298"/>
      <c r="AE329" s="298"/>
      <c r="AR329" s="142" t="s">
        <v>176</v>
      </c>
      <c r="AT329" s="142" t="s">
        <v>368</v>
      </c>
      <c r="AU329" s="142" t="s">
        <v>77</v>
      </c>
      <c r="AY329" s="18" t="s">
        <v>135</v>
      </c>
      <c r="BE329" s="143">
        <f>IF(N329="základní",J329,0)</f>
        <v>0</v>
      </c>
      <c r="BF329" s="143">
        <f>IF(N329="snížená",J329,0)</f>
        <v>0</v>
      </c>
      <c r="BG329" s="143">
        <f>IF(N329="zákl. přenesená",J329,0)</f>
        <v>0</v>
      </c>
      <c r="BH329" s="143">
        <f>IF(N329="sníž. přenesená",J329,0)</f>
        <v>0</v>
      </c>
      <c r="BI329" s="143">
        <f>IF(N329="nulová",J329,0)</f>
        <v>0</v>
      </c>
      <c r="BJ329" s="18" t="s">
        <v>75</v>
      </c>
      <c r="BK329" s="143">
        <f>ROUND(I329*H329,2)</f>
        <v>0</v>
      </c>
      <c r="BL329" s="18" t="s">
        <v>142</v>
      </c>
      <c r="BM329" s="142" t="s">
        <v>1001</v>
      </c>
    </row>
    <row r="330" spans="1:65" s="13" customFormat="1">
      <c r="B330" s="151"/>
      <c r="D330" s="145" t="s">
        <v>144</v>
      </c>
      <c r="F330" s="153" t="s">
        <v>1002</v>
      </c>
      <c r="H330" s="154">
        <v>152.17400000000001</v>
      </c>
      <c r="L330" s="151"/>
      <c r="M330" s="155"/>
      <c r="N330" s="156"/>
      <c r="O330" s="156"/>
      <c r="P330" s="156"/>
      <c r="Q330" s="156"/>
      <c r="R330" s="156"/>
      <c r="S330" s="156"/>
      <c r="T330" s="157"/>
      <c r="AT330" s="152" t="s">
        <v>144</v>
      </c>
      <c r="AU330" s="152" t="s">
        <v>77</v>
      </c>
      <c r="AV330" s="13" t="s">
        <v>77</v>
      </c>
      <c r="AW330" s="13" t="s">
        <v>4</v>
      </c>
      <c r="AX330" s="13" t="s">
        <v>75</v>
      </c>
      <c r="AY330" s="152" t="s">
        <v>135</v>
      </c>
    </row>
    <row r="331" spans="1:65" s="2" customFormat="1" ht="44.25" customHeight="1">
      <c r="A331" s="298"/>
      <c r="B331" s="131"/>
      <c r="C331" s="132" t="s">
        <v>377</v>
      </c>
      <c r="D331" s="132" t="s">
        <v>137</v>
      </c>
      <c r="E331" s="133" t="s">
        <v>1003</v>
      </c>
      <c r="F331" s="134" t="s">
        <v>1004</v>
      </c>
      <c r="G331" s="135" t="s">
        <v>140</v>
      </c>
      <c r="H331" s="136">
        <v>212.12</v>
      </c>
      <c r="I331" s="137"/>
      <c r="J331" s="137">
        <f>ROUND(I331*H331,2)</f>
        <v>0</v>
      </c>
      <c r="K331" s="134" t="s">
        <v>141</v>
      </c>
      <c r="L331" s="31"/>
      <c r="M331" s="138" t="s">
        <v>3</v>
      </c>
      <c r="N331" s="139" t="s">
        <v>41</v>
      </c>
      <c r="O331" s="140">
        <v>0.06</v>
      </c>
      <c r="P331" s="140">
        <f>O331*H331</f>
        <v>12.7272</v>
      </c>
      <c r="Q331" s="140">
        <v>0</v>
      </c>
      <c r="R331" s="140">
        <f>Q331*H331</f>
        <v>0</v>
      </c>
      <c r="S331" s="140">
        <v>0</v>
      </c>
      <c r="T331" s="141">
        <f>S331*H331</f>
        <v>0</v>
      </c>
      <c r="U331" s="298"/>
      <c r="V331" s="298"/>
      <c r="W331" s="298"/>
      <c r="X331" s="298"/>
      <c r="Y331" s="298"/>
      <c r="Z331" s="298"/>
      <c r="AA331" s="298"/>
      <c r="AB331" s="298"/>
      <c r="AC331" s="298"/>
      <c r="AD331" s="298"/>
      <c r="AE331" s="298"/>
      <c r="AR331" s="142" t="s">
        <v>142</v>
      </c>
      <c r="AT331" s="142" t="s">
        <v>137</v>
      </c>
      <c r="AU331" s="142" t="s">
        <v>77</v>
      </c>
      <c r="AY331" s="18" t="s">
        <v>135</v>
      </c>
      <c r="BE331" s="143">
        <f>IF(N331="základní",J331,0)</f>
        <v>0</v>
      </c>
      <c r="BF331" s="143">
        <f>IF(N331="snížená",J331,0)</f>
        <v>0</v>
      </c>
      <c r="BG331" s="143">
        <f>IF(N331="zákl. přenesená",J331,0)</f>
        <v>0</v>
      </c>
      <c r="BH331" s="143">
        <f>IF(N331="sníž. přenesená",J331,0)</f>
        <v>0</v>
      </c>
      <c r="BI331" s="143">
        <f>IF(N331="nulová",J331,0)</f>
        <v>0</v>
      </c>
      <c r="BJ331" s="18" t="s">
        <v>75</v>
      </c>
      <c r="BK331" s="143">
        <f>ROUND(I331*H331,2)</f>
        <v>0</v>
      </c>
      <c r="BL331" s="18" t="s">
        <v>142</v>
      </c>
      <c r="BM331" s="142" t="s">
        <v>1005</v>
      </c>
    </row>
    <row r="332" spans="1:65" s="13" customFormat="1">
      <c r="B332" s="151"/>
      <c r="D332" s="145" t="s">
        <v>144</v>
      </c>
      <c r="E332" s="152" t="s">
        <v>3</v>
      </c>
      <c r="F332" s="153" t="s">
        <v>796</v>
      </c>
      <c r="H332" s="154">
        <v>149.19</v>
      </c>
      <c r="L332" s="151"/>
      <c r="M332" s="155"/>
      <c r="N332" s="156"/>
      <c r="O332" s="156"/>
      <c r="P332" s="156"/>
      <c r="Q332" s="156"/>
      <c r="R332" s="156"/>
      <c r="S332" s="156"/>
      <c r="T332" s="157"/>
      <c r="AT332" s="152" t="s">
        <v>144</v>
      </c>
      <c r="AU332" s="152" t="s">
        <v>77</v>
      </c>
      <c r="AV332" s="13" t="s">
        <v>77</v>
      </c>
      <c r="AW332" s="13" t="s">
        <v>30</v>
      </c>
      <c r="AX332" s="13" t="s">
        <v>70</v>
      </c>
      <c r="AY332" s="152" t="s">
        <v>135</v>
      </c>
    </row>
    <row r="333" spans="1:65" s="13" customFormat="1">
      <c r="B333" s="151"/>
      <c r="D333" s="145" t="s">
        <v>144</v>
      </c>
      <c r="E333" s="152" t="s">
        <v>3</v>
      </c>
      <c r="F333" s="153" t="s">
        <v>800</v>
      </c>
      <c r="H333" s="154">
        <v>25.66</v>
      </c>
      <c r="L333" s="151"/>
      <c r="M333" s="155"/>
      <c r="N333" s="156"/>
      <c r="O333" s="156"/>
      <c r="P333" s="156"/>
      <c r="Q333" s="156"/>
      <c r="R333" s="156"/>
      <c r="S333" s="156"/>
      <c r="T333" s="157"/>
      <c r="AT333" s="152" t="s">
        <v>144</v>
      </c>
      <c r="AU333" s="152" t="s">
        <v>77</v>
      </c>
      <c r="AV333" s="13" t="s">
        <v>77</v>
      </c>
      <c r="AW333" s="13" t="s">
        <v>30</v>
      </c>
      <c r="AX333" s="13" t="s">
        <v>70</v>
      </c>
      <c r="AY333" s="152" t="s">
        <v>135</v>
      </c>
    </row>
    <row r="334" spans="1:65" s="13" customFormat="1">
      <c r="B334" s="151"/>
      <c r="D334" s="145" t="s">
        <v>144</v>
      </c>
      <c r="E334" s="152" t="s">
        <v>3</v>
      </c>
      <c r="F334" s="153" t="s">
        <v>803</v>
      </c>
      <c r="H334" s="154">
        <v>37.270000000000003</v>
      </c>
      <c r="L334" s="151"/>
      <c r="M334" s="155"/>
      <c r="N334" s="156"/>
      <c r="O334" s="156"/>
      <c r="P334" s="156"/>
      <c r="Q334" s="156"/>
      <c r="R334" s="156"/>
      <c r="S334" s="156"/>
      <c r="T334" s="157"/>
      <c r="AT334" s="152" t="s">
        <v>144</v>
      </c>
      <c r="AU334" s="152" t="s">
        <v>77</v>
      </c>
      <c r="AV334" s="13" t="s">
        <v>77</v>
      </c>
      <c r="AW334" s="13" t="s">
        <v>30</v>
      </c>
      <c r="AX334" s="13" t="s">
        <v>70</v>
      </c>
      <c r="AY334" s="152" t="s">
        <v>135</v>
      </c>
    </row>
    <row r="335" spans="1:65" s="14" customFormat="1">
      <c r="B335" s="158"/>
      <c r="D335" s="145" t="s">
        <v>144</v>
      </c>
      <c r="E335" s="159" t="s">
        <v>3</v>
      </c>
      <c r="F335" s="160" t="s">
        <v>147</v>
      </c>
      <c r="H335" s="161">
        <v>212.12</v>
      </c>
      <c r="L335" s="158"/>
      <c r="M335" s="162"/>
      <c r="N335" s="163"/>
      <c r="O335" s="163"/>
      <c r="P335" s="163"/>
      <c r="Q335" s="163"/>
      <c r="R335" s="163"/>
      <c r="S335" s="163"/>
      <c r="T335" s="164"/>
      <c r="AT335" s="159" t="s">
        <v>144</v>
      </c>
      <c r="AU335" s="159" t="s">
        <v>77</v>
      </c>
      <c r="AV335" s="14" t="s">
        <v>142</v>
      </c>
      <c r="AW335" s="14" t="s">
        <v>30</v>
      </c>
      <c r="AX335" s="14" t="s">
        <v>75</v>
      </c>
      <c r="AY335" s="159" t="s">
        <v>135</v>
      </c>
    </row>
    <row r="336" spans="1:65" s="2" customFormat="1" ht="36">
      <c r="A336" s="298"/>
      <c r="B336" s="131"/>
      <c r="C336" s="132" t="s">
        <v>378</v>
      </c>
      <c r="D336" s="132" t="s">
        <v>137</v>
      </c>
      <c r="E336" s="133" t="s">
        <v>1006</v>
      </c>
      <c r="F336" s="134" t="s">
        <v>1007</v>
      </c>
      <c r="G336" s="135" t="s">
        <v>140</v>
      </c>
      <c r="H336" s="136">
        <v>94.28</v>
      </c>
      <c r="I336" s="137"/>
      <c r="J336" s="137">
        <f>ROUND(I336*H336,2)</f>
        <v>0</v>
      </c>
      <c r="K336" s="134" t="s">
        <v>141</v>
      </c>
      <c r="L336" s="31"/>
      <c r="M336" s="138" t="s">
        <v>3</v>
      </c>
      <c r="N336" s="139" t="s">
        <v>41</v>
      </c>
      <c r="O336" s="140">
        <v>0.75700000000000001</v>
      </c>
      <c r="P336" s="140">
        <f>O336*H336</f>
        <v>71.369960000000006</v>
      </c>
      <c r="Q336" s="140">
        <v>0.10362</v>
      </c>
      <c r="R336" s="140">
        <f>Q336*H336</f>
        <v>9.769293600000001</v>
      </c>
      <c r="S336" s="140">
        <v>0</v>
      </c>
      <c r="T336" s="141">
        <f>S336*H336</f>
        <v>0</v>
      </c>
      <c r="U336" s="298"/>
      <c r="V336" s="298"/>
      <c r="W336" s="298"/>
      <c r="X336" s="298"/>
      <c r="Y336" s="298"/>
      <c r="Z336" s="298"/>
      <c r="AA336" s="298"/>
      <c r="AB336" s="298"/>
      <c r="AC336" s="298"/>
      <c r="AD336" s="298"/>
      <c r="AE336" s="298"/>
      <c r="AR336" s="142" t="s">
        <v>142</v>
      </c>
      <c r="AT336" s="142" t="s">
        <v>137</v>
      </c>
      <c r="AU336" s="142" t="s">
        <v>77</v>
      </c>
      <c r="AY336" s="18" t="s">
        <v>135</v>
      </c>
      <c r="BE336" s="143">
        <f>IF(N336="základní",J336,0)</f>
        <v>0</v>
      </c>
      <c r="BF336" s="143">
        <f>IF(N336="snížená",J336,0)</f>
        <v>0</v>
      </c>
      <c r="BG336" s="143">
        <f>IF(N336="zákl. přenesená",J336,0)</f>
        <v>0</v>
      </c>
      <c r="BH336" s="143">
        <f>IF(N336="sníž. přenesená",J336,0)</f>
        <v>0</v>
      </c>
      <c r="BI336" s="143">
        <f>IF(N336="nulová",J336,0)</f>
        <v>0</v>
      </c>
      <c r="BJ336" s="18" t="s">
        <v>75</v>
      </c>
      <c r="BK336" s="143">
        <f>ROUND(I336*H336,2)</f>
        <v>0</v>
      </c>
      <c r="BL336" s="18" t="s">
        <v>142</v>
      </c>
      <c r="BM336" s="142" t="s">
        <v>1008</v>
      </c>
    </row>
    <row r="337" spans="1:65" s="12" customFormat="1">
      <c r="B337" s="144"/>
      <c r="D337" s="145" t="s">
        <v>144</v>
      </c>
      <c r="E337" s="146" t="s">
        <v>3</v>
      </c>
      <c r="F337" s="147" t="s">
        <v>863</v>
      </c>
      <c r="H337" s="146" t="s">
        <v>3</v>
      </c>
      <c r="L337" s="144"/>
      <c r="M337" s="148"/>
      <c r="N337" s="149"/>
      <c r="O337" s="149"/>
      <c r="P337" s="149"/>
      <c r="Q337" s="149"/>
      <c r="R337" s="149"/>
      <c r="S337" s="149"/>
      <c r="T337" s="150"/>
      <c r="AT337" s="146" t="s">
        <v>144</v>
      </c>
      <c r="AU337" s="146" t="s">
        <v>77</v>
      </c>
      <c r="AV337" s="12" t="s">
        <v>75</v>
      </c>
      <c r="AW337" s="12" t="s">
        <v>30</v>
      </c>
      <c r="AX337" s="12" t="s">
        <v>70</v>
      </c>
      <c r="AY337" s="146" t="s">
        <v>135</v>
      </c>
    </row>
    <row r="338" spans="1:65" s="12" customFormat="1">
      <c r="B338" s="144"/>
      <c r="D338" s="145" t="s">
        <v>144</v>
      </c>
      <c r="E338" s="146" t="s">
        <v>3</v>
      </c>
      <c r="F338" s="147" t="s">
        <v>409</v>
      </c>
      <c r="H338" s="146" t="s">
        <v>3</v>
      </c>
      <c r="L338" s="144"/>
      <c r="M338" s="148"/>
      <c r="N338" s="149"/>
      <c r="O338" s="149"/>
      <c r="P338" s="149"/>
      <c r="Q338" s="149"/>
      <c r="R338" s="149"/>
      <c r="S338" s="149"/>
      <c r="T338" s="150"/>
      <c r="AT338" s="146" t="s">
        <v>144</v>
      </c>
      <c r="AU338" s="146" t="s">
        <v>77</v>
      </c>
      <c r="AV338" s="12" t="s">
        <v>75</v>
      </c>
      <c r="AW338" s="12" t="s">
        <v>30</v>
      </c>
      <c r="AX338" s="12" t="s">
        <v>70</v>
      </c>
      <c r="AY338" s="146" t="s">
        <v>135</v>
      </c>
    </row>
    <row r="339" spans="1:65" s="12" customFormat="1">
      <c r="B339" s="144"/>
      <c r="D339" s="145" t="s">
        <v>144</v>
      </c>
      <c r="E339" s="146" t="s">
        <v>3</v>
      </c>
      <c r="F339" s="147" t="s">
        <v>864</v>
      </c>
      <c r="H339" s="146" t="s">
        <v>3</v>
      </c>
      <c r="L339" s="144"/>
      <c r="M339" s="148"/>
      <c r="N339" s="149"/>
      <c r="O339" s="149"/>
      <c r="P339" s="149"/>
      <c r="Q339" s="149"/>
      <c r="R339" s="149"/>
      <c r="S339" s="149"/>
      <c r="T339" s="150"/>
      <c r="AT339" s="146" t="s">
        <v>144</v>
      </c>
      <c r="AU339" s="146" t="s">
        <v>77</v>
      </c>
      <c r="AV339" s="12" t="s">
        <v>75</v>
      </c>
      <c r="AW339" s="12" t="s">
        <v>30</v>
      </c>
      <c r="AX339" s="12" t="s">
        <v>70</v>
      </c>
      <c r="AY339" s="146" t="s">
        <v>135</v>
      </c>
    </row>
    <row r="340" spans="1:65" s="13" customFormat="1">
      <c r="B340" s="151"/>
      <c r="D340" s="145" t="s">
        <v>144</v>
      </c>
      <c r="E340" s="152" t="s">
        <v>3</v>
      </c>
      <c r="F340" s="153" t="s">
        <v>787</v>
      </c>
      <c r="H340" s="154">
        <v>41.1</v>
      </c>
      <c r="L340" s="151"/>
      <c r="M340" s="155"/>
      <c r="N340" s="156"/>
      <c r="O340" s="156"/>
      <c r="P340" s="156"/>
      <c r="Q340" s="156"/>
      <c r="R340" s="156"/>
      <c r="S340" s="156"/>
      <c r="T340" s="157"/>
      <c r="AT340" s="152" t="s">
        <v>144</v>
      </c>
      <c r="AU340" s="152" t="s">
        <v>77</v>
      </c>
      <c r="AV340" s="13" t="s">
        <v>77</v>
      </c>
      <c r="AW340" s="13" t="s">
        <v>30</v>
      </c>
      <c r="AX340" s="13" t="s">
        <v>70</v>
      </c>
      <c r="AY340" s="152" t="s">
        <v>135</v>
      </c>
    </row>
    <row r="341" spans="1:65" s="13" customFormat="1">
      <c r="B341" s="151"/>
      <c r="D341" s="145" t="s">
        <v>144</v>
      </c>
      <c r="E341" s="152" t="s">
        <v>3</v>
      </c>
      <c r="F341" s="153" t="s">
        <v>807</v>
      </c>
      <c r="H341" s="154">
        <v>5.2</v>
      </c>
      <c r="L341" s="151"/>
      <c r="M341" s="155"/>
      <c r="N341" s="156"/>
      <c r="O341" s="156"/>
      <c r="P341" s="156"/>
      <c r="Q341" s="156"/>
      <c r="R341" s="156"/>
      <c r="S341" s="156"/>
      <c r="T341" s="157"/>
      <c r="AT341" s="152" t="s">
        <v>144</v>
      </c>
      <c r="AU341" s="152" t="s">
        <v>77</v>
      </c>
      <c r="AV341" s="13" t="s">
        <v>77</v>
      </c>
      <c r="AW341" s="13" t="s">
        <v>30</v>
      </c>
      <c r="AX341" s="13" t="s">
        <v>70</v>
      </c>
      <c r="AY341" s="152" t="s">
        <v>135</v>
      </c>
    </row>
    <row r="342" spans="1:65" s="15" customFormat="1">
      <c r="B342" s="189"/>
      <c r="D342" s="145" t="s">
        <v>144</v>
      </c>
      <c r="E342" s="190" t="s">
        <v>3</v>
      </c>
      <c r="F342" s="191" t="s">
        <v>840</v>
      </c>
      <c r="H342" s="192">
        <v>46.3</v>
      </c>
      <c r="L342" s="189"/>
      <c r="M342" s="193"/>
      <c r="N342" s="194"/>
      <c r="O342" s="194"/>
      <c r="P342" s="194"/>
      <c r="Q342" s="194"/>
      <c r="R342" s="194"/>
      <c r="S342" s="194"/>
      <c r="T342" s="195"/>
      <c r="AT342" s="190" t="s">
        <v>144</v>
      </c>
      <c r="AU342" s="190" t="s">
        <v>77</v>
      </c>
      <c r="AV342" s="15" t="s">
        <v>152</v>
      </c>
      <c r="AW342" s="15" t="s">
        <v>30</v>
      </c>
      <c r="AX342" s="15" t="s">
        <v>70</v>
      </c>
      <c r="AY342" s="190" t="s">
        <v>135</v>
      </c>
    </row>
    <row r="343" spans="1:65" s="13" customFormat="1">
      <c r="B343" s="151"/>
      <c r="D343" s="145" t="s">
        <v>144</v>
      </c>
      <c r="E343" s="152" t="s">
        <v>3</v>
      </c>
      <c r="F343" s="153" t="s">
        <v>810</v>
      </c>
      <c r="H343" s="154">
        <v>5.77</v>
      </c>
      <c r="L343" s="151"/>
      <c r="M343" s="155"/>
      <c r="N343" s="156"/>
      <c r="O343" s="156"/>
      <c r="P343" s="156"/>
      <c r="Q343" s="156"/>
      <c r="R343" s="156"/>
      <c r="S343" s="156"/>
      <c r="T343" s="157"/>
      <c r="AT343" s="152" t="s">
        <v>144</v>
      </c>
      <c r="AU343" s="152" t="s">
        <v>77</v>
      </c>
      <c r="AV343" s="13" t="s">
        <v>77</v>
      </c>
      <c r="AW343" s="13" t="s">
        <v>30</v>
      </c>
      <c r="AX343" s="13" t="s">
        <v>70</v>
      </c>
      <c r="AY343" s="152" t="s">
        <v>135</v>
      </c>
    </row>
    <row r="344" spans="1:65" s="15" customFormat="1">
      <c r="B344" s="189"/>
      <c r="D344" s="145" t="s">
        <v>144</v>
      </c>
      <c r="E344" s="190" t="s">
        <v>3</v>
      </c>
      <c r="F344" s="191" t="s">
        <v>953</v>
      </c>
      <c r="H344" s="192">
        <v>5.77</v>
      </c>
      <c r="L344" s="189"/>
      <c r="M344" s="193"/>
      <c r="N344" s="194"/>
      <c r="O344" s="194"/>
      <c r="P344" s="194"/>
      <c r="Q344" s="194"/>
      <c r="R344" s="194"/>
      <c r="S344" s="194"/>
      <c r="T344" s="195"/>
      <c r="AT344" s="190" t="s">
        <v>144</v>
      </c>
      <c r="AU344" s="190" t="s">
        <v>77</v>
      </c>
      <c r="AV344" s="15" t="s">
        <v>152</v>
      </c>
      <c r="AW344" s="15" t="s">
        <v>30</v>
      </c>
      <c r="AX344" s="15" t="s">
        <v>70</v>
      </c>
      <c r="AY344" s="190" t="s">
        <v>135</v>
      </c>
    </row>
    <row r="345" spans="1:65" s="13" customFormat="1">
      <c r="B345" s="151"/>
      <c r="D345" s="145" t="s">
        <v>144</v>
      </c>
      <c r="E345" s="152" t="s">
        <v>3</v>
      </c>
      <c r="F345" s="153" t="s">
        <v>793</v>
      </c>
      <c r="H345" s="154">
        <v>42.21</v>
      </c>
      <c r="L345" s="151"/>
      <c r="M345" s="155"/>
      <c r="N345" s="156"/>
      <c r="O345" s="156"/>
      <c r="P345" s="156"/>
      <c r="Q345" s="156"/>
      <c r="R345" s="156"/>
      <c r="S345" s="156"/>
      <c r="T345" s="157"/>
      <c r="AT345" s="152" t="s">
        <v>144</v>
      </c>
      <c r="AU345" s="152" t="s">
        <v>77</v>
      </c>
      <c r="AV345" s="13" t="s">
        <v>77</v>
      </c>
      <c r="AW345" s="13" t="s">
        <v>30</v>
      </c>
      <c r="AX345" s="13" t="s">
        <v>70</v>
      </c>
      <c r="AY345" s="152" t="s">
        <v>135</v>
      </c>
    </row>
    <row r="346" spans="1:65" s="15" customFormat="1">
      <c r="B346" s="189"/>
      <c r="D346" s="145" t="s">
        <v>144</v>
      </c>
      <c r="E346" s="190" t="s">
        <v>3</v>
      </c>
      <c r="F346" s="191" t="s">
        <v>954</v>
      </c>
      <c r="H346" s="192">
        <v>42.21</v>
      </c>
      <c r="L346" s="189"/>
      <c r="M346" s="193"/>
      <c r="N346" s="194"/>
      <c r="O346" s="194"/>
      <c r="P346" s="194"/>
      <c r="Q346" s="194"/>
      <c r="R346" s="194"/>
      <c r="S346" s="194"/>
      <c r="T346" s="195"/>
      <c r="AT346" s="190" t="s">
        <v>144</v>
      </c>
      <c r="AU346" s="190" t="s">
        <v>77</v>
      </c>
      <c r="AV346" s="15" t="s">
        <v>152</v>
      </c>
      <c r="AW346" s="15" t="s">
        <v>30</v>
      </c>
      <c r="AX346" s="15" t="s">
        <v>70</v>
      </c>
      <c r="AY346" s="190" t="s">
        <v>135</v>
      </c>
    </row>
    <row r="347" spans="1:65" s="14" customFormat="1">
      <c r="B347" s="158"/>
      <c r="D347" s="145" t="s">
        <v>144</v>
      </c>
      <c r="E347" s="159" t="s">
        <v>3</v>
      </c>
      <c r="F347" s="160" t="s">
        <v>147</v>
      </c>
      <c r="H347" s="161">
        <v>94.28</v>
      </c>
      <c r="L347" s="158"/>
      <c r="M347" s="162"/>
      <c r="N347" s="163"/>
      <c r="O347" s="163"/>
      <c r="P347" s="163"/>
      <c r="Q347" s="163"/>
      <c r="R347" s="163"/>
      <c r="S347" s="163"/>
      <c r="T347" s="164"/>
      <c r="AT347" s="159" t="s">
        <v>144</v>
      </c>
      <c r="AU347" s="159" t="s">
        <v>77</v>
      </c>
      <c r="AV347" s="14" t="s">
        <v>142</v>
      </c>
      <c r="AW347" s="14" t="s">
        <v>30</v>
      </c>
      <c r="AX347" s="14" t="s">
        <v>75</v>
      </c>
      <c r="AY347" s="159" t="s">
        <v>135</v>
      </c>
    </row>
    <row r="348" spans="1:65" s="2" customFormat="1" ht="16.5" customHeight="1">
      <c r="A348" s="298"/>
      <c r="B348" s="131"/>
      <c r="C348" s="168" t="s">
        <v>379</v>
      </c>
      <c r="D348" s="168" t="s">
        <v>368</v>
      </c>
      <c r="E348" s="169" t="s">
        <v>1009</v>
      </c>
      <c r="F348" s="170" t="s">
        <v>1010</v>
      </c>
      <c r="G348" s="171" t="s">
        <v>140</v>
      </c>
      <c r="H348" s="172">
        <v>5.15</v>
      </c>
      <c r="I348" s="173"/>
      <c r="J348" s="173">
        <f>ROUND(I348*H348,2)</f>
        <v>0</v>
      </c>
      <c r="K348" s="170" t="s">
        <v>141</v>
      </c>
      <c r="L348" s="174"/>
      <c r="M348" s="175" t="s">
        <v>3</v>
      </c>
      <c r="N348" s="176" t="s">
        <v>41</v>
      </c>
      <c r="O348" s="140">
        <v>0</v>
      </c>
      <c r="P348" s="140">
        <f>O348*H348</f>
        <v>0</v>
      </c>
      <c r="Q348" s="140">
        <v>0.17599999999999999</v>
      </c>
      <c r="R348" s="140">
        <f>Q348*H348</f>
        <v>0.90639999999999998</v>
      </c>
      <c r="S348" s="140">
        <v>0</v>
      </c>
      <c r="T348" s="141">
        <f>S348*H348</f>
        <v>0</v>
      </c>
      <c r="U348" s="298"/>
      <c r="V348" s="298"/>
      <c r="W348" s="298"/>
      <c r="X348" s="298"/>
      <c r="Y348" s="298"/>
      <c r="Z348" s="298"/>
      <c r="AA348" s="298"/>
      <c r="AB348" s="298"/>
      <c r="AC348" s="298"/>
      <c r="AD348" s="298"/>
      <c r="AE348" s="298"/>
      <c r="AR348" s="142" t="s">
        <v>176</v>
      </c>
      <c r="AT348" s="142" t="s">
        <v>368</v>
      </c>
      <c r="AU348" s="142" t="s">
        <v>77</v>
      </c>
      <c r="AY348" s="18" t="s">
        <v>135</v>
      </c>
      <c r="BE348" s="143">
        <f>IF(N348="základní",J348,0)</f>
        <v>0</v>
      </c>
      <c r="BF348" s="143">
        <f>IF(N348="snížená",J348,0)</f>
        <v>0</v>
      </c>
      <c r="BG348" s="143">
        <f>IF(N348="zákl. přenesená",J348,0)</f>
        <v>0</v>
      </c>
      <c r="BH348" s="143">
        <f>IF(N348="sníž. přenesená",J348,0)</f>
        <v>0</v>
      </c>
      <c r="BI348" s="143">
        <f>IF(N348="nulová",J348,0)</f>
        <v>0</v>
      </c>
      <c r="BJ348" s="18" t="s">
        <v>75</v>
      </c>
      <c r="BK348" s="143">
        <f>ROUND(I348*H348,2)</f>
        <v>0</v>
      </c>
      <c r="BL348" s="18" t="s">
        <v>142</v>
      </c>
      <c r="BM348" s="142" t="s">
        <v>1011</v>
      </c>
    </row>
    <row r="349" spans="1:65" s="13" customFormat="1">
      <c r="B349" s="151"/>
      <c r="D349" s="145" t="s">
        <v>144</v>
      </c>
      <c r="E349" s="152" t="s">
        <v>3</v>
      </c>
      <c r="F349" s="153" t="s">
        <v>1012</v>
      </c>
      <c r="H349" s="154">
        <v>5</v>
      </c>
      <c r="L349" s="151"/>
      <c r="M349" s="155"/>
      <c r="N349" s="156"/>
      <c r="O349" s="156"/>
      <c r="P349" s="156"/>
      <c r="Q349" s="156"/>
      <c r="R349" s="156"/>
      <c r="S349" s="156"/>
      <c r="T349" s="157"/>
      <c r="AT349" s="152" t="s">
        <v>144</v>
      </c>
      <c r="AU349" s="152" t="s">
        <v>77</v>
      </c>
      <c r="AV349" s="13" t="s">
        <v>77</v>
      </c>
      <c r="AW349" s="13" t="s">
        <v>30</v>
      </c>
      <c r="AX349" s="13" t="s">
        <v>75</v>
      </c>
      <c r="AY349" s="152" t="s">
        <v>135</v>
      </c>
    </row>
    <row r="350" spans="1:65" s="13" customFormat="1">
      <c r="B350" s="151"/>
      <c r="D350" s="145" t="s">
        <v>144</v>
      </c>
      <c r="F350" s="153" t="s">
        <v>1013</v>
      </c>
      <c r="H350" s="154">
        <v>5.15</v>
      </c>
      <c r="L350" s="151"/>
      <c r="M350" s="155"/>
      <c r="N350" s="156"/>
      <c r="O350" s="156"/>
      <c r="P350" s="156"/>
      <c r="Q350" s="156"/>
      <c r="R350" s="156"/>
      <c r="S350" s="156"/>
      <c r="T350" s="157"/>
      <c r="AT350" s="152" t="s">
        <v>144</v>
      </c>
      <c r="AU350" s="152" t="s">
        <v>77</v>
      </c>
      <c r="AV350" s="13" t="s">
        <v>77</v>
      </c>
      <c r="AW350" s="13" t="s">
        <v>4</v>
      </c>
      <c r="AX350" s="13" t="s">
        <v>75</v>
      </c>
      <c r="AY350" s="152" t="s">
        <v>135</v>
      </c>
    </row>
    <row r="351" spans="1:65" s="2" customFormat="1" ht="16.5" customHeight="1">
      <c r="A351" s="298"/>
      <c r="B351" s="131"/>
      <c r="C351" s="168" t="s">
        <v>380</v>
      </c>
      <c r="D351" s="168" t="s">
        <v>368</v>
      </c>
      <c r="E351" s="169" t="s">
        <v>1014</v>
      </c>
      <c r="F351" s="170" t="s">
        <v>1015</v>
      </c>
      <c r="G351" s="171" t="s">
        <v>140</v>
      </c>
      <c r="H351" s="172">
        <v>43.475999999999999</v>
      </c>
      <c r="I351" s="173"/>
      <c r="J351" s="173">
        <f>ROUND(I351*H351,2)</f>
        <v>0</v>
      </c>
      <c r="K351" s="170" t="s">
        <v>141</v>
      </c>
      <c r="L351" s="174"/>
      <c r="M351" s="175" t="s">
        <v>3</v>
      </c>
      <c r="N351" s="176" t="s">
        <v>41</v>
      </c>
      <c r="O351" s="140">
        <v>0</v>
      </c>
      <c r="P351" s="140">
        <f>O351*H351</f>
        <v>0</v>
      </c>
      <c r="Q351" s="140">
        <v>0.17599999999999999</v>
      </c>
      <c r="R351" s="140">
        <f>Q351*H351</f>
        <v>7.651775999999999</v>
      </c>
      <c r="S351" s="140">
        <v>0</v>
      </c>
      <c r="T351" s="141">
        <f>S351*H351</f>
        <v>0</v>
      </c>
      <c r="U351" s="298"/>
      <c r="V351" s="298"/>
      <c r="W351" s="298"/>
      <c r="X351" s="298"/>
      <c r="Y351" s="298"/>
      <c r="Z351" s="298"/>
      <c r="AA351" s="298"/>
      <c r="AB351" s="298"/>
      <c r="AC351" s="298"/>
      <c r="AD351" s="298"/>
      <c r="AE351" s="298"/>
      <c r="AR351" s="142" t="s">
        <v>176</v>
      </c>
      <c r="AT351" s="142" t="s">
        <v>368</v>
      </c>
      <c r="AU351" s="142" t="s">
        <v>77</v>
      </c>
      <c r="AY351" s="18" t="s">
        <v>135</v>
      </c>
      <c r="BE351" s="143">
        <f>IF(N351="základní",J351,0)</f>
        <v>0</v>
      </c>
      <c r="BF351" s="143">
        <f>IF(N351="snížená",J351,0)</f>
        <v>0</v>
      </c>
      <c r="BG351" s="143">
        <f>IF(N351="zákl. přenesená",J351,0)</f>
        <v>0</v>
      </c>
      <c r="BH351" s="143">
        <f>IF(N351="sníž. přenesená",J351,0)</f>
        <v>0</v>
      </c>
      <c r="BI351" s="143">
        <f>IF(N351="nulová",J351,0)</f>
        <v>0</v>
      </c>
      <c r="BJ351" s="18" t="s">
        <v>75</v>
      </c>
      <c r="BK351" s="143">
        <f>ROUND(I351*H351,2)</f>
        <v>0</v>
      </c>
      <c r="BL351" s="18" t="s">
        <v>142</v>
      </c>
      <c r="BM351" s="142" t="s">
        <v>1016</v>
      </c>
    </row>
    <row r="352" spans="1:65" s="13" customFormat="1">
      <c r="B352" s="151"/>
      <c r="D352" s="145" t="s">
        <v>144</v>
      </c>
      <c r="E352" s="152" t="s">
        <v>3</v>
      </c>
      <c r="F352" s="153" t="s">
        <v>793</v>
      </c>
      <c r="H352" s="154">
        <v>42.21</v>
      </c>
      <c r="L352" s="151"/>
      <c r="M352" s="155"/>
      <c r="N352" s="156"/>
      <c r="O352" s="156"/>
      <c r="P352" s="156"/>
      <c r="Q352" s="156"/>
      <c r="R352" s="156"/>
      <c r="S352" s="156"/>
      <c r="T352" s="157"/>
      <c r="AT352" s="152" t="s">
        <v>144</v>
      </c>
      <c r="AU352" s="152" t="s">
        <v>77</v>
      </c>
      <c r="AV352" s="13" t="s">
        <v>77</v>
      </c>
      <c r="AW352" s="13" t="s">
        <v>30</v>
      </c>
      <c r="AX352" s="13" t="s">
        <v>75</v>
      </c>
      <c r="AY352" s="152" t="s">
        <v>135</v>
      </c>
    </row>
    <row r="353" spans="1:65" s="13" customFormat="1">
      <c r="B353" s="151"/>
      <c r="D353" s="145" t="s">
        <v>144</v>
      </c>
      <c r="F353" s="153" t="s">
        <v>1017</v>
      </c>
      <c r="H353" s="154">
        <v>43.475999999999999</v>
      </c>
      <c r="L353" s="151"/>
      <c r="M353" s="155"/>
      <c r="N353" s="156"/>
      <c r="O353" s="156"/>
      <c r="P353" s="156"/>
      <c r="Q353" s="156"/>
      <c r="R353" s="156"/>
      <c r="S353" s="156"/>
      <c r="T353" s="157"/>
      <c r="AT353" s="152" t="s">
        <v>144</v>
      </c>
      <c r="AU353" s="152" t="s">
        <v>77</v>
      </c>
      <c r="AV353" s="13" t="s">
        <v>77</v>
      </c>
      <c r="AW353" s="13" t="s">
        <v>4</v>
      </c>
      <c r="AX353" s="13" t="s">
        <v>75</v>
      </c>
      <c r="AY353" s="152" t="s">
        <v>135</v>
      </c>
    </row>
    <row r="354" spans="1:65" s="2" customFormat="1" ht="16.5" customHeight="1">
      <c r="A354" s="298"/>
      <c r="B354" s="131"/>
      <c r="C354" s="168" t="s">
        <v>382</v>
      </c>
      <c r="D354" s="168" t="s">
        <v>368</v>
      </c>
      <c r="E354" s="169" t="s">
        <v>1018</v>
      </c>
      <c r="F354" s="170" t="s">
        <v>1019</v>
      </c>
      <c r="G354" s="171" t="s">
        <v>140</v>
      </c>
      <c r="H354" s="172">
        <v>11.298999999999999</v>
      </c>
      <c r="I354" s="173"/>
      <c r="J354" s="173">
        <f>ROUND(I354*H354,2)</f>
        <v>0</v>
      </c>
      <c r="K354" s="170" t="s">
        <v>141</v>
      </c>
      <c r="L354" s="174"/>
      <c r="M354" s="175" t="s">
        <v>3</v>
      </c>
      <c r="N354" s="176" t="s">
        <v>41</v>
      </c>
      <c r="O354" s="140">
        <v>0</v>
      </c>
      <c r="P354" s="140">
        <f>O354*H354</f>
        <v>0</v>
      </c>
      <c r="Q354" s="140">
        <v>0.17599999999999999</v>
      </c>
      <c r="R354" s="140">
        <f>Q354*H354</f>
        <v>1.9886239999999997</v>
      </c>
      <c r="S354" s="140">
        <v>0</v>
      </c>
      <c r="T354" s="141">
        <f>S354*H354</f>
        <v>0</v>
      </c>
      <c r="U354" s="298"/>
      <c r="V354" s="298"/>
      <c r="W354" s="298"/>
      <c r="X354" s="298"/>
      <c r="Y354" s="298"/>
      <c r="Z354" s="298"/>
      <c r="AA354" s="298"/>
      <c r="AB354" s="298"/>
      <c r="AC354" s="298"/>
      <c r="AD354" s="298"/>
      <c r="AE354" s="298"/>
      <c r="AR354" s="142" t="s">
        <v>176</v>
      </c>
      <c r="AT354" s="142" t="s">
        <v>368</v>
      </c>
      <c r="AU354" s="142" t="s">
        <v>77</v>
      </c>
      <c r="AY354" s="18" t="s">
        <v>135</v>
      </c>
      <c r="BE354" s="143">
        <f>IF(N354="základní",J354,0)</f>
        <v>0</v>
      </c>
      <c r="BF354" s="143">
        <f>IF(N354="snížená",J354,0)</f>
        <v>0</v>
      </c>
      <c r="BG354" s="143">
        <f>IF(N354="zákl. přenesená",J354,0)</f>
        <v>0</v>
      </c>
      <c r="BH354" s="143">
        <f>IF(N354="sníž. přenesená",J354,0)</f>
        <v>0</v>
      </c>
      <c r="BI354" s="143">
        <f>IF(N354="nulová",J354,0)</f>
        <v>0</v>
      </c>
      <c r="BJ354" s="18" t="s">
        <v>75</v>
      </c>
      <c r="BK354" s="143">
        <f>ROUND(I354*H354,2)</f>
        <v>0</v>
      </c>
      <c r="BL354" s="18" t="s">
        <v>142</v>
      </c>
      <c r="BM354" s="142" t="s">
        <v>1020</v>
      </c>
    </row>
    <row r="355" spans="1:65" s="13" customFormat="1">
      <c r="B355" s="151"/>
      <c r="D355" s="145" t="s">
        <v>144</v>
      </c>
      <c r="E355" s="152" t="s">
        <v>3</v>
      </c>
      <c r="F355" s="153" t="s">
        <v>807</v>
      </c>
      <c r="H355" s="154">
        <v>5.2</v>
      </c>
      <c r="L355" s="151"/>
      <c r="M355" s="155"/>
      <c r="N355" s="156"/>
      <c r="O355" s="156"/>
      <c r="P355" s="156"/>
      <c r="Q355" s="156"/>
      <c r="R355" s="156"/>
      <c r="S355" s="156"/>
      <c r="T355" s="157"/>
      <c r="AT355" s="152" t="s">
        <v>144</v>
      </c>
      <c r="AU355" s="152" t="s">
        <v>77</v>
      </c>
      <c r="AV355" s="13" t="s">
        <v>77</v>
      </c>
      <c r="AW355" s="13" t="s">
        <v>30</v>
      </c>
      <c r="AX355" s="13" t="s">
        <v>70</v>
      </c>
      <c r="AY355" s="152" t="s">
        <v>135</v>
      </c>
    </row>
    <row r="356" spans="1:65" s="13" customFormat="1">
      <c r="B356" s="151"/>
      <c r="D356" s="145" t="s">
        <v>144</v>
      </c>
      <c r="E356" s="152" t="s">
        <v>3</v>
      </c>
      <c r="F356" s="153" t="s">
        <v>810</v>
      </c>
      <c r="H356" s="154">
        <v>5.77</v>
      </c>
      <c r="L356" s="151"/>
      <c r="M356" s="155"/>
      <c r="N356" s="156"/>
      <c r="O356" s="156"/>
      <c r="P356" s="156"/>
      <c r="Q356" s="156"/>
      <c r="R356" s="156"/>
      <c r="S356" s="156"/>
      <c r="T356" s="157"/>
      <c r="AT356" s="152" t="s">
        <v>144</v>
      </c>
      <c r="AU356" s="152" t="s">
        <v>77</v>
      </c>
      <c r="AV356" s="13" t="s">
        <v>77</v>
      </c>
      <c r="AW356" s="13" t="s">
        <v>30</v>
      </c>
      <c r="AX356" s="13" t="s">
        <v>70</v>
      </c>
      <c r="AY356" s="152" t="s">
        <v>135</v>
      </c>
    </row>
    <row r="357" spans="1:65" s="14" customFormat="1">
      <c r="B357" s="158"/>
      <c r="D357" s="145" t="s">
        <v>144</v>
      </c>
      <c r="E357" s="159" t="s">
        <v>3</v>
      </c>
      <c r="F357" s="160" t="s">
        <v>147</v>
      </c>
      <c r="H357" s="161">
        <v>10.97</v>
      </c>
      <c r="L357" s="158"/>
      <c r="M357" s="162"/>
      <c r="N357" s="163"/>
      <c r="O357" s="163"/>
      <c r="P357" s="163"/>
      <c r="Q357" s="163"/>
      <c r="R357" s="163"/>
      <c r="S357" s="163"/>
      <c r="T357" s="164"/>
      <c r="AT357" s="159" t="s">
        <v>144</v>
      </c>
      <c r="AU357" s="159" t="s">
        <v>77</v>
      </c>
      <c r="AV357" s="14" t="s">
        <v>142</v>
      </c>
      <c r="AW357" s="14" t="s">
        <v>30</v>
      </c>
      <c r="AX357" s="14" t="s">
        <v>75</v>
      </c>
      <c r="AY357" s="159" t="s">
        <v>135</v>
      </c>
    </row>
    <row r="358" spans="1:65" s="13" customFormat="1">
      <c r="B358" s="151"/>
      <c r="D358" s="145" t="s">
        <v>144</v>
      </c>
      <c r="F358" s="153" t="s">
        <v>1021</v>
      </c>
      <c r="H358" s="154">
        <v>11.298999999999999</v>
      </c>
      <c r="L358" s="151"/>
      <c r="M358" s="155"/>
      <c r="N358" s="156"/>
      <c r="O358" s="156"/>
      <c r="P358" s="156"/>
      <c r="Q358" s="156"/>
      <c r="R358" s="156"/>
      <c r="S358" s="156"/>
      <c r="T358" s="157"/>
      <c r="AT358" s="152" t="s">
        <v>144</v>
      </c>
      <c r="AU358" s="152" t="s">
        <v>77</v>
      </c>
      <c r="AV358" s="13" t="s">
        <v>77</v>
      </c>
      <c r="AW358" s="13" t="s">
        <v>4</v>
      </c>
      <c r="AX358" s="13" t="s">
        <v>75</v>
      </c>
      <c r="AY358" s="152" t="s">
        <v>135</v>
      </c>
    </row>
    <row r="359" spans="1:65" s="2" customFormat="1" ht="36">
      <c r="A359" s="298"/>
      <c r="B359" s="131"/>
      <c r="C359" s="132" t="s">
        <v>383</v>
      </c>
      <c r="D359" s="132" t="s">
        <v>137</v>
      </c>
      <c r="E359" s="133" t="s">
        <v>1022</v>
      </c>
      <c r="F359" s="134" t="s">
        <v>1023</v>
      </c>
      <c r="G359" s="135" t="s">
        <v>140</v>
      </c>
      <c r="H359" s="136">
        <v>975.8</v>
      </c>
      <c r="I359" s="137"/>
      <c r="J359" s="137">
        <f>ROUND(I359*H359,2)</f>
        <v>0</v>
      </c>
      <c r="K359" s="134" t="s">
        <v>141</v>
      </c>
      <c r="L359" s="31"/>
      <c r="M359" s="138" t="s">
        <v>3</v>
      </c>
      <c r="N359" s="139" t="s">
        <v>41</v>
      </c>
      <c r="O359" s="140">
        <v>0.53500000000000003</v>
      </c>
      <c r="P359" s="140">
        <f>O359*H359</f>
        <v>522.053</v>
      </c>
      <c r="Q359" s="140">
        <v>0.10362</v>
      </c>
      <c r="R359" s="140">
        <f>Q359*H359</f>
        <v>101.112396</v>
      </c>
      <c r="S359" s="140">
        <v>0</v>
      </c>
      <c r="T359" s="141">
        <f>S359*H359</f>
        <v>0</v>
      </c>
      <c r="U359" s="298"/>
      <c r="V359" s="298"/>
      <c r="W359" s="298"/>
      <c r="X359" s="298"/>
      <c r="Y359" s="298"/>
      <c r="Z359" s="298"/>
      <c r="AA359" s="298"/>
      <c r="AB359" s="298"/>
      <c r="AC359" s="298"/>
      <c r="AD359" s="298"/>
      <c r="AE359" s="298"/>
      <c r="AR359" s="142" t="s">
        <v>142</v>
      </c>
      <c r="AT359" s="142" t="s">
        <v>137</v>
      </c>
      <c r="AU359" s="142" t="s">
        <v>77</v>
      </c>
      <c r="AY359" s="18" t="s">
        <v>135</v>
      </c>
      <c r="BE359" s="143">
        <f>IF(N359="základní",J359,0)</f>
        <v>0</v>
      </c>
      <c r="BF359" s="143">
        <f>IF(N359="snížená",J359,0)</f>
        <v>0</v>
      </c>
      <c r="BG359" s="143">
        <f>IF(N359="zákl. přenesená",J359,0)</f>
        <v>0</v>
      </c>
      <c r="BH359" s="143">
        <f>IF(N359="sníž. přenesená",J359,0)</f>
        <v>0</v>
      </c>
      <c r="BI359" s="143">
        <f>IF(N359="nulová",J359,0)</f>
        <v>0</v>
      </c>
      <c r="BJ359" s="18" t="s">
        <v>75</v>
      </c>
      <c r="BK359" s="143">
        <f>ROUND(I359*H359,2)</f>
        <v>0</v>
      </c>
      <c r="BL359" s="18" t="s">
        <v>142</v>
      </c>
      <c r="BM359" s="142" t="s">
        <v>1024</v>
      </c>
    </row>
    <row r="360" spans="1:65" s="12" customFormat="1">
      <c r="B360" s="144"/>
      <c r="D360" s="145" t="s">
        <v>144</v>
      </c>
      <c r="E360" s="146" t="s">
        <v>3</v>
      </c>
      <c r="F360" s="147" t="s">
        <v>863</v>
      </c>
      <c r="H360" s="146" t="s">
        <v>3</v>
      </c>
      <c r="L360" s="144"/>
      <c r="M360" s="148"/>
      <c r="N360" s="149"/>
      <c r="O360" s="149"/>
      <c r="P360" s="149"/>
      <c r="Q360" s="149"/>
      <c r="R360" s="149"/>
      <c r="S360" s="149"/>
      <c r="T360" s="150"/>
      <c r="AT360" s="146" t="s">
        <v>144</v>
      </c>
      <c r="AU360" s="146" t="s">
        <v>77</v>
      </c>
      <c r="AV360" s="12" t="s">
        <v>75</v>
      </c>
      <c r="AW360" s="12" t="s">
        <v>30</v>
      </c>
      <c r="AX360" s="12" t="s">
        <v>70</v>
      </c>
      <c r="AY360" s="146" t="s">
        <v>135</v>
      </c>
    </row>
    <row r="361" spans="1:65" s="12" customFormat="1">
      <c r="B361" s="144"/>
      <c r="D361" s="145" t="s">
        <v>144</v>
      </c>
      <c r="E361" s="146" t="s">
        <v>3</v>
      </c>
      <c r="F361" s="147" t="s">
        <v>409</v>
      </c>
      <c r="H361" s="146" t="s">
        <v>3</v>
      </c>
      <c r="L361" s="144"/>
      <c r="M361" s="148"/>
      <c r="N361" s="149"/>
      <c r="O361" s="149"/>
      <c r="P361" s="149"/>
      <c r="Q361" s="149"/>
      <c r="R361" s="149"/>
      <c r="S361" s="149"/>
      <c r="T361" s="150"/>
      <c r="AT361" s="146" t="s">
        <v>144</v>
      </c>
      <c r="AU361" s="146" t="s">
        <v>77</v>
      </c>
      <c r="AV361" s="12" t="s">
        <v>75</v>
      </c>
      <c r="AW361" s="12" t="s">
        <v>30</v>
      </c>
      <c r="AX361" s="12" t="s">
        <v>70</v>
      </c>
      <c r="AY361" s="146" t="s">
        <v>135</v>
      </c>
    </row>
    <row r="362" spans="1:65" s="12" customFormat="1">
      <c r="B362" s="144"/>
      <c r="D362" s="145" t="s">
        <v>144</v>
      </c>
      <c r="E362" s="146" t="s">
        <v>3</v>
      </c>
      <c r="F362" s="147" t="s">
        <v>864</v>
      </c>
      <c r="H362" s="146" t="s">
        <v>3</v>
      </c>
      <c r="L362" s="144"/>
      <c r="M362" s="148"/>
      <c r="N362" s="149"/>
      <c r="O362" s="149"/>
      <c r="P362" s="149"/>
      <c r="Q362" s="149"/>
      <c r="R362" s="149"/>
      <c r="S362" s="149"/>
      <c r="T362" s="150"/>
      <c r="AT362" s="146" t="s">
        <v>144</v>
      </c>
      <c r="AU362" s="146" t="s">
        <v>77</v>
      </c>
      <c r="AV362" s="12" t="s">
        <v>75</v>
      </c>
      <c r="AW362" s="12" t="s">
        <v>30</v>
      </c>
      <c r="AX362" s="12" t="s">
        <v>70</v>
      </c>
      <c r="AY362" s="146" t="s">
        <v>135</v>
      </c>
    </row>
    <row r="363" spans="1:65" s="13" customFormat="1">
      <c r="B363" s="151"/>
      <c r="D363" s="145" t="s">
        <v>144</v>
      </c>
      <c r="E363" s="152" t="s">
        <v>3</v>
      </c>
      <c r="F363" s="153" t="s">
        <v>784</v>
      </c>
      <c r="H363" s="154">
        <v>415.31</v>
      </c>
      <c r="L363" s="151"/>
      <c r="M363" s="155"/>
      <c r="N363" s="156"/>
      <c r="O363" s="156"/>
      <c r="P363" s="156"/>
      <c r="Q363" s="156"/>
      <c r="R363" s="156"/>
      <c r="S363" s="156"/>
      <c r="T363" s="157"/>
      <c r="AT363" s="152" t="s">
        <v>144</v>
      </c>
      <c r="AU363" s="152" t="s">
        <v>77</v>
      </c>
      <c r="AV363" s="13" t="s">
        <v>77</v>
      </c>
      <c r="AW363" s="13" t="s">
        <v>30</v>
      </c>
      <c r="AX363" s="13" t="s">
        <v>70</v>
      </c>
      <c r="AY363" s="152" t="s">
        <v>135</v>
      </c>
    </row>
    <row r="364" spans="1:65" s="15" customFormat="1">
      <c r="B364" s="189"/>
      <c r="D364" s="145" t="s">
        <v>144</v>
      </c>
      <c r="E364" s="190" t="s">
        <v>3</v>
      </c>
      <c r="F364" s="191" t="s">
        <v>970</v>
      </c>
      <c r="H364" s="192">
        <v>415.31</v>
      </c>
      <c r="L364" s="189"/>
      <c r="M364" s="193"/>
      <c r="N364" s="194"/>
      <c r="O364" s="194"/>
      <c r="P364" s="194"/>
      <c r="Q364" s="194"/>
      <c r="R364" s="194"/>
      <c r="S364" s="194"/>
      <c r="T364" s="195"/>
      <c r="AT364" s="190" t="s">
        <v>144</v>
      </c>
      <c r="AU364" s="190" t="s">
        <v>77</v>
      </c>
      <c r="AV364" s="15" t="s">
        <v>152</v>
      </c>
      <c r="AW364" s="15" t="s">
        <v>30</v>
      </c>
      <c r="AX364" s="15" t="s">
        <v>70</v>
      </c>
      <c r="AY364" s="190" t="s">
        <v>135</v>
      </c>
    </row>
    <row r="365" spans="1:65" s="13" customFormat="1">
      <c r="B365" s="151"/>
      <c r="D365" s="145" t="s">
        <v>144</v>
      </c>
      <c r="E365" s="152" t="s">
        <v>3</v>
      </c>
      <c r="F365" s="153" t="s">
        <v>790</v>
      </c>
      <c r="H365" s="154">
        <v>560.49</v>
      </c>
      <c r="L365" s="151"/>
      <c r="M365" s="155"/>
      <c r="N365" s="156"/>
      <c r="O365" s="156"/>
      <c r="P365" s="156"/>
      <c r="Q365" s="156"/>
      <c r="R365" s="156"/>
      <c r="S365" s="156"/>
      <c r="T365" s="157"/>
      <c r="AT365" s="152" t="s">
        <v>144</v>
      </c>
      <c r="AU365" s="152" t="s">
        <v>77</v>
      </c>
      <c r="AV365" s="13" t="s">
        <v>77</v>
      </c>
      <c r="AW365" s="13" t="s">
        <v>30</v>
      </c>
      <c r="AX365" s="13" t="s">
        <v>70</v>
      </c>
      <c r="AY365" s="152" t="s">
        <v>135</v>
      </c>
    </row>
    <row r="366" spans="1:65" s="15" customFormat="1">
      <c r="B366" s="189"/>
      <c r="D366" s="145" t="s">
        <v>144</v>
      </c>
      <c r="E366" s="190" t="s">
        <v>3</v>
      </c>
      <c r="F366" s="191" t="s">
        <v>953</v>
      </c>
      <c r="H366" s="192">
        <v>560.49</v>
      </c>
      <c r="L366" s="189"/>
      <c r="M366" s="193"/>
      <c r="N366" s="194"/>
      <c r="O366" s="194"/>
      <c r="P366" s="194"/>
      <c r="Q366" s="194"/>
      <c r="R366" s="194"/>
      <c r="S366" s="194"/>
      <c r="T366" s="195"/>
      <c r="AT366" s="190" t="s">
        <v>144</v>
      </c>
      <c r="AU366" s="190" t="s">
        <v>77</v>
      </c>
      <c r="AV366" s="15" t="s">
        <v>152</v>
      </c>
      <c r="AW366" s="15" t="s">
        <v>30</v>
      </c>
      <c r="AX366" s="15" t="s">
        <v>70</v>
      </c>
      <c r="AY366" s="190" t="s">
        <v>135</v>
      </c>
    </row>
    <row r="367" spans="1:65" s="14" customFormat="1">
      <c r="B367" s="158"/>
      <c r="D367" s="145" t="s">
        <v>144</v>
      </c>
      <c r="E367" s="159" t="s">
        <v>3</v>
      </c>
      <c r="F367" s="160" t="s">
        <v>147</v>
      </c>
      <c r="H367" s="161">
        <v>975.8</v>
      </c>
      <c r="L367" s="158"/>
      <c r="M367" s="162"/>
      <c r="N367" s="163"/>
      <c r="O367" s="163"/>
      <c r="P367" s="163"/>
      <c r="Q367" s="163"/>
      <c r="R367" s="163"/>
      <c r="S367" s="163"/>
      <c r="T367" s="164"/>
      <c r="AT367" s="159" t="s">
        <v>144</v>
      </c>
      <c r="AU367" s="159" t="s">
        <v>77</v>
      </c>
      <c r="AV367" s="14" t="s">
        <v>142</v>
      </c>
      <c r="AW367" s="14" t="s">
        <v>30</v>
      </c>
      <c r="AX367" s="14" t="s">
        <v>75</v>
      </c>
      <c r="AY367" s="159" t="s">
        <v>135</v>
      </c>
    </row>
    <row r="368" spans="1:65" s="2" customFormat="1" ht="16.5" customHeight="1">
      <c r="A368" s="298"/>
      <c r="B368" s="131"/>
      <c r="C368" s="168" t="s">
        <v>386</v>
      </c>
      <c r="D368" s="168" t="s">
        <v>368</v>
      </c>
      <c r="E368" s="169" t="s">
        <v>1009</v>
      </c>
      <c r="F368" s="170" t="s">
        <v>1010</v>
      </c>
      <c r="G368" s="171" t="s">
        <v>140</v>
      </c>
      <c r="H368" s="172">
        <v>985.55799999999999</v>
      </c>
      <c r="I368" s="173"/>
      <c r="J368" s="173">
        <f>ROUND(I368*H368,2)</f>
        <v>0</v>
      </c>
      <c r="K368" s="170" t="s">
        <v>141</v>
      </c>
      <c r="L368" s="174"/>
      <c r="M368" s="175" t="s">
        <v>3</v>
      </c>
      <c r="N368" s="176" t="s">
        <v>41</v>
      </c>
      <c r="O368" s="140">
        <v>0</v>
      </c>
      <c r="P368" s="140">
        <f>O368*H368</f>
        <v>0</v>
      </c>
      <c r="Q368" s="140">
        <v>0.17599999999999999</v>
      </c>
      <c r="R368" s="140">
        <f>Q368*H368</f>
        <v>173.45820799999998</v>
      </c>
      <c r="S368" s="140">
        <v>0</v>
      </c>
      <c r="T368" s="141">
        <f>S368*H368</f>
        <v>0</v>
      </c>
      <c r="U368" s="298"/>
      <c r="V368" s="298"/>
      <c r="W368" s="298"/>
      <c r="X368" s="298"/>
      <c r="Y368" s="298"/>
      <c r="Z368" s="298"/>
      <c r="AA368" s="298"/>
      <c r="AB368" s="298"/>
      <c r="AC368" s="298"/>
      <c r="AD368" s="298"/>
      <c r="AE368" s="298"/>
      <c r="AR368" s="142" t="s">
        <v>176</v>
      </c>
      <c r="AT368" s="142" t="s">
        <v>368</v>
      </c>
      <c r="AU368" s="142" t="s">
        <v>77</v>
      </c>
      <c r="AY368" s="18" t="s">
        <v>135</v>
      </c>
      <c r="BE368" s="143">
        <f>IF(N368="základní",J368,0)</f>
        <v>0</v>
      </c>
      <c r="BF368" s="143">
        <f>IF(N368="snížená",J368,0)</f>
        <v>0</v>
      </c>
      <c r="BG368" s="143">
        <f>IF(N368="zákl. přenesená",J368,0)</f>
        <v>0</v>
      </c>
      <c r="BH368" s="143">
        <f>IF(N368="sníž. přenesená",J368,0)</f>
        <v>0</v>
      </c>
      <c r="BI368" s="143">
        <f>IF(N368="nulová",J368,0)</f>
        <v>0</v>
      </c>
      <c r="BJ368" s="18" t="s">
        <v>75</v>
      </c>
      <c r="BK368" s="143">
        <f>ROUND(I368*H368,2)</f>
        <v>0</v>
      </c>
      <c r="BL368" s="18" t="s">
        <v>142</v>
      </c>
      <c r="BM368" s="142" t="s">
        <v>1025</v>
      </c>
    </row>
    <row r="369" spans="1:65" s="13" customFormat="1">
      <c r="B369" s="151"/>
      <c r="D369" s="145" t="s">
        <v>144</v>
      </c>
      <c r="E369" s="152" t="s">
        <v>3</v>
      </c>
      <c r="F369" s="153" t="s">
        <v>784</v>
      </c>
      <c r="H369" s="154">
        <v>415.31</v>
      </c>
      <c r="L369" s="151"/>
      <c r="M369" s="155"/>
      <c r="N369" s="156"/>
      <c r="O369" s="156"/>
      <c r="P369" s="156"/>
      <c r="Q369" s="156"/>
      <c r="R369" s="156"/>
      <c r="S369" s="156"/>
      <c r="T369" s="157"/>
      <c r="AT369" s="152" t="s">
        <v>144</v>
      </c>
      <c r="AU369" s="152" t="s">
        <v>77</v>
      </c>
      <c r="AV369" s="13" t="s">
        <v>77</v>
      </c>
      <c r="AW369" s="13" t="s">
        <v>30</v>
      </c>
      <c r="AX369" s="13" t="s">
        <v>70</v>
      </c>
      <c r="AY369" s="152" t="s">
        <v>135</v>
      </c>
    </row>
    <row r="370" spans="1:65" s="13" customFormat="1">
      <c r="B370" s="151"/>
      <c r="D370" s="145" t="s">
        <v>144</v>
      </c>
      <c r="E370" s="152" t="s">
        <v>3</v>
      </c>
      <c r="F370" s="153" t="s">
        <v>790</v>
      </c>
      <c r="H370" s="154">
        <v>560.49</v>
      </c>
      <c r="L370" s="151"/>
      <c r="M370" s="155"/>
      <c r="N370" s="156"/>
      <c r="O370" s="156"/>
      <c r="P370" s="156"/>
      <c r="Q370" s="156"/>
      <c r="R370" s="156"/>
      <c r="S370" s="156"/>
      <c r="T370" s="157"/>
      <c r="AT370" s="152" t="s">
        <v>144</v>
      </c>
      <c r="AU370" s="152" t="s">
        <v>77</v>
      </c>
      <c r="AV370" s="13" t="s">
        <v>77</v>
      </c>
      <c r="AW370" s="13" t="s">
        <v>30</v>
      </c>
      <c r="AX370" s="13" t="s">
        <v>70</v>
      </c>
      <c r="AY370" s="152" t="s">
        <v>135</v>
      </c>
    </row>
    <row r="371" spans="1:65" s="14" customFormat="1">
      <c r="B371" s="158"/>
      <c r="D371" s="145" t="s">
        <v>144</v>
      </c>
      <c r="E371" s="159" t="s">
        <v>3</v>
      </c>
      <c r="F371" s="160" t="s">
        <v>147</v>
      </c>
      <c r="H371" s="161">
        <v>975.8</v>
      </c>
      <c r="L371" s="158"/>
      <c r="M371" s="162"/>
      <c r="N371" s="163"/>
      <c r="O371" s="163"/>
      <c r="P371" s="163"/>
      <c r="Q371" s="163"/>
      <c r="R371" s="163"/>
      <c r="S371" s="163"/>
      <c r="T371" s="164"/>
      <c r="AT371" s="159" t="s">
        <v>144</v>
      </c>
      <c r="AU371" s="159" t="s">
        <v>77</v>
      </c>
      <c r="AV371" s="14" t="s">
        <v>142</v>
      </c>
      <c r="AW371" s="14" t="s">
        <v>30</v>
      </c>
      <c r="AX371" s="14" t="s">
        <v>75</v>
      </c>
      <c r="AY371" s="159" t="s">
        <v>135</v>
      </c>
    </row>
    <row r="372" spans="1:65" s="13" customFormat="1">
      <c r="B372" s="151"/>
      <c r="D372" s="145" t="s">
        <v>144</v>
      </c>
      <c r="F372" s="153" t="s">
        <v>1026</v>
      </c>
      <c r="H372" s="154">
        <v>985.55799999999999</v>
      </c>
      <c r="L372" s="151"/>
      <c r="M372" s="155"/>
      <c r="N372" s="156"/>
      <c r="O372" s="156"/>
      <c r="P372" s="156"/>
      <c r="Q372" s="156"/>
      <c r="R372" s="156"/>
      <c r="S372" s="156"/>
      <c r="T372" s="157"/>
      <c r="AT372" s="152" t="s">
        <v>144</v>
      </c>
      <c r="AU372" s="152" t="s">
        <v>77</v>
      </c>
      <c r="AV372" s="13" t="s">
        <v>77</v>
      </c>
      <c r="AW372" s="13" t="s">
        <v>4</v>
      </c>
      <c r="AX372" s="13" t="s">
        <v>75</v>
      </c>
      <c r="AY372" s="152" t="s">
        <v>135</v>
      </c>
    </row>
    <row r="373" spans="1:65" s="2" customFormat="1" ht="44.25" customHeight="1">
      <c r="A373" s="298"/>
      <c r="B373" s="131"/>
      <c r="C373" s="132" t="s">
        <v>389</v>
      </c>
      <c r="D373" s="132" t="s">
        <v>137</v>
      </c>
      <c r="E373" s="133" t="s">
        <v>1027</v>
      </c>
      <c r="F373" s="134" t="s">
        <v>1028</v>
      </c>
      <c r="G373" s="135" t="s">
        <v>140</v>
      </c>
      <c r="H373" s="136">
        <v>1070.08</v>
      </c>
      <c r="I373" s="137"/>
      <c r="J373" s="137">
        <f>ROUND(I373*H373,2)</f>
        <v>0</v>
      </c>
      <c r="K373" s="134" t="s">
        <v>141</v>
      </c>
      <c r="L373" s="31"/>
      <c r="M373" s="138" t="s">
        <v>3</v>
      </c>
      <c r="N373" s="139" t="s">
        <v>41</v>
      </c>
      <c r="O373" s="140">
        <v>5.5E-2</v>
      </c>
      <c r="P373" s="140">
        <f>O373*H373</f>
        <v>58.854399999999998</v>
      </c>
      <c r="Q373" s="140">
        <v>0</v>
      </c>
      <c r="R373" s="140">
        <f>Q373*H373</f>
        <v>0</v>
      </c>
      <c r="S373" s="140">
        <v>0</v>
      </c>
      <c r="T373" s="141">
        <f>S373*H373</f>
        <v>0</v>
      </c>
      <c r="U373" s="298"/>
      <c r="V373" s="298"/>
      <c r="W373" s="298"/>
      <c r="X373" s="298"/>
      <c r="Y373" s="298"/>
      <c r="Z373" s="298"/>
      <c r="AA373" s="298"/>
      <c r="AB373" s="298"/>
      <c r="AC373" s="298"/>
      <c r="AD373" s="298"/>
      <c r="AE373" s="298"/>
      <c r="AR373" s="142" t="s">
        <v>142</v>
      </c>
      <c r="AT373" s="142" t="s">
        <v>137</v>
      </c>
      <c r="AU373" s="142" t="s">
        <v>77</v>
      </c>
      <c r="AY373" s="18" t="s">
        <v>135</v>
      </c>
      <c r="BE373" s="143">
        <f>IF(N373="základní",J373,0)</f>
        <v>0</v>
      </c>
      <c r="BF373" s="143">
        <f>IF(N373="snížená",J373,0)</f>
        <v>0</v>
      </c>
      <c r="BG373" s="143">
        <f>IF(N373="zákl. přenesená",J373,0)</f>
        <v>0</v>
      </c>
      <c r="BH373" s="143">
        <f>IF(N373="sníž. přenesená",J373,0)</f>
        <v>0</v>
      </c>
      <c r="BI373" s="143">
        <f>IF(N373="nulová",J373,0)</f>
        <v>0</v>
      </c>
      <c r="BJ373" s="18" t="s">
        <v>75</v>
      </c>
      <c r="BK373" s="143">
        <f>ROUND(I373*H373,2)</f>
        <v>0</v>
      </c>
      <c r="BL373" s="18" t="s">
        <v>142</v>
      </c>
      <c r="BM373" s="142" t="s">
        <v>1029</v>
      </c>
    </row>
    <row r="374" spans="1:65" s="13" customFormat="1">
      <c r="B374" s="151"/>
      <c r="D374" s="145" t="s">
        <v>144</v>
      </c>
      <c r="E374" s="152" t="s">
        <v>3</v>
      </c>
      <c r="F374" s="153" t="s">
        <v>784</v>
      </c>
      <c r="H374" s="154">
        <v>415.31</v>
      </c>
      <c r="L374" s="151"/>
      <c r="M374" s="155"/>
      <c r="N374" s="156"/>
      <c r="O374" s="156"/>
      <c r="P374" s="156"/>
      <c r="Q374" s="156"/>
      <c r="R374" s="156"/>
      <c r="S374" s="156"/>
      <c r="T374" s="157"/>
      <c r="AT374" s="152" t="s">
        <v>144</v>
      </c>
      <c r="AU374" s="152" t="s">
        <v>77</v>
      </c>
      <c r="AV374" s="13" t="s">
        <v>77</v>
      </c>
      <c r="AW374" s="13" t="s">
        <v>30</v>
      </c>
      <c r="AX374" s="13" t="s">
        <v>70</v>
      </c>
      <c r="AY374" s="152" t="s">
        <v>135</v>
      </c>
    </row>
    <row r="375" spans="1:65" s="13" customFormat="1">
      <c r="B375" s="151"/>
      <c r="D375" s="145" t="s">
        <v>144</v>
      </c>
      <c r="E375" s="152" t="s">
        <v>3</v>
      </c>
      <c r="F375" s="153" t="s">
        <v>787</v>
      </c>
      <c r="H375" s="154">
        <v>41.1</v>
      </c>
      <c r="L375" s="151"/>
      <c r="M375" s="155"/>
      <c r="N375" s="156"/>
      <c r="O375" s="156"/>
      <c r="P375" s="156"/>
      <c r="Q375" s="156"/>
      <c r="R375" s="156"/>
      <c r="S375" s="156"/>
      <c r="T375" s="157"/>
      <c r="AT375" s="152" t="s">
        <v>144</v>
      </c>
      <c r="AU375" s="152" t="s">
        <v>77</v>
      </c>
      <c r="AV375" s="13" t="s">
        <v>77</v>
      </c>
      <c r="AW375" s="13" t="s">
        <v>30</v>
      </c>
      <c r="AX375" s="13" t="s">
        <v>70</v>
      </c>
      <c r="AY375" s="152" t="s">
        <v>135</v>
      </c>
    </row>
    <row r="376" spans="1:65" s="13" customFormat="1">
      <c r="B376" s="151"/>
      <c r="D376" s="145" t="s">
        <v>144</v>
      </c>
      <c r="E376" s="152" t="s">
        <v>3</v>
      </c>
      <c r="F376" s="153" t="s">
        <v>807</v>
      </c>
      <c r="H376" s="154">
        <v>5.2</v>
      </c>
      <c r="L376" s="151"/>
      <c r="M376" s="155"/>
      <c r="N376" s="156"/>
      <c r="O376" s="156"/>
      <c r="P376" s="156"/>
      <c r="Q376" s="156"/>
      <c r="R376" s="156"/>
      <c r="S376" s="156"/>
      <c r="T376" s="157"/>
      <c r="AT376" s="152" t="s">
        <v>144</v>
      </c>
      <c r="AU376" s="152" t="s">
        <v>77</v>
      </c>
      <c r="AV376" s="13" t="s">
        <v>77</v>
      </c>
      <c r="AW376" s="13" t="s">
        <v>30</v>
      </c>
      <c r="AX376" s="13" t="s">
        <v>70</v>
      </c>
      <c r="AY376" s="152" t="s">
        <v>135</v>
      </c>
    </row>
    <row r="377" spans="1:65" s="13" customFormat="1">
      <c r="B377" s="151"/>
      <c r="D377" s="145" t="s">
        <v>144</v>
      </c>
      <c r="E377" s="152" t="s">
        <v>3</v>
      </c>
      <c r="F377" s="153" t="s">
        <v>790</v>
      </c>
      <c r="H377" s="154">
        <v>560.49</v>
      </c>
      <c r="L377" s="151"/>
      <c r="M377" s="155"/>
      <c r="N377" s="156"/>
      <c r="O377" s="156"/>
      <c r="P377" s="156"/>
      <c r="Q377" s="156"/>
      <c r="R377" s="156"/>
      <c r="S377" s="156"/>
      <c r="T377" s="157"/>
      <c r="AT377" s="152" t="s">
        <v>144</v>
      </c>
      <c r="AU377" s="152" t="s">
        <v>77</v>
      </c>
      <c r="AV377" s="13" t="s">
        <v>77</v>
      </c>
      <c r="AW377" s="13" t="s">
        <v>30</v>
      </c>
      <c r="AX377" s="13" t="s">
        <v>70</v>
      </c>
      <c r="AY377" s="152" t="s">
        <v>135</v>
      </c>
    </row>
    <row r="378" spans="1:65" s="13" customFormat="1">
      <c r="B378" s="151"/>
      <c r="D378" s="145" t="s">
        <v>144</v>
      </c>
      <c r="E378" s="152" t="s">
        <v>3</v>
      </c>
      <c r="F378" s="153" t="s">
        <v>810</v>
      </c>
      <c r="H378" s="154">
        <v>5.77</v>
      </c>
      <c r="L378" s="151"/>
      <c r="M378" s="155"/>
      <c r="N378" s="156"/>
      <c r="O378" s="156"/>
      <c r="P378" s="156"/>
      <c r="Q378" s="156"/>
      <c r="R378" s="156"/>
      <c r="S378" s="156"/>
      <c r="T378" s="157"/>
      <c r="AT378" s="152" t="s">
        <v>144</v>
      </c>
      <c r="AU378" s="152" t="s">
        <v>77</v>
      </c>
      <c r="AV378" s="13" t="s">
        <v>77</v>
      </c>
      <c r="AW378" s="13" t="s">
        <v>30</v>
      </c>
      <c r="AX378" s="13" t="s">
        <v>70</v>
      </c>
      <c r="AY378" s="152" t="s">
        <v>135</v>
      </c>
    </row>
    <row r="379" spans="1:65" s="13" customFormat="1">
      <c r="B379" s="151"/>
      <c r="D379" s="145" t="s">
        <v>144</v>
      </c>
      <c r="E379" s="152" t="s">
        <v>3</v>
      </c>
      <c r="F379" s="153" t="s">
        <v>793</v>
      </c>
      <c r="H379" s="154">
        <v>42.21</v>
      </c>
      <c r="L379" s="151"/>
      <c r="M379" s="155"/>
      <c r="N379" s="156"/>
      <c r="O379" s="156"/>
      <c r="P379" s="156"/>
      <c r="Q379" s="156"/>
      <c r="R379" s="156"/>
      <c r="S379" s="156"/>
      <c r="T379" s="157"/>
      <c r="AT379" s="152" t="s">
        <v>144</v>
      </c>
      <c r="AU379" s="152" t="s">
        <v>77</v>
      </c>
      <c r="AV379" s="13" t="s">
        <v>77</v>
      </c>
      <c r="AW379" s="13" t="s">
        <v>30</v>
      </c>
      <c r="AX379" s="13" t="s">
        <v>70</v>
      </c>
      <c r="AY379" s="152" t="s">
        <v>135</v>
      </c>
    </row>
    <row r="380" spans="1:65" s="14" customFormat="1">
      <c r="B380" s="158"/>
      <c r="D380" s="145" t="s">
        <v>144</v>
      </c>
      <c r="E380" s="159" t="s">
        <v>3</v>
      </c>
      <c r="F380" s="160" t="s">
        <v>147</v>
      </c>
      <c r="H380" s="161">
        <v>1070.08</v>
      </c>
      <c r="L380" s="158"/>
      <c r="M380" s="162"/>
      <c r="N380" s="163"/>
      <c r="O380" s="163"/>
      <c r="P380" s="163"/>
      <c r="Q380" s="163"/>
      <c r="R380" s="163"/>
      <c r="S380" s="163"/>
      <c r="T380" s="164"/>
      <c r="AT380" s="159" t="s">
        <v>144</v>
      </c>
      <c r="AU380" s="159" t="s">
        <v>77</v>
      </c>
      <c r="AV380" s="14" t="s">
        <v>142</v>
      </c>
      <c r="AW380" s="14" t="s">
        <v>30</v>
      </c>
      <c r="AX380" s="14" t="s">
        <v>75</v>
      </c>
      <c r="AY380" s="159" t="s">
        <v>135</v>
      </c>
    </row>
    <row r="381" spans="1:65" s="2" customFormat="1" ht="16.5" customHeight="1">
      <c r="A381" s="298"/>
      <c r="B381" s="131"/>
      <c r="C381" s="132" t="s">
        <v>390</v>
      </c>
      <c r="D381" s="132" t="s">
        <v>137</v>
      </c>
      <c r="E381" s="133" t="s">
        <v>1030</v>
      </c>
      <c r="F381" s="134" t="s">
        <v>1031</v>
      </c>
      <c r="G381" s="135" t="s">
        <v>228</v>
      </c>
      <c r="H381" s="136">
        <v>21.25</v>
      </c>
      <c r="I381" s="137"/>
      <c r="J381" s="137">
        <f>ROUND(I381*H381,2)</f>
        <v>0</v>
      </c>
      <c r="K381" s="134" t="s">
        <v>141</v>
      </c>
      <c r="L381" s="31"/>
      <c r="M381" s="138" t="s">
        <v>3</v>
      </c>
      <c r="N381" s="139" t="s">
        <v>41</v>
      </c>
      <c r="O381" s="140">
        <v>0.48</v>
      </c>
      <c r="P381" s="140">
        <f>O381*H381</f>
        <v>10.199999999999999</v>
      </c>
      <c r="Q381" s="140">
        <v>1.0000000000000001E-5</v>
      </c>
      <c r="R381" s="140">
        <f>Q381*H381</f>
        <v>2.1250000000000002E-4</v>
      </c>
      <c r="S381" s="140">
        <v>0</v>
      </c>
      <c r="T381" s="141">
        <f>S381*H381</f>
        <v>0</v>
      </c>
      <c r="U381" s="298"/>
      <c r="V381" s="298"/>
      <c r="W381" s="298"/>
      <c r="X381" s="298"/>
      <c r="Y381" s="298"/>
      <c r="Z381" s="298"/>
      <c r="AA381" s="298"/>
      <c r="AB381" s="298"/>
      <c r="AC381" s="298"/>
      <c r="AD381" s="298"/>
      <c r="AE381" s="298"/>
      <c r="AR381" s="142" t="s">
        <v>142</v>
      </c>
      <c r="AT381" s="142" t="s">
        <v>137</v>
      </c>
      <c r="AU381" s="142" t="s">
        <v>77</v>
      </c>
      <c r="AY381" s="18" t="s">
        <v>135</v>
      </c>
      <c r="BE381" s="143">
        <f>IF(N381="základní",J381,0)</f>
        <v>0</v>
      </c>
      <c r="BF381" s="143">
        <f>IF(N381="snížená",J381,0)</f>
        <v>0</v>
      </c>
      <c r="BG381" s="143">
        <f>IF(N381="zákl. přenesená",J381,0)</f>
        <v>0</v>
      </c>
      <c r="BH381" s="143">
        <f>IF(N381="sníž. přenesená",J381,0)</f>
        <v>0</v>
      </c>
      <c r="BI381" s="143">
        <f>IF(N381="nulová",J381,0)</f>
        <v>0</v>
      </c>
      <c r="BJ381" s="18" t="s">
        <v>75</v>
      </c>
      <c r="BK381" s="143">
        <f>ROUND(I381*H381,2)</f>
        <v>0</v>
      </c>
      <c r="BL381" s="18" t="s">
        <v>142</v>
      </c>
      <c r="BM381" s="142" t="s">
        <v>1032</v>
      </c>
    </row>
    <row r="382" spans="1:65" s="12" customFormat="1">
      <c r="B382" s="144"/>
      <c r="D382" s="145" t="s">
        <v>144</v>
      </c>
      <c r="E382" s="146" t="s">
        <v>3</v>
      </c>
      <c r="F382" s="147" t="s">
        <v>844</v>
      </c>
      <c r="H382" s="146" t="s">
        <v>3</v>
      </c>
      <c r="L382" s="144"/>
      <c r="M382" s="148"/>
      <c r="N382" s="149"/>
      <c r="O382" s="149"/>
      <c r="P382" s="149"/>
      <c r="Q382" s="149"/>
      <c r="R382" s="149"/>
      <c r="S382" s="149"/>
      <c r="T382" s="150"/>
      <c r="AT382" s="146" t="s">
        <v>144</v>
      </c>
      <c r="AU382" s="146" t="s">
        <v>77</v>
      </c>
      <c r="AV382" s="12" t="s">
        <v>75</v>
      </c>
      <c r="AW382" s="12" t="s">
        <v>30</v>
      </c>
      <c r="AX382" s="12" t="s">
        <v>70</v>
      </c>
      <c r="AY382" s="146" t="s">
        <v>135</v>
      </c>
    </row>
    <row r="383" spans="1:65" s="13" customFormat="1">
      <c r="B383" s="151"/>
      <c r="D383" s="145" t="s">
        <v>144</v>
      </c>
      <c r="E383" s="152" t="s">
        <v>3</v>
      </c>
      <c r="F383" s="153" t="s">
        <v>1033</v>
      </c>
      <c r="H383" s="154">
        <v>21.25</v>
      </c>
      <c r="L383" s="151"/>
      <c r="M383" s="155"/>
      <c r="N383" s="156"/>
      <c r="O383" s="156"/>
      <c r="P383" s="156"/>
      <c r="Q383" s="156"/>
      <c r="R383" s="156"/>
      <c r="S383" s="156"/>
      <c r="T383" s="157"/>
      <c r="AT383" s="152" t="s">
        <v>144</v>
      </c>
      <c r="AU383" s="152" t="s">
        <v>77</v>
      </c>
      <c r="AV383" s="13" t="s">
        <v>77</v>
      </c>
      <c r="AW383" s="13" t="s">
        <v>30</v>
      </c>
      <c r="AX383" s="13" t="s">
        <v>70</v>
      </c>
      <c r="AY383" s="152" t="s">
        <v>135</v>
      </c>
    </row>
    <row r="384" spans="1:65" s="14" customFormat="1">
      <c r="B384" s="158"/>
      <c r="D384" s="145" t="s">
        <v>144</v>
      </c>
      <c r="E384" s="159" t="s">
        <v>3</v>
      </c>
      <c r="F384" s="160" t="s">
        <v>147</v>
      </c>
      <c r="H384" s="161">
        <v>21.25</v>
      </c>
      <c r="L384" s="158"/>
      <c r="M384" s="162"/>
      <c r="N384" s="163"/>
      <c r="O384" s="163"/>
      <c r="P384" s="163"/>
      <c r="Q384" s="163"/>
      <c r="R384" s="163"/>
      <c r="S384" s="163"/>
      <c r="T384" s="164"/>
      <c r="AT384" s="159" t="s">
        <v>144</v>
      </c>
      <c r="AU384" s="159" t="s">
        <v>77</v>
      </c>
      <c r="AV384" s="14" t="s">
        <v>142</v>
      </c>
      <c r="AW384" s="14" t="s">
        <v>30</v>
      </c>
      <c r="AX384" s="14" t="s">
        <v>75</v>
      </c>
      <c r="AY384" s="159" t="s">
        <v>135</v>
      </c>
    </row>
    <row r="385" spans="1:65" s="2" customFormat="1" ht="21.75" customHeight="1">
      <c r="A385" s="298"/>
      <c r="B385" s="131"/>
      <c r="C385" s="132" t="s">
        <v>391</v>
      </c>
      <c r="D385" s="132" t="s">
        <v>137</v>
      </c>
      <c r="E385" s="133" t="s">
        <v>1034</v>
      </c>
      <c r="F385" s="134" t="s">
        <v>1035</v>
      </c>
      <c r="G385" s="135" t="s">
        <v>228</v>
      </c>
      <c r="H385" s="136">
        <v>31.6</v>
      </c>
      <c r="I385" s="137"/>
      <c r="J385" s="137">
        <f>ROUND(I385*H385,2)</f>
        <v>0</v>
      </c>
      <c r="K385" s="134" t="s">
        <v>141</v>
      </c>
      <c r="L385" s="31"/>
      <c r="M385" s="138" t="s">
        <v>3</v>
      </c>
      <c r="N385" s="139" t="s">
        <v>41</v>
      </c>
      <c r="O385" s="140">
        <v>0.51800000000000002</v>
      </c>
      <c r="P385" s="140">
        <f>O385*H385</f>
        <v>16.3688</v>
      </c>
      <c r="Q385" s="140">
        <v>1.0000000000000001E-5</v>
      </c>
      <c r="R385" s="140">
        <f>Q385*H385</f>
        <v>3.1600000000000004E-4</v>
      </c>
      <c r="S385" s="140">
        <v>0</v>
      </c>
      <c r="T385" s="141">
        <f>S385*H385</f>
        <v>0</v>
      </c>
      <c r="U385" s="298"/>
      <c r="V385" s="298"/>
      <c r="W385" s="298"/>
      <c r="X385" s="298"/>
      <c r="Y385" s="298"/>
      <c r="Z385" s="298"/>
      <c r="AA385" s="298"/>
      <c r="AB385" s="298"/>
      <c r="AC385" s="298"/>
      <c r="AD385" s="298"/>
      <c r="AE385" s="298"/>
      <c r="AR385" s="142" t="s">
        <v>142</v>
      </c>
      <c r="AT385" s="142" t="s">
        <v>137</v>
      </c>
      <c r="AU385" s="142" t="s">
        <v>77</v>
      </c>
      <c r="AY385" s="18" t="s">
        <v>135</v>
      </c>
      <c r="BE385" s="143">
        <f>IF(N385="základní",J385,0)</f>
        <v>0</v>
      </c>
      <c r="BF385" s="143">
        <f>IF(N385="snížená",J385,0)</f>
        <v>0</v>
      </c>
      <c r="BG385" s="143">
        <f>IF(N385="zákl. přenesená",J385,0)</f>
        <v>0</v>
      </c>
      <c r="BH385" s="143">
        <f>IF(N385="sníž. přenesená",J385,0)</f>
        <v>0</v>
      </c>
      <c r="BI385" s="143">
        <f>IF(N385="nulová",J385,0)</f>
        <v>0</v>
      </c>
      <c r="BJ385" s="18" t="s">
        <v>75</v>
      </c>
      <c r="BK385" s="143">
        <f>ROUND(I385*H385,2)</f>
        <v>0</v>
      </c>
      <c r="BL385" s="18" t="s">
        <v>142</v>
      </c>
      <c r="BM385" s="142" t="s">
        <v>1036</v>
      </c>
    </row>
    <row r="386" spans="1:65" s="12" customFormat="1">
      <c r="B386" s="144"/>
      <c r="D386" s="145" t="s">
        <v>144</v>
      </c>
      <c r="E386" s="146" t="s">
        <v>3</v>
      </c>
      <c r="F386" s="147" t="s">
        <v>844</v>
      </c>
      <c r="H386" s="146" t="s">
        <v>3</v>
      </c>
      <c r="L386" s="144"/>
      <c r="M386" s="148"/>
      <c r="N386" s="149"/>
      <c r="O386" s="149"/>
      <c r="P386" s="149"/>
      <c r="Q386" s="149"/>
      <c r="R386" s="149"/>
      <c r="S386" s="149"/>
      <c r="T386" s="150"/>
      <c r="AT386" s="146" t="s">
        <v>144</v>
      </c>
      <c r="AU386" s="146" t="s">
        <v>77</v>
      </c>
      <c r="AV386" s="12" t="s">
        <v>75</v>
      </c>
      <c r="AW386" s="12" t="s">
        <v>30</v>
      </c>
      <c r="AX386" s="12" t="s">
        <v>70</v>
      </c>
      <c r="AY386" s="146" t="s">
        <v>135</v>
      </c>
    </row>
    <row r="387" spans="1:65" s="13" customFormat="1">
      <c r="B387" s="151"/>
      <c r="D387" s="145" t="s">
        <v>144</v>
      </c>
      <c r="E387" s="152" t="s">
        <v>3</v>
      </c>
      <c r="F387" s="153" t="s">
        <v>1037</v>
      </c>
      <c r="H387" s="154">
        <v>31.6</v>
      </c>
      <c r="L387" s="151"/>
      <c r="M387" s="155"/>
      <c r="N387" s="156"/>
      <c r="O387" s="156"/>
      <c r="P387" s="156"/>
      <c r="Q387" s="156"/>
      <c r="R387" s="156"/>
      <c r="S387" s="156"/>
      <c r="T387" s="157"/>
      <c r="AT387" s="152" t="s">
        <v>144</v>
      </c>
      <c r="AU387" s="152" t="s">
        <v>77</v>
      </c>
      <c r="AV387" s="13" t="s">
        <v>77</v>
      </c>
      <c r="AW387" s="13" t="s">
        <v>30</v>
      </c>
      <c r="AX387" s="13" t="s">
        <v>70</v>
      </c>
      <c r="AY387" s="152" t="s">
        <v>135</v>
      </c>
    </row>
    <row r="388" spans="1:65" s="14" customFormat="1">
      <c r="B388" s="158"/>
      <c r="D388" s="145" t="s">
        <v>144</v>
      </c>
      <c r="E388" s="159" t="s">
        <v>3</v>
      </c>
      <c r="F388" s="160" t="s">
        <v>147</v>
      </c>
      <c r="H388" s="161">
        <v>31.6</v>
      </c>
      <c r="L388" s="158"/>
      <c r="M388" s="162"/>
      <c r="N388" s="163"/>
      <c r="O388" s="163"/>
      <c r="P388" s="163"/>
      <c r="Q388" s="163"/>
      <c r="R388" s="163"/>
      <c r="S388" s="163"/>
      <c r="T388" s="164"/>
      <c r="AT388" s="159" t="s">
        <v>144</v>
      </c>
      <c r="AU388" s="159" t="s">
        <v>77</v>
      </c>
      <c r="AV388" s="14" t="s">
        <v>142</v>
      </c>
      <c r="AW388" s="14" t="s">
        <v>30</v>
      </c>
      <c r="AX388" s="14" t="s">
        <v>75</v>
      </c>
      <c r="AY388" s="159" t="s">
        <v>135</v>
      </c>
    </row>
    <row r="389" spans="1:65" s="11" customFormat="1" ht="22.9" customHeight="1">
      <c r="B389" s="119"/>
      <c r="D389" s="120" t="s">
        <v>69</v>
      </c>
      <c r="E389" s="129" t="s">
        <v>176</v>
      </c>
      <c r="F389" s="129" t="s">
        <v>376</v>
      </c>
      <c r="J389" s="130">
        <f>BK389</f>
        <v>0</v>
      </c>
      <c r="L389" s="119"/>
      <c r="M389" s="123"/>
      <c r="N389" s="124"/>
      <c r="O389" s="124"/>
      <c r="P389" s="125">
        <f>SUM(P390:P421)</f>
        <v>29.331309999999998</v>
      </c>
      <c r="Q389" s="124"/>
      <c r="R389" s="125">
        <f>SUM(R390:R421)</f>
        <v>3.6339056000000003</v>
      </c>
      <c r="S389" s="124"/>
      <c r="T389" s="126">
        <f>SUM(T390:T421)</f>
        <v>0.95439999999999992</v>
      </c>
      <c r="AR389" s="120" t="s">
        <v>75</v>
      </c>
      <c r="AT389" s="127" t="s">
        <v>69</v>
      </c>
      <c r="AU389" s="127" t="s">
        <v>75</v>
      </c>
      <c r="AY389" s="120" t="s">
        <v>135</v>
      </c>
      <c r="BK389" s="128">
        <f>SUM(BK390:BK421)</f>
        <v>0</v>
      </c>
    </row>
    <row r="390" spans="1:65" s="2" customFormat="1" ht="24">
      <c r="A390" s="298"/>
      <c r="B390" s="131"/>
      <c r="C390" s="132" t="s">
        <v>392</v>
      </c>
      <c r="D390" s="132" t="s">
        <v>137</v>
      </c>
      <c r="E390" s="133" t="s">
        <v>384</v>
      </c>
      <c r="F390" s="134" t="s">
        <v>385</v>
      </c>
      <c r="G390" s="135" t="s">
        <v>279</v>
      </c>
      <c r="H390" s="136">
        <v>1</v>
      </c>
      <c r="I390" s="137"/>
      <c r="J390" s="137">
        <f>ROUND(I390*H390,2)</f>
        <v>0</v>
      </c>
      <c r="K390" s="134" t="s">
        <v>141</v>
      </c>
      <c r="L390" s="31"/>
      <c r="M390" s="138" t="s">
        <v>3</v>
      </c>
      <c r="N390" s="139" t="s">
        <v>41</v>
      </c>
      <c r="O390" s="140">
        <v>0.745</v>
      </c>
      <c r="P390" s="140">
        <f>O390*H390</f>
        <v>0.745</v>
      </c>
      <c r="Q390" s="140">
        <v>1.0000000000000001E-5</v>
      </c>
      <c r="R390" s="140">
        <f>Q390*H390</f>
        <v>1.0000000000000001E-5</v>
      </c>
      <c r="S390" s="140">
        <v>0</v>
      </c>
      <c r="T390" s="141">
        <f>S390*H390</f>
        <v>0</v>
      </c>
      <c r="U390" s="298"/>
      <c r="V390" s="298"/>
      <c r="W390" s="298"/>
      <c r="X390" s="298"/>
      <c r="Y390" s="298"/>
      <c r="Z390" s="298"/>
      <c r="AA390" s="298"/>
      <c r="AB390" s="298"/>
      <c r="AC390" s="298"/>
      <c r="AD390" s="298"/>
      <c r="AE390" s="298"/>
      <c r="AR390" s="142" t="s">
        <v>142</v>
      </c>
      <c r="AT390" s="142" t="s">
        <v>137</v>
      </c>
      <c r="AU390" s="142" t="s">
        <v>77</v>
      </c>
      <c r="AY390" s="18" t="s">
        <v>135</v>
      </c>
      <c r="BE390" s="143">
        <f>IF(N390="základní",J390,0)</f>
        <v>0</v>
      </c>
      <c r="BF390" s="143">
        <f>IF(N390="snížená",J390,0)</f>
        <v>0</v>
      </c>
      <c r="BG390" s="143">
        <f>IF(N390="zákl. přenesená",J390,0)</f>
        <v>0</v>
      </c>
      <c r="BH390" s="143">
        <f>IF(N390="sníž. přenesená",J390,0)</f>
        <v>0</v>
      </c>
      <c r="BI390" s="143">
        <f>IF(N390="nulová",J390,0)</f>
        <v>0</v>
      </c>
      <c r="BJ390" s="18" t="s">
        <v>75</v>
      </c>
      <c r="BK390" s="143">
        <f>ROUND(I390*H390,2)</f>
        <v>0</v>
      </c>
      <c r="BL390" s="18" t="s">
        <v>142</v>
      </c>
      <c r="BM390" s="142" t="s">
        <v>1038</v>
      </c>
    </row>
    <row r="391" spans="1:65" s="12" customFormat="1">
      <c r="B391" s="144"/>
      <c r="D391" s="145" t="s">
        <v>144</v>
      </c>
      <c r="E391" s="146" t="s">
        <v>3</v>
      </c>
      <c r="F391" s="147" t="s">
        <v>409</v>
      </c>
      <c r="H391" s="146" t="s">
        <v>3</v>
      </c>
      <c r="L391" s="144"/>
      <c r="M391" s="148"/>
      <c r="N391" s="149"/>
      <c r="O391" s="149"/>
      <c r="P391" s="149"/>
      <c r="Q391" s="149"/>
      <c r="R391" s="149"/>
      <c r="S391" s="149"/>
      <c r="T391" s="150"/>
      <c r="AT391" s="146" t="s">
        <v>144</v>
      </c>
      <c r="AU391" s="146" t="s">
        <v>77</v>
      </c>
      <c r="AV391" s="12" t="s">
        <v>75</v>
      </c>
      <c r="AW391" s="12" t="s">
        <v>30</v>
      </c>
      <c r="AX391" s="12" t="s">
        <v>70</v>
      </c>
      <c r="AY391" s="146" t="s">
        <v>135</v>
      </c>
    </row>
    <row r="392" spans="1:65" s="13" customFormat="1">
      <c r="B392" s="151"/>
      <c r="D392" s="145" t="s">
        <v>144</v>
      </c>
      <c r="E392" s="152" t="s">
        <v>3</v>
      </c>
      <c r="F392" s="153" t="s">
        <v>1039</v>
      </c>
      <c r="H392" s="154">
        <v>1</v>
      </c>
      <c r="L392" s="151"/>
      <c r="M392" s="155"/>
      <c r="N392" s="156"/>
      <c r="O392" s="156"/>
      <c r="P392" s="156"/>
      <c r="Q392" s="156"/>
      <c r="R392" s="156"/>
      <c r="S392" s="156"/>
      <c r="T392" s="157"/>
      <c r="AT392" s="152" t="s">
        <v>144</v>
      </c>
      <c r="AU392" s="152" t="s">
        <v>77</v>
      </c>
      <c r="AV392" s="13" t="s">
        <v>77</v>
      </c>
      <c r="AW392" s="13" t="s">
        <v>30</v>
      </c>
      <c r="AX392" s="13" t="s">
        <v>70</v>
      </c>
      <c r="AY392" s="152" t="s">
        <v>135</v>
      </c>
    </row>
    <row r="393" spans="1:65" s="14" customFormat="1">
      <c r="B393" s="158"/>
      <c r="D393" s="145" t="s">
        <v>144</v>
      </c>
      <c r="E393" s="159" t="s">
        <v>3</v>
      </c>
      <c r="F393" s="160" t="s">
        <v>147</v>
      </c>
      <c r="H393" s="161">
        <v>1</v>
      </c>
      <c r="L393" s="158"/>
      <c r="M393" s="162"/>
      <c r="N393" s="163"/>
      <c r="O393" s="163"/>
      <c r="P393" s="163"/>
      <c r="Q393" s="163"/>
      <c r="R393" s="163"/>
      <c r="S393" s="163"/>
      <c r="T393" s="164"/>
      <c r="AT393" s="159" t="s">
        <v>144</v>
      </c>
      <c r="AU393" s="159" t="s">
        <v>77</v>
      </c>
      <c r="AV393" s="14" t="s">
        <v>142</v>
      </c>
      <c r="AW393" s="14" t="s">
        <v>30</v>
      </c>
      <c r="AX393" s="14" t="s">
        <v>75</v>
      </c>
      <c r="AY393" s="159" t="s">
        <v>135</v>
      </c>
    </row>
    <row r="394" spans="1:65" s="2" customFormat="1" ht="16.5" customHeight="1">
      <c r="A394" s="298"/>
      <c r="B394" s="131"/>
      <c r="C394" s="168" t="s">
        <v>393</v>
      </c>
      <c r="D394" s="168" t="s">
        <v>368</v>
      </c>
      <c r="E394" s="169" t="s">
        <v>387</v>
      </c>
      <c r="F394" s="170" t="s">
        <v>388</v>
      </c>
      <c r="G394" s="171" t="s">
        <v>279</v>
      </c>
      <c r="H394" s="172">
        <v>1.03</v>
      </c>
      <c r="I394" s="173"/>
      <c r="J394" s="173">
        <f>ROUND(I394*H394,2)</f>
        <v>0</v>
      </c>
      <c r="K394" s="170" t="s">
        <v>141</v>
      </c>
      <c r="L394" s="174"/>
      <c r="M394" s="175" t="s">
        <v>3</v>
      </c>
      <c r="N394" s="176" t="s">
        <v>41</v>
      </c>
      <c r="O394" s="140">
        <v>0</v>
      </c>
      <c r="P394" s="140">
        <f>O394*H394</f>
        <v>0</v>
      </c>
      <c r="Q394" s="140">
        <v>5.1999999999999995E-4</v>
      </c>
      <c r="R394" s="140">
        <f>Q394*H394</f>
        <v>5.3560000000000001E-4</v>
      </c>
      <c r="S394" s="140">
        <v>0</v>
      </c>
      <c r="T394" s="141">
        <f>S394*H394</f>
        <v>0</v>
      </c>
      <c r="U394" s="298"/>
      <c r="V394" s="298"/>
      <c r="W394" s="298"/>
      <c r="X394" s="298"/>
      <c r="Y394" s="298"/>
      <c r="Z394" s="298"/>
      <c r="AA394" s="298"/>
      <c r="AB394" s="298"/>
      <c r="AC394" s="298"/>
      <c r="AD394" s="298"/>
      <c r="AE394" s="298"/>
      <c r="AR394" s="142" t="s">
        <v>176</v>
      </c>
      <c r="AT394" s="142" t="s">
        <v>368</v>
      </c>
      <c r="AU394" s="142" t="s">
        <v>77</v>
      </c>
      <c r="AY394" s="18" t="s">
        <v>135</v>
      </c>
      <c r="BE394" s="143">
        <f>IF(N394="základní",J394,0)</f>
        <v>0</v>
      </c>
      <c r="BF394" s="143">
        <f>IF(N394="snížená",J394,0)</f>
        <v>0</v>
      </c>
      <c r="BG394" s="143">
        <f>IF(N394="zákl. přenesená",J394,0)</f>
        <v>0</v>
      </c>
      <c r="BH394" s="143">
        <f>IF(N394="sníž. přenesená",J394,0)</f>
        <v>0</v>
      </c>
      <c r="BI394" s="143">
        <f>IF(N394="nulová",J394,0)</f>
        <v>0</v>
      </c>
      <c r="BJ394" s="18" t="s">
        <v>75</v>
      </c>
      <c r="BK394" s="143">
        <f>ROUND(I394*H394,2)</f>
        <v>0</v>
      </c>
      <c r="BL394" s="18" t="s">
        <v>142</v>
      </c>
      <c r="BM394" s="142" t="s">
        <v>1040</v>
      </c>
    </row>
    <row r="395" spans="1:65" s="13" customFormat="1">
      <c r="B395" s="151"/>
      <c r="D395" s="145" t="s">
        <v>144</v>
      </c>
      <c r="F395" s="153" t="s">
        <v>1041</v>
      </c>
      <c r="H395" s="154">
        <v>1.03</v>
      </c>
      <c r="L395" s="151"/>
      <c r="M395" s="155"/>
      <c r="N395" s="156"/>
      <c r="O395" s="156"/>
      <c r="P395" s="156"/>
      <c r="Q395" s="156"/>
      <c r="R395" s="156"/>
      <c r="S395" s="156"/>
      <c r="T395" s="157"/>
      <c r="AT395" s="152" t="s">
        <v>144</v>
      </c>
      <c r="AU395" s="152" t="s">
        <v>77</v>
      </c>
      <c r="AV395" s="13" t="s">
        <v>77</v>
      </c>
      <c r="AW395" s="13" t="s">
        <v>4</v>
      </c>
      <c r="AX395" s="13" t="s">
        <v>75</v>
      </c>
      <c r="AY395" s="152" t="s">
        <v>135</v>
      </c>
    </row>
    <row r="396" spans="1:65" s="2" customFormat="1" ht="21.75" customHeight="1">
      <c r="A396" s="298"/>
      <c r="B396" s="131"/>
      <c r="C396" s="132" t="s">
        <v>394</v>
      </c>
      <c r="D396" s="132" t="s">
        <v>137</v>
      </c>
      <c r="E396" s="133" t="s">
        <v>1042</v>
      </c>
      <c r="F396" s="134" t="s">
        <v>1043</v>
      </c>
      <c r="G396" s="135" t="s">
        <v>244</v>
      </c>
      <c r="H396" s="136">
        <v>0.44500000000000001</v>
      </c>
      <c r="I396" s="137"/>
      <c r="J396" s="137">
        <f>ROUND(I396*H396,2)</f>
        <v>0</v>
      </c>
      <c r="K396" s="134" t="s">
        <v>141</v>
      </c>
      <c r="L396" s="31"/>
      <c r="M396" s="138" t="s">
        <v>3</v>
      </c>
      <c r="N396" s="139" t="s">
        <v>41</v>
      </c>
      <c r="O396" s="140">
        <v>10.757999999999999</v>
      </c>
      <c r="P396" s="140">
        <f>O396*H396</f>
        <v>4.7873099999999997</v>
      </c>
      <c r="Q396" s="140">
        <v>0</v>
      </c>
      <c r="R396" s="140">
        <f>Q396*H396</f>
        <v>0</v>
      </c>
      <c r="S396" s="140">
        <v>1.92</v>
      </c>
      <c r="T396" s="141">
        <f>S396*H396</f>
        <v>0.85439999999999994</v>
      </c>
      <c r="U396" s="298"/>
      <c r="V396" s="298"/>
      <c r="W396" s="298"/>
      <c r="X396" s="298"/>
      <c r="Y396" s="298"/>
      <c r="Z396" s="298"/>
      <c r="AA396" s="298"/>
      <c r="AB396" s="298"/>
      <c r="AC396" s="298"/>
      <c r="AD396" s="298"/>
      <c r="AE396" s="298"/>
      <c r="AR396" s="142" t="s">
        <v>142</v>
      </c>
      <c r="AT396" s="142" t="s">
        <v>137</v>
      </c>
      <c r="AU396" s="142" t="s">
        <v>77</v>
      </c>
      <c r="AY396" s="18" t="s">
        <v>135</v>
      </c>
      <c r="BE396" s="143">
        <f>IF(N396="základní",J396,0)</f>
        <v>0</v>
      </c>
      <c r="BF396" s="143">
        <f>IF(N396="snížená",J396,0)</f>
        <v>0</v>
      </c>
      <c r="BG396" s="143">
        <f>IF(N396="zákl. přenesená",J396,0)</f>
        <v>0</v>
      </c>
      <c r="BH396" s="143">
        <f>IF(N396="sníž. přenesená",J396,0)</f>
        <v>0</v>
      </c>
      <c r="BI396" s="143">
        <f>IF(N396="nulová",J396,0)</f>
        <v>0</v>
      </c>
      <c r="BJ396" s="18" t="s">
        <v>75</v>
      </c>
      <c r="BK396" s="143">
        <f>ROUND(I396*H396,2)</f>
        <v>0</v>
      </c>
      <c r="BL396" s="18" t="s">
        <v>142</v>
      </c>
      <c r="BM396" s="142" t="s">
        <v>1044</v>
      </c>
    </row>
    <row r="397" spans="1:65" s="12" customFormat="1">
      <c r="B397" s="144"/>
      <c r="D397" s="145" t="s">
        <v>144</v>
      </c>
      <c r="E397" s="146" t="s">
        <v>3</v>
      </c>
      <c r="F397" s="147" t="s">
        <v>409</v>
      </c>
      <c r="H397" s="146" t="s">
        <v>3</v>
      </c>
      <c r="L397" s="144"/>
      <c r="M397" s="148"/>
      <c r="N397" s="149"/>
      <c r="O397" s="149"/>
      <c r="P397" s="149"/>
      <c r="Q397" s="149"/>
      <c r="R397" s="149"/>
      <c r="S397" s="149"/>
      <c r="T397" s="150"/>
      <c r="AT397" s="146" t="s">
        <v>144</v>
      </c>
      <c r="AU397" s="146" t="s">
        <v>77</v>
      </c>
      <c r="AV397" s="12" t="s">
        <v>75</v>
      </c>
      <c r="AW397" s="12" t="s">
        <v>30</v>
      </c>
      <c r="AX397" s="12" t="s">
        <v>70</v>
      </c>
      <c r="AY397" s="146" t="s">
        <v>135</v>
      </c>
    </row>
    <row r="398" spans="1:65" s="13" customFormat="1">
      <c r="B398" s="151"/>
      <c r="D398" s="145" t="s">
        <v>144</v>
      </c>
      <c r="E398" s="152" t="s">
        <v>3</v>
      </c>
      <c r="F398" s="153" t="s">
        <v>1045</v>
      </c>
      <c r="H398" s="154">
        <v>0.44500000000000001</v>
      </c>
      <c r="L398" s="151"/>
      <c r="M398" s="155"/>
      <c r="N398" s="156"/>
      <c r="O398" s="156"/>
      <c r="P398" s="156"/>
      <c r="Q398" s="156"/>
      <c r="R398" s="156"/>
      <c r="S398" s="156"/>
      <c r="T398" s="157"/>
      <c r="AT398" s="152" t="s">
        <v>144</v>
      </c>
      <c r="AU398" s="152" t="s">
        <v>77</v>
      </c>
      <c r="AV398" s="13" t="s">
        <v>77</v>
      </c>
      <c r="AW398" s="13" t="s">
        <v>30</v>
      </c>
      <c r="AX398" s="13" t="s">
        <v>70</v>
      </c>
      <c r="AY398" s="152" t="s">
        <v>135</v>
      </c>
    </row>
    <row r="399" spans="1:65" s="14" customFormat="1">
      <c r="B399" s="158"/>
      <c r="D399" s="145" t="s">
        <v>144</v>
      </c>
      <c r="E399" s="159" t="s">
        <v>3</v>
      </c>
      <c r="F399" s="160" t="s">
        <v>147</v>
      </c>
      <c r="H399" s="161">
        <v>0.44500000000000001</v>
      </c>
      <c r="L399" s="158"/>
      <c r="M399" s="162"/>
      <c r="N399" s="163"/>
      <c r="O399" s="163"/>
      <c r="P399" s="163"/>
      <c r="Q399" s="163"/>
      <c r="R399" s="163"/>
      <c r="S399" s="163"/>
      <c r="T399" s="164"/>
      <c r="AT399" s="159" t="s">
        <v>144</v>
      </c>
      <c r="AU399" s="159" t="s">
        <v>77</v>
      </c>
      <c r="AV399" s="14" t="s">
        <v>142</v>
      </c>
      <c r="AW399" s="14" t="s">
        <v>30</v>
      </c>
      <c r="AX399" s="14" t="s">
        <v>75</v>
      </c>
      <c r="AY399" s="159" t="s">
        <v>135</v>
      </c>
    </row>
    <row r="400" spans="1:65" s="2" customFormat="1" ht="16.5" customHeight="1">
      <c r="A400" s="298"/>
      <c r="B400" s="131"/>
      <c r="C400" s="132" t="s">
        <v>395</v>
      </c>
      <c r="D400" s="132" t="s">
        <v>137</v>
      </c>
      <c r="E400" s="133" t="s">
        <v>1046</v>
      </c>
      <c r="F400" s="134" t="s">
        <v>1047</v>
      </c>
      <c r="G400" s="135" t="s">
        <v>279</v>
      </c>
      <c r="H400" s="136">
        <v>1</v>
      </c>
      <c r="I400" s="137"/>
      <c r="J400" s="137">
        <f>ROUND(I400*H400,2)</f>
        <v>0</v>
      </c>
      <c r="K400" s="134" t="s">
        <v>141</v>
      </c>
      <c r="L400" s="31"/>
      <c r="M400" s="138" t="s">
        <v>3</v>
      </c>
      <c r="N400" s="139" t="s">
        <v>41</v>
      </c>
      <c r="O400" s="140">
        <v>0.73199999999999998</v>
      </c>
      <c r="P400" s="140">
        <f>O400*H400</f>
        <v>0.73199999999999998</v>
      </c>
      <c r="Q400" s="140">
        <v>0</v>
      </c>
      <c r="R400" s="140">
        <f>Q400*H400</f>
        <v>0</v>
      </c>
      <c r="S400" s="140">
        <v>0.1</v>
      </c>
      <c r="T400" s="141">
        <f>S400*H400</f>
        <v>0.1</v>
      </c>
      <c r="U400" s="298"/>
      <c r="V400" s="298"/>
      <c r="W400" s="298"/>
      <c r="X400" s="298"/>
      <c r="Y400" s="298"/>
      <c r="Z400" s="298"/>
      <c r="AA400" s="298"/>
      <c r="AB400" s="298"/>
      <c r="AC400" s="298"/>
      <c r="AD400" s="298"/>
      <c r="AE400" s="298"/>
      <c r="AR400" s="142" t="s">
        <v>142</v>
      </c>
      <c r="AT400" s="142" t="s">
        <v>137</v>
      </c>
      <c r="AU400" s="142" t="s">
        <v>77</v>
      </c>
      <c r="AY400" s="18" t="s">
        <v>135</v>
      </c>
      <c r="BE400" s="143">
        <f>IF(N400="základní",J400,0)</f>
        <v>0</v>
      </c>
      <c r="BF400" s="143">
        <f>IF(N400="snížená",J400,0)</f>
        <v>0</v>
      </c>
      <c r="BG400" s="143">
        <f>IF(N400="zákl. přenesená",J400,0)</f>
        <v>0</v>
      </c>
      <c r="BH400" s="143">
        <f>IF(N400="sníž. přenesená",J400,0)</f>
        <v>0</v>
      </c>
      <c r="BI400" s="143">
        <f>IF(N400="nulová",J400,0)</f>
        <v>0</v>
      </c>
      <c r="BJ400" s="18" t="s">
        <v>75</v>
      </c>
      <c r="BK400" s="143">
        <f>ROUND(I400*H400,2)</f>
        <v>0</v>
      </c>
      <c r="BL400" s="18" t="s">
        <v>142</v>
      </c>
      <c r="BM400" s="142" t="s">
        <v>1048</v>
      </c>
    </row>
    <row r="401" spans="1:65" s="12" customFormat="1">
      <c r="B401" s="144"/>
      <c r="D401" s="145" t="s">
        <v>144</v>
      </c>
      <c r="E401" s="146" t="s">
        <v>3</v>
      </c>
      <c r="F401" s="147" t="s">
        <v>409</v>
      </c>
      <c r="H401" s="146" t="s">
        <v>3</v>
      </c>
      <c r="L401" s="144"/>
      <c r="M401" s="148"/>
      <c r="N401" s="149"/>
      <c r="O401" s="149"/>
      <c r="P401" s="149"/>
      <c r="Q401" s="149"/>
      <c r="R401" s="149"/>
      <c r="S401" s="149"/>
      <c r="T401" s="150"/>
      <c r="AT401" s="146" t="s">
        <v>144</v>
      </c>
      <c r="AU401" s="146" t="s">
        <v>77</v>
      </c>
      <c r="AV401" s="12" t="s">
        <v>75</v>
      </c>
      <c r="AW401" s="12" t="s">
        <v>30</v>
      </c>
      <c r="AX401" s="12" t="s">
        <v>70</v>
      </c>
      <c r="AY401" s="146" t="s">
        <v>135</v>
      </c>
    </row>
    <row r="402" spans="1:65" s="13" customFormat="1">
      <c r="B402" s="151"/>
      <c r="D402" s="145" t="s">
        <v>144</v>
      </c>
      <c r="E402" s="152" t="s">
        <v>3</v>
      </c>
      <c r="F402" s="153" t="s">
        <v>1039</v>
      </c>
      <c r="H402" s="154">
        <v>1</v>
      </c>
      <c r="L402" s="151"/>
      <c r="M402" s="155"/>
      <c r="N402" s="156"/>
      <c r="O402" s="156"/>
      <c r="P402" s="156"/>
      <c r="Q402" s="156"/>
      <c r="R402" s="156"/>
      <c r="S402" s="156"/>
      <c r="T402" s="157"/>
      <c r="AT402" s="152" t="s">
        <v>144</v>
      </c>
      <c r="AU402" s="152" t="s">
        <v>77</v>
      </c>
      <c r="AV402" s="13" t="s">
        <v>77</v>
      </c>
      <c r="AW402" s="13" t="s">
        <v>30</v>
      </c>
      <c r="AX402" s="13" t="s">
        <v>70</v>
      </c>
      <c r="AY402" s="152" t="s">
        <v>135</v>
      </c>
    </row>
    <row r="403" spans="1:65" s="14" customFormat="1">
      <c r="B403" s="158"/>
      <c r="D403" s="145" t="s">
        <v>144</v>
      </c>
      <c r="E403" s="159" t="s">
        <v>3</v>
      </c>
      <c r="F403" s="160" t="s">
        <v>147</v>
      </c>
      <c r="H403" s="161">
        <v>1</v>
      </c>
      <c r="L403" s="158"/>
      <c r="M403" s="162"/>
      <c r="N403" s="163"/>
      <c r="O403" s="163"/>
      <c r="P403" s="163"/>
      <c r="Q403" s="163"/>
      <c r="R403" s="163"/>
      <c r="S403" s="163"/>
      <c r="T403" s="164"/>
      <c r="AT403" s="159" t="s">
        <v>144</v>
      </c>
      <c r="AU403" s="159" t="s">
        <v>77</v>
      </c>
      <c r="AV403" s="14" t="s">
        <v>142</v>
      </c>
      <c r="AW403" s="14" t="s">
        <v>30</v>
      </c>
      <c r="AX403" s="14" t="s">
        <v>75</v>
      </c>
      <c r="AY403" s="159" t="s">
        <v>135</v>
      </c>
    </row>
    <row r="404" spans="1:65" s="2" customFormat="1" ht="16.5" customHeight="1">
      <c r="A404" s="298"/>
      <c r="B404" s="131"/>
      <c r="C404" s="132" t="s">
        <v>396</v>
      </c>
      <c r="D404" s="132" t="s">
        <v>137</v>
      </c>
      <c r="E404" s="133" t="s">
        <v>1049</v>
      </c>
      <c r="F404" s="134" t="s">
        <v>1050</v>
      </c>
      <c r="G404" s="135" t="s">
        <v>279</v>
      </c>
      <c r="H404" s="136">
        <v>2</v>
      </c>
      <c r="I404" s="137"/>
      <c r="J404" s="137">
        <f>ROUND(I404*H404,2)</f>
        <v>0</v>
      </c>
      <c r="K404" s="134" t="s">
        <v>141</v>
      </c>
      <c r="L404" s="31"/>
      <c r="M404" s="138" t="s">
        <v>3</v>
      </c>
      <c r="N404" s="139" t="s">
        <v>41</v>
      </c>
      <c r="O404" s="140">
        <v>3.839</v>
      </c>
      <c r="P404" s="140">
        <f>O404*H404</f>
        <v>7.6779999999999999</v>
      </c>
      <c r="Q404" s="140">
        <v>0.42368</v>
      </c>
      <c r="R404" s="140">
        <f>Q404*H404</f>
        <v>0.84736</v>
      </c>
      <c r="S404" s="140">
        <v>0</v>
      </c>
      <c r="T404" s="141">
        <f>S404*H404</f>
        <v>0</v>
      </c>
      <c r="U404" s="298"/>
      <c r="V404" s="298"/>
      <c r="W404" s="298"/>
      <c r="X404" s="298"/>
      <c r="Y404" s="298"/>
      <c r="Z404" s="298"/>
      <c r="AA404" s="298"/>
      <c r="AB404" s="298"/>
      <c r="AC404" s="298"/>
      <c r="AD404" s="298"/>
      <c r="AE404" s="298"/>
      <c r="AR404" s="142" t="s">
        <v>142</v>
      </c>
      <c r="AT404" s="142" t="s">
        <v>137</v>
      </c>
      <c r="AU404" s="142" t="s">
        <v>77</v>
      </c>
      <c r="AY404" s="18" t="s">
        <v>135</v>
      </c>
      <c r="BE404" s="143">
        <f>IF(N404="základní",J404,0)</f>
        <v>0</v>
      </c>
      <c r="BF404" s="143">
        <f>IF(N404="snížená",J404,0)</f>
        <v>0</v>
      </c>
      <c r="BG404" s="143">
        <f>IF(N404="zákl. přenesená",J404,0)</f>
        <v>0</v>
      </c>
      <c r="BH404" s="143">
        <f>IF(N404="sníž. přenesená",J404,0)</f>
        <v>0</v>
      </c>
      <c r="BI404" s="143">
        <f>IF(N404="nulová",J404,0)</f>
        <v>0</v>
      </c>
      <c r="BJ404" s="18" t="s">
        <v>75</v>
      </c>
      <c r="BK404" s="143">
        <f>ROUND(I404*H404,2)</f>
        <v>0</v>
      </c>
      <c r="BL404" s="18" t="s">
        <v>142</v>
      </c>
      <c r="BM404" s="142" t="s">
        <v>1051</v>
      </c>
    </row>
    <row r="405" spans="1:65" s="12" customFormat="1">
      <c r="B405" s="144"/>
      <c r="D405" s="145" t="s">
        <v>144</v>
      </c>
      <c r="E405" s="146" t="s">
        <v>3</v>
      </c>
      <c r="F405" s="147" t="s">
        <v>409</v>
      </c>
      <c r="H405" s="146" t="s">
        <v>3</v>
      </c>
      <c r="L405" s="144"/>
      <c r="M405" s="148"/>
      <c r="N405" s="149"/>
      <c r="O405" s="149"/>
      <c r="P405" s="149"/>
      <c r="Q405" s="149"/>
      <c r="R405" s="149"/>
      <c r="S405" s="149"/>
      <c r="T405" s="150"/>
      <c r="AT405" s="146" t="s">
        <v>144</v>
      </c>
      <c r="AU405" s="146" t="s">
        <v>77</v>
      </c>
      <c r="AV405" s="12" t="s">
        <v>75</v>
      </c>
      <c r="AW405" s="12" t="s">
        <v>30</v>
      </c>
      <c r="AX405" s="12" t="s">
        <v>70</v>
      </c>
      <c r="AY405" s="146" t="s">
        <v>135</v>
      </c>
    </row>
    <row r="406" spans="1:65" s="13" customFormat="1">
      <c r="B406" s="151"/>
      <c r="D406" s="145" t="s">
        <v>144</v>
      </c>
      <c r="E406" s="152" t="s">
        <v>3</v>
      </c>
      <c r="F406" s="153" t="s">
        <v>1052</v>
      </c>
      <c r="H406" s="154">
        <v>2</v>
      </c>
      <c r="L406" s="151"/>
      <c r="M406" s="155"/>
      <c r="N406" s="156"/>
      <c r="O406" s="156"/>
      <c r="P406" s="156"/>
      <c r="Q406" s="156"/>
      <c r="R406" s="156"/>
      <c r="S406" s="156"/>
      <c r="T406" s="157"/>
      <c r="AT406" s="152" t="s">
        <v>144</v>
      </c>
      <c r="AU406" s="152" t="s">
        <v>77</v>
      </c>
      <c r="AV406" s="13" t="s">
        <v>77</v>
      </c>
      <c r="AW406" s="13" t="s">
        <v>30</v>
      </c>
      <c r="AX406" s="13" t="s">
        <v>70</v>
      </c>
      <c r="AY406" s="152" t="s">
        <v>135</v>
      </c>
    </row>
    <row r="407" spans="1:65" s="14" customFormat="1">
      <c r="B407" s="158"/>
      <c r="D407" s="145" t="s">
        <v>144</v>
      </c>
      <c r="E407" s="159" t="s">
        <v>3</v>
      </c>
      <c r="F407" s="160" t="s">
        <v>147</v>
      </c>
      <c r="H407" s="161">
        <v>2</v>
      </c>
      <c r="L407" s="158"/>
      <c r="M407" s="162"/>
      <c r="N407" s="163"/>
      <c r="O407" s="163"/>
      <c r="P407" s="163"/>
      <c r="Q407" s="163"/>
      <c r="R407" s="163"/>
      <c r="S407" s="163"/>
      <c r="T407" s="164"/>
      <c r="AT407" s="159" t="s">
        <v>144</v>
      </c>
      <c r="AU407" s="159" t="s">
        <v>77</v>
      </c>
      <c r="AV407" s="14" t="s">
        <v>142</v>
      </c>
      <c r="AW407" s="14" t="s">
        <v>30</v>
      </c>
      <c r="AX407" s="14" t="s">
        <v>75</v>
      </c>
      <c r="AY407" s="159" t="s">
        <v>135</v>
      </c>
    </row>
    <row r="408" spans="1:65" s="2" customFormat="1" ht="16.5" customHeight="1">
      <c r="A408" s="298"/>
      <c r="B408" s="131"/>
      <c r="C408" s="168" t="s">
        <v>397</v>
      </c>
      <c r="D408" s="168" t="s">
        <v>368</v>
      </c>
      <c r="E408" s="169" t="s">
        <v>412</v>
      </c>
      <c r="F408" s="170" t="s">
        <v>413</v>
      </c>
      <c r="G408" s="171" t="s">
        <v>279</v>
      </c>
      <c r="H408" s="172">
        <v>4</v>
      </c>
      <c r="I408" s="173"/>
      <c r="J408" s="173">
        <f>ROUND(I408*H408,2)</f>
        <v>0</v>
      </c>
      <c r="K408" s="170" t="s">
        <v>141</v>
      </c>
      <c r="L408" s="174"/>
      <c r="M408" s="175" t="s">
        <v>3</v>
      </c>
      <c r="N408" s="176" t="s">
        <v>41</v>
      </c>
      <c r="O408" s="140">
        <v>0</v>
      </c>
      <c r="P408" s="140">
        <f>O408*H408</f>
        <v>0</v>
      </c>
      <c r="Q408" s="140">
        <v>2.7E-2</v>
      </c>
      <c r="R408" s="140">
        <f>Q408*H408</f>
        <v>0.108</v>
      </c>
      <c r="S408" s="140">
        <v>0</v>
      </c>
      <c r="T408" s="141">
        <f>S408*H408</f>
        <v>0</v>
      </c>
      <c r="U408" s="298"/>
      <c r="V408" s="298"/>
      <c r="W408" s="298"/>
      <c r="X408" s="298"/>
      <c r="Y408" s="298"/>
      <c r="Z408" s="298"/>
      <c r="AA408" s="298"/>
      <c r="AB408" s="298"/>
      <c r="AC408" s="298"/>
      <c r="AD408" s="298"/>
      <c r="AE408" s="298"/>
      <c r="AR408" s="142" t="s">
        <v>176</v>
      </c>
      <c r="AT408" s="142" t="s">
        <v>368</v>
      </c>
      <c r="AU408" s="142" t="s">
        <v>77</v>
      </c>
      <c r="AY408" s="18" t="s">
        <v>135</v>
      </c>
      <c r="BE408" s="143">
        <f>IF(N408="základní",J408,0)</f>
        <v>0</v>
      </c>
      <c r="BF408" s="143">
        <f>IF(N408="snížená",J408,0)</f>
        <v>0</v>
      </c>
      <c r="BG408" s="143">
        <f>IF(N408="zákl. přenesená",J408,0)</f>
        <v>0</v>
      </c>
      <c r="BH408" s="143">
        <f>IF(N408="sníž. přenesená",J408,0)</f>
        <v>0</v>
      </c>
      <c r="BI408" s="143">
        <f>IF(N408="nulová",J408,0)</f>
        <v>0</v>
      </c>
      <c r="BJ408" s="18" t="s">
        <v>75</v>
      </c>
      <c r="BK408" s="143">
        <f>ROUND(I408*H408,2)</f>
        <v>0</v>
      </c>
      <c r="BL408" s="18" t="s">
        <v>142</v>
      </c>
      <c r="BM408" s="142" t="s">
        <v>1053</v>
      </c>
    </row>
    <row r="409" spans="1:65" s="13" customFormat="1">
      <c r="B409" s="151"/>
      <c r="D409" s="145" t="s">
        <v>144</v>
      </c>
      <c r="F409" s="153" t="s">
        <v>1054</v>
      </c>
      <c r="H409" s="154">
        <v>4</v>
      </c>
      <c r="L409" s="151"/>
      <c r="M409" s="155"/>
      <c r="N409" s="156"/>
      <c r="O409" s="156"/>
      <c r="P409" s="156"/>
      <c r="Q409" s="156"/>
      <c r="R409" s="156"/>
      <c r="S409" s="156"/>
      <c r="T409" s="157"/>
      <c r="AT409" s="152" t="s">
        <v>144</v>
      </c>
      <c r="AU409" s="152" t="s">
        <v>77</v>
      </c>
      <c r="AV409" s="13" t="s">
        <v>77</v>
      </c>
      <c r="AW409" s="13" t="s">
        <v>4</v>
      </c>
      <c r="AX409" s="13" t="s">
        <v>75</v>
      </c>
      <c r="AY409" s="152" t="s">
        <v>135</v>
      </c>
    </row>
    <row r="410" spans="1:65" s="2" customFormat="1" ht="16.5" customHeight="1">
      <c r="A410" s="298"/>
      <c r="B410" s="131"/>
      <c r="C410" s="132" t="s">
        <v>398</v>
      </c>
      <c r="D410" s="132" t="s">
        <v>137</v>
      </c>
      <c r="E410" s="133" t="s">
        <v>1055</v>
      </c>
      <c r="F410" s="134" t="s">
        <v>1056</v>
      </c>
      <c r="G410" s="135" t="s">
        <v>279</v>
      </c>
      <c r="H410" s="136">
        <v>2</v>
      </c>
      <c r="I410" s="137"/>
      <c r="J410" s="137">
        <f>ROUND(I410*H410,2)</f>
        <v>0</v>
      </c>
      <c r="K410" s="134" t="s">
        <v>141</v>
      </c>
      <c r="L410" s="31"/>
      <c r="M410" s="138" t="s">
        <v>3</v>
      </c>
      <c r="N410" s="139" t="s">
        <v>41</v>
      </c>
      <c r="O410" s="140">
        <v>3.8170000000000002</v>
      </c>
      <c r="P410" s="140">
        <f>O410*H410</f>
        <v>7.6340000000000003</v>
      </c>
      <c r="Q410" s="140">
        <v>0.42080000000000001</v>
      </c>
      <c r="R410" s="140">
        <f>Q410*H410</f>
        <v>0.84160000000000001</v>
      </c>
      <c r="S410" s="140">
        <v>0</v>
      </c>
      <c r="T410" s="141">
        <f>S410*H410</f>
        <v>0</v>
      </c>
      <c r="U410" s="298"/>
      <c r="V410" s="298"/>
      <c r="W410" s="298"/>
      <c r="X410" s="298"/>
      <c r="Y410" s="298"/>
      <c r="Z410" s="298"/>
      <c r="AA410" s="298"/>
      <c r="AB410" s="298"/>
      <c r="AC410" s="298"/>
      <c r="AD410" s="298"/>
      <c r="AE410" s="298"/>
      <c r="AR410" s="142" t="s">
        <v>142</v>
      </c>
      <c r="AT410" s="142" t="s">
        <v>137</v>
      </c>
      <c r="AU410" s="142" t="s">
        <v>77</v>
      </c>
      <c r="AY410" s="18" t="s">
        <v>135</v>
      </c>
      <c r="BE410" s="143">
        <f>IF(N410="základní",J410,0)</f>
        <v>0</v>
      </c>
      <c r="BF410" s="143">
        <f>IF(N410="snížená",J410,0)</f>
        <v>0</v>
      </c>
      <c r="BG410" s="143">
        <f>IF(N410="zákl. přenesená",J410,0)</f>
        <v>0</v>
      </c>
      <c r="BH410" s="143">
        <f>IF(N410="sníž. přenesená",J410,0)</f>
        <v>0</v>
      </c>
      <c r="BI410" s="143">
        <f>IF(N410="nulová",J410,0)</f>
        <v>0</v>
      </c>
      <c r="BJ410" s="18" t="s">
        <v>75</v>
      </c>
      <c r="BK410" s="143">
        <f>ROUND(I410*H410,2)</f>
        <v>0</v>
      </c>
      <c r="BL410" s="18" t="s">
        <v>142</v>
      </c>
      <c r="BM410" s="142" t="s">
        <v>1057</v>
      </c>
    </row>
    <row r="411" spans="1:65" s="12" customFormat="1">
      <c r="B411" s="144"/>
      <c r="D411" s="145" t="s">
        <v>144</v>
      </c>
      <c r="E411" s="146" t="s">
        <v>3</v>
      </c>
      <c r="F411" s="147" t="s">
        <v>409</v>
      </c>
      <c r="H411" s="146" t="s">
        <v>3</v>
      </c>
      <c r="L411" s="144"/>
      <c r="M411" s="148"/>
      <c r="N411" s="149"/>
      <c r="O411" s="149"/>
      <c r="P411" s="149"/>
      <c r="Q411" s="149"/>
      <c r="R411" s="149"/>
      <c r="S411" s="149"/>
      <c r="T411" s="150"/>
      <c r="AT411" s="146" t="s">
        <v>144</v>
      </c>
      <c r="AU411" s="146" t="s">
        <v>77</v>
      </c>
      <c r="AV411" s="12" t="s">
        <v>75</v>
      </c>
      <c r="AW411" s="12" t="s">
        <v>30</v>
      </c>
      <c r="AX411" s="12" t="s">
        <v>70</v>
      </c>
      <c r="AY411" s="146" t="s">
        <v>135</v>
      </c>
    </row>
    <row r="412" spans="1:65" s="13" customFormat="1">
      <c r="B412" s="151"/>
      <c r="D412" s="145" t="s">
        <v>144</v>
      </c>
      <c r="E412" s="152" t="s">
        <v>3</v>
      </c>
      <c r="F412" s="153" t="s">
        <v>1058</v>
      </c>
      <c r="H412" s="154">
        <v>2</v>
      </c>
      <c r="L412" s="151"/>
      <c r="M412" s="155"/>
      <c r="N412" s="156"/>
      <c r="O412" s="156"/>
      <c r="P412" s="156"/>
      <c r="Q412" s="156"/>
      <c r="R412" s="156"/>
      <c r="S412" s="156"/>
      <c r="T412" s="157"/>
      <c r="AT412" s="152" t="s">
        <v>144</v>
      </c>
      <c r="AU412" s="152" t="s">
        <v>77</v>
      </c>
      <c r="AV412" s="13" t="s">
        <v>77</v>
      </c>
      <c r="AW412" s="13" t="s">
        <v>30</v>
      </c>
      <c r="AX412" s="13" t="s">
        <v>70</v>
      </c>
      <c r="AY412" s="152" t="s">
        <v>135</v>
      </c>
    </row>
    <row r="413" spans="1:65" s="14" customFormat="1">
      <c r="B413" s="158"/>
      <c r="D413" s="145" t="s">
        <v>144</v>
      </c>
      <c r="E413" s="159" t="s">
        <v>3</v>
      </c>
      <c r="F413" s="160" t="s">
        <v>147</v>
      </c>
      <c r="H413" s="161">
        <v>2</v>
      </c>
      <c r="L413" s="158"/>
      <c r="M413" s="162"/>
      <c r="N413" s="163"/>
      <c r="O413" s="163"/>
      <c r="P413" s="163"/>
      <c r="Q413" s="163"/>
      <c r="R413" s="163"/>
      <c r="S413" s="163"/>
      <c r="T413" s="164"/>
      <c r="AT413" s="159" t="s">
        <v>144</v>
      </c>
      <c r="AU413" s="159" t="s">
        <v>77</v>
      </c>
      <c r="AV413" s="14" t="s">
        <v>142</v>
      </c>
      <c r="AW413" s="14" t="s">
        <v>30</v>
      </c>
      <c r="AX413" s="14" t="s">
        <v>75</v>
      </c>
      <c r="AY413" s="159" t="s">
        <v>135</v>
      </c>
    </row>
    <row r="414" spans="1:65" s="2" customFormat="1" ht="16.5" customHeight="1">
      <c r="A414" s="298"/>
      <c r="B414" s="131"/>
      <c r="C414" s="168" t="s">
        <v>399</v>
      </c>
      <c r="D414" s="168" t="s">
        <v>368</v>
      </c>
      <c r="E414" s="169" t="s">
        <v>374</v>
      </c>
      <c r="F414" s="170" t="s">
        <v>375</v>
      </c>
      <c r="G414" s="171" t="s">
        <v>279</v>
      </c>
      <c r="H414" s="172">
        <v>4</v>
      </c>
      <c r="I414" s="173"/>
      <c r="J414" s="173">
        <f>ROUND(I414*H414,2)</f>
        <v>0</v>
      </c>
      <c r="K414" s="170" t="s">
        <v>141</v>
      </c>
      <c r="L414" s="174"/>
      <c r="M414" s="175" t="s">
        <v>3</v>
      </c>
      <c r="N414" s="176" t="s">
        <v>41</v>
      </c>
      <c r="O414" s="140">
        <v>0</v>
      </c>
      <c r="P414" s="140">
        <f>O414*H414</f>
        <v>0</v>
      </c>
      <c r="Q414" s="140">
        <v>6.8000000000000005E-2</v>
      </c>
      <c r="R414" s="140">
        <f>Q414*H414</f>
        <v>0.27200000000000002</v>
      </c>
      <c r="S414" s="140">
        <v>0</v>
      </c>
      <c r="T414" s="141">
        <f>S414*H414</f>
        <v>0</v>
      </c>
      <c r="U414" s="298"/>
      <c r="V414" s="298"/>
      <c r="W414" s="298"/>
      <c r="X414" s="298"/>
      <c r="Y414" s="298"/>
      <c r="Z414" s="298"/>
      <c r="AA414" s="298"/>
      <c r="AB414" s="298"/>
      <c r="AC414" s="298"/>
      <c r="AD414" s="298"/>
      <c r="AE414" s="298"/>
      <c r="AR414" s="142" t="s">
        <v>176</v>
      </c>
      <c r="AT414" s="142" t="s">
        <v>368</v>
      </c>
      <c r="AU414" s="142" t="s">
        <v>77</v>
      </c>
      <c r="AY414" s="18" t="s">
        <v>135</v>
      </c>
      <c r="BE414" s="143">
        <f>IF(N414="základní",J414,0)</f>
        <v>0</v>
      </c>
      <c r="BF414" s="143">
        <f>IF(N414="snížená",J414,0)</f>
        <v>0</v>
      </c>
      <c r="BG414" s="143">
        <f>IF(N414="zákl. přenesená",J414,0)</f>
        <v>0</v>
      </c>
      <c r="BH414" s="143">
        <f>IF(N414="sníž. přenesená",J414,0)</f>
        <v>0</v>
      </c>
      <c r="BI414" s="143">
        <f>IF(N414="nulová",J414,0)</f>
        <v>0</v>
      </c>
      <c r="BJ414" s="18" t="s">
        <v>75</v>
      </c>
      <c r="BK414" s="143">
        <f>ROUND(I414*H414,2)</f>
        <v>0</v>
      </c>
      <c r="BL414" s="18" t="s">
        <v>142</v>
      </c>
      <c r="BM414" s="142" t="s">
        <v>1059</v>
      </c>
    </row>
    <row r="415" spans="1:65" s="13" customFormat="1">
      <c r="B415" s="151"/>
      <c r="D415" s="145" t="s">
        <v>144</v>
      </c>
      <c r="F415" s="153" t="s">
        <v>1054</v>
      </c>
      <c r="H415" s="154">
        <v>4</v>
      </c>
      <c r="L415" s="151"/>
      <c r="M415" s="155"/>
      <c r="N415" s="156"/>
      <c r="O415" s="156"/>
      <c r="P415" s="156"/>
      <c r="Q415" s="156"/>
      <c r="R415" s="156"/>
      <c r="S415" s="156"/>
      <c r="T415" s="157"/>
      <c r="AT415" s="152" t="s">
        <v>144</v>
      </c>
      <c r="AU415" s="152" t="s">
        <v>77</v>
      </c>
      <c r="AV415" s="13" t="s">
        <v>77</v>
      </c>
      <c r="AW415" s="13" t="s">
        <v>4</v>
      </c>
      <c r="AX415" s="13" t="s">
        <v>75</v>
      </c>
      <c r="AY415" s="152" t="s">
        <v>135</v>
      </c>
    </row>
    <row r="416" spans="1:65" s="2" customFormat="1" ht="24">
      <c r="A416" s="298"/>
      <c r="B416" s="131"/>
      <c r="C416" s="132" t="s">
        <v>400</v>
      </c>
      <c r="D416" s="132" t="s">
        <v>137</v>
      </c>
      <c r="E416" s="133" t="s">
        <v>1060</v>
      </c>
      <c r="F416" s="134" t="s">
        <v>1061</v>
      </c>
      <c r="G416" s="135" t="s">
        <v>279</v>
      </c>
      <c r="H416" s="136">
        <v>5</v>
      </c>
      <c r="I416" s="137"/>
      <c r="J416" s="137">
        <f>ROUND(I416*H416,2)</f>
        <v>0</v>
      </c>
      <c r="K416" s="134" t="s">
        <v>141</v>
      </c>
      <c r="L416" s="31"/>
      <c r="M416" s="138" t="s">
        <v>3</v>
      </c>
      <c r="N416" s="139" t="s">
        <v>41</v>
      </c>
      <c r="O416" s="140">
        <v>1.5509999999999999</v>
      </c>
      <c r="P416" s="140">
        <f>O416*H416</f>
        <v>7.7549999999999999</v>
      </c>
      <c r="Q416" s="140">
        <v>0.31108000000000002</v>
      </c>
      <c r="R416" s="140">
        <f>Q416*H416</f>
        <v>1.5554000000000001</v>
      </c>
      <c r="S416" s="140">
        <v>0</v>
      </c>
      <c r="T416" s="141">
        <f>S416*H416</f>
        <v>0</v>
      </c>
      <c r="U416" s="298"/>
      <c r="V416" s="298"/>
      <c r="W416" s="298"/>
      <c r="X416" s="298"/>
      <c r="Y416" s="298"/>
      <c r="Z416" s="298"/>
      <c r="AA416" s="298"/>
      <c r="AB416" s="298"/>
      <c r="AC416" s="298"/>
      <c r="AD416" s="298"/>
      <c r="AE416" s="298"/>
      <c r="AR416" s="142" t="s">
        <v>142</v>
      </c>
      <c r="AT416" s="142" t="s">
        <v>137</v>
      </c>
      <c r="AU416" s="142" t="s">
        <v>77</v>
      </c>
      <c r="AY416" s="18" t="s">
        <v>135</v>
      </c>
      <c r="BE416" s="143">
        <f>IF(N416="základní",J416,0)</f>
        <v>0</v>
      </c>
      <c r="BF416" s="143">
        <f>IF(N416="snížená",J416,0)</f>
        <v>0</v>
      </c>
      <c r="BG416" s="143">
        <f>IF(N416="zákl. přenesená",J416,0)</f>
        <v>0</v>
      </c>
      <c r="BH416" s="143">
        <f>IF(N416="sníž. přenesená",J416,0)</f>
        <v>0</v>
      </c>
      <c r="BI416" s="143">
        <f>IF(N416="nulová",J416,0)</f>
        <v>0</v>
      </c>
      <c r="BJ416" s="18" t="s">
        <v>75</v>
      </c>
      <c r="BK416" s="143">
        <f>ROUND(I416*H416,2)</f>
        <v>0</v>
      </c>
      <c r="BL416" s="18" t="s">
        <v>142</v>
      </c>
      <c r="BM416" s="142" t="s">
        <v>1062</v>
      </c>
    </row>
    <row r="417" spans="1:65" s="12" customFormat="1">
      <c r="B417" s="144"/>
      <c r="D417" s="145" t="s">
        <v>144</v>
      </c>
      <c r="E417" s="146" t="s">
        <v>3</v>
      </c>
      <c r="F417" s="147" t="s">
        <v>409</v>
      </c>
      <c r="H417" s="146" t="s">
        <v>3</v>
      </c>
      <c r="L417" s="144"/>
      <c r="M417" s="148"/>
      <c r="N417" s="149"/>
      <c r="O417" s="149"/>
      <c r="P417" s="149"/>
      <c r="Q417" s="149"/>
      <c r="R417" s="149"/>
      <c r="S417" s="149"/>
      <c r="T417" s="150"/>
      <c r="AT417" s="146" t="s">
        <v>144</v>
      </c>
      <c r="AU417" s="146" t="s">
        <v>77</v>
      </c>
      <c r="AV417" s="12" t="s">
        <v>75</v>
      </c>
      <c r="AW417" s="12" t="s">
        <v>30</v>
      </c>
      <c r="AX417" s="12" t="s">
        <v>70</v>
      </c>
      <c r="AY417" s="146" t="s">
        <v>135</v>
      </c>
    </row>
    <row r="418" spans="1:65" s="13" customFormat="1">
      <c r="B418" s="151"/>
      <c r="D418" s="145" t="s">
        <v>144</v>
      </c>
      <c r="E418" s="152" t="s">
        <v>3</v>
      </c>
      <c r="F418" s="153" t="s">
        <v>1063</v>
      </c>
      <c r="H418" s="154">
        <v>5</v>
      </c>
      <c r="L418" s="151"/>
      <c r="M418" s="155"/>
      <c r="N418" s="156"/>
      <c r="O418" s="156"/>
      <c r="P418" s="156"/>
      <c r="Q418" s="156"/>
      <c r="R418" s="156"/>
      <c r="S418" s="156"/>
      <c r="T418" s="157"/>
      <c r="AT418" s="152" t="s">
        <v>144</v>
      </c>
      <c r="AU418" s="152" t="s">
        <v>77</v>
      </c>
      <c r="AV418" s="13" t="s">
        <v>77</v>
      </c>
      <c r="AW418" s="13" t="s">
        <v>30</v>
      </c>
      <c r="AX418" s="13" t="s">
        <v>70</v>
      </c>
      <c r="AY418" s="152" t="s">
        <v>135</v>
      </c>
    </row>
    <row r="419" spans="1:65" s="14" customFormat="1">
      <c r="B419" s="158"/>
      <c r="D419" s="145" t="s">
        <v>144</v>
      </c>
      <c r="E419" s="159" t="s">
        <v>3</v>
      </c>
      <c r="F419" s="160" t="s">
        <v>147</v>
      </c>
      <c r="H419" s="161">
        <v>5</v>
      </c>
      <c r="L419" s="158"/>
      <c r="M419" s="162"/>
      <c r="N419" s="163"/>
      <c r="O419" s="163"/>
      <c r="P419" s="163"/>
      <c r="Q419" s="163"/>
      <c r="R419" s="163"/>
      <c r="S419" s="163"/>
      <c r="T419" s="164"/>
      <c r="AT419" s="159" t="s">
        <v>144</v>
      </c>
      <c r="AU419" s="159" t="s">
        <v>77</v>
      </c>
      <c r="AV419" s="14" t="s">
        <v>142</v>
      </c>
      <c r="AW419" s="14" t="s">
        <v>30</v>
      </c>
      <c r="AX419" s="14" t="s">
        <v>75</v>
      </c>
      <c r="AY419" s="159" t="s">
        <v>135</v>
      </c>
    </row>
    <row r="420" spans="1:65" s="2" customFormat="1" ht="16.5" customHeight="1">
      <c r="A420" s="298"/>
      <c r="B420" s="131"/>
      <c r="C420" s="168" t="s">
        <v>401</v>
      </c>
      <c r="D420" s="168" t="s">
        <v>368</v>
      </c>
      <c r="E420" s="169" t="s">
        <v>433</v>
      </c>
      <c r="F420" s="170" t="s">
        <v>1064</v>
      </c>
      <c r="G420" s="171" t="s">
        <v>279</v>
      </c>
      <c r="H420" s="172">
        <v>10</v>
      </c>
      <c r="I420" s="173"/>
      <c r="J420" s="173">
        <f>ROUND(I420*H420,2)</f>
        <v>0</v>
      </c>
      <c r="K420" s="170" t="s">
        <v>141</v>
      </c>
      <c r="L420" s="174"/>
      <c r="M420" s="175" t="s">
        <v>3</v>
      </c>
      <c r="N420" s="176" t="s">
        <v>41</v>
      </c>
      <c r="O420" s="140">
        <v>0</v>
      </c>
      <c r="P420" s="140">
        <f>O420*H420</f>
        <v>0</v>
      </c>
      <c r="Q420" s="140">
        <v>8.9999999999999998E-4</v>
      </c>
      <c r="R420" s="140">
        <f>Q420*H420</f>
        <v>8.9999999999999993E-3</v>
      </c>
      <c r="S420" s="140">
        <v>0</v>
      </c>
      <c r="T420" s="141">
        <f>S420*H420</f>
        <v>0</v>
      </c>
      <c r="U420" s="298"/>
      <c r="V420" s="298"/>
      <c r="W420" s="298"/>
      <c r="X420" s="298"/>
      <c r="Y420" s="298"/>
      <c r="Z420" s="298"/>
      <c r="AA420" s="298"/>
      <c r="AB420" s="298"/>
      <c r="AC420" s="298"/>
      <c r="AD420" s="298"/>
      <c r="AE420" s="298"/>
      <c r="AR420" s="142" t="s">
        <v>176</v>
      </c>
      <c r="AT420" s="142" t="s">
        <v>368</v>
      </c>
      <c r="AU420" s="142" t="s">
        <v>77</v>
      </c>
      <c r="AY420" s="18" t="s">
        <v>135</v>
      </c>
      <c r="BE420" s="143">
        <f>IF(N420="základní",J420,0)</f>
        <v>0</v>
      </c>
      <c r="BF420" s="143">
        <f>IF(N420="snížená",J420,0)</f>
        <v>0</v>
      </c>
      <c r="BG420" s="143">
        <f>IF(N420="zákl. přenesená",J420,0)</f>
        <v>0</v>
      </c>
      <c r="BH420" s="143">
        <f>IF(N420="sníž. přenesená",J420,0)</f>
        <v>0</v>
      </c>
      <c r="BI420" s="143">
        <f>IF(N420="nulová",J420,0)</f>
        <v>0</v>
      </c>
      <c r="BJ420" s="18" t="s">
        <v>75</v>
      </c>
      <c r="BK420" s="143">
        <f>ROUND(I420*H420,2)</f>
        <v>0</v>
      </c>
      <c r="BL420" s="18" t="s">
        <v>142</v>
      </c>
      <c r="BM420" s="142" t="s">
        <v>1065</v>
      </c>
    </row>
    <row r="421" spans="1:65" s="13" customFormat="1">
      <c r="B421" s="151"/>
      <c r="D421" s="145" t="s">
        <v>144</v>
      </c>
      <c r="F421" s="153" t="s">
        <v>1066</v>
      </c>
      <c r="H421" s="154">
        <v>10</v>
      </c>
      <c r="L421" s="151"/>
      <c r="M421" s="155"/>
      <c r="N421" s="156"/>
      <c r="O421" s="156"/>
      <c r="P421" s="156"/>
      <c r="Q421" s="156"/>
      <c r="R421" s="156"/>
      <c r="S421" s="156"/>
      <c r="T421" s="157"/>
      <c r="AT421" s="152" t="s">
        <v>144</v>
      </c>
      <c r="AU421" s="152" t="s">
        <v>77</v>
      </c>
      <c r="AV421" s="13" t="s">
        <v>77</v>
      </c>
      <c r="AW421" s="13" t="s">
        <v>4</v>
      </c>
      <c r="AX421" s="13" t="s">
        <v>75</v>
      </c>
      <c r="AY421" s="152" t="s">
        <v>135</v>
      </c>
    </row>
    <row r="422" spans="1:65" s="11" customFormat="1" ht="22.9" customHeight="1">
      <c r="B422" s="119"/>
      <c r="D422" s="120" t="s">
        <v>69</v>
      </c>
      <c r="E422" s="129" t="s">
        <v>181</v>
      </c>
      <c r="F422" s="129" t="s">
        <v>275</v>
      </c>
      <c r="J422" s="130">
        <f>BK422</f>
        <v>0</v>
      </c>
      <c r="L422" s="119"/>
      <c r="M422" s="123"/>
      <c r="N422" s="124"/>
      <c r="O422" s="124"/>
      <c r="P422" s="125">
        <f>SUM(P423:P624)</f>
        <v>536.30517599999973</v>
      </c>
      <c r="Q422" s="124"/>
      <c r="R422" s="125">
        <f>SUM(R423:R624)</f>
        <v>194.96328665999999</v>
      </c>
      <c r="S422" s="124"/>
      <c r="T422" s="126">
        <f>SUM(T423:T624)</f>
        <v>48.6676</v>
      </c>
      <c r="AR422" s="120" t="s">
        <v>75</v>
      </c>
      <c r="AT422" s="127" t="s">
        <v>69</v>
      </c>
      <c r="AU422" s="127" t="s">
        <v>75</v>
      </c>
      <c r="AY422" s="120" t="s">
        <v>135</v>
      </c>
      <c r="BK422" s="128">
        <f>SUM(BK423:BK624)</f>
        <v>0</v>
      </c>
    </row>
    <row r="423" spans="1:65" s="2" customFormat="1" ht="16.5" customHeight="1">
      <c r="A423" s="298"/>
      <c r="B423" s="131"/>
      <c r="C423" s="132" t="s">
        <v>402</v>
      </c>
      <c r="D423" s="132" t="s">
        <v>137</v>
      </c>
      <c r="E423" s="133" t="s">
        <v>1067</v>
      </c>
      <c r="F423" s="134" t="s">
        <v>1068</v>
      </c>
      <c r="G423" s="135" t="s">
        <v>279</v>
      </c>
      <c r="H423" s="136">
        <v>5</v>
      </c>
      <c r="I423" s="137"/>
      <c r="J423" s="137">
        <f>ROUND(I423*H423,2)</f>
        <v>0</v>
      </c>
      <c r="K423" s="134" t="s">
        <v>141</v>
      </c>
      <c r="L423" s="31"/>
      <c r="M423" s="138" t="s">
        <v>3</v>
      </c>
      <c r="N423" s="139" t="s">
        <v>41</v>
      </c>
      <c r="O423" s="140">
        <v>0.2</v>
      </c>
      <c r="P423" s="140">
        <f>O423*H423</f>
        <v>1</v>
      </c>
      <c r="Q423" s="140">
        <v>6.9999999999999999E-4</v>
      </c>
      <c r="R423" s="140">
        <f>Q423*H423</f>
        <v>3.5000000000000001E-3</v>
      </c>
      <c r="S423" s="140">
        <v>0</v>
      </c>
      <c r="T423" s="141">
        <f>S423*H423</f>
        <v>0</v>
      </c>
      <c r="U423" s="298"/>
      <c r="V423" s="298"/>
      <c r="W423" s="298"/>
      <c r="X423" s="298"/>
      <c r="Y423" s="298"/>
      <c r="Z423" s="298"/>
      <c r="AA423" s="298"/>
      <c r="AB423" s="298"/>
      <c r="AC423" s="298"/>
      <c r="AD423" s="298"/>
      <c r="AE423" s="298"/>
      <c r="AR423" s="142" t="s">
        <v>142</v>
      </c>
      <c r="AT423" s="142" t="s">
        <v>137</v>
      </c>
      <c r="AU423" s="142" t="s">
        <v>77</v>
      </c>
      <c r="AY423" s="18" t="s">
        <v>135</v>
      </c>
      <c r="BE423" s="143">
        <f>IF(N423="základní",J423,0)</f>
        <v>0</v>
      </c>
      <c r="BF423" s="143">
        <f>IF(N423="snížená",J423,0)</f>
        <v>0</v>
      </c>
      <c r="BG423" s="143">
        <f>IF(N423="zákl. přenesená",J423,0)</f>
        <v>0</v>
      </c>
      <c r="BH423" s="143">
        <f>IF(N423="sníž. přenesená",J423,0)</f>
        <v>0</v>
      </c>
      <c r="BI423" s="143">
        <f>IF(N423="nulová",J423,0)</f>
        <v>0</v>
      </c>
      <c r="BJ423" s="18" t="s">
        <v>75</v>
      </c>
      <c r="BK423" s="143">
        <f>ROUND(I423*H423,2)</f>
        <v>0</v>
      </c>
      <c r="BL423" s="18" t="s">
        <v>142</v>
      </c>
      <c r="BM423" s="142" t="s">
        <v>1069</v>
      </c>
    </row>
    <row r="424" spans="1:65" s="12" customFormat="1">
      <c r="B424" s="144"/>
      <c r="D424" s="145" t="s">
        <v>144</v>
      </c>
      <c r="E424" s="146" t="s">
        <v>3</v>
      </c>
      <c r="F424" s="147" t="s">
        <v>1070</v>
      </c>
      <c r="H424" s="146" t="s">
        <v>3</v>
      </c>
      <c r="L424" s="144"/>
      <c r="M424" s="148"/>
      <c r="N424" s="149"/>
      <c r="O424" s="149"/>
      <c r="P424" s="149"/>
      <c r="Q424" s="149"/>
      <c r="R424" s="149"/>
      <c r="S424" s="149"/>
      <c r="T424" s="150"/>
      <c r="AT424" s="146" t="s">
        <v>144</v>
      </c>
      <c r="AU424" s="146" t="s">
        <v>77</v>
      </c>
      <c r="AV424" s="12" t="s">
        <v>75</v>
      </c>
      <c r="AW424" s="12" t="s">
        <v>30</v>
      </c>
      <c r="AX424" s="12" t="s">
        <v>70</v>
      </c>
      <c r="AY424" s="146" t="s">
        <v>135</v>
      </c>
    </row>
    <row r="425" spans="1:65" s="13" customFormat="1">
      <c r="B425" s="151"/>
      <c r="D425" s="145" t="s">
        <v>144</v>
      </c>
      <c r="E425" s="152" t="s">
        <v>3</v>
      </c>
      <c r="F425" s="153" t="s">
        <v>1071</v>
      </c>
      <c r="H425" s="154">
        <v>2</v>
      </c>
      <c r="L425" s="151"/>
      <c r="M425" s="155"/>
      <c r="N425" s="156"/>
      <c r="O425" s="156"/>
      <c r="P425" s="156"/>
      <c r="Q425" s="156"/>
      <c r="R425" s="156"/>
      <c r="S425" s="156"/>
      <c r="T425" s="157"/>
      <c r="AT425" s="152" t="s">
        <v>144</v>
      </c>
      <c r="AU425" s="152" t="s">
        <v>77</v>
      </c>
      <c r="AV425" s="13" t="s">
        <v>77</v>
      </c>
      <c r="AW425" s="13" t="s">
        <v>30</v>
      </c>
      <c r="AX425" s="13" t="s">
        <v>70</v>
      </c>
      <c r="AY425" s="152" t="s">
        <v>135</v>
      </c>
    </row>
    <row r="426" spans="1:65" s="13" customFormat="1">
      <c r="B426" s="151"/>
      <c r="D426" s="145" t="s">
        <v>144</v>
      </c>
      <c r="E426" s="152" t="s">
        <v>3</v>
      </c>
      <c r="F426" s="153" t="s">
        <v>1072</v>
      </c>
      <c r="H426" s="154">
        <v>1</v>
      </c>
      <c r="L426" s="151"/>
      <c r="M426" s="155"/>
      <c r="N426" s="156"/>
      <c r="O426" s="156"/>
      <c r="P426" s="156"/>
      <c r="Q426" s="156"/>
      <c r="R426" s="156"/>
      <c r="S426" s="156"/>
      <c r="T426" s="157"/>
      <c r="AT426" s="152" t="s">
        <v>144</v>
      </c>
      <c r="AU426" s="152" t="s">
        <v>77</v>
      </c>
      <c r="AV426" s="13" t="s">
        <v>77</v>
      </c>
      <c r="AW426" s="13" t="s">
        <v>30</v>
      </c>
      <c r="AX426" s="13" t="s">
        <v>70</v>
      </c>
      <c r="AY426" s="152" t="s">
        <v>135</v>
      </c>
    </row>
    <row r="427" spans="1:65" s="13" customFormat="1">
      <c r="B427" s="151"/>
      <c r="D427" s="145" t="s">
        <v>144</v>
      </c>
      <c r="E427" s="152" t="s">
        <v>3</v>
      </c>
      <c r="F427" s="153" t="s">
        <v>1073</v>
      </c>
      <c r="H427" s="154">
        <v>1</v>
      </c>
      <c r="L427" s="151"/>
      <c r="M427" s="155"/>
      <c r="N427" s="156"/>
      <c r="O427" s="156"/>
      <c r="P427" s="156"/>
      <c r="Q427" s="156"/>
      <c r="R427" s="156"/>
      <c r="S427" s="156"/>
      <c r="T427" s="157"/>
      <c r="AT427" s="152" t="s">
        <v>144</v>
      </c>
      <c r="AU427" s="152" t="s">
        <v>77</v>
      </c>
      <c r="AV427" s="13" t="s">
        <v>77</v>
      </c>
      <c r="AW427" s="13" t="s">
        <v>30</v>
      </c>
      <c r="AX427" s="13" t="s">
        <v>70</v>
      </c>
      <c r="AY427" s="152" t="s">
        <v>135</v>
      </c>
    </row>
    <row r="428" spans="1:65" s="15" customFormat="1">
      <c r="B428" s="189"/>
      <c r="D428" s="145" t="s">
        <v>144</v>
      </c>
      <c r="E428" s="190" t="s">
        <v>3</v>
      </c>
      <c r="F428" s="191" t="s">
        <v>1074</v>
      </c>
      <c r="H428" s="192">
        <v>4</v>
      </c>
      <c r="L428" s="189"/>
      <c r="M428" s="193"/>
      <c r="N428" s="194"/>
      <c r="O428" s="194"/>
      <c r="P428" s="194"/>
      <c r="Q428" s="194"/>
      <c r="R428" s="194"/>
      <c r="S428" s="194"/>
      <c r="T428" s="195"/>
      <c r="AT428" s="190" t="s">
        <v>144</v>
      </c>
      <c r="AU428" s="190" t="s">
        <v>77</v>
      </c>
      <c r="AV428" s="15" t="s">
        <v>152</v>
      </c>
      <c r="AW428" s="15" t="s">
        <v>30</v>
      </c>
      <c r="AX428" s="15" t="s">
        <v>70</v>
      </c>
      <c r="AY428" s="190" t="s">
        <v>135</v>
      </c>
    </row>
    <row r="429" spans="1:65" s="13" customFormat="1">
      <c r="B429" s="151"/>
      <c r="D429" s="145" t="s">
        <v>144</v>
      </c>
      <c r="E429" s="152" t="s">
        <v>3</v>
      </c>
      <c r="F429" s="153" t="s">
        <v>1075</v>
      </c>
      <c r="H429" s="154">
        <v>1</v>
      </c>
      <c r="L429" s="151"/>
      <c r="M429" s="155"/>
      <c r="N429" s="156"/>
      <c r="O429" s="156"/>
      <c r="P429" s="156"/>
      <c r="Q429" s="156"/>
      <c r="R429" s="156"/>
      <c r="S429" s="156"/>
      <c r="T429" s="157"/>
      <c r="AT429" s="152" t="s">
        <v>144</v>
      </c>
      <c r="AU429" s="152" t="s">
        <v>77</v>
      </c>
      <c r="AV429" s="13" t="s">
        <v>77</v>
      </c>
      <c r="AW429" s="13" t="s">
        <v>30</v>
      </c>
      <c r="AX429" s="13" t="s">
        <v>70</v>
      </c>
      <c r="AY429" s="152" t="s">
        <v>135</v>
      </c>
    </row>
    <row r="430" spans="1:65" s="15" customFormat="1">
      <c r="B430" s="189"/>
      <c r="D430" s="145" t="s">
        <v>144</v>
      </c>
      <c r="E430" s="190" t="s">
        <v>3</v>
      </c>
      <c r="F430" s="191" t="s">
        <v>1076</v>
      </c>
      <c r="H430" s="192">
        <v>1</v>
      </c>
      <c r="L430" s="189"/>
      <c r="M430" s="193"/>
      <c r="N430" s="194"/>
      <c r="O430" s="194"/>
      <c r="P430" s="194"/>
      <c r="Q430" s="194"/>
      <c r="R430" s="194"/>
      <c r="S430" s="194"/>
      <c r="T430" s="195"/>
      <c r="AT430" s="190" t="s">
        <v>144</v>
      </c>
      <c r="AU430" s="190" t="s">
        <v>77</v>
      </c>
      <c r="AV430" s="15" t="s">
        <v>152</v>
      </c>
      <c r="AW430" s="15" t="s">
        <v>30</v>
      </c>
      <c r="AX430" s="15" t="s">
        <v>70</v>
      </c>
      <c r="AY430" s="190" t="s">
        <v>135</v>
      </c>
    </row>
    <row r="431" spans="1:65" s="14" customFormat="1">
      <c r="B431" s="158"/>
      <c r="D431" s="145" t="s">
        <v>144</v>
      </c>
      <c r="E431" s="159" t="s">
        <v>3</v>
      </c>
      <c r="F431" s="160" t="s">
        <v>147</v>
      </c>
      <c r="H431" s="161">
        <v>5</v>
      </c>
      <c r="L431" s="158"/>
      <c r="M431" s="162"/>
      <c r="N431" s="163"/>
      <c r="O431" s="163"/>
      <c r="P431" s="163"/>
      <c r="Q431" s="163"/>
      <c r="R431" s="163"/>
      <c r="S431" s="163"/>
      <c r="T431" s="164"/>
      <c r="AT431" s="159" t="s">
        <v>144</v>
      </c>
      <c r="AU431" s="159" t="s">
        <v>77</v>
      </c>
      <c r="AV431" s="14" t="s">
        <v>142</v>
      </c>
      <c r="AW431" s="14" t="s">
        <v>30</v>
      </c>
      <c r="AX431" s="14" t="s">
        <v>75</v>
      </c>
      <c r="AY431" s="159" t="s">
        <v>135</v>
      </c>
    </row>
    <row r="432" spans="1:65" s="2" customFormat="1" ht="16.5" customHeight="1">
      <c r="A432" s="298"/>
      <c r="B432" s="131"/>
      <c r="C432" s="168" t="s">
        <v>403</v>
      </c>
      <c r="D432" s="168" t="s">
        <v>368</v>
      </c>
      <c r="E432" s="169" t="s">
        <v>1077</v>
      </c>
      <c r="F432" s="170" t="s">
        <v>1078</v>
      </c>
      <c r="G432" s="171" t="s">
        <v>279</v>
      </c>
      <c r="H432" s="172">
        <v>2</v>
      </c>
      <c r="I432" s="173"/>
      <c r="J432" s="173">
        <f>ROUND(I432*H432,2)</f>
        <v>0</v>
      </c>
      <c r="K432" s="170" t="s">
        <v>141</v>
      </c>
      <c r="L432" s="174"/>
      <c r="M432" s="175" t="s">
        <v>3</v>
      </c>
      <c r="N432" s="176" t="s">
        <v>41</v>
      </c>
      <c r="O432" s="140">
        <v>0</v>
      </c>
      <c r="P432" s="140">
        <f>O432*H432</f>
        <v>0</v>
      </c>
      <c r="Q432" s="140">
        <v>4.0000000000000001E-3</v>
      </c>
      <c r="R432" s="140">
        <f>Q432*H432</f>
        <v>8.0000000000000002E-3</v>
      </c>
      <c r="S432" s="140">
        <v>0</v>
      </c>
      <c r="T432" s="141">
        <f>S432*H432</f>
        <v>0</v>
      </c>
      <c r="U432" s="298"/>
      <c r="V432" s="298"/>
      <c r="W432" s="298"/>
      <c r="X432" s="298"/>
      <c r="Y432" s="298"/>
      <c r="Z432" s="298"/>
      <c r="AA432" s="298"/>
      <c r="AB432" s="298"/>
      <c r="AC432" s="298"/>
      <c r="AD432" s="298"/>
      <c r="AE432" s="298"/>
      <c r="AR432" s="142" t="s">
        <v>176</v>
      </c>
      <c r="AT432" s="142" t="s">
        <v>368</v>
      </c>
      <c r="AU432" s="142" t="s">
        <v>77</v>
      </c>
      <c r="AY432" s="18" t="s">
        <v>135</v>
      </c>
      <c r="BE432" s="143">
        <f>IF(N432="základní",J432,0)</f>
        <v>0</v>
      </c>
      <c r="BF432" s="143">
        <f>IF(N432="snížená",J432,0)</f>
        <v>0</v>
      </c>
      <c r="BG432" s="143">
        <f>IF(N432="zákl. přenesená",J432,0)</f>
        <v>0</v>
      </c>
      <c r="BH432" s="143">
        <f>IF(N432="sníž. přenesená",J432,0)</f>
        <v>0</v>
      </c>
      <c r="BI432" s="143">
        <f>IF(N432="nulová",J432,0)</f>
        <v>0</v>
      </c>
      <c r="BJ432" s="18" t="s">
        <v>75</v>
      </c>
      <c r="BK432" s="143">
        <f>ROUND(I432*H432,2)</f>
        <v>0</v>
      </c>
      <c r="BL432" s="18" t="s">
        <v>142</v>
      </c>
      <c r="BM432" s="142" t="s">
        <v>1079</v>
      </c>
    </row>
    <row r="433" spans="1:65" s="2" customFormat="1" ht="16.5" customHeight="1">
      <c r="A433" s="298"/>
      <c r="B433" s="131"/>
      <c r="C433" s="168" t="s">
        <v>405</v>
      </c>
      <c r="D433" s="168" t="s">
        <v>368</v>
      </c>
      <c r="E433" s="169" t="s">
        <v>1080</v>
      </c>
      <c r="F433" s="170" t="s">
        <v>1081</v>
      </c>
      <c r="G433" s="171" t="s">
        <v>279</v>
      </c>
      <c r="H433" s="172">
        <v>1</v>
      </c>
      <c r="I433" s="173"/>
      <c r="J433" s="173">
        <f>ROUND(I433*H433,2)</f>
        <v>0</v>
      </c>
      <c r="K433" s="170" t="s">
        <v>141</v>
      </c>
      <c r="L433" s="174"/>
      <c r="M433" s="175" t="s">
        <v>3</v>
      </c>
      <c r="N433" s="176" t="s">
        <v>41</v>
      </c>
      <c r="O433" s="140">
        <v>0</v>
      </c>
      <c r="P433" s="140">
        <f>O433*H433</f>
        <v>0</v>
      </c>
      <c r="Q433" s="140">
        <v>5.0000000000000001E-3</v>
      </c>
      <c r="R433" s="140">
        <f>Q433*H433</f>
        <v>5.0000000000000001E-3</v>
      </c>
      <c r="S433" s="140">
        <v>0</v>
      </c>
      <c r="T433" s="141">
        <f>S433*H433</f>
        <v>0</v>
      </c>
      <c r="U433" s="298"/>
      <c r="V433" s="298"/>
      <c r="W433" s="298"/>
      <c r="X433" s="298"/>
      <c r="Y433" s="298"/>
      <c r="Z433" s="298"/>
      <c r="AA433" s="298"/>
      <c r="AB433" s="298"/>
      <c r="AC433" s="298"/>
      <c r="AD433" s="298"/>
      <c r="AE433" s="298"/>
      <c r="AR433" s="142" t="s">
        <v>176</v>
      </c>
      <c r="AT433" s="142" t="s">
        <v>368</v>
      </c>
      <c r="AU433" s="142" t="s">
        <v>77</v>
      </c>
      <c r="AY433" s="18" t="s">
        <v>135</v>
      </c>
      <c r="BE433" s="143">
        <f>IF(N433="základní",J433,0)</f>
        <v>0</v>
      </c>
      <c r="BF433" s="143">
        <f>IF(N433="snížená",J433,0)</f>
        <v>0</v>
      </c>
      <c r="BG433" s="143">
        <f>IF(N433="zákl. přenesená",J433,0)</f>
        <v>0</v>
      </c>
      <c r="BH433" s="143">
        <f>IF(N433="sníž. přenesená",J433,0)</f>
        <v>0</v>
      </c>
      <c r="BI433" s="143">
        <f>IF(N433="nulová",J433,0)</f>
        <v>0</v>
      </c>
      <c r="BJ433" s="18" t="s">
        <v>75</v>
      </c>
      <c r="BK433" s="143">
        <f>ROUND(I433*H433,2)</f>
        <v>0</v>
      </c>
      <c r="BL433" s="18" t="s">
        <v>142</v>
      </c>
      <c r="BM433" s="142" t="s">
        <v>1082</v>
      </c>
    </row>
    <row r="434" spans="1:65" s="2" customFormat="1" ht="16.5" customHeight="1">
      <c r="A434" s="298"/>
      <c r="B434" s="131"/>
      <c r="C434" s="168" t="s">
        <v>406</v>
      </c>
      <c r="D434" s="168" t="s">
        <v>368</v>
      </c>
      <c r="E434" s="169" t="s">
        <v>1083</v>
      </c>
      <c r="F434" s="170" t="s">
        <v>1084</v>
      </c>
      <c r="G434" s="171" t="s">
        <v>279</v>
      </c>
      <c r="H434" s="172">
        <v>1</v>
      </c>
      <c r="I434" s="173"/>
      <c r="J434" s="173">
        <f>ROUND(I434*H434,2)</f>
        <v>0</v>
      </c>
      <c r="K434" s="170" t="s">
        <v>141</v>
      </c>
      <c r="L434" s="174"/>
      <c r="M434" s="175" t="s">
        <v>3</v>
      </c>
      <c r="N434" s="176" t="s">
        <v>41</v>
      </c>
      <c r="O434" s="140">
        <v>0</v>
      </c>
      <c r="P434" s="140">
        <f>O434*H434</f>
        <v>0</v>
      </c>
      <c r="Q434" s="140">
        <v>3.5000000000000001E-3</v>
      </c>
      <c r="R434" s="140">
        <f>Q434*H434</f>
        <v>3.5000000000000001E-3</v>
      </c>
      <c r="S434" s="140">
        <v>0</v>
      </c>
      <c r="T434" s="141">
        <f>S434*H434</f>
        <v>0</v>
      </c>
      <c r="U434" s="298"/>
      <c r="V434" s="298"/>
      <c r="W434" s="298"/>
      <c r="X434" s="298"/>
      <c r="Y434" s="298"/>
      <c r="Z434" s="298"/>
      <c r="AA434" s="298"/>
      <c r="AB434" s="298"/>
      <c r="AC434" s="298"/>
      <c r="AD434" s="298"/>
      <c r="AE434" s="298"/>
      <c r="AR434" s="142" t="s">
        <v>176</v>
      </c>
      <c r="AT434" s="142" t="s">
        <v>368</v>
      </c>
      <c r="AU434" s="142" t="s">
        <v>77</v>
      </c>
      <c r="AY434" s="18" t="s">
        <v>135</v>
      </c>
      <c r="BE434" s="143">
        <f>IF(N434="základní",J434,0)</f>
        <v>0</v>
      </c>
      <c r="BF434" s="143">
        <f>IF(N434="snížená",J434,0)</f>
        <v>0</v>
      </c>
      <c r="BG434" s="143">
        <f>IF(N434="zákl. přenesená",J434,0)</f>
        <v>0</v>
      </c>
      <c r="BH434" s="143">
        <f>IF(N434="sníž. přenesená",J434,0)</f>
        <v>0</v>
      </c>
      <c r="BI434" s="143">
        <f>IF(N434="nulová",J434,0)</f>
        <v>0</v>
      </c>
      <c r="BJ434" s="18" t="s">
        <v>75</v>
      </c>
      <c r="BK434" s="143">
        <f>ROUND(I434*H434,2)</f>
        <v>0</v>
      </c>
      <c r="BL434" s="18" t="s">
        <v>142</v>
      </c>
      <c r="BM434" s="142" t="s">
        <v>1085</v>
      </c>
    </row>
    <row r="435" spans="1:65" s="2" customFormat="1" ht="16.5" customHeight="1">
      <c r="A435" s="298"/>
      <c r="B435" s="131"/>
      <c r="C435" s="168" t="s">
        <v>407</v>
      </c>
      <c r="D435" s="168" t="s">
        <v>368</v>
      </c>
      <c r="E435" s="169" t="s">
        <v>1086</v>
      </c>
      <c r="F435" s="170" t="s">
        <v>1087</v>
      </c>
      <c r="G435" s="171" t="s">
        <v>279</v>
      </c>
      <c r="H435" s="172">
        <v>10</v>
      </c>
      <c r="I435" s="173"/>
      <c r="J435" s="173">
        <f>ROUND(I435*H435,2)</f>
        <v>0</v>
      </c>
      <c r="K435" s="170" t="s">
        <v>141</v>
      </c>
      <c r="L435" s="174"/>
      <c r="M435" s="175" t="s">
        <v>3</v>
      </c>
      <c r="N435" s="176" t="s">
        <v>41</v>
      </c>
      <c r="O435" s="140">
        <v>0</v>
      </c>
      <c r="P435" s="140">
        <f>O435*H435</f>
        <v>0</v>
      </c>
      <c r="Q435" s="140">
        <v>4.0000000000000002E-4</v>
      </c>
      <c r="R435" s="140">
        <f>Q435*H435</f>
        <v>4.0000000000000001E-3</v>
      </c>
      <c r="S435" s="140">
        <v>0</v>
      </c>
      <c r="T435" s="141">
        <f>S435*H435</f>
        <v>0</v>
      </c>
      <c r="U435" s="298"/>
      <c r="V435" s="298"/>
      <c r="W435" s="298"/>
      <c r="X435" s="298"/>
      <c r="Y435" s="298"/>
      <c r="Z435" s="298"/>
      <c r="AA435" s="298"/>
      <c r="AB435" s="298"/>
      <c r="AC435" s="298"/>
      <c r="AD435" s="298"/>
      <c r="AE435" s="298"/>
      <c r="AR435" s="142" t="s">
        <v>176</v>
      </c>
      <c r="AT435" s="142" t="s">
        <v>368</v>
      </c>
      <c r="AU435" s="142" t="s">
        <v>77</v>
      </c>
      <c r="AY435" s="18" t="s">
        <v>135</v>
      </c>
      <c r="BE435" s="143">
        <f>IF(N435="základní",J435,0)</f>
        <v>0</v>
      </c>
      <c r="BF435" s="143">
        <f>IF(N435="snížená",J435,0)</f>
        <v>0</v>
      </c>
      <c r="BG435" s="143">
        <f>IF(N435="zákl. přenesená",J435,0)</f>
        <v>0</v>
      </c>
      <c r="BH435" s="143">
        <f>IF(N435="sníž. přenesená",J435,0)</f>
        <v>0</v>
      </c>
      <c r="BI435" s="143">
        <f>IF(N435="nulová",J435,0)</f>
        <v>0</v>
      </c>
      <c r="BJ435" s="18" t="s">
        <v>75</v>
      </c>
      <c r="BK435" s="143">
        <f>ROUND(I435*H435,2)</f>
        <v>0</v>
      </c>
      <c r="BL435" s="18" t="s">
        <v>142</v>
      </c>
      <c r="BM435" s="142" t="s">
        <v>1088</v>
      </c>
    </row>
    <row r="436" spans="1:65" s="2" customFormat="1" ht="16.5" customHeight="1">
      <c r="A436" s="298"/>
      <c r="B436" s="131"/>
      <c r="C436" s="132" t="s">
        <v>408</v>
      </c>
      <c r="D436" s="132" t="s">
        <v>137</v>
      </c>
      <c r="E436" s="133" t="s">
        <v>1089</v>
      </c>
      <c r="F436" s="134" t="s">
        <v>1090</v>
      </c>
      <c r="G436" s="135" t="s">
        <v>279</v>
      </c>
      <c r="H436" s="136">
        <v>4</v>
      </c>
      <c r="I436" s="137"/>
      <c r="J436" s="137">
        <f>ROUND(I436*H436,2)</f>
        <v>0</v>
      </c>
      <c r="K436" s="134" t="s">
        <v>141</v>
      </c>
      <c r="L436" s="31"/>
      <c r="M436" s="138" t="s">
        <v>3</v>
      </c>
      <c r="N436" s="139" t="s">
        <v>41</v>
      </c>
      <c r="O436" s="140">
        <v>0.41</v>
      </c>
      <c r="P436" s="140">
        <f>O436*H436</f>
        <v>1.64</v>
      </c>
      <c r="Q436" s="140">
        <v>1.0499999999999999E-3</v>
      </c>
      <c r="R436" s="140">
        <f>Q436*H436</f>
        <v>4.1999999999999997E-3</v>
      </c>
      <c r="S436" s="140">
        <v>0</v>
      </c>
      <c r="T436" s="141">
        <f>S436*H436</f>
        <v>0</v>
      </c>
      <c r="U436" s="298"/>
      <c r="V436" s="298"/>
      <c r="W436" s="298"/>
      <c r="X436" s="298"/>
      <c r="Y436" s="298"/>
      <c r="Z436" s="298"/>
      <c r="AA436" s="298"/>
      <c r="AB436" s="298"/>
      <c r="AC436" s="298"/>
      <c r="AD436" s="298"/>
      <c r="AE436" s="298"/>
      <c r="AR436" s="142" t="s">
        <v>142</v>
      </c>
      <c r="AT436" s="142" t="s">
        <v>137</v>
      </c>
      <c r="AU436" s="142" t="s">
        <v>77</v>
      </c>
      <c r="AY436" s="18" t="s">
        <v>135</v>
      </c>
      <c r="BE436" s="143">
        <f>IF(N436="základní",J436,0)</f>
        <v>0</v>
      </c>
      <c r="BF436" s="143">
        <f>IF(N436="snížená",J436,0)</f>
        <v>0</v>
      </c>
      <c r="BG436" s="143">
        <f>IF(N436="zákl. přenesená",J436,0)</f>
        <v>0</v>
      </c>
      <c r="BH436" s="143">
        <f>IF(N436="sníž. přenesená",J436,0)</f>
        <v>0</v>
      </c>
      <c r="BI436" s="143">
        <f>IF(N436="nulová",J436,0)</f>
        <v>0</v>
      </c>
      <c r="BJ436" s="18" t="s">
        <v>75</v>
      </c>
      <c r="BK436" s="143">
        <f>ROUND(I436*H436,2)</f>
        <v>0</v>
      </c>
      <c r="BL436" s="18" t="s">
        <v>142</v>
      </c>
      <c r="BM436" s="142" t="s">
        <v>1091</v>
      </c>
    </row>
    <row r="437" spans="1:65" s="12" customFormat="1">
      <c r="B437" s="144"/>
      <c r="D437" s="145" t="s">
        <v>144</v>
      </c>
      <c r="E437" s="146" t="s">
        <v>3</v>
      </c>
      <c r="F437" s="147" t="s">
        <v>1070</v>
      </c>
      <c r="H437" s="146" t="s">
        <v>3</v>
      </c>
      <c r="L437" s="144"/>
      <c r="M437" s="148"/>
      <c r="N437" s="149"/>
      <c r="O437" s="149"/>
      <c r="P437" s="149"/>
      <c r="Q437" s="149"/>
      <c r="R437" s="149"/>
      <c r="S437" s="149"/>
      <c r="T437" s="150"/>
      <c r="AT437" s="146" t="s">
        <v>144</v>
      </c>
      <c r="AU437" s="146" t="s">
        <v>77</v>
      </c>
      <c r="AV437" s="12" t="s">
        <v>75</v>
      </c>
      <c r="AW437" s="12" t="s">
        <v>30</v>
      </c>
      <c r="AX437" s="12" t="s">
        <v>70</v>
      </c>
      <c r="AY437" s="146" t="s">
        <v>135</v>
      </c>
    </row>
    <row r="438" spans="1:65" s="13" customFormat="1">
      <c r="B438" s="151"/>
      <c r="D438" s="145" t="s">
        <v>144</v>
      </c>
      <c r="E438" s="152" t="s">
        <v>3</v>
      </c>
      <c r="F438" s="153" t="s">
        <v>1092</v>
      </c>
      <c r="H438" s="154">
        <v>2</v>
      </c>
      <c r="L438" s="151"/>
      <c r="M438" s="155"/>
      <c r="N438" s="156"/>
      <c r="O438" s="156"/>
      <c r="P438" s="156"/>
      <c r="Q438" s="156"/>
      <c r="R438" s="156"/>
      <c r="S438" s="156"/>
      <c r="T438" s="157"/>
      <c r="AT438" s="152" t="s">
        <v>144</v>
      </c>
      <c r="AU438" s="152" t="s">
        <v>77</v>
      </c>
      <c r="AV438" s="13" t="s">
        <v>77</v>
      </c>
      <c r="AW438" s="13" t="s">
        <v>30</v>
      </c>
      <c r="AX438" s="13" t="s">
        <v>70</v>
      </c>
      <c r="AY438" s="152" t="s">
        <v>135</v>
      </c>
    </row>
    <row r="439" spans="1:65" s="13" customFormat="1">
      <c r="B439" s="151"/>
      <c r="D439" s="145" t="s">
        <v>144</v>
      </c>
      <c r="E439" s="152" t="s">
        <v>3</v>
      </c>
      <c r="F439" s="153" t="s">
        <v>1093</v>
      </c>
      <c r="H439" s="154">
        <v>2</v>
      </c>
      <c r="L439" s="151"/>
      <c r="M439" s="155"/>
      <c r="N439" s="156"/>
      <c r="O439" s="156"/>
      <c r="P439" s="156"/>
      <c r="Q439" s="156"/>
      <c r="R439" s="156"/>
      <c r="S439" s="156"/>
      <c r="T439" s="157"/>
      <c r="AT439" s="152" t="s">
        <v>144</v>
      </c>
      <c r="AU439" s="152" t="s">
        <v>77</v>
      </c>
      <c r="AV439" s="13" t="s">
        <v>77</v>
      </c>
      <c r="AW439" s="13" t="s">
        <v>30</v>
      </c>
      <c r="AX439" s="13" t="s">
        <v>70</v>
      </c>
      <c r="AY439" s="152" t="s">
        <v>135</v>
      </c>
    </row>
    <row r="440" spans="1:65" s="15" customFormat="1">
      <c r="B440" s="189"/>
      <c r="D440" s="145" t="s">
        <v>144</v>
      </c>
      <c r="E440" s="190" t="s">
        <v>3</v>
      </c>
      <c r="F440" s="191" t="s">
        <v>1094</v>
      </c>
      <c r="H440" s="192">
        <v>4</v>
      </c>
      <c r="L440" s="189"/>
      <c r="M440" s="193"/>
      <c r="N440" s="194"/>
      <c r="O440" s="194"/>
      <c r="P440" s="194"/>
      <c r="Q440" s="194"/>
      <c r="R440" s="194"/>
      <c r="S440" s="194"/>
      <c r="T440" s="195"/>
      <c r="AT440" s="190" t="s">
        <v>144</v>
      </c>
      <c r="AU440" s="190" t="s">
        <v>77</v>
      </c>
      <c r="AV440" s="15" t="s">
        <v>152</v>
      </c>
      <c r="AW440" s="15" t="s">
        <v>30</v>
      </c>
      <c r="AX440" s="15" t="s">
        <v>70</v>
      </c>
      <c r="AY440" s="190" t="s">
        <v>135</v>
      </c>
    </row>
    <row r="441" spans="1:65" s="14" customFormat="1">
      <c r="B441" s="158"/>
      <c r="D441" s="145" t="s">
        <v>144</v>
      </c>
      <c r="E441" s="159" t="s">
        <v>3</v>
      </c>
      <c r="F441" s="160" t="s">
        <v>147</v>
      </c>
      <c r="H441" s="161">
        <v>4</v>
      </c>
      <c r="L441" s="158"/>
      <c r="M441" s="162"/>
      <c r="N441" s="163"/>
      <c r="O441" s="163"/>
      <c r="P441" s="163"/>
      <c r="Q441" s="163"/>
      <c r="R441" s="163"/>
      <c r="S441" s="163"/>
      <c r="T441" s="164"/>
      <c r="AT441" s="159" t="s">
        <v>144</v>
      </c>
      <c r="AU441" s="159" t="s">
        <v>77</v>
      </c>
      <c r="AV441" s="14" t="s">
        <v>142</v>
      </c>
      <c r="AW441" s="14" t="s">
        <v>30</v>
      </c>
      <c r="AX441" s="14" t="s">
        <v>75</v>
      </c>
      <c r="AY441" s="159" t="s">
        <v>135</v>
      </c>
    </row>
    <row r="442" spans="1:65" s="2" customFormat="1" ht="16.5" customHeight="1">
      <c r="A442" s="298"/>
      <c r="B442" s="131"/>
      <c r="C442" s="168" t="s">
        <v>410</v>
      </c>
      <c r="D442" s="168" t="s">
        <v>368</v>
      </c>
      <c r="E442" s="169" t="s">
        <v>1095</v>
      </c>
      <c r="F442" s="170" t="s">
        <v>1096</v>
      </c>
      <c r="G442" s="171" t="s">
        <v>279</v>
      </c>
      <c r="H442" s="172">
        <v>4</v>
      </c>
      <c r="I442" s="173"/>
      <c r="J442" s="173">
        <f>ROUND(I442*H442,2)</f>
        <v>0</v>
      </c>
      <c r="K442" s="170" t="s">
        <v>141</v>
      </c>
      <c r="L442" s="174"/>
      <c r="M442" s="175" t="s">
        <v>3</v>
      </c>
      <c r="N442" s="176" t="s">
        <v>41</v>
      </c>
      <c r="O442" s="140">
        <v>0</v>
      </c>
      <c r="P442" s="140">
        <f>O442*H442</f>
        <v>0</v>
      </c>
      <c r="Q442" s="140">
        <v>1.55E-2</v>
      </c>
      <c r="R442" s="140">
        <f>Q442*H442</f>
        <v>6.2E-2</v>
      </c>
      <c r="S442" s="140">
        <v>0</v>
      </c>
      <c r="T442" s="141">
        <f>S442*H442</f>
        <v>0</v>
      </c>
      <c r="U442" s="298"/>
      <c r="V442" s="298"/>
      <c r="W442" s="298"/>
      <c r="X442" s="298"/>
      <c r="Y442" s="298"/>
      <c r="Z442" s="298"/>
      <c r="AA442" s="298"/>
      <c r="AB442" s="298"/>
      <c r="AC442" s="298"/>
      <c r="AD442" s="298"/>
      <c r="AE442" s="298"/>
      <c r="AR442" s="142" t="s">
        <v>176</v>
      </c>
      <c r="AT442" s="142" t="s">
        <v>368</v>
      </c>
      <c r="AU442" s="142" t="s">
        <v>77</v>
      </c>
      <c r="AY442" s="18" t="s">
        <v>135</v>
      </c>
      <c r="BE442" s="143">
        <f>IF(N442="základní",J442,0)</f>
        <v>0</v>
      </c>
      <c r="BF442" s="143">
        <f>IF(N442="snížená",J442,0)</f>
        <v>0</v>
      </c>
      <c r="BG442" s="143">
        <f>IF(N442="zákl. přenesená",J442,0)</f>
        <v>0</v>
      </c>
      <c r="BH442" s="143">
        <f>IF(N442="sníž. přenesená",J442,0)</f>
        <v>0</v>
      </c>
      <c r="BI442" s="143">
        <f>IF(N442="nulová",J442,0)</f>
        <v>0</v>
      </c>
      <c r="BJ442" s="18" t="s">
        <v>75</v>
      </c>
      <c r="BK442" s="143">
        <f>ROUND(I442*H442,2)</f>
        <v>0</v>
      </c>
      <c r="BL442" s="18" t="s">
        <v>142</v>
      </c>
      <c r="BM442" s="142" t="s">
        <v>1097</v>
      </c>
    </row>
    <row r="443" spans="1:65" s="2" customFormat="1" ht="16.5" customHeight="1">
      <c r="A443" s="298"/>
      <c r="B443" s="131"/>
      <c r="C443" s="168" t="s">
        <v>411</v>
      </c>
      <c r="D443" s="168" t="s">
        <v>368</v>
      </c>
      <c r="E443" s="169" t="s">
        <v>1086</v>
      </c>
      <c r="F443" s="170" t="s">
        <v>1087</v>
      </c>
      <c r="G443" s="171" t="s">
        <v>279</v>
      </c>
      <c r="H443" s="172">
        <v>32</v>
      </c>
      <c r="I443" s="173"/>
      <c r="J443" s="173">
        <f>ROUND(I443*H443,2)</f>
        <v>0</v>
      </c>
      <c r="K443" s="170" t="s">
        <v>141</v>
      </c>
      <c r="L443" s="174"/>
      <c r="M443" s="175" t="s">
        <v>3</v>
      </c>
      <c r="N443" s="176" t="s">
        <v>41</v>
      </c>
      <c r="O443" s="140">
        <v>0</v>
      </c>
      <c r="P443" s="140">
        <f>O443*H443</f>
        <v>0</v>
      </c>
      <c r="Q443" s="140">
        <v>4.0000000000000002E-4</v>
      </c>
      <c r="R443" s="140">
        <f>Q443*H443</f>
        <v>1.2800000000000001E-2</v>
      </c>
      <c r="S443" s="140">
        <v>0</v>
      </c>
      <c r="T443" s="141">
        <f>S443*H443</f>
        <v>0</v>
      </c>
      <c r="U443" s="298"/>
      <c r="V443" s="298"/>
      <c r="W443" s="298"/>
      <c r="X443" s="298"/>
      <c r="Y443" s="298"/>
      <c r="Z443" s="298"/>
      <c r="AA443" s="298"/>
      <c r="AB443" s="298"/>
      <c r="AC443" s="298"/>
      <c r="AD443" s="298"/>
      <c r="AE443" s="298"/>
      <c r="AR443" s="142" t="s">
        <v>176</v>
      </c>
      <c r="AT443" s="142" t="s">
        <v>368</v>
      </c>
      <c r="AU443" s="142" t="s">
        <v>77</v>
      </c>
      <c r="AY443" s="18" t="s">
        <v>135</v>
      </c>
      <c r="BE443" s="143">
        <f>IF(N443="základní",J443,0)</f>
        <v>0</v>
      </c>
      <c r="BF443" s="143">
        <f>IF(N443="snížená",J443,0)</f>
        <v>0</v>
      </c>
      <c r="BG443" s="143">
        <f>IF(N443="zákl. přenesená",J443,0)</f>
        <v>0</v>
      </c>
      <c r="BH443" s="143">
        <f>IF(N443="sníž. přenesená",J443,0)</f>
        <v>0</v>
      </c>
      <c r="BI443" s="143">
        <f>IF(N443="nulová",J443,0)</f>
        <v>0</v>
      </c>
      <c r="BJ443" s="18" t="s">
        <v>75</v>
      </c>
      <c r="BK443" s="143">
        <f>ROUND(I443*H443,2)</f>
        <v>0</v>
      </c>
      <c r="BL443" s="18" t="s">
        <v>142</v>
      </c>
      <c r="BM443" s="142" t="s">
        <v>1098</v>
      </c>
    </row>
    <row r="444" spans="1:65" s="2" customFormat="1" ht="16.5" customHeight="1">
      <c r="A444" s="298"/>
      <c r="B444" s="131"/>
      <c r="C444" s="132" t="s">
        <v>414</v>
      </c>
      <c r="D444" s="132" t="s">
        <v>137</v>
      </c>
      <c r="E444" s="133" t="s">
        <v>1099</v>
      </c>
      <c r="F444" s="134" t="s">
        <v>1100</v>
      </c>
      <c r="G444" s="135" t="s">
        <v>279</v>
      </c>
      <c r="H444" s="136">
        <v>11</v>
      </c>
      <c r="I444" s="137"/>
      <c r="J444" s="137">
        <f>ROUND(I444*H444,2)</f>
        <v>0</v>
      </c>
      <c r="K444" s="134" t="s">
        <v>141</v>
      </c>
      <c r="L444" s="31"/>
      <c r="M444" s="138" t="s">
        <v>3</v>
      </c>
      <c r="N444" s="139" t="s">
        <v>41</v>
      </c>
      <c r="O444" s="140">
        <v>0.54900000000000004</v>
      </c>
      <c r="P444" s="140">
        <f>O444*H444</f>
        <v>6.0390000000000006</v>
      </c>
      <c r="Q444" s="140">
        <v>0.11241</v>
      </c>
      <c r="R444" s="140">
        <f>Q444*H444</f>
        <v>1.23651</v>
      </c>
      <c r="S444" s="140">
        <v>0</v>
      </c>
      <c r="T444" s="141">
        <f>S444*H444</f>
        <v>0</v>
      </c>
      <c r="U444" s="298"/>
      <c r="V444" s="298"/>
      <c r="W444" s="298"/>
      <c r="X444" s="298"/>
      <c r="Y444" s="298"/>
      <c r="Z444" s="298"/>
      <c r="AA444" s="298"/>
      <c r="AB444" s="298"/>
      <c r="AC444" s="298"/>
      <c r="AD444" s="298"/>
      <c r="AE444" s="298"/>
      <c r="AR444" s="142" t="s">
        <v>142</v>
      </c>
      <c r="AT444" s="142" t="s">
        <v>137</v>
      </c>
      <c r="AU444" s="142" t="s">
        <v>77</v>
      </c>
      <c r="AY444" s="18" t="s">
        <v>135</v>
      </c>
      <c r="BE444" s="143">
        <f>IF(N444="základní",J444,0)</f>
        <v>0</v>
      </c>
      <c r="BF444" s="143">
        <f>IF(N444="snížená",J444,0)</f>
        <v>0</v>
      </c>
      <c r="BG444" s="143">
        <f>IF(N444="zákl. přenesená",J444,0)</f>
        <v>0</v>
      </c>
      <c r="BH444" s="143">
        <f>IF(N444="sníž. přenesená",J444,0)</f>
        <v>0</v>
      </c>
      <c r="BI444" s="143">
        <f>IF(N444="nulová",J444,0)</f>
        <v>0</v>
      </c>
      <c r="BJ444" s="18" t="s">
        <v>75</v>
      </c>
      <c r="BK444" s="143">
        <f>ROUND(I444*H444,2)</f>
        <v>0</v>
      </c>
      <c r="BL444" s="18" t="s">
        <v>142</v>
      </c>
      <c r="BM444" s="142" t="s">
        <v>1101</v>
      </c>
    </row>
    <row r="445" spans="1:65" s="12" customFormat="1">
      <c r="B445" s="144"/>
      <c r="D445" s="145" t="s">
        <v>144</v>
      </c>
      <c r="E445" s="146" t="s">
        <v>3</v>
      </c>
      <c r="F445" s="147" t="s">
        <v>1070</v>
      </c>
      <c r="H445" s="146" t="s">
        <v>3</v>
      </c>
      <c r="L445" s="144"/>
      <c r="M445" s="148"/>
      <c r="N445" s="149"/>
      <c r="O445" s="149"/>
      <c r="P445" s="149"/>
      <c r="Q445" s="149"/>
      <c r="R445" s="149"/>
      <c r="S445" s="149"/>
      <c r="T445" s="150"/>
      <c r="AT445" s="146" t="s">
        <v>144</v>
      </c>
      <c r="AU445" s="146" t="s">
        <v>77</v>
      </c>
      <c r="AV445" s="12" t="s">
        <v>75</v>
      </c>
      <c r="AW445" s="12" t="s">
        <v>30</v>
      </c>
      <c r="AX445" s="12" t="s">
        <v>70</v>
      </c>
      <c r="AY445" s="146" t="s">
        <v>135</v>
      </c>
    </row>
    <row r="446" spans="1:65" s="13" customFormat="1">
      <c r="B446" s="151"/>
      <c r="D446" s="145" t="s">
        <v>144</v>
      </c>
      <c r="E446" s="152" t="s">
        <v>3</v>
      </c>
      <c r="F446" s="153" t="s">
        <v>1071</v>
      </c>
      <c r="H446" s="154">
        <v>2</v>
      </c>
      <c r="L446" s="151"/>
      <c r="M446" s="155"/>
      <c r="N446" s="156"/>
      <c r="O446" s="156"/>
      <c r="P446" s="156"/>
      <c r="Q446" s="156"/>
      <c r="R446" s="156"/>
      <c r="S446" s="156"/>
      <c r="T446" s="157"/>
      <c r="AT446" s="152" t="s">
        <v>144</v>
      </c>
      <c r="AU446" s="152" t="s">
        <v>77</v>
      </c>
      <c r="AV446" s="13" t="s">
        <v>77</v>
      </c>
      <c r="AW446" s="13" t="s">
        <v>30</v>
      </c>
      <c r="AX446" s="13" t="s">
        <v>70</v>
      </c>
      <c r="AY446" s="152" t="s">
        <v>135</v>
      </c>
    </row>
    <row r="447" spans="1:65" s="13" customFormat="1">
      <c r="B447" s="151"/>
      <c r="D447" s="145" t="s">
        <v>144</v>
      </c>
      <c r="E447" s="152" t="s">
        <v>3</v>
      </c>
      <c r="F447" s="153" t="s">
        <v>1073</v>
      </c>
      <c r="H447" s="154">
        <v>1</v>
      </c>
      <c r="L447" s="151"/>
      <c r="M447" s="155"/>
      <c r="N447" s="156"/>
      <c r="O447" s="156"/>
      <c r="P447" s="156"/>
      <c r="Q447" s="156"/>
      <c r="R447" s="156"/>
      <c r="S447" s="156"/>
      <c r="T447" s="157"/>
      <c r="AT447" s="152" t="s">
        <v>144</v>
      </c>
      <c r="AU447" s="152" t="s">
        <v>77</v>
      </c>
      <c r="AV447" s="13" t="s">
        <v>77</v>
      </c>
      <c r="AW447" s="13" t="s">
        <v>30</v>
      </c>
      <c r="AX447" s="13" t="s">
        <v>70</v>
      </c>
      <c r="AY447" s="152" t="s">
        <v>135</v>
      </c>
    </row>
    <row r="448" spans="1:65" s="13" customFormat="1">
      <c r="B448" s="151"/>
      <c r="D448" s="145" t="s">
        <v>144</v>
      </c>
      <c r="E448" s="152" t="s">
        <v>3</v>
      </c>
      <c r="F448" s="153" t="s">
        <v>1102</v>
      </c>
      <c r="H448" s="154">
        <v>4</v>
      </c>
      <c r="L448" s="151"/>
      <c r="M448" s="155"/>
      <c r="N448" s="156"/>
      <c r="O448" s="156"/>
      <c r="P448" s="156"/>
      <c r="Q448" s="156"/>
      <c r="R448" s="156"/>
      <c r="S448" s="156"/>
      <c r="T448" s="157"/>
      <c r="AT448" s="152" t="s">
        <v>144</v>
      </c>
      <c r="AU448" s="152" t="s">
        <v>77</v>
      </c>
      <c r="AV448" s="13" t="s">
        <v>77</v>
      </c>
      <c r="AW448" s="13" t="s">
        <v>30</v>
      </c>
      <c r="AX448" s="13" t="s">
        <v>70</v>
      </c>
      <c r="AY448" s="152" t="s">
        <v>135</v>
      </c>
    </row>
    <row r="449" spans="1:65" s="13" customFormat="1">
      <c r="B449" s="151"/>
      <c r="D449" s="145" t="s">
        <v>144</v>
      </c>
      <c r="E449" s="152" t="s">
        <v>3</v>
      </c>
      <c r="F449" s="153" t="s">
        <v>1103</v>
      </c>
      <c r="H449" s="154">
        <v>4</v>
      </c>
      <c r="L449" s="151"/>
      <c r="M449" s="155"/>
      <c r="N449" s="156"/>
      <c r="O449" s="156"/>
      <c r="P449" s="156"/>
      <c r="Q449" s="156"/>
      <c r="R449" s="156"/>
      <c r="S449" s="156"/>
      <c r="T449" s="157"/>
      <c r="AT449" s="152" t="s">
        <v>144</v>
      </c>
      <c r="AU449" s="152" t="s">
        <v>77</v>
      </c>
      <c r="AV449" s="13" t="s">
        <v>77</v>
      </c>
      <c r="AW449" s="13" t="s">
        <v>30</v>
      </c>
      <c r="AX449" s="13" t="s">
        <v>70</v>
      </c>
      <c r="AY449" s="152" t="s">
        <v>135</v>
      </c>
    </row>
    <row r="450" spans="1:65" s="14" customFormat="1">
      <c r="B450" s="158"/>
      <c r="D450" s="145" t="s">
        <v>144</v>
      </c>
      <c r="E450" s="159" t="s">
        <v>3</v>
      </c>
      <c r="F450" s="160" t="s">
        <v>147</v>
      </c>
      <c r="H450" s="161">
        <v>11</v>
      </c>
      <c r="L450" s="158"/>
      <c r="M450" s="162"/>
      <c r="N450" s="163"/>
      <c r="O450" s="163"/>
      <c r="P450" s="163"/>
      <c r="Q450" s="163"/>
      <c r="R450" s="163"/>
      <c r="S450" s="163"/>
      <c r="T450" s="164"/>
      <c r="AT450" s="159" t="s">
        <v>144</v>
      </c>
      <c r="AU450" s="159" t="s">
        <v>77</v>
      </c>
      <c r="AV450" s="14" t="s">
        <v>142</v>
      </c>
      <c r="AW450" s="14" t="s">
        <v>30</v>
      </c>
      <c r="AX450" s="14" t="s">
        <v>75</v>
      </c>
      <c r="AY450" s="159" t="s">
        <v>135</v>
      </c>
    </row>
    <row r="451" spans="1:65" s="2" customFormat="1" ht="16.5" customHeight="1">
      <c r="A451" s="298"/>
      <c r="B451" s="131"/>
      <c r="C451" s="168" t="s">
        <v>415</v>
      </c>
      <c r="D451" s="168" t="s">
        <v>368</v>
      </c>
      <c r="E451" s="169" t="s">
        <v>1104</v>
      </c>
      <c r="F451" s="170" t="s">
        <v>1105</v>
      </c>
      <c r="G451" s="171" t="s">
        <v>279</v>
      </c>
      <c r="H451" s="172">
        <v>11</v>
      </c>
      <c r="I451" s="173"/>
      <c r="J451" s="173">
        <f>ROUND(I451*H451,2)</f>
        <v>0</v>
      </c>
      <c r="K451" s="170" t="s">
        <v>141</v>
      </c>
      <c r="L451" s="174"/>
      <c r="M451" s="175" t="s">
        <v>3</v>
      </c>
      <c r="N451" s="176" t="s">
        <v>41</v>
      </c>
      <c r="O451" s="140">
        <v>0</v>
      </c>
      <c r="P451" s="140">
        <f>O451*H451</f>
        <v>0</v>
      </c>
      <c r="Q451" s="140">
        <v>6.4999999999999997E-3</v>
      </c>
      <c r="R451" s="140">
        <f>Q451*H451</f>
        <v>7.1499999999999994E-2</v>
      </c>
      <c r="S451" s="140">
        <v>0</v>
      </c>
      <c r="T451" s="141">
        <f>S451*H451</f>
        <v>0</v>
      </c>
      <c r="U451" s="298"/>
      <c r="V451" s="298"/>
      <c r="W451" s="298"/>
      <c r="X451" s="298"/>
      <c r="Y451" s="298"/>
      <c r="Z451" s="298"/>
      <c r="AA451" s="298"/>
      <c r="AB451" s="298"/>
      <c r="AC451" s="298"/>
      <c r="AD451" s="298"/>
      <c r="AE451" s="298"/>
      <c r="AR451" s="142" t="s">
        <v>176</v>
      </c>
      <c r="AT451" s="142" t="s">
        <v>368</v>
      </c>
      <c r="AU451" s="142" t="s">
        <v>77</v>
      </c>
      <c r="AY451" s="18" t="s">
        <v>135</v>
      </c>
      <c r="BE451" s="143">
        <f>IF(N451="základní",J451,0)</f>
        <v>0</v>
      </c>
      <c r="BF451" s="143">
        <f>IF(N451="snížená",J451,0)</f>
        <v>0</v>
      </c>
      <c r="BG451" s="143">
        <f>IF(N451="zákl. přenesená",J451,0)</f>
        <v>0</v>
      </c>
      <c r="BH451" s="143">
        <f>IF(N451="sníž. přenesená",J451,0)</f>
        <v>0</v>
      </c>
      <c r="BI451" s="143">
        <f>IF(N451="nulová",J451,0)</f>
        <v>0</v>
      </c>
      <c r="BJ451" s="18" t="s">
        <v>75</v>
      </c>
      <c r="BK451" s="143">
        <f>ROUND(I451*H451,2)</f>
        <v>0</v>
      </c>
      <c r="BL451" s="18" t="s">
        <v>142</v>
      </c>
      <c r="BM451" s="142" t="s">
        <v>1106</v>
      </c>
    </row>
    <row r="452" spans="1:65" s="2" customFormat="1" ht="16.5" customHeight="1">
      <c r="A452" s="298"/>
      <c r="B452" s="131"/>
      <c r="C452" s="132" t="s">
        <v>416</v>
      </c>
      <c r="D452" s="132" t="s">
        <v>137</v>
      </c>
      <c r="E452" s="133" t="s">
        <v>1107</v>
      </c>
      <c r="F452" s="134" t="s">
        <v>1108</v>
      </c>
      <c r="G452" s="135" t="s">
        <v>140</v>
      </c>
      <c r="H452" s="136">
        <v>3</v>
      </c>
      <c r="I452" s="137"/>
      <c r="J452" s="137">
        <f>ROUND(I452*H452,2)</f>
        <v>0</v>
      </c>
      <c r="K452" s="134" t="s">
        <v>141</v>
      </c>
      <c r="L452" s="31"/>
      <c r="M452" s="138" t="s">
        <v>3</v>
      </c>
      <c r="N452" s="139" t="s">
        <v>41</v>
      </c>
      <c r="O452" s="140">
        <v>0.108</v>
      </c>
      <c r="P452" s="140">
        <f>O452*H452</f>
        <v>0.32400000000000001</v>
      </c>
      <c r="Q452" s="140">
        <v>5.9999999999999995E-4</v>
      </c>
      <c r="R452" s="140">
        <f>Q452*H452</f>
        <v>1.8E-3</v>
      </c>
      <c r="S452" s="140">
        <v>0</v>
      </c>
      <c r="T452" s="141">
        <f>S452*H452</f>
        <v>0</v>
      </c>
      <c r="U452" s="298"/>
      <c r="V452" s="298"/>
      <c r="W452" s="298"/>
      <c r="X452" s="298"/>
      <c r="Y452" s="298"/>
      <c r="Z452" s="298"/>
      <c r="AA452" s="298"/>
      <c r="AB452" s="298"/>
      <c r="AC452" s="298"/>
      <c r="AD452" s="298"/>
      <c r="AE452" s="298"/>
      <c r="AR452" s="142" t="s">
        <v>142</v>
      </c>
      <c r="AT452" s="142" t="s">
        <v>137</v>
      </c>
      <c r="AU452" s="142" t="s">
        <v>77</v>
      </c>
      <c r="AY452" s="18" t="s">
        <v>135</v>
      </c>
      <c r="BE452" s="143">
        <f>IF(N452="základní",J452,0)</f>
        <v>0</v>
      </c>
      <c r="BF452" s="143">
        <f>IF(N452="snížená",J452,0)</f>
        <v>0</v>
      </c>
      <c r="BG452" s="143">
        <f>IF(N452="zákl. přenesená",J452,0)</f>
        <v>0</v>
      </c>
      <c r="BH452" s="143">
        <f>IF(N452="sníž. přenesená",J452,0)</f>
        <v>0</v>
      </c>
      <c r="BI452" s="143">
        <f>IF(N452="nulová",J452,0)</f>
        <v>0</v>
      </c>
      <c r="BJ452" s="18" t="s">
        <v>75</v>
      </c>
      <c r="BK452" s="143">
        <f>ROUND(I452*H452,2)</f>
        <v>0</v>
      </c>
      <c r="BL452" s="18" t="s">
        <v>142</v>
      </c>
      <c r="BM452" s="142" t="s">
        <v>1109</v>
      </c>
    </row>
    <row r="453" spans="1:65" s="12" customFormat="1">
      <c r="B453" s="144"/>
      <c r="D453" s="145" t="s">
        <v>144</v>
      </c>
      <c r="E453" s="146" t="s">
        <v>3</v>
      </c>
      <c r="F453" s="147" t="s">
        <v>1070</v>
      </c>
      <c r="H453" s="146" t="s">
        <v>3</v>
      </c>
      <c r="L453" s="144"/>
      <c r="M453" s="148"/>
      <c r="N453" s="149"/>
      <c r="O453" s="149"/>
      <c r="P453" s="149"/>
      <c r="Q453" s="149"/>
      <c r="R453" s="149"/>
      <c r="S453" s="149"/>
      <c r="T453" s="150"/>
      <c r="AT453" s="146" t="s">
        <v>144</v>
      </c>
      <c r="AU453" s="146" t="s">
        <v>77</v>
      </c>
      <c r="AV453" s="12" t="s">
        <v>75</v>
      </c>
      <c r="AW453" s="12" t="s">
        <v>30</v>
      </c>
      <c r="AX453" s="12" t="s">
        <v>70</v>
      </c>
      <c r="AY453" s="146" t="s">
        <v>135</v>
      </c>
    </row>
    <row r="454" spans="1:65" s="13" customFormat="1">
      <c r="B454" s="151"/>
      <c r="D454" s="145" t="s">
        <v>144</v>
      </c>
      <c r="E454" s="152" t="s">
        <v>3</v>
      </c>
      <c r="F454" s="153" t="s">
        <v>1110</v>
      </c>
      <c r="H454" s="154">
        <v>3</v>
      </c>
      <c r="L454" s="151"/>
      <c r="M454" s="155"/>
      <c r="N454" s="156"/>
      <c r="O454" s="156"/>
      <c r="P454" s="156"/>
      <c r="Q454" s="156"/>
      <c r="R454" s="156"/>
      <c r="S454" s="156"/>
      <c r="T454" s="157"/>
      <c r="AT454" s="152" t="s">
        <v>144</v>
      </c>
      <c r="AU454" s="152" t="s">
        <v>77</v>
      </c>
      <c r="AV454" s="13" t="s">
        <v>77</v>
      </c>
      <c r="AW454" s="13" t="s">
        <v>30</v>
      </c>
      <c r="AX454" s="13" t="s">
        <v>70</v>
      </c>
      <c r="AY454" s="152" t="s">
        <v>135</v>
      </c>
    </row>
    <row r="455" spans="1:65" s="14" customFormat="1">
      <c r="B455" s="158"/>
      <c r="D455" s="145" t="s">
        <v>144</v>
      </c>
      <c r="E455" s="159" t="s">
        <v>3</v>
      </c>
      <c r="F455" s="160" t="s">
        <v>147</v>
      </c>
      <c r="H455" s="161">
        <v>3</v>
      </c>
      <c r="L455" s="158"/>
      <c r="M455" s="162"/>
      <c r="N455" s="163"/>
      <c r="O455" s="163"/>
      <c r="P455" s="163"/>
      <c r="Q455" s="163"/>
      <c r="R455" s="163"/>
      <c r="S455" s="163"/>
      <c r="T455" s="164"/>
      <c r="AT455" s="159" t="s">
        <v>144</v>
      </c>
      <c r="AU455" s="159" t="s">
        <v>77</v>
      </c>
      <c r="AV455" s="14" t="s">
        <v>142</v>
      </c>
      <c r="AW455" s="14" t="s">
        <v>30</v>
      </c>
      <c r="AX455" s="14" t="s">
        <v>75</v>
      </c>
      <c r="AY455" s="159" t="s">
        <v>135</v>
      </c>
    </row>
    <row r="456" spans="1:65" s="2" customFormat="1" ht="16.5" customHeight="1">
      <c r="A456" s="298"/>
      <c r="B456" s="131"/>
      <c r="C456" s="132" t="s">
        <v>417</v>
      </c>
      <c r="D456" s="132" t="s">
        <v>137</v>
      </c>
      <c r="E456" s="133" t="s">
        <v>1111</v>
      </c>
      <c r="F456" s="134" t="s">
        <v>1112</v>
      </c>
      <c r="G456" s="135" t="s">
        <v>279</v>
      </c>
      <c r="H456" s="136">
        <v>12</v>
      </c>
      <c r="I456" s="137"/>
      <c r="J456" s="137">
        <f>ROUND(I456*H456,2)</f>
        <v>0</v>
      </c>
      <c r="K456" s="134" t="s">
        <v>141</v>
      </c>
      <c r="L456" s="31"/>
      <c r="M456" s="138" t="s">
        <v>3</v>
      </c>
      <c r="N456" s="139" t="s">
        <v>41</v>
      </c>
      <c r="O456" s="140">
        <v>0.1</v>
      </c>
      <c r="P456" s="140">
        <f>O456*H456</f>
        <v>1.2000000000000002</v>
      </c>
      <c r="Q456" s="140">
        <v>5.1999999999999995E-4</v>
      </c>
      <c r="R456" s="140">
        <f>Q456*H456</f>
        <v>6.239999999999999E-3</v>
      </c>
      <c r="S456" s="140">
        <v>0</v>
      </c>
      <c r="T456" s="141">
        <f>S456*H456</f>
        <v>0</v>
      </c>
      <c r="U456" s="298"/>
      <c r="V456" s="298"/>
      <c r="W456" s="298"/>
      <c r="X456" s="298"/>
      <c r="Y456" s="298"/>
      <c r="Z456" s="298"/>
      <c r="AA456" s="298"/>
      <c r="AB456" s="298"/>
      <c r="AC456" s="298"/>
      <c r="AD456" s="298"/>
      <c r="AE456" s="298"/>
      <c r="AR456" s="142" t="s">
        <v>142</v>
      </c>
      <c r="AT456" s="142" t="s">
        <v>137</v>
      </c>
      <c r="AU456" s="142" t="s">
        <v>77</v>
      </c>
      <c r="AY456" s="18" t="s">
        <v>135</v>
      </c>
      <c r="BE456" s="143">
        <f>IF(N456="základní",J456,0)</f>
        <v>0</v>
      </c>
      <c r="BF456" s="143">
        <f>IF(N456="snížená",J456,0)</f>
        <v>0</v>
      </c>
      <c r="BG456" s="143">
        <f>IF(N456="zákl. přenesená",J456,0)</f>
        <v>0</v>
      </c>
      <c r="BH456" s="143">
        <f>IF(N456="sníž. přenesená",J456,0)</f>
        <v>0</v>
      </c>
      <c r="BI456" s="143">
        <f>IF(N456="nulová",J456,0)</f>
        <v>0</v>
      </c>
      <c r="BJ456" s="18" t="s">
        <v>75</v>
      </c>
      <c r="BK456" s="143">
        <f>ROUND(I456*H456,2)</f>
        <v>0</v>
      </c>
      <c r="BL456" s="18" t="s">
        <v>142</v>
      </c>
      <c r="BM456" s="142" t="s">
        <v>1113</v>
      </c>
    </row>
    <row r="457" spans="1:65" s="12" customFormat="1">
      <c r="B457" s="144"/>
      <c r="D457" s="145" t="s">
        <v>144</v>
      </c>
      <c r="E457" s="146" t="s">
        <v>3</v>
      </c>
      <c r="F457" s="147" t="s">
        <v>1070</v>
      </c>
      <c r="H457" s="146" t="s">
        <v>3</v>
      </c>
      <c r="L457" s="144"/>
      <c r="M457" s="148"/>
      <c r="N457" s="149"/>
      <c r="O457" s="149"/>
      <c r="P457" s="149"/>
      <c r="Q457" s="149"/>
      <c r="R457" s="149"/>
      <c r="S457" s="149"/>
      <c r="T457" s="150"/>
      <c r="AT457" s="146" t="s">
        <v>144</v>
      </c>
      <c r="AU457" s="146" t="s">
        <v>77</v>
      </c>
      <c r="AV457" s="12" t="s">
        <v>75</v>
      </c>
      <c r="AW457" s="12" t="s">
        <v>30</v>
      </c>
      <c r="AX457" s="12" t="s">
        <v>70</v>
      </c>
      <c r="AY457" s="146" t="s">
        <v>135</v>
      </c>
    </row>
    <row r="458" spans="1:65" s="13" customFormat="1">
      <c r="B458" s="151"/>
      <c r="D458" s="145" t="s">
        <v>144</v>
      </c>
      <c r="E458" s="152" t="s">
        <v>3</v>
      </c>
      <c r="F458" s="153" t="s">
        <v>1114</v>
      </c>
      <c r="H458" s="154">
        <v>12</v>
      </c>
      <c r="L458" s="151"/>
      <c r="M458" s="155"/>
      <c r="N458" s="156"/>
      <c r="O458" s="156"/>
      <c r="P458" s="156"/>
      <c r="Q458" s="156"/>
      <c r="R458" s="156"/>
      <c r="S458" s="156"/>
      <c r="T458" s="157"/>
      <c r="AT458" s="152" t="s">
        <v>144</v>
      </c>
      <c r="AU458" s="152" t="s">
        <v>77</v>
      </c>
      <c r="AV458" s="13" t="s">
        <v>77</v>
      </c>
      <c r="AW458" s="13" t="s">
        <v>30</v>
      </c>
      <c r="AX458" s="13" t="s">
        <v>70</v>
      </c>
      <c r="AY458" s="152" t="s">
        <v>135</v>
      </c>
    </row>
    <row r="459" spans="1:65" s="14" customFormat="1">
      <c r="B459" s="158"/>
      <c r="D459" s="145" t="s">
        <v>144</v>
      </c>
      <c r="E459" s="159" t="s">
        <v>3</v>
      </c>
      <c r="F459" s="160" t="s">
        <v>147</v>
      </c>
      <c r="H459" s="161">
        <v>12</v>
      </c>
      <c r="L459" s="158"/>
      <c r="M459" s="162"/>
      <c r="N459" s="163"/>
      <c r="O459" s="163"/>
      <c r="P459" s="163"/>
      <c r="Q459" s="163"/>
      <c r="R459" s="163"/>
      <c r="S459" s="163"/>
      <c r="T459" s="164"/>
      <c r="AT459" s="159" t="s">
        <v>144</v>
      </c>
      <c r="AU459" s="159" t="s">
        <v>77</v>
      </c>
      <c r="AV459" s="14" t="s">
        <v>142</v>
      </c>
      <c r="AW459" s="14" t="s">
        <v>30</v>
      </c>
      <c r="AX459" s="14" t="s">
        <v>75</v>
      </c>
      <c r="AY459" s="159" t="s">
        <v>135</v>
      </c>
    </row>
    <row r="460" spans="1:65" s="2" customFormat="1" ht="24">
      <c r="A460" s="298"/>
      <c r="B460" s="131"/>
      <c r="C460" s="132" t="s">
        <v>419</v>
      </c>
      <c r="D460" s="132" t="s">
        <v>137</v>
      </c>
      <c r="E460" s="133" t="s">
        <v>1115</v>
      </c>
      <c r="F460" s="134" t="s">
        <v>1116</v>
      </c>
      <c r="G460" s="135" t="s">
        <v>228</v>
      </c>
      <c r="H460" s="136">
        <v>12.48</v>
      </c>
      <c r="I460" s="137"/>
      <c r="J460" s="137">
        <f>ROUND(I460*H460,2)</f>
        <v>0</v>
      </c>
      <c r="K460" s="134" t="s">
        <v>141</v>
      </c>
      <c r="L460" s="31"/>
      <c r="M460" s="138" t="s">
        <v>3</v>
      </c>
      <c r="N460" s="139" t="s">
        <v>41</v>
      </c>
      <c r="O460" s="140">
        <v>8.8999999999999996E-2</v>
      </c>
      <c r="P460" s="140">
        <f>O460*H460</f>
        <v>1.1107199999999999</v>
      </c>
      <c r="Q460" s="140">
        <v>1.67E-2</v>
      </c>
      <c r="R460" s="140">
        <f>Q460*H460</f>
        <v>0.20841599999999999</v>
      </c>
      <c r="S460" s="140">
        <v>0</v>
      </c>
      <c r="T460" s="141">
        <f>S460*H460</f>
        <v>0</v>
      </c>
      <c r="U460" s="298"/>
      <c r="V460" s="298"/>
      <c r="W460" s="298"/>
      <c r="X460" s="298"/>
      <c r="Y460" s="298"/>
      <c r="Z460" s="298"/>
      <c r="AA460" s="298"/>
      <c r="AB460" s="298"/>
      <c r="AC460" s="298"/>
      <c r="AD460" s="298"/>
      <c r="AE460" s="298"/>
      <c r="AR460" s="142" t="s">
        <v>142</v>
      </c>
      <c r="AT460" s="142" t="s">
        <v>137</v>
      </c>
      <c r="AU460" s="142" t="s">
        <v>77</v>
      </c>
      <c r="AY460" s="18" t="s">
        <v>135</v>
      </c>
      <c r="BE460" s="143">
        <f>IF(N460="základní",J460,0)</f>
        <v>0</v>
      </c>
      <c r="BF460" s="143">
        <f>IF(N460="snížená",J460,0)</f>
        <v>0</v>
      </c>
      <c r="BG460" s="143">
        <f>IF(N460="zákl. přenesená",J460,0)</f>
        <v>0</v>
      </c>
      <c r="BH460" s="143">
        <f>IF(N460="sníž. přenesená",J460,0)</f>
        <v>0</v>
      </c>
      <c r="BI460" s="143">
        <f>IF(N460="nulová",J460,0)</f>
        <v>0</v>
      </c>
      <c r="BJ460" s="18" t="s">
        <v>75</v>
      </c>
      <c r="BK460" s="143">
        <f>ROUND(I460*H460,2)</f>
        <v>0</v>
      </c>
      <c r="BL460" s="18" t="s">
        <v>142</v>
      </c>
      <c r="BM460" s="142" t="s">
        <v>1117</v>
      </c>
    </row>
    <row r="461" spans="1:65" s="12" customFormat="1">
      <c r="B461" s="144"/>
      <c r="D461" s="145" t="s">
        <v>144</v>
      </c>
      <c r="E461" s="146" t="s">
        <v>3</v>
      </c>
      <c r="F461" s="147" t="s">
        <v>1070</v>
      </c>
      <c r="H461" s="146" t="s">
        <v>3</v>
      </c>
      <c r="L461" s="144"/>
      <c r="M461" s="148"/>
      <c r="N461" s="149"/>
      <c r="O461" s="149"/>
      <c r="P461" s="149"/>
      <c r="Q461" s="149"/>
      <c r="R461" s="149"/>
      <c r="S461" s="149"/>
      <c r="T461" s="150"/>
      <c r="AT461" s="146" t="s">
        <v>144</v>
      </c>
      <c r="AU461" s="146" t="s">
        <v>77</v>
      </c>
      <c r="AV461" s="12" t="s">
        <v>75</v>
      </c>
      <c r="AW461" s="12" t="s">
        <v>30</v>
      </c>
      <c r="AX461" s="12" t="s">
        <v>70</v>
      </c>
      <c r="AY461" s="146" t="s">
        <v>135</v>
      </c>
    </row>
    <row r="462" spans="1:65" s="13" customFormat="1">
      <c r="B462" s="151"/>
      <c r="D462" s="145" t="s">
        <v>144</v>
      </c>
      <c r="E462" s="152" t="s">
        <v>3</v>
      </c>
      <c r="F462" s="153" t="s">
        <v>1118</v>
      </c>
      <c r="H462" s="154">
        <v>7.48</v>
      </c>
      <c r="L462" s="151"/>
      <c r="M462" s="155"/>
      <c r="N462" s="156"/>
      <c r="O462" s="156"/>
      <c r="P462" s="156"/>
      <c r="Q462" s="156"/>
      <c r="R462" s="156"/>
      <c r="S462" s="156"/>
      <c r="T462" s="157"/>
      <c r="AT462" s="152" t="s">
        <v>144</v>
      </c>
      <c r="AU462" s="152" t="s">
        <v>77</v>
      </c>
      <c r="AV462" s="13" t="s">
        <v>77</v>
      </c>
      <c r="AW462" s="13" t="s">
        <v>30</v>
      </c>
      <c r="AX462" s="13" t="s">
        <v>70</v>
      </c>
      <c r="AY462" s="152" t="s">
        <v>135</v>
      </c>
    </row>
    <row r="463" spans="1:65" s="13" customFormat="1">
      <c r="B463" s="151"/>
      <c r="D463" s="145" t="s">
        <v>144</v>
      </c>
      <c r="E463" s="152" t="s">
        <v>3</v>
      </c>
      <c r="F463" s="153" t="s">
        <v>1119</v>
      </c>
      <c r="H463" s="154">
        <v>5</v>
      </c>
      <c r="L463" s="151"/>
      <c r="M463" s="155"/>
      <c r="N463" s="156"/>
      <c r="O463" s="156"/>
      <c r="P463" s="156"/>
      <c r="Q463" s="156"/>
      <c r="R463" s="156"/>
      <c r="S463" s="156"/>
      <c r="T463" s="157"/>
      <c r="AT463" s="152" t="s">
        <v>144</v>
      </c>
      <c r="AU463" s="152" t="s">
        <v>77</v>
      </c>
      <c r="AV463" s="13" t="s">
        <v>77</v>
      </c>
      <c r="AW463" s="13" t="s">
        <v>30</v>
      </c>
      <c r="AX463" s="13" t="s">
        <v>70</v>
      </c>
      <c r="AY463" s="152" t="s">
        <v>135</v>
      </c>
    </row>
    <row r="464" spans="1:65" s="14" customFormat="1">
      <c r="B464" s="158"/>
      <c r="D464" s="145" t="s">
        <v>144</v>
      </c>
      <c r="E464" s="159" t="s">
        <v>3</v>
      </c>
      <c r="F464" s="160" t="s">
        <v>147</v>
      </c>
      <c r="H464" s="161">
        <v>12.48</v>
      </c>
      <c r="L464" s="158"/>
      <c r="M464" s="162"/>
      <c r="N464" s="163"/>
      <c r="O464" s="163"/>
      <c r="P464" s="163"/>
      <c r="Q464" s="163"/>
      <c r="R464" s="163"/>
      <c r="S464" s="163"/>
      <c r="T464" s="164"/>
      <c r="AT464" s="159" t="s">
        <v>144</v>
      </c>
      <c r="AU464" s="159" t="s">
        <v>77</v>
      </c>
      <c r="AV464" s="14" t="s">
        <v>142</v>
      </c>
      <c r="AW464" s="14" t="s">
        <v>30</v>
      </c>
      <c r="AX464" s="14" t="s">
        <v>75</v>
      </c>
      <c r="AY464" s="159" t="s">
        <v>135</v>
      </c>
    </row>
    <row r="465" spans="1:65" s="2" customFormat="1" ht="16.5" customHeight="1">
      <c r="A465" s="298"/>
      <c r="B465" s="131"/>
      <c r="C465" s="168" t="s">
        <v>420</v>
      </c>
      <c r="D465" s="168" t="s">
        <v>368</v>
      </c>
      <c r="E465" s="169" t="s">
        <v>1014</v>
      </c>
      <c r="F465" s="170" t="s">
        <v>1015</v>
      </c>
      <c r="G465" s="171" t="s">
        <v>140</v>
      </c>
      <c r="H465" s="172">
        <v>2.5750000000000002</v>
      </c>
      <c r="I465" s="173"/>
      <c r="J465" s="173">
        <f>ROUND(I465*H465,2)</f>
        <v>0</v>
      </c>
      <c r="K465" s="170" t="s">
        <v>141</v>
      </c>
      <c r="L465" s="174"/>
      <c r="M465" s="175" t="s">
        <v>3</v>
      </c>
      <c r="N465" s="176" t="s">
        <v>41</v>
      </c>
      <c r="O465" s="140">
        <v>0</v>
      </c>
      <c r="P465" s="140">
        <f>O465*H465</f>
        <v>0</v>
      </c>
      <c r="Q465" s="140">
        <v>0.17599999999999999</v>
      </c>
      <c r="R465" s="140">
        <f>Q465*H465</f>
        <v>0.45319999999999999</v>
      </c>
      <c r="S465" s="140">
        <v>0</v>
      </c>
      <c r="T465" s="141">
        <f>S465*H465</f>
        <v>0</v>
      </c>
      <c r="U465" s="298"/>
      <c r="V465" s="298"/>
      <c r="W465" s="298"/>
      <c r="X465" s="298"/>
      <c r="Y465" s="298"/>
      <c r="Z465" s="298"/>
      <c r="AA465" s="298"/>
      <c r="AB465" s="298"/>
      <c r="AC465" s="298"/>
      <c r="AD465" s="298"/>
      <c r="AE465" s="298"/>
      <c r="AR465" s="142" t="s">
        <v>176</v>
      </c>
      <c r="AT465" s="142" t="s">
        <v>368</v>
      </c>
      <c r="AU465" s="142" t="s">
        <v>77</v>
      </c>
      <c r="AY465" s="18" t="s">
        <v>135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8" t="s">
        <v>75</v>
      </c>
      <c r="BK465" s="143">
        <f>ROUND(I465*H465,2)</f>
        <v>0</v>
      </c>
      <c r="BL465" s="18" t="s">
        <v>142</v>
      </c>
      <c r="BM465" s="142" t="s">
        <v>1120</v>
      </c>
    </row>
    <row r="466" spans="1:65" s="13" customFormat="1">
      <c r="B466" s="151"/>
      <c r="D466" s="145" t="s">
        <v>144</v>
      </c>
      <c r="F466" s="153" t="s">
        <v>1121</v>
      </c>
      <c r="H466" s="154">
        <v>2.5750000000000002</v>
      </c>
      <c r="L466" s="151"/>
      <c r="M466" s="155"/>
      <c r="N466" s="156"/>
      <c r="O466" s="156"/>
      <c r="P466" s="156"/>
      <c r="Q466" s="156"/>
      <c r="R466" s="156"/>
      <c r="S466" s="156"/>
      <c r="T466" s="157"/>
      <c r="AT466" s="152" t="s">
        <v>144</v>
      </c>
      <c r="AU466" s="152" t="s">
        <v>77</v>
      </c>
      <c r="AV466" s="13" t="s">
        <v>77</v>
      </c>
      <c r="AW466" s="13" t="s">
        <v>4</v>
      </c>
      <c r="AX466" s="13" t="s">
        <v>75</v>
      </c>
      <c r="AY466" s="152" t="s">
        <v>135</v>
      </c>
    </row>
    <row r="467" spans="1:65" s="2" customFormat="1" ht="24">
      <c r="A467" s="298"/>
      <c r="B467" s="131"/>
      <c r="C467" s="132" t="s">
        <v>421</v>
      </c>
      <c r="D467" s="132" t="s">
        <v>137</v>
      </c>
      <c r="E467" s="133" t="s">
        <v>1122</v>
      </c>
      <c r="F467" s="134" t="s">
        <v>1123</v>
      </c>
      <c r="G467" s="135" t="s">
        <v>140</v>
      </c>
      <c r="H467" s="136">
        <v>3</v>
      </c>
      <c r="I467" s="137"/>
      <c r="J467" s="137">
        <f>ROUND(I467*H467,2)</f>
        <v>0</v>
      </c>
      <c r="K467" s="134" t="s">
        <v>141</v>
      </c>
      <c r="L467" s="31"/>
      <c r="M467" s="138" t="s">
        <v>3</v>
      </c>
      <c r="N467" s="139" t="s">
        <v>41</v>
      </c>
      <c r="O467" s="140">
        <v>8.3000000000000004E-2</v>
      </c>
      <c r="P467" s="140">
        <f>O467*H467</f>
        <v>0.249</v>
      </c>
      <c r="Q467" s="140">
        <v>1.0000000000000001E-5</v>
      </c>
      <c r="R467" s="140">
        <f>Q467*H467</f>
        <v>3.0000000000000004E-5</v>
      </c>
      <c r="S467" s="140">
        <v>0</v>
      </c>
      <c r="T467" s="141">
        <f>S467*H467</f>
        <v>0</v>
      </c>
      <c r="U467" s="298"/>
      <c r="V467" s="298"/>
      <c r="W467" s="298"/>
      <c r="X467" s="298"/>
      <c r="Y467" s="298"/>
      <c r="Z467" s="298"/>
      <c r="AA467" s="298"/>
      <c r="AB467" s="298"/>
      <c r="AC467" s="298"/>
      <c r="AD467" s="298"/>
      <c r="AE467" s="298"/>
      <c r="AR467" s="142" t="s">
        <v>142</v>
      </c>
      <c r="AT467" s="142" t="s">
        <v>137</v>
      </c>
      <c r="AU467" s="142" t="s">
        <v>77</v>
      </c>
      <c r="AY467" s="18" t="s">
        <v>135</v>
      </c>
      <c r="BE467" s="143">
        <f>IF(N467="základní",J467,0)</f>
        <v>0</v>
      </c>
      <c r="BF467" s="143">
        <f>IF(N467="snížená",J467,0)</f>
        <v>0</v>
      </c>
      <c r="BG467" s="143">
        <f>IF(N467="zákl. přenesená",J467,0)</f>
        <v>0</v>
      </c>
      <c r="BH467" s="143">
        <f>IF(N467="sníž. přenesená",J467,0)</f>
        <v>0</v>
      </c>
      <c r="BI467" s="143">
        <f>IF(N467="nulová",J467,0)</f>
        <v>0</v>
      </c>
      <c r="BJ467" s="18" t="s">
        <v>75</v>
      </c>
      <c r="BK467" s="143">
        <f>ROUND(I467*H467,2)</f>
        <v>0</v>
      </c>
      <c r="BL467" s="18" t="s">
        <v>142</v>
      </c>
      <c r="BM467" s="142" t="s">
        <v>1124</v>
      </c>
    </row>
    <row r="468" spans="1:65" s="12" customFormat="1">
      <c r="B468" s="144"/>
      <c r="D468" s="145" t="s">
        <v>144</v>
      </c>
      <c r="E468" s="146" t="s">
        <v>3</v>
      </c>
      <c r="F468" s="147" t="s">
        <v>1125</v>
      </c>
      <c r="H468" s="146" t="s">
        <v>3</v>
      </c>
      <c r="L468" s="144"/>
      <c r="M468" s="148"/>
      <c r="N468" s="149"/>
      <c r="O468" s="149"/>
      <c r="P468" s="149"/>
      <c r="Q468" s="149"/>
      <c r="R468" s="149"/>
      <c r="S468" s="149"/>
      <c r="T468" s="150"/>
      <c r="AT468" s="146" t="s">
        <v>144</v>
      </c>
      <c r="AU468" s="146" t="s">
        <v>77</v>
      </c>
      <c r="AV468" s="12" t="s">
        <v>75</v>
      </c>
      <c r="AW468" s="12" t="s">
        <v>30</v>
      </c>
      <c r="AX468" s="12" t="s">
        <v>70</v>
      </c>
      <c r="AY468" s="146" t="s">
        <v>135</v>
      </c>
    </row>
    <row r="469" spans="1:65" s="13" customFormat="1">
      <c r="B469" s="151"/>
      <c r="D469" s="145" t="s">
        <v>144</v>
      </c>
      <c r="E469" s="152" t="s">
        <v>3</v>
      </c>
      <c r="F469" s="153" t="s">
        <v>520</v>
      </c>
      <c r="H469" s="154">
        <v>3</v>
      </c>
      <c r="L469" s="151"/>
      <c r="M469" s="155"/>
      <c r="N469" s="156"/>
      <c r="O469" s="156"/>
      <c r="P469" s="156"/>
      <c r="Q469" s="156"/>
      <c r="R469" s="156"/>
      <c r="S469" s="156"/>
      <c r="T469" s="157"/>
      <c r="AT469" s="152" t="s">
        <v>144</v>
      </c>
      <c r="AU469" s="152" t="s">
        <v>77</v>
      </c>
      <c r="AV469" s="13" t="s">
        <v>77</v>
      </c>
      <c r="AW469" s="13" t="s">
        <v>30</v>
      </c>
      <c r="AX469" s="13" t="s">
        <v>75</v>
      </c>
      <c r="AY469" s="152" t="s">
        <v>135</v>
      </c>
    </row>
    <row r="470" spans="1:65" s="2" customFormat="1" ht="24">
      <c r="A470" s="298"/>
      <c r="B470" s="131"/>
      <c r="C470" s="132" t="s">
        <v>422</v>
      </c>
      <c r="D470" s="132" t="s">
        <v>137</v>
      </c>
      <c r="E470" s="133" t="s">
        <v>1126</v>
      </c>
      <c r="F470" s="134" t="s">
        <v>1127</v>
      </c>
      <c r="G470" s="135" t="s">
        <v>228</v>
      </c>
      <c r="H470" s="136">
        <v>373.6</v>
      </c>
      <c r="I470" s="137"/>
      <c r="J470" s="137">
        <f>ROUND(I470*H470,2)</f>
        <v>0</v>
      </c>
      <c r="K470" s="134" t="s">
        <v>141</v>
      </c>
      <c r="L470" s="31"/>
      <c r="M470" s="138" t="s">
        <v>3</v>
      </c>
      <c r="N470" s="139" t="s">
        <v>41</v>
      </c>
      <c r="O470" s="140">
        <v>0.26800000000000002</v>
      </c>
      <c r="P470" s="140">
        <f>O470*H470</f>
        <v>100.12480000000001</v>
      </c>
      <c r="Q470" s="140">
        <v>0.15540000000000001</v>
      </c>
      <c r="R470" s="140">
        <f>Q470*H470</f>
        <v>58.057440000000007</v>
      </c>
      <c r="S470" s="140">
        <v>0</v>
      </c>
      <c r="T470" s="141">
        <f>S470*H470</f>
        <v>0</v>
      </c>
      <c r="U470" s="298"/>
      <c r="V470" s="298"/>
      <c r="W470" s="298"/>
      <c r="X470" s="298"/>
      <c r="Y470" s="298"/>
      <c r="Z470" s="298"/>
      <c r="AA470" s="298"/>
      <c r="AB470" s="298"/>
      <c r="AC470" s="298"/>
      <c r="AD470" s="298"/>
      <c r="AE470" s="298"/>
      <c r="AR470" s="142" t="s">
        <v>142</v>
      </c>
      <c r="AT470" s="142" t="s">
        <v>137</v>
      </c>
      <c r="AU470" s="142" t="s">
        <v>77</v>
      </c>
      <c r="AY470" s="18" t="s">
        <v>135</v>
      </c>
      <c r="BE470" s="143">
        <f>IF(N470="základní",J470,0)</f>
        <v>0</v>
      </c>
      <c r="BF470" s="143">
        <f>IF(N470="snížená",J470,0)</f>
        <v>0</v>
      </c>
      <c r="BG470" s="143">
        <f>IF(N470="zákl. přenesená",J470,0)</f>
        <v>0</v>
      </c>
      <c r="BH470" s="143">
        <f>IF(N470="sníž. přenesená",J470,0)</f>
        <v>0</v>
      </c>
      <c r="BI470" s="143">
        <f>IF(N470="nulová",J470,0)</f>
        <v>0</v>
      </c>
      <c r="BJ470" s="18" t="s">
        <v>75</v>
      </c>
      <c r="BK470" s="143">
        <f>ROUND(I470*H470,2)</f>
        <v>0</v>
      </c>
      <c r="BL470" s="18" t="s">
        <v>142</v>
      </c>
      <c r="BM470" s="142" t="s">
        <v>1128</v>
      </c>
    </row>
    <row r="471" spans="1:65" s="12" customFormat="1">
      <c r="B471" s="144"/>
      <c r="D471" s="145" t="s">
        <v>144</v>
      </c>
      <c r="E471" s="146" t="s">
        <v>3</v>
      </c>
      <c r="F471" s="147" t="s">
        <v>409</v>
      </c>
      <c r="H471" s="146" t="s">
        <v>3</v>
      </c>
      <c r="L471" s="144"/>
      <c r="M471" s="148"/>
      <c r="N471" s="149"/>
      <c r="O471" s="149"/>
      <c r="P471" s="149"/>
      <c r="Q471" s="149"/>
      <c r="R471" s="149"/>
      <c r="S471" s="149"/>
      <c r="T471" s="150"/>
      <c r="AT471" s="146" t="s">
        <v>144</v>
      </c>
      <c r="AU471" s="146" t="s">
        <v>77</v>
      </c>
      <c r="AV471" s="12" t="s">
        <v>75</v>
      </c>
      <c r="AW471" s="12" t="s">
        <v>30</v>
      </c>
      <c r="AX471" s="12" t="s">
        <v>70</v>
      </c>
      <c r="AY471" s="146" t="s">
        <v>135</v>
      </c>
    </row>
    <row r="472" spans="1:65" s="12" customFormat="1">
      <c r="B472" s="144"/>
      <c r="D472" s="145" t="s">
        <v>144</v>
      </c>
      <c r="E472" s="146" t="s">
        <v>3</v>
      </c>
      <c r="F472" s="147" t="s">
        <v>864</v>
      </c>
      <c r="H472" s="146" t="s">
        <v>3</v>
      </c>
      <c r="L472" s="144"/>
      <c r="M472" s="148"/>
      <c r="N472" s="149"/>
      <c r="O472" s="149"/>
      <c r="P472" s="149"/>
      <c r="Q472" s="149"/>
      <c r="R472" s="149"/>
      <c r="S472" s="149"/>
      <c r="T472" s="150"/>
      <c r="AT472" s="146" t="s">
        <v>144</v>
      </c>
      <c r="AU472" s="146" t="s">
        <v>77</v>
      </c>
      <c r="AV472" s="12" t="s">
        <v>75</v>
      </c>
      <c r="AW472" s="12" t="s">
        <v>30</v>
      </c>
      <c r="AX472" s="12" t="s">
        <v>70</v>
      </c>
      <c r="AY472" s="146" t="s">
        <v>135</v>
      </c>
    </row>
    <row r="473" spans="1:65" s="12" customFormat="1">
      <c r="B473" s="144"/>
      <c r="D473" s="145" t="s">
        <v>144</v>
      </c>
      <c r="E473" s="146" t="s">
        <v>3</v>
      </c>
      <c r="F473" s="147" t="s">
        <v>1129</v>
      </c>
      <c r="H473" s="146" t="s">
        <v>3</v>
      </c>
      <c r="L473" s="144"/>
      <c r="M473" s="148"/>
      <c r="N473" s="149"/>
      <c r="O473" s="149"/>
      <c r="P473" s="149"/>
      <c r="Q473" s="149"/>
      <c r="R473" s="149"/>
      <c r="S473" s="149"/>
      <c r="T473" s="150"/>
      <c r="AT473" s="146" t="s">
        <v>144</v>
      </c>
      <c r="AU473" s="146" t="s">
        <v>77</v>
      </c>
      <c r="AV473" s="12" t="s">
        <v>75</v>
      </c>
      <c r="AW473" s="12" t="s">
        <v>30</v>
      </c>
      <c r="AX473" s="12" t="s">
        <v>70</v>
      </c>
      <c r="AY473" s="146" t="s">
        <v>135</v>
      </c>
    </row>
    <row r="474" spans="1:65" s="13" customFormat="1">
      <c r="B474" s="151"/>
      <c r="D474" s="145" t="s">
        <v>144</v>
      </c>
      <c r="E474" s="152" t="s">
        <v>3</v>
      </c>
      <c r="F474" s="153" t="s">
        <v>822</v>
      </c>
      <c r="H474" s="154">
        <v>316.27999999999997</v>
      </c>
      <c r="L474" s="151"/>
      <c r="M474" s="155"/>
      <c r="N474" s="156"/>
      <c r="O474" s="156"/>
      <c r="P474" s="156"/>
      <c r="Q474" s="156"/>
      <c r="R474" s="156"/>
      <c r="S474" s="156"/>
      <c r="T474" s="157"/>
      <c r="AT474" s="152" t="s">
        <v>144</v>
      </c>
      <c r="AU474" s="152" t="s">
        <v>77</v>
      </c>
      <c r="AV474" s="13" t="s">
        <v>77</v>
      </c>
      <c r="AW474" s="13" t="s">
        <v>30</v>
      </c>
      <c r="AX474" s="13" t="s">
        <v>70</v>
      </c>
      <c r="AY474" s="152" t="s">
        <v>135</v>
      </c>
    </row>
    <row r="475" spans="1:65" s="13" customFormat="1">
      <c r="B475" s="151"/>
      <c r="D475" s="145" t="s">
        <v>144</v>
      </c>
      <c r="E475" s="152" t="s">
        <v>3</v>
      </c>
      <c r="F475" s="153" t="s">
        <v>819</v>
      </c>
      <c r="H475" s="154">
        <v>57.32</v>
      </c>
      <c r="L475" s="151"/>
      <c r="M475" s="155"/>
      <c r="N475" s="156"/>
      <c r="O475" s="156"/>
      <c r="P475" s="156"/>
      <c r="Q475" s="156"/>
      <c r="R475" s="156"/>
      <c r="S475" s="156"/>
      <c r="T475" s="157"/>
      <c r="AT475" s="152" t="s">
        <v>144</v>
      </c>
      <c r="AU475" s="152" t="s">
        <v>77</v>
      </c>
      <c r="AV475" s="13" t="s">
        <v>77</v>
      </c>
      <c r="AW475" s="13" t="s">
        <v>30</v>
      </c>
      <c r="AX475" s="13" t="s">
        <v>70</v>
      </c>
      <c r="AY475" s="152" t="s">
        <v>135</v>
      </c>
    </row>
    <row r="476" spans="1:65" s="14" customFormat="1">
      <c r="B476" s="158"/>
      <c r="D476" s="145" t="s">
        <v>144</v>
      </c>
      <c r="E476" s="159" t="s">
        <v>3</v>
      </c>
      <c r="F476" s="160" t="s">
        <v>147</v>
      </c>
      <c r="H476" s="161">
        <v>373.6</v>
      </c>
      <c r="L476" s="158"/>
      <c r="M476" s="162"/>
      <c r="N476" s="163"/>
      <c r="O476" s="163"/>
      <c r="P476" s="163"/>
      <c r="Q476" s="163"/>
      <c r="R476" s="163"/>
      <c r="S476" s="163"/>
      <c r="T476" s="164"/>
      <c r="AT476" s="159" t="s">
        <v>144</v>
      </c>
      <c r="AU476" s="159" t="s">
        <v>77</v>
      </c>
      <c r="AV476" s="14" t="s">
        <v>142</v>
      </c>
      <c r="AW476" s="14" t="s">
        <v>30</v>
      </c>
      <c r="AX476" s="14" t="s">
        <v>75</v>
      </c>
      <c r="AY476" s="159" t="s">
        <v>135</v>
      </c>
    </row>
    <row r="477" spans="1:65" s="2" customFormat="1" ht="16.5" customHeight="1">
      <c r="A477" s="298"/>
      <c r="B477" s="131"/>
      <c r="C477" s="168" t="s">
        <v>423</v>
      </c>
      <c r="D477" s="168" t="s">
        <v>368</v>
      </c>
      <c r="E477" s="169" t="s">
        <v>1130</v>
      </c>
      <c r="F477" s="170" t="s">
        <v>1131</v>
      </c>
      <c r="G477" s="171" t="s">
        <v>228</v>
      </c>
      <c r="H477" s="172">
        <v>322.60599999999999</v>
      </c>
      <c r="I477" s="173"/>
      <c r="J477" s="173">
        <f>ROUND(I477*H477,2)</f>
        <v>0</v>
      </c>
      <c r="K477" s="170" t="s">
        <v>141</v>
      </c>
      <c r="L477" s="174"/>
      <c r="M477" s="175" t="s">
        <v>3</v>
      </c>
      <c r="N477" s="176" t="s">
        <v>41</v>
      </c>
      <c r="O477" s="140">
        <v>0</v>
      </c>
      <c r="P477" s="140">
        <f>O477*H477</f>
        <v>0</v>
      </c>
      <c r="Q477" s="140">
        <v>5.5E-2</v>
      </c>
      <c r="R477" s="140">
        <f>Q477*H477</f>
        <v>17.74333</v>
      </c>
      <c r="S477" s="140">
        <v>0</v>
      </c>
      <c r="T477" s="141">
        <f>S477*H477</f>
        <v>0</v>
      </c>
      <c r="U477" s="298"/>
      <c r="V477" s="298"/>
      <c r="W477" s="298"/>
      <c r="X477" s="298"/>
      <c r="Y477" s="298"/>
      <c r="Z477" s="298"/>
      <c r="AA477" s="298"/>
      <c r="AB477" s="298"/>
      <c r="AC477" s="298"/>
      <c r="AD477" s="298"/>
      <c r="AE477" s="298"/>
      <c r="AR477" s="142" t="s">
        <v>176</v>
      </c>
      <c r="AT477" s="142" t="s">
        <v>368</v>
      </c>
      <c r="AU477" s="142" t="s">
        <v>77</v>
      </c>
      <c r="AY477" s="18" t="s">
        <v>135</v>
      </c>
      <c r="BE477" s="143">
        <f>IF(N477="základní",J477,0)</f>
        <v>0</v>
      </c>
      <c r="BF477" s="143">
        <f>IF(N477="snížená",J477,0)</f>
        <v>0</v>
      </c>
      <c r="BG477" s="143">
        <f>IF(N477="zákl. přenesená",J477,0)</f>
        <v>0</v>
      </c>
      <c r="BH477" s="143">
        <f>IF(N477="sníž. přenesená",J477,0)</f>
        <v>0</v>
      </c>
      <c r="BI477" s="143">
        <f>IF(N477="nulová",J477,0)</f>
        <v>0</v>
      </c>
      <c r="BJ477" s="18" t="s">
        <v>75</v>
      </c>
      <c r="BK477" s="143">
        <f>ROUND(I477*H477,2)</f>
        <v>0</v>
      </c>
      <c r="BL477" s="18" t="s">
        <v>142</v>
      </c>
      <c r="BM477" s="142" t="s">
        <v>1132</v>
      </c>
    </row>
    <row r="478" spans="1:65" s="13" customFormat="1">
      <c r="B478" s="151"/>
      <c r="D478" s="145" t="s">
        <v>144</v>
      </c>
      <c r="E478" s="152" t="s">
        <v>3</v>
      </c>
      <c r="F478" s="153" t="s">
        <v>822</v>
      </c>
      <c r="H478" s="154">
        <v>316.27999999999997</v>
      </c>
      <c r="L478" s="151"/>
      <c r="M478" s="155"/>
      <c r="N478" s="156"/>
      <c r="O478" s="156"/>
      <c r="P478" s="156"/>
      <c r="Q478" s="156"/>
      <c r="R478" s="156"/>
      <c r="S478" s="156"/>
      <c r="T478" s="157"/>
      <c r="AT478" s="152" t="s">
        <v>144</v>
      </c>
      <c r="AU478" s="152" t="s">
        <v>77</v>
      </c>
      <c r="AV478" s="13" t="s">
        <v>77</v>
      </c>
      <c r="AW478" s="13" t="s">
        <v>30</v>
      </c>
      <c r="AX478" s="13" t="s">
        <v>75</v>
      </c>
      <c r="AY478" s="152" t="s">
        <v>135</v>
      </c>
    </row>
    <row r="479" spans="1:65" s="13" customFormat="1">
      <c r="B479" s="151"/>
      <c r="D479" s="145" t="s">
        <v>144</v>
      </c>
      <c r="F479" s="153" t="s">
        <v>1133</v>
      </c>
      <c r="H479" s="154">
        <v>322.60599999999999</v>
      </c>
      <c r="L479" s="151"/>
      <c r="M479" s="155"/>
      <c r="N479" s="156"/>
      <c r="O479" s="156"/>
      <c r="P479" s="156"/>
      <c r="Q479" s="156"/>
      <c r="R479" s="156"/>
      <c r="S479" s="156"/>
      <c r="T479" s="157"/>
      <c r="AT479" s="152" t="s">
        <v>144</v>
      </c>
      <c r="AU479" s="152" t="s">
        <v>77</v>
      </c>
      <c r="AV479" s="13" t="s">
        <v>77</v>
      </c>
      <c r="AW479" s="13" t="s">
        <v>4</v>
      </c>
      <c r="AX479" s="13" t="s">
        <v>75</v>
      </c>
      <c r="AY479" s="152" t="s">
        <v>135</v>
      </c>
    </row>
    <row r="480" spans="1:65" s="2" customFormat="1" ht="16.5" customHeight="1">
      <c r="A480" s="298"/>
      <c r="B480" s="131"/>
      <c r="C480" s="168" t="s">
        <v>424</v>
      </c>
      <c r="D480" s="168" t="s">
        <v>368</v>
      </c>
      <c r="E480" s="169" t="s">
        <v>1134</v>
      </c>
      <c r="F480" s="170" t="s">
        <v>1135</v>
      </c>
      <c r="G480" s="171" t="s">
        <v>228</v>
      </c>
      <c r="H480" s="172">
        <v>58.466000000000001</v>
      </c>
      <c r="I480" s="173"/>
      <c r="J480" s="173">
        <f>ROUND(I480*H480,2)</f>
        <v>0</v>
      </c>
      <c r="K480" s="170" t="s">
        <v>141</v>
      </c>
      <c r="L480" s="174"/>
      <c r="M480" s="175" t="s">
        <v>3</v>
      </c>
      <c r="N480" s="176" t="s">
        <v>41</v>
      </c>
      <c r="O480" s="140">
        <v>0</v>
      </c>
      <c r="P480" s="140">
        <f>O480*H480</f>
        <v>0</v>
      </c>
      <c r="Q480" s="140">
        <v>0.08</v>
      </c>
      <c r="R480" s="140">
        <f>Q480*H480</f>
        <v>4.6772800000000005</v>
      </c>
      <c r="S480" s="140">
        <v>0</v>
      </c>
      <c r="T480" s="141">
        <f>S480*H480</f>
        <v>0</v>
      </c>
      <c r="U480" s="298"/>
      <c r="V480" s="298"/>
      <c r="W480" s="298"/>
      <c r="X480" s="298"/>
      <c r="Y480" s="298"/>
      <c r="Z480" s="298"/>
      <c r="AA480" s="298"/>
      <c r="AB480" s="298"/>
      <c r="AC480" s="298"/>
      <c r="AD480" s="298"/>
      <c r="AE480" s="298"/>
      <c r="AR480" s="142" t="s">
        <v>176</v>
      </c>
      <c r="AT480" s="142" t="s">
        <v>368</v>
      </c>
      <c r="AU480" s="142" t="s">
        <v>77</v>
      </c>
      <c r="AY480" s="18" t="s">
        <v>135</v>
      </c>
      <c r="BE480" s="143">
        <f>IF(N480="základní",J480,0)</f>
        <v>0</v>
      </c>
      <c r="BF480" s="143">
        <f>IF(N480="snížená",J480,0)</f>
        <v>0</v>
      </c>
      <c r="BG480" s="143">
        <f>IF(N480="zákl. přenesená",J480,0)</f>
        <v>0</v>
      </c>
      <c r="BH480" s="143">
        <f>IF(N480="sníž. přenesená",J480,0)</f>
        <v>0</v>
      </c>
      <c r="BI480" s="143">
        <f>IF(N480="nulová",J480,0)</f>
        <v>0</v>
      </c>
      <c r="BJ480" s="18" t="s">
        <v>75</v>
      </c>
      <c r="BK480" s="143">
        <f>ROUND(I480*H480,2)</f>
        <v>0</v>
      </c>
      <c r="BL480" s="18" t="s">
        <v>142</v>
      </c>
      <c r="BM480" s="142" t="s">
        <v>1136</v>
      </c>
    </row>
    <row r="481" spans="1:65" s="13" customFormat="1">
      <c r="B481" s="151"/>
      <c r="D481" s="145" t="s">
        <v>144</v>
      </c>
      <c r="E481" s="152" t="s">
        <v>3</v>
      </c>
      <c r="F481" s="153" t="s">
        <v>819</v>
      </c>
      <c r="H481" s="154">
        <v>57.32</v>
      </c>
      <c r="L481" s="151"/>
      <c r="M481" s="155"/>
      <c r="N481" s="156"/>
      <c r="O481" s="156"/>
      <c r="P481" s="156"/>
      <c r="Q481" s="156"/>
      <c r="R481" s="156"/>
      <c r="S481" s="156"/>
      <c r="T481" s="157"/>
      <c r="AT481" s="152" t="s">
        <v>144</v>
      </c>
      <c r="AU481" s="152" t="s">
        <v>77</v>
      </c>
      <c r="AV481" s="13" t="s">
        <v>77</v>
      </c>
      <c r="AW481" s="13" t="s">
        <v>30</v>
      </c>
      <c r="AX481" s="13" t="s">
        <v>75</v>
      </c>
      <c r="AY481" s="152" t="s">
        <v>135</v>
      </c>
    </row>
    <row r="482" spans="1:65" s="13" customFormat="1">
      <c r="B482" s="151"/>
      <c r="D482" s="145" t="s">
        <v>144</v>
      </c>
      <c r="F482" s="153" t="s">
        <v>1137</v>
      </c>
      <c r="H482" s="154">
        <v>58.466000000000001</v>
      </c>
      <c r="L482" s="151"/>
      <c r="M482" s="155"/>
      <c r="N482" s="156"/>
      <c r="O482" s="156"/>
      <c r="P482" s="156"/>
      <c r="Q482" s="156"/>
      <c r="R482" s="156"/>
      <c r="S482" s="156"/>
      <c r="T482" s="157"/>
      <c r="AT482" s="152" t="s">
        <v>144</v>
      </c>
      <c r="AU482" s="152" t="s">
        <v>77</v>
      </c>
      <c r="AV482" s="13" t="s">
        <v>77</v>
      </c>
      <c r="AW482" s="13" t="s">
        <v>4</v>
      </c>
      <c r="AX482" s="13" t="s">
        <v>75</v>
      </c>
      <c r="AY482" s="152" t="s">
        <v>135</v>
      </c>
    </row>
    <row r="483" spans="1:65" s="2" customFormat="1" ht="24">
      <c r="A483" s="298"/>
      <c r="B483" s="131"/>
      <c r="C483" s="132" t="s">
        <v>425</v>
      </c>
      <c r="D483" s="132" t="s">
        <v>137</v>
      </c>
      <c r="E483" s="133" t="s">
        <v>1138</v>
      </c>
      <c r="F483" s="134" t="s">
        <v>1139</v>
      </c>
      <c r="G483" s="135" t="s">
        <v>228</v>
      </c>
      <c r="H483" s="136">
        <v>6.87</v>
      </c>
      <c r="I483" s="137"/>
      <c r="J483" s="137">
        <f>ROUND(I483*H483,2)</f>
        <v>0</v>
      </c>
      <c r="K483" s="134" t="s">
        <v>141</v>
      </c>
      <c r="L483" s="31"/>
      <c r="M483" s="138" t="s">
        <v>3</v>
      </c>
      <c r="N483" s="139" t="s">
        <v>41</v>
      </c>
      <c r="O483" s="140">
        <v>0.23899999999999999</v>
      </c>
      <c r="P483" s="140">
        <f>O483*H483</f>
        <v>1.6419299999999999</v>
      </c>
      <c r="Q483" s="140">
        <v>0.1295</v>
      </c>
      <c r="R483" s="140">
        <f>Q483*H483</f>
        <v>0.88966500000000004</v>
      </c>
      <c r="S483" s="140">
        <v>0</v>
      </c>
      <c r="T483" s="141">
        <f>S483*H483</f>
        <v>0</v>
      </c>
      <c r="U483" s="298"/>
      <c r="V483" s="298"/>
      <c r="W483" s="298"/>
      <c r="X483" s="298"/>
      <c r="Y483" s="298"/>
      <c r="Z483" s="298"/>
      <c r="AA483" s="298"/>
      <c r="AB483" s="298"/>
      <c r="AC483" s="298"/>
      <c r="AD483" s="298"/>
      <c r="AE483" s="298"/>
      <c r="AR483" s="142" t="s">
        <v>142</v>
      </c>
      <c r="AT483" s="142" t="s">
        <v>137</v>
      </c>
      <c r="AU483" s="142" t="s">
        <v>77</v>
      </c>
      <c r="AY483" s="18" t="s">
        <v>135</v>
      </c>
      <c r="BE483" s="143">
        <f>IF(N483="základní",J483,0)</f>
        <v>0</v>
      </c>
      <c r="BF483" s="143">
        <f>IF(N483="snížená",J483,0)</f>
        <v>0</v>
      </c>
      <c r="BG483" s="143">
        <f>IF(N483="zákl. přenesená",J483,0)</f>
        <v>0</v>
      </c>
      <c r="BH483" s="143">
        <f>IF(N483="sníž. přenesená",J483,0)</f>
        <v>0</v>
      </c>
      <c r="BI483" s="143">
        <f>IF(N483="nulová",J483,0)</f>
        <v>0</v>
      </c>
      <c r="BJ483" s="18" t="s">
        <v>75</v>
      </c>
      <c r="BK483" s="143">
        <f>ROUND(I483*H483,2)</f>
        <v>0</v>
      </c>
      <c r="BL483" s="18" t="s">
        <v>142</v>
      </c>
      <c r="BM483" s="142" t="s">
        <v>1140</v>
      </c>
    </row>
    <row r="484" spans="1:65" s="12" customFormat="1">
      <c r="B484" s="144"/>
      <c r="D484" s="145" t="s">
        <v>144</v>
      </c>
      <c r="E484" s="146" t="s">
        <v>3</v>
      </c>
      <c r="F484" s="147" t="s">
        <v>409</v>
      </c>
      <c r="H484" s="146" t="s">
        <v>3</v>
      </c>
      <c r="L484" s="144"/>
      <c r="M484" s="148"/>
      <c r="N484" s="149"/>
      <c r="O484" s="149"/>
      <c r="P484" s="149"/>
      <c r="Q484" s="149"/>
      <c r="R484" s="149"/>
      <c r="S484" s="149"/>
      <c r="T484" s="150"/>
      <c r="AT484" s="146" t="s">
        <v>144</v>
      </c>
      <c r="AU484" s="146" t="s">
        <v>77</v>
      </c>
      <c r="AV484" s="12" t="s">
        <v>75</v>
      </c>
      <c r="AW484" s="12" t="s">
        <v>30</v>
      </c>
      <c r="AX484" s="12" t="s">
        <v>70</v>
      </c>
      <c r="AY484" s="146" t="s">
        <v>135</v>
      </c>
    </row>
    <row r="485" spans="1:65" s="12" customFormat="1">
      <c r="B485" s="144"/>
      <c r="D485" s="145" t="s">
        <v>144</v>
      </c>
      <c r="E485" s="146" t="s">
        <v>3</v>
      </c>
      <c r="F485" s="147" t="s">
        <v>864</v>
      </c>
      <c r="H485" s="146" t="s">
        <v>3</v>
      </c>
      <c r="L485" s="144"/>
      <c r="M485" s="148"/>
      <c r="N485" s="149"/>
      <c r="O485" s="149"/>
      <c r="P485" s="149"/>
      <c r="Q485" s="149"/>
      <c r="R485" s="149"/>
      <c r="S485" s="149"/>
      <c r="T485" s="150"/>
      <c r="AT485" s="146" t="s">
        <v>144</v>
      </c>
      <c r="AU485" s="146" t="s">
        <v>77</v>
      </c>
      <c r="AV485" s="12" t="s">
        <v>75</v>
      </c>
      <c r="AW485" s="12" t="s">
        <v>30</v>
      </c>
      <c r="AX485" s="12" t="s">
        <v>70</v>
      </c>
      <c r="AY485" s="146" t="s">
        <v>135</v>
      </c>
    </row>
    <row r="486" spans="1:65" s="12" customFormat="1">
      <c r="B486" s="144"/>
      <c r="D486" s="145" t="s">
        <v>144</v>
      </c>
      <c r="E486" s="146" t="s">
        <v>3</v>
      </c>
      <c r="F486" s="147" t="s">
        <v>1129</v>
      </c>
      <c r="H486" s="146" t="s">
        <v>3</v>
      </c>
      <c r="L486" s="144"/>
      <c r="M486" s="148"/>
      <c r="N486" s="149"/>
      <c r="O486" s="149"/>
      <c r="P486" s="149"/>
      <c r="Q486" s="149"/>
      <c r="R486" s="149"/>
      <c r="S486" s="149"/>
      <c r="T486" s="150"/>
      <c r="AT486" s="146" t="s">
        <v>144</v>
      </c>
      <c r="AU486" s="146" t="s">
        <v>77</v>
      </c>
      <c r="AV486" s="12" t="s">
        <v>75</v>
      </c>
      <c r="AW486" s="12" t="s">
        <v>30</v>
      </c>
      <c r="AX486" s="12" t="s">
        <v>70</v>
      </c>
      <c r="AY486" s="146" t="s">
        <v>135</v>
      </c>
    </row>
    <row r="487" spans="1:65" s="13" customFormat="1">
      <c r="B487" s="151"/>
      <c r="D487" s="145" t="s">
        <v>144</v>
      </c>
      <c r="E487" s="152" t="s">
        <v>3</v>
      </c>
      <c r="F487" s="153" t="s">
        <v>825</v>
      </c>
      <c r="H487" s="154">
        <v>6.87</v>
      </c>
      <c r="L487" s="151"/>
      <c r="M487" s="155"/>
      <c r="N487" s="156"/>
      <c r="O487" s="156"/>
      <c r="P487" s="156"/>
      <c r="Q487" s="156"/>
      <c r="R487" s="156"/>
      <c r="S487" s="156"/>
      <c r="T487" s="157"/>
      <c r="AT487" s="152" t="s">
        <v>144</v>
      </c>
      <c r="AU487" s="152" t="s">
        <v>77</v>
      </c>
      <c r="AV487" s="13" t="s">
        <v>77</v>
      </c>
      <c r="AW487" s="13" t="s">
        <v>30</v>
      </c>
      <c r="AX487" s="13" t="s">
        <v>70</v>
      </c>
      <c r="AY487" s="152" t="s">
        <v>135</v>
      </c>
    </row>
    <row r="488" spans="1:65" s="14" customFormat="1">
      <c r="B488" s="158"/>
      <c r="D488" s="145" t="s">
        <v>144</v>
      </c>
      <c r="E488" s="159" t="s">
        <v>3</v>
      </c>
      <c r="F488" s="160" t="s">
        <v>147</v>
      </c>
      <c r="H488" s="161">
        <v>6.87</v>
      </c>
      <c r="L488" s="158"/>
      <c r="M488" s="162"/>
      <c r="N488" s="163"/>
      <c r="O488" s="163"/>
      <c r="P488" s="163"/>
      <c r="Q488" s="163"/>
      <c r="R488" s="163"/>
      <c r="S488" s="163"/>
      <c r="T488" s="164"/>
      <c r="AT488" s="159" t="s">
        <v>144</v>
      </c>
      <c r="AU488" s="159" t="s">
        <v>77</v>
      </c>
      <c r="AV488" s="14" t="s">
        <v>142</v>
      </c>
      <c r="AW488" s="14" t="s">
        <v>30</v>
      </c>
      <c r="AX488" s="14" t="s">
        <v>75</v>
      </c>
      <c r="AY488" s="159" t="s">
        <v>135</v>
      </c>
    </row>
    <row r="489" spans="1:65" s="2" customFormat="1" ht="16.5" customHeight="1">
      <c r="A489" s="298"/>
      <c r="B489" s="131"/>
      <c r="C489" s="168" t="s">
        <v>426</v>
      </c>
      <c r="D489" s="168" t="s">
        <v>368</v>
      </c>
      <c r="E489" s="169" t="s">
        <v>1141</v>
      </c>
      <c r="F489" s="170" t="s">
        <v>1142</v>
      </c>
      <c r="G489" s="171" t="s">
        <v>228</v>
      </c>
      <c r="H489" s="172">
        <v>7.0069999999999997</v>
      </c>
      <c r="I489" s="173"/>
      <c r="J489" s="173">
        <f>ROUND(I489*H489,2)</f>
        <v>0</v>
      </c>
      <c r="K489" s="170" t="s">
        <v>141</v>
      </c>
      <c r="L489" s="174"/>
      <c r="M489" s="175" t="s">
        <v>3</v>
      </c>
      <c r="N489" s="176" t="s">
        <v>41</v>
      </c>
      <c r="O489" s="140">
        <v>0</v>
      </c>
      <c r="P489" s="140">
        <f>O489*H489</f>
        <v>0</v>
      </c>
      <c r="Q489" s="140">
        <v>5.6120000000000003E-2</v>
      </c>
      <c r="R489" s="140">
        <f>Q489*H489</f>
        <v>0.39323284000000003</v>
      </c>
      <c r="S489" s="140">
        <v>0</v>
      </c>
      <c r="T489" s="141">
        <f>S489*H489</f>
        <v>0</v>
      </c>
      <c r="U489" s="298"/>
      <c r="V489" s="298"/>
      <c r="W489" s="298"/>
      <c r="X489" s="298"/>
      <c r="Y489" s="298"/>
      <c r="Z489" s="298"/>
      <c r="AA489" s="298"/>
      <c r="AB489" s="298"/>
      <c r="AC489" s="298"/>
      <c r="AD489" s="298"/>
      <c r="AE489" s="298"/>
      <c r="AR489" s="142" t="s">
        <v>176</v>
      </c>
      <c r="AT489" s="142" t="s">
        <v>368</v>
      </c>
      <c r="AU489" s="142" t="s">
        <v>77</v>
      </c>
      <c r="AY489" s="18" t="s">
        <v>135</v>
      </c>
      <c r="BE489" s="143">
        <f>IF(N489="základní",J489,0)</f>
        <v>0</v>
      </c>
      <c r="BF489" s="143">
        <f>IF(N489="snížená",J489,0)</f>
        <v>0</v>
      </c>
      <c r="BG489" s="143">
        <f>IF(N489="zákl. přenesená",J489,0)</f>
        <v>0</v>
      </c>
      <c r="BH489" s="143">
        <f>IF(N489="sníž. přenesená",J489,0)</f>
        <v>0</v>
      </c>
      <c r="BI489" s="143">
        <f>IF(N489="nulová",J489,0)</f>
        <v>0</v>
      </c>
      <c r="BJ489" s="18" t="s">
        <v>75</v>
      </c>
      <c r="BK489" s="143">
        <f>ROUND(I489*H489,2)</f>
        <v>0</v>
      </c>
      <c r="BL489" s="18" t="s">
        <v>142</v>
      </c>
      <c r="BM489" s="142" t="s">
        <v>1143</v>
      </c>
    </row>
    <row r="490" spans="1:65" s="13" customFormat="1">
      <c r="B490" s="151"/>
      <c r="D490" s="145" t="s">
        <v>144</v>
      </c>
      <c r="E490" s="152" t="s">
        <v>3</v>
      </c>
      <c r="F490" s="153" t="s">
        <v>825</v>
      </c>
      <c r="H490" s="154">
        <v>6.87</v>
      </c>
      <c r="L490" s="151"/>
      <c r="M490" s="155"/>
      <c r="N490" s="156"/>
      <c r="O490" s="156"/>
      <c r="P490" s="156"/>
      <c r="Q490" s="156"/>
      <c r="R490" s="156"/>
      <c r="S490" s="156"/>
      <c r="T490" s="157"/>
      <c r="AT490" s="152" t="s">
        <v>144</v>
      </c>
      <c r="AU490" s="152" t="s">
        <v>77</v>
      </c>
      <c r="AV490" s="13" t="s">
        <v>77</v>
      </c>
      <c r="AW490" s="13" t="s">
        <v>30</v>
      </c>
      <c r="AX490" s="13" t="s">
        <v>75</v>
      </c>
      <c r="AY490" s="152" t="s">
        <v>135</v>
      </c>
    </row>
    <row r="491" spans="1:65" s="13" customFormat="1">
      <c r="B491" s="151"/>
      <c r="D491" s="145" t="s">
        <v>144</v>
      </c>
      <c r="F491" s="153" t="s">
        <v>1144</v>
      </c>
      <c r="H491" s="154">
        <v>7.0069999999999997</v>
      </c>
      <c r="L491" s="151"/>
      <c r="M491" s="155"/>
      <c r="N491" s="156"/>
      <c r="O491" s="156"/>
      <c r="P491" s="156"/>
      <c r="Q491" s="156"/>
      <c r="R491" s="156"/>
      <c r="S491" s="156"/>
      <c r="T491" s="157"/>
      <c r="AT491" s="152" t="s">
        <v>144</v>
      </c>
      <c r="AU491" s="152" t="s">
        <v>77</v>
      </c>
      <c r="AV491" s="13" t="s">
        <v>77</v>
      </c>
      <c r="AW491" s="13" t="s">
        <v>4</v>
      </c>
      <c r="AX491" s="13" t="s">
        <v>75</v>
      </c>
      <c r="AY491" s="152" t="s">
        <v>135</v>
      </c>
    </row>
    <row r="492" spans="1:65" s="2" customFormat="1" ht="33" customHeight="1">
      <c r="A492" s="298"/>
      <c r="B492" s="131"/>
      <c r="C492" s="132" t="s">
        <v>427</v>
      </c>
      <c r="D492" s="132" t="s">
        <v>137</v>
      </c>
      <c r="E492" s="133" t="s">
        <v>1145</v>
      </c>
      <c r="F492" s="134" t="s">
        <v>1146</v>
      </c>
      <c r="G492" s="135" t="s">
        <v>228</v>
      </c>
      <c r="H492" s="136">
        <v>60.243000000000002</v>
      </c>
      <c r="I492" s="137"/>
      <c r="J492" s="137">
        <f>ROUND(I492*H492,2)</f>
        <v>0</v>
      </c>
      <c r="K492" s="134" t="s">
        <v>141</v>
      </c>
      <c r="L492" s="31"/>
      <c r="M492" s="138" t="s">
        <v>3</v>
      </c>
      <c r="N492" s="139" t="s">
        <v>41</v>
      </c>
      <c r="O492" s="140">
        <v>0.09</v>
      </c>
      <c r="P492" s="140">
        <f>O492*H492</f>
        <v>5.4218700000000002</v>
      </c>
      <c r="Q492" s="140">
        <v>0</v>
      </c>
      <c r="R492" s="140">
        <f>Q492*H492</f>
        <v>0</v>
      </c>
      <c r="S492" s="140">
        <v>0</v>
      </c>
      <c r="T492" s="141">
        <f>S492*H492</f>
        <v>0</v>
      </c>
      <c r="U492" s="298"/>
      <c r="V492" s="298"/>
      <c r="W492" s="298"/>
      <c r="X492" s="298"/>
      <c r="Y492" s="298"/>
      <c r="Z492" s="298"/>
      <c r="AA492" s="298"/>
      <c r="AB492" s="298"/>
      <c r="AC492" s="298"/>
      <c r="AD492" s="298"/>
      <c r="AE492" s="298"/>
      <c r="AR492" s="142" t="s">
        <v>142</v>
      </c>
      <c r="AT492" s="142" t="s">
        <v>137</v>
      </c>
      <c r="AU492" s="142" t="s">
        <v>77</v>
      </c>
      <c r="AY492" s="18" t="s">
        <v>135</v>
      </c>
      <c r="BE492" s="143">
        <f>IF(N492="základní",J492,0)</f>
        <v>0</v>
      </c>
      <c r="BF492" s="143">
        <f>IF(N492="snížená",J492,0)</f>
        <v>0</v>
      </c>
      <c r="BG492" s="143">
        <f>IF(N492="zákl. přenesená",J492,0)</f>
        <v>0</v>
      </c>
      <c r="BH492" s="143">
        <f>IF(N492="sníž. přenesená",J492,0)</f>
        <v>0</v>
      </c>
      <c r="BI492" s="143">
        <f>IF(N492="nulová",J492,0)</f>
        <v>0</v>
      </c>
      <c r="BJ492" s="18" t="s">
        <v>75</v>
      </c>
      <c r="BK492" s="143">
        <f>ROUND(I492*H492,2)</f>
        <v>0</v>
      </c>
      <c r="BL492" s="18" t="s">
        <v>142</v>
      </c>
      <c r="BM492" s="142" t="s">
        <v>1147</v>
      </c>
    </row>
    <row r="493" spans="1:65" s="13" customFormat="1">
      <c r="B493" s="151"/>
      <c r="D493" s="145" t="s">
        <v>144</v>
      </c>
      <c r="E493" s="152" t="s">
        <v>3</v>
      </c>
      <c r="F493" s="153" t="s">
        <v>1148</v>
      </c>
      <c r="H493" s="154">
        <v>60.243000000000002</v>
      </c>
      <c r="L493" s="151"/>
      <c r="M493" s="155"/>
      <c r="N493" s="156"/>
      <c r="O493" s="156"/>
      <c r="P493" s="156"/>
      <c r="Q493" s="156"/>
      <c r="R493" s="156"/>
      <c r="S493" s="156"/>
      <c r="T493" s="157"/>
      <c r="AT493" s="152" t="s">
        <v>144</v>
      </c>
      <c r="AU493" s="152" t="s">
        <v>77</v>
      </c>
      <c r="AV493" s="13" t="s">
        <v>77</v>
      </c>
      <c r="AW493" s="13" t="s">
        <v>30</v>
      </c>
      <c r="AX493" s="13" t="s">
        <v>75</v>
      </c>
      <c r="AY493" s="152" t="s">
        <v>135</v>
      </c>
    </row>
    <row r="494" spans="1:65" s="2" customFormat="1" ht="24">
      <c r="A494" s="298"/>
      <c r="B494" s="131"/>
      <c r="C494" s="132" t="s">
        <v>430</v>
      </c>
      <c r="D494" s="132" t="s">
        <v>137</v>
      </c>
      <c r="E494" s="133" t="s">
        <v>1149</v>
      </c>
      <c r="F494" s="134" t="s">
        <v>1150</v>
      </c>
      <c r="G494" s="135" t="s">
        <v>228</v>
      </c>
      <c r="H494" s="136">
        <v>21.15</v>
      </c>
      <c r="I494" s="137"/>
      <c r="J494" s="137">
        <f>ROUND(I494*H494,2)</f>
        <v>0</v>
      </c>
      <c r="K494" s="134" t="s">
        <v>141</v>
      </c>
      <c r="L494" s="31"/>
      <c r="M494" s="138" t="s">
        <v>3</v>
      </c>
      <c r="N494" s="139" t="s">
        <v>41</v>
      </c>
      <c r="O494" s="140">
        <v>0.309</v>
      </c>
      <c r="P494" s="140">
        <f>O494*H494</f>
        <v>6.5353499999999993</v>
      </c>
      <c r="Q494" s="140">
        <v>0.16849</v>
      </c>
      <c r="R494" s="140">
        <f>Q494*H494</f>
        <v>3.5635634999999999</v>
      </c>
      <c r="S494" s="140">
        <v>0</v>
      </c>
      <c r="T494" s="141">
        <f>S494*H494</f>
        <v>0</v>
      </c>
      <c r="U494" s="298"/>
      <c r="V494" s="298"/>
      <c r="W494" s="298"/>
      <c r="X494" s="298"/>
      <c r="Y494" s="298"/>
      <c r="Z494" s="298"/>
      <c r="AA494" s="298"/>
      <c r="AB494" s="298"/>
      <c r="AC494" s="298"/>
      <c r="AD494" s="298"/>
      <c r="AE494" s="298"/>
      <c r="AR494" s="142" t="s">
        <v>142</v>
      </c>
      <c r="AT494" s="142" t="s">
        <v>137</v>
      </c>
      <c r="AU494" s="142" t="s">
        <v>77</v>
      </c>
      <c r="AY494" s="18" t="s">
        <v>135</v>
      </c>
      <c r="BE494" s="143">
        <f>IF(N494="základní",J494,0)</f>
        <v>0</v>
      </c>
      <c r="BF494" s="143">
        <f>IF(N494="snížená",J494,0)</f>
        <v>0</v>
      </c>
      <c r="BG494" s="143">
        <f>IF(N494="zákl. přenesená",J494,0)</f>
        <v>0</v>
      </c>
      <c r="BH494" s="143">
        <f>IF(N494="sníž. přenesená",J494,0)</f>
        <v>0</v>
      </c>
      <c r="BI494" s="143">
        <f>IF(N494="nulová",J494,0)</f>
        <v>0</v>
      </c>
      <c r="BJ494" s="18" t="s">
        <v>75</v>
      </c>
      <c r="BK494" s="143">
        <f>ROUND(I494*H494,2)</f>
        <v>0</v>
      </c>
      <c r="BL494" s="18" t="s">
        <v>142</v>
      </c>
      <c r="BM494" s="142" t="s">
        <v>1151</v>
      </c>
    </row>
    <row r="495" spans="1:65" s="12" customFormat="1">
      <c r="B495" s="144"/>
      <c r="D495" s="145" t="s">
        <v>144</v>
      </c>
      <c r="E495" s="146" t="s">
        <v>3</v>
      </c>
      <c r="F495" s="147" t="s">
        <v>409</v>
      </c>
      <c r="H495" s="146" t="s">
        <v>3</v>
      </c>
      <c r="L495" s="144"/>
      <c r="M495" s="148"/>
      <c r="N495" s="149"/>
      <c r="O495" s="149"/>
      <c r="P495" s="149"/>
      <c r="Q495" s="149"/>
      <c r="R495" s="149"/>
      <c r="S495" s="149"/>
      <c r="T495" s="150"/>
      <c r="AT495" s="146" t="s">
        <v>144</v>
      </c>
      <c r="AU495" s="146" t="s">
        <v>77</v>
      </c>
      <c r="AV495" s="12" t="s">
        <v>75</v>
      </c>
      <c r="AW495" s="12" t="s">
        <v>30</v>
      </c>
      <c r="AX495" s="12" t="s">
        <v>70</v>
      </c>
      <c r="AY495" s="146" t="s">
        <v>135</v>
      </c>
    </row>
    <row r="496" spans="1:65" s="12" customFormat="1">
      <c r="B496" s="144"/>
      <c r="D496" s="145" t="s">
        <v>144</v>
      </c>
      <c r="E496" s="146" t="s">
        <v>3</v>
      </c>
      <c r="F496" s="147" t="s">
        <v>864</v>
      </c>
      <c r="H496" s="146" t="s">
        <v>3</v>
      </c>
      <c r="L496" s="144"/>
      <c r="M496" s="148"/>
      <c r="N496" s="149"/>
      <c r="O496" s="149"/>
      <c r="P496" s="149"/>
      <c r="Q496" s="149"/>
      <c r="R496" s="149"/>
      <c r="S496" s="149"/>
      <c r="T496" s="150"/>
      <c r="AT496" s="146" t="s">
        <v>144</v>
      </c>
      <c r="AU496" s="146" t="s">
        <v>77</v>
      </c>
      <c r="AV496" s="12" t="s">
        <v>75</v>
      </c>
      <c r="AW496" s="12" t="s">
        <v>30</v>
      </c>
      <c r="AX496" s="12" t="s">
        <v>70</v>
      </c>
      <c r="AY496" s="146" t="s">
        <v>135</v>
      </c>
    </row>
    <row r="497" spans="1:65" s="12" customFormat="1">
      <c r="B497" s="144"/>
      <c r="D497" s="145" t="s">
        <v>144</v>
      </c>
      <c r="E497" s="146" t="s">
        <v>3</v>
      </c>
      <c r="F497" s="147" t="s">
        <v>1129</v>
      </c>
      <c r="H497" s="146" t="s">
        <v>3</v>
      </c>
      <c r="L497" s="144"/>
      <c r="M497" s="148"/>
      <c r="N497" s="149"/>
      <c r="O497" s="149"/>
      <c r="P497" s="149"/>
      <c r="Q497" s="149"/>
      <c r="R497" s="149"/>
      <c r="S497" s="149"/>
      <c r="T497" s="150"/>
      <c r="AT497" s="146" t="s">
        <v>144</v>
      </c>
      <c r="AU497" s="146" t="s">
        <v>77</v>
      </c>
      <c r="AV497" s="12" t="s">
        <v>75</v>
      </c>
      <c r="AW497" s="12" t="s">
        <v>30</v>
      </c>
      <c r="AX497" s="12" t="s">
        <v>70</v>
      </c>
      <c r="AY497" s="146" t="s">
        <v>135</v>
      </c>
    </row>
    <row r="498" spans="1:65" s="13" customFormat="1">
      <c r="B498" s="151"/>
      <c r="D498" s="145" t="s">
        <v>144</v>
      </c>
      <c r="E498" s="152" t="s">
        <v>3</v>
      </c>
      <c r="F498" s="153" t="s">
        <v>828</v>
      </c>
      <c r="H498" s="154">
        <v>21.15</v>
      </c>
      <c r="L498" s="151"/>
      <c r="M498" s="155"/>
      <c r="N498" s="156"/>
      <c r="O498" s="156"/>
      <c r="P498" s="156"/>
      <c r="Q498" s="156"/>
      <c r="R498" s="156"/>
      <c r="S498" s="156"/>
      <c r="T498" s="157"/>
      <c r="AT498" s="152" t="s">
        <v>144</v>
      </c>
      <c r="AU498" s="152" t="s">
        <v>77</v>
      </c>
      <c r="AV498" s="13" t="s">
        <v>77</v>
      </c>
      <c r="AW498" s="13" t="s">
        <v>30</v>
      </c>
      <c r="AX498" s="13" t="s">
        <v>70</v>
      </c>
      <c r="AY498" s="152" t="s">
        <v>135</v>
      </c>
    </row>
    <row r="499" spans="1:65" s="14" customFormat="1">
      <c r="B499" s="158"/>
      <c r="D499" s="145" t="s">
        <v>144</v>
      </c>
      <c r="E499" s="159" t="s">
        <v>3</v>
      </c>
      <c r="F499" s="160" t="s">
        <v>147</v>
      </c>
      <c r="H499" s="161">
        <v>21.15</v>
      </c>
      <c r="L499" s="158"/>
      <c r="M499" s="162"/>
      <c r="N499" s="163"/>
      <c r="O499" s="163"/>
      <c r="P499" s="163"/>
      <c r="Q499" s="163"/>
      <c r="R499" s="163"/>
      <c r="S499" s="163"/>
      <c r="T499" s="164"/>
      <c r="AT499" s="159" t="s">
        <v>144</v>
      </c>
      <c r="AU499" s="159" t="s">
        <v>77</v>
      </c>
      <c r="AV499" s="14" t="s">
        <v>142</v>
      </c>
      <c r="AW499" s="14" t="s">
        <v>30</v>
      </c>
      <c r="AX499" s="14" t="s">
        <v>75</v>
      </c>
      <c r="AY499" s="159" t="s">
        <v>135</v>
      </c>
    </row>
    <row r="500" spans="1:65" s="2" customFormat="1" ht="16.5" customHeight="1">
      <c r="A500" s="298"/>
      <c r="B500" s="131"/>
      <c r="C500" s="168" t="s">
        <v>431</v>
      </c>
      <c r="D500" s="168" t="s">
        <v>368</v>
      </c>
      <c r="E500" s="169" t="s">
        <v>1152</v>
      </c>
      <c r="F500" s="170" t="s">
        <v>1153</v>
      </c>
      <c r="G500" s="171" t="s">
        <v>228</v>
      </c>
      <c r="H500" s="172">
        <v>21.573</v>
      </c>
      <c r="I500" s="173"/>
      <c r="J500" s="173">
        <f>ROUND(I500*H500,2)</f>
        <v>0</v>
      </c>
      <c r="K500" s="170" t="s">
        <v>141</v>
      </c>
      <c r="L500" s="174"/>
      <c r="M500" s="175" t="s">
        <v>3</v>
      </c>
      <c r="N500" s="176" t="s">
        <v>41</v>
      </c>
      <c r="O500" s="140">
        <v>0</v>
      </c>
      <c r="P500" s="140">
        <f>O500*H500</f>
        <v>0</v>
      </c>
      <c r="Q500" s="140">
        <v>0.125</v>
      </c>
      <c r="R500" s="140">
        <f>Q500*H500</f>
        <v>2.696625</v>
      </c>
      <c r="S500" s="140">
        <v>0</v>
      </c>
      <c r="T500" s="141">
        <f>S500*H500</f>
        <v>0</v>
      </c>
      <c r="U500" s="298"/>
      <c r="V500" s="298"/>
      <c r="W500" s="298"/>
      <c r="X500" s="298"/>
      <c r="Y500" s="298"/>
      <c r="Z500" s="298"/>
      <c r="AA500" s="298"/>
      <c r="AB500" s="298"/>
      <c r="AC500" s="298"/>
      <c r="AD500" s="298"/>
      <c r="AE500" s="298"/>
      <c r="AR500" s="142" t="s">
        <v>176</v>
      </c>
      <c r="AT500" s="142" t="s">
        <v>368</v>
      </c>
      <c r="AU500" s="142" t="s">
        <v>77</v>
      </c>
      <c r="AY500" s="18" t="s">
        <v>135</v>
      </c>
      <c r="BE500" s="143">
        <f>IF(N500="základní",J500,0)</f>
        <v>0</v>
      </c>
      <c r="BF500" s="143">
        <f>IF(N500="snížená",J500,0)</f>
        <v>0</v>
      </c>
      <c r="BG500" s="143">
        <f>IF(N500="zákl. přenesená",J500,0)</f>
        <v>0</v>
      </c>
      <c r="BH500" s="143">
        <f>IF(N500="sníž. přenesená",J500,0)</f>
        <v>0</v>
      </c>
      <c r="BI500" s="143">
        <f>IF(N500="nulová",J500,0)</f>
        <v>0</v>
      </c>
      <c r="BJ500" s="18" t="s">
        <v>75</v>
      </c>
      <c r="BK500" s="143">
        <f>ROUND(I500*H500,2)</f>
        <v>0</v>
      </c>
      <c r="BL500" s="18" t="s">
        <v>142</v>
      </c>
      <c r="BM500" s="142" t="s">
        <v>1154</v>
      </c>
    </row>
    <row r="501" spans="1:65" s="13" customFormat="1">
      <c r="B501" s="151"/>
      <c r="D501" s="145" t="s">
        <v>144</v>
      </c>
      <c r="E501" s="152" t="s">
        <v>3</v>
      </c>
      <c r="F501" s="153" t="s">
        <v>828</v>
      </c>
      <c r="H501" s="154">
        <v>21.15</v>
      </c>
      <c r="L501" s="151"/>
      <c r="M501" s="155"/>
      <c r="N501" s="156"/>
      <c r="O501" s="156"/>
      <c r="P501" s="156"/>
      <c r="Q501" s="156"/>
      <c r="R501" s="156"/>
      <c r="S501" s="156"/>
      <c r="T501" s="157"/>
      <c r="AT501" s="152" t="s">
        <v>144</v>
      </c>
      <c r="AU501" s="152" t="s">
        <v>77</v>
      </c>
      <c r="AV501" s="13" t="s">
        <v>77</v>
      </c>
      <c r="AW501" s="13" t="s">
        <v>30</v>
      </c>
      <c r="AX501" s="13" t="s">
        <v>75</v>
      </c>
      <c r="AY501" s="152" t="s">
        <v>135</v>
      </c>
    </row>
    <row r="502" spans="1:65" s="13" customFormat="1">
      <c r="B502" s="151"/>
      <c r="D502" s="145" t="s">
        <v>144</v>
      </c>
      <c r="F502" s="153" t="s">
        <v>1155</v>
      </c>
      <c r="H502" s="154">
        <v>21.573</v>
      </c>
      <c r="L502" s="151"/>
      <c r="M502" s="155"/>
      <c r="N502" s="156"/>
      <c r="O502" s="156"/>
      <c r="P502" s="156"/>
      <c r="Q502" s="156"/>
      <c r="R502" s="156"/>
      <c r="S502" s="156"/>
      <c r="T502" s="157"/>
      <c r="AT502" s="152" t="s">
        <v>144</v>
      </c>
      <c r="AU502" s="152" t="s">
        <v>77</v>
      </c>
      <c r="AV502" s="13" t="s">
        <v>77</v>
      </c>
      <c r="AW502" s="13" t="s">
        <v>4</v>
      </c>
      <c r="AX502" s="13" t="s">
        <v>75</v>
      </c>
      <c r="AY502" s="152" t="s">
        <v>135</v>
      </c>
    </row>
    <row r="503" spans="1:65" s="2" customFormat="1" ht="24">
      <c r="A503" s="298"/>
      <c r="B503" s="131"/>
      <c r="C503" s="132" t="s">
        <v>446</v>
      </c>
      <c r="D503" s="132" t="s">
        <v>137</v>
      </c>
      <c r="E503" s="133" t="s">
        <v>1156</v>
      </c>
      <c r="F503" s="134" t="s">
        <v>1157</v>
      </c>
      <c r="G503" s="135" t="s">
        <v>228</v>
      </c>
      <c r="H503" s="136">
        <v>354.79</v>
      </c>
      <c r="I503" s="137"/>
      <c r="J503" s="137">
        <f>ROUND(I503*H503,2)</f>
        <v>0</v>
      </c>
      <c r="K503" s="134" t="s">
        <v>141</v>
      </c>
      <c r="L503" s="31"/>
      <c r="M503" s="138" t="s">
        <v>3</v>
      </c>
      <c r="N503" s="139" t="s">
        <v>41</v>
      </c>
      <c r="O503" s="140">
        <v>0.14000000000000001</v>
      </c>
      <c r="P503" s="140">
        <f>O503*H503</f>
        <v>49.670600000000007</v>
      </c>
      <c r="Q503" s="140">
        <v>0.10095</v>
      </c>
      <c r="R503" s="140">
        <f>Q503*H503</f>
        <v>35.816050500000003</v>
      </c>
      <c r="S503" s="140">
        <v>0</v>
      </c>
      <c r="T503" s="141">
        <f>S503*H503</f>
        <v>0</v>
      </c>
      <c r="U503" s="298"/>
      <c r="V503" s="298"/>
      <c r="W503" s="298"/>
      <c r="X503" s="298"/>
      <c r="Y503" s="298"/>
      <c r="Z503" s="298"/>
      <c r="AA503" s="298"/>
      <c r="AB503" s="298"/>
      <c r="AC503" s="298"/>
      <c r="AD503" s="298"/>
      <c r="AE503" s="298"/>
      <c r="AR503" s="142" t="s">
        <v>142</v>
      </c>
      <c r="AT503" s="142" t="s">
        <v>137</v>
      </c>
      <c r="AU503" s="142" t="s">
        <v>77</v>
      </c>
      <c r="AY503" s="18" t="s">
        <v>135</v>
      </c>
      <c r="BE503" s="143">
        <f>IF(N503="základní",J503,0)</f>
        <v>0</v>
      </c>
      <c r="BF503" s="143">
        <f>IF(N503="snížená",J503,0)</f>
        <v>0</v>
      </c>
      <c r="BG503" s="143">
        <f>IF(N503="zákl. přenesená",J503,0)</f>
        <v>0</v>
      </c>
      <c r="BH503" s="143">
        <f>IF(N503="sníž. přenesená",J503,0)</f>
        <v>0</v>
      </c>
      <c r="BI503" s="143">
        <f>IF(N503="nulová",J503,0)</f>
        <v>0</v>
      </c>
      <c r="BJ503" s="18" t="s">
        <v>75</v>
      </c>
      <c r="BK503" s="143">
        <f>ROUND(I503*H503,2)</f>
        <v>0</v>
      </c>
      <c r="BL503" s="18" t="s">
        <v>142</v>
      </c>
      <c r="BM503" s="142" t="s">
        <v>1158</v>
      </c>
    </row>
    <row r="504" spans="1:65" s="12" customFormat="1">
      <c r="B504" s="144"/>
      <c r="D504" s="145" t="s">
        <v>144</v>
      </c>
      <c r="E504" s="146" t="s">
        <v>3</v>
      </c>
      <c r="F504" s="147" t="s">
        <v>409</v>
      </c>
      <c r="H504" s="146" t="s">
        <v>3</v>
      </c>
      <c r="L504" s="144"/>
      <c r="M504" s="148"/>
      <c r="N504" s="149"/>
      <c r="O504" s="149"/>
      <c r="P504" s="149"/>
      <c r="Q504" s="149"/>
      <c r="R504" s="149"/>
      <c r="S504" s="149"/>
      <c r="T504" s="150"/>
      <c r="AT504" s="146" t="s">
        <v>144</v>
      </c>
      <c r="AU504" s="146" t="s">
        <v>77</v>
      </c>
      <c r="AV504" s="12" t="s">
        <v>75</v>
      </c>
      <c r="AW504" s="12" t="s">
        <v>30</v>
      </c>
      <c r="AX504" s="12" t="s">
        <v>70</v>
      </c>
      <c r="AY504" s="146" t="s">
        <v>135</v>
      </c>
    </row>
    <row r="505" spans="1:65" s="12" customFormat="1">
      <c r="B505" s="144"/>
      <c r="D505" s="145" t="s">
        <v>144</v>
      </c>
      <c r="E505" s="146" t="s">
        <v>3</v>
      </c>
      <c r="F505" s="147" t="s">
        <v>864</v>
      </c>
      <c r="H505" s="146" t="s">
        <v>3</v>
      </c>
      <c r="L505" s="144"/>
      <c r="M505" s="148"/>
      <c r="N505" s="149"/>
      <c r="O505" s="149"/>
      <c r="P505" s="149"/>
      <c r="Q505" s="149"/>
      <c r="R505" s="149"/>
      <c r="S505" s="149"/>
      <c r="T505" s="150"/>
      <c r="AT505" s="146" t="s">
        <v>144</v>
      </c>
      <c r="AU505" s="146" t="s">
        <v>77</v>
      </c>
      <c r="AV505" s="12" t="s">
        <v>75</v>
      </c>
      <c r="AW505" s="12" t="s">
        <v>30</v>
      </c>
      <c r="AX505" s="12" t="s">
        <v>70</v>
      </c>
      <c r="AY505" s="146" t="s">
        <v>135</v>
      </c>
    </row>
    <row r="506" spans="1:65" s="12" customFormat="1">
      <c r="B506" s="144"/>
      <c r="D506" s="145" t="s">
        <v>144</v>
      </c>
      <c r="E506" s="146" t="s">
        <v>3</v>
      </c>
      <c r="F506" s="147" t="s">
        <v>1129</v>
      </c>
      <c r="H506" s="146" t="s">
        <v>3</v>
      </c>
      <c r="L506" s="144"/>
      <c r="M506" s="148"/>
      <c r="N506" s="149"/>
      <c r="O506" s="149"/>
      <c r="P506" s="149"/>
      <c r="Q506" s="149"/>
      <c r="R506" s="149"/>
      <c r="S506" s="149"/>
      <c r="T506" s="150"/>
      <c r="AT506" s="146" t="s">
        <v>144</v>
      </c>
      <c r="AU506" s="146" t="s">
        <v>77</v>
      </c>
      <c r="AV506" s="12" t="s">
        <v>75</v>
      </c>
      <c r="AW506" s="12" t="s">
        <v>30</v>
      </c>
      <c r="AX506" s="12" t="s">
        <v>70</v>
      </c>
      <c r="AY506" s="146" t="s">
        <v>135</v>
      </c>
    </row>
    <row r="507" spans="1:65" s="13" customFormat="1">
      <c r="B507" s="151"/>
      <c r="D507" s="145" t="s">
        <v>144</v>
      </c>
      <c r="E507" s="152" t="s">
        <v>3</v>
      </c>
      <c r="F507" s="153" t="s">
        <v>816</v>
      </c>
      <c r="H507" s="154">
        <v>325.13</v>
      </c>
      <c r="L507" s="151"/>
      <c r="M507" s="155"/>
      <c r="N507" s="156"/>
      <c r="O507" s="156"/>
      <c r="P507" s="156"/>
      <c r="Q507" s="156"/>
      <c r="R507" s="156"/>
      <c r="S507" s="156"/>
      <c r="T507" s="157"/>
      <c r="AT507" s="152" t="s">
        <v>144</v>
      </c>
      <c r="AU507" s="152" t="s">
        <v>77</v>
      </c>
      <c r="AV507" s="13" t="s">
        <v>77</v>
      </c>
      <c r="AW507" s="13" t="s">
        <v>30</v>
      </c>
      <c r="AX507" s="13" t="s">
        <v>70</v>
      </c>
      <c r="AY507" s="152" t="s">
        <v>135</v>
      </c>
    </row>
    <row r="508" spans="1:65" s="13" customFormat="1">
      <c r="B508" s="151"/>
      <c r="D508" s="145" t="s">
        <v>144</v>
      </c>
      <c r="E508" s="152" t="s">
        <v>3</v>
      </c>
      <c r="F508" s="153" t="s">
        <v>813</v>
      </c>
      <c r="H508" s="154">
        <v>29.66</v>
      </c>
      <c r="L508" s="151"/>
      <c r="M508" s="155"/>
      <c r="N508" s="156"/>
      <c r="O508" s="156"/>
      <c r="P508" s="156"/>
      <c r="Q508" s="156"/>
      <c r="R508" s="156"/>
      <c r="S508" s="156"/>
      <c r="T508" s="157"/>
      <c r="AT508" s="152" t="s">
        <v>144</v>
      </c>
      <c r="AU508" s="152" t="s">
        <v>77</v>
      </c>
      <c r="AV508" s="13" t="s">
        <v>77</v>
      </c>
      <c r="AW508" s="13" t="s">
        <v>30</v>
      </c>
      <c r="AX508" s="13" t="s">
        <v>70</v>
      </c>
      <c r="AY508" s="152" t="s">
        <v>135</v>
      </c>
    </row>
    <row r="509" spans="1:65" s="14" customFormat="1">
      <c r="B509" s="158"/>
      <c r="D509" s="145" t="s">
        <v>144</v>
      </c>
      <c r="E509" s="159" t="s">
        <v>3</v>
      </c>
      <c r="F509" s="160" t="s">
        <v>147</v>
      </c>
      <c r="H509" s="161">
        <v>354.79</v>
      </c>
      <c r="L509" s="158"/>
      <c r="M509" s="162"/>
      <c r="N509" s="163"/>
      <c r="O509" s="163"/>
      <c r="P509" s="163"/>
      <c r="Q509" s="163"/>
      <c r="R509" s="163"/>
      <c r="S509" s="163"/>
      <c r="T509" s="164"/>
      <c r="AT509" s="159" t="s">
        <v>144</v>
      </c>
      <c r="AU509" s="159" t="s">
        <v>77</v>
      </c>
      <c r="AV509" s="14" t="s">
        <v>142</v>
      </c>
      <c r="AW509" s="14" t="s">
        <v>30</v>
      </c>
      <c r="AX509" s="14" t="s">
        <v>75</v>
      </c>
      <c r="AY509" s="159" t="s">
        <v>135</v>
      </c>
    </row>
    <row r="510" spans="1:65" s="2" customFormat="1" ht="16.5" customHeight="1">
      <c r="A510" s="298"/>
      <c r="B510" s="131"/>
      <c r="C510" s="168" t="s">
        <v>447</v>
      </c>
      <c r="D510" s="168" t="s">
        <v>368</v>
      </c>
      <c r="E510" s="169" t="s">
        <v>1159</v>
      </c>
      <c r="F510" s="170" t="s">
        <v>1160</v>
      </c>
      <c r="G510" s="171" t="s">
        <v>228</v>
      </c>
      <c r="H510" s="172">
        <v>331.63299999999998</v>
      </c>
      <c r="I510" s="173"/>
      <c r="J510" s="173">
        <f>ROUND(I510*H510,2)</f>
        <v>0</v>
      </c>
      <c r="K510" s="170" t="s">
        <v>141</v>
      </c>
      <c r="L510" s="174"/>
      <c r="M510" s="175" t="s">
        <v>3</v>
      </c>
      <c r="N510" s="176" t="s">
        <v>41</v>
      </c>
      <c r="O510" s="140">
        <v>0</v>
      </c>
      <c r="P510" s="140">
        <f>O510*H510</f>
        <v>0</v>
      </c>
      <c r="Q510" s="140">
        <v>2.1999999999999999E-2</v>
      </c>
      <c r="R510" s="140">
        <f>Q510*H510</f>
        <v>7.2959259999999988</v>
      </c>
      <c r="S510" s="140">
        <v>0</v>
      </c>
      <c r="T510" s="141">
        <f>S510*H510</f>
        <v>0</v>
      </c>
      <c r="U510" s="298"/>
      <c r="V510" s="298"/>
      <c r="W510" s="298"/>
      <c r="X510" s="298"/>
      <c r="Y510" s="298"/>
      <c r="Z510" s="298"/>
      <c r="AA510" s="298"/>
      <c r="AB510" s="298"/>
      <c r="AC510" s="298"/>
      <c r="AD510" s="298"/>
      <c r="AE510" s="298"/>
      <c r="AR510" s="142" t="s">
        <v>176</v>
      </c>
      <c r="AT510" s="142" t="s">
        <v>368</v>
      </c>
      <c r="AU510" s="142" t="s">
        <v>77</v>
      </c>
      <c r="AY510" s="18" t="s">
        <v>135</v>
      </c>
      <c r="BE510" s="143">
        <f>IF(N510="základní",J510,0)</f>
        <v>0</v>
      </c>
      <c r="BF510" s="143">
        <f>IF(N510="snížená",J510,0)</f>
        <v>0</v>
      </c>
      <c r="BG510" s="143">
        <f>IF(N510="zákl. přenesená",J510,0)</f>
        <v>0</v>
      </c>
      <c r="BH510" s="143">
        <f>IF(N510="sníž. přenesená",J510,0)</f>
        <v>0</v>
      </c>
      <c r="BI510" s="143">
        <f>IF(N510="nulová",J510,0)</f>
        <v>0</v>
      </c>
      <c r="BJ510" s="18" t="s">
        <v>75</v>
      </c>
      <c r="BK510" s="143">
        <f>ROUND(I510*H510,2)</f>
        <v>0</v>
      </c>
      <c r="BL510" s="18" t="s">
        <v>142</v>
      </c>
      <c r="BM510" s="142" t="s">
        <v>1161</v>
      </c>
    </row>
    <row r="511" spans="1:65" s="13" customFormat="1">
      <c r="B511" s="151"/>
      <c r="D511" s="145" t="s">
        <v>144</v>
      </c>
      <c r="E511" s="152" t="s">
        <v>3</v>
      </c>
      <c r="F511" s="153" t="s">
        <v>816</v>
      </c>
      <c r="H511" s="154">
        <v>325.13</v>
      </c>
      <c r="L511" s="151"/>
      <c r="M511" s="155"/>
      <c r="N511" s="156"/>
      <c r="O511" s="156"/>
      <c r="P511" s="156"/>
      <c r="Q511" s="156"/>
      <c r="R511" s="156"/>
      <c r="S511" s="156"/>
      <c r="T511" s="157"/>
      <c r="AT511" s="152" t="s">
        <v>144</v>
      </c>
      <c r="AU511" s="152" t="s">
        <v>77</v>
      </c>
      <c r="AV511" s="13" t="s">
        <v>77</v>
      </c>
      <c r="AW511" s="13" t="s">
        <v>30</v>
      </c>
      <c r="AX511" s="13" t="s">
        <v>75</v>
      </c>
      <c r="AY511" s="152" t="s">
        <v>135</v>
      </c>
    </row>
    <row r="512" spans="1:65" s="13" customFormat="1">
      <c r="B512" s="151"/>
      <c r="D512" s="145" t="s">
        <v>144</v>
      </c>
      <c r="F512" s="153" t="s">
        <v>1162</v>
      </c>
      <c r="H512" s="154">
        <v>331.63299999999998</v>
      </c>
      <c r="L512" s="151"/>
      <c r="M512" s="155"/>
      <c r="N512" s="156"/>
      <c r="O512" s="156"/>
      <c r="P512" s="156"/>
      <c r="Q512" s="156"/>
      <c r="R512" s="156"/>
      <c r="S512" s="156"/>
      <c r="T512" s="157"/>
      <c r="AT512" s="152" t="s">
        <v>144</v>
      </c>
      <c r="AU512" s="152" t="s">
        <v>77</v>
      </c>
      <c r="AV512" s="13" t="s">
        <v>77</v>
      </c>
      <c r="AW512" s="13" t="s">
        <v>4</v>
      </c>
      <c r="AX512" s="13" t="s">
        <v>75</v>
      </c>
      <c r="AY512" s="152" t="s">
        <v>135</v>
      </c>
    </row>
    <row r="513" spans="1:65" s="2" customFormat="1" ht="16.5" customHeight="1">
      <c r="A513" s="298"/>
      <c r="B513" s="131"/>
      <c r="C513" s="168" t="s">
        <v>448</v>
      </c>
      <c r="D513" s="168" t="s">
        <v>368</v>
      </c>
      <c r="E513" s="169" t="s">
        <v>1163</v>
      </c>
      <c r="F513" s="170" t="s">
        <v>1164</v>
      </c>
      <c r="G513" s="171" t="s">
        <v>228</v>
      </c>
      <c r="H513" s="172">
        <v>30.253</v>
      </c>
      <c r="I513" s="173"/>
      <c r="J513" s="173">
        <f>ROUND(I513*H513,2)</f>
        <v>0</v>
      </c>
      <c r="K513" s="170" t="s">
        <v>141</v>
      </c>
      <c r="L513" s="174"/>
      <c r="M513" s="175" t="s">
        <v>3</v>
      </c>
      <c r="N513" s="176" t="s">
        <v>41</v>
      </c>
      <c r="O513" s="140">
        <v>0</v>
      </c>
      <c r="P513" s="140">
        <f>O513*H513</f>
        <v>0</v>
      </c>
      <c r="Q513" s="140">
        <v>4.8000000000000001E-2</v>
      </c>
      <c r="R513" s="140">
        <f>Q513*H513</f>
        <v>1.4521440000000001</v>
      </c>
      <c r="S513" s="140">
        <v>0</v>
      </c>
      <c r="T513" s="141">
        <f>S513*H513</f>
        <v>0</v>
      </c>
      <c r="U513" s="298"/>
      <c r="V513" s="298"/>
      <c r="W513" s="298"/>
      <c r="X513" s="298"/>
      <c r="Y513" s="298"/>
      <c r="Z513" s="298"/>
      <c r="AA513" s="298"/>
      <c r="AB513" s="298"/>
      <c r="AC513" s="298"/>
      <c r="AD513" s="298"/>
      <c r="AE513" s="298"/>
      <c r="AR513" s="142" t="s">
        <v>176</v>
      </c>
      <c r="AT513" s="142" t="s">
        <v>368</v>
      </c>
      <c r="AU513" s="142" t="s">
        <v>77</v>
      </c>
      <c r="AY513" s="18" t="s">
        <v>135</v>
      </c>
      <c r="BE513" s="143">
        <f>IF(N513="základní",J513,0)</f>
        <v>0</v>
      </c>
      <c r="BF513" s="143">
        <f>IF(N513="snížená",J513,0)</f>
        <v>0</v>
      </c>
      <c r="BG513" s="143">
        <f>IF(N513="zákl. přenesená",J513,0)</f>
        <v>0</v>
      </c>
      <c r="BH513" s="143">
        <f>IF(N513="sníž. přenesená",J513,0)</f>
        <v>0</v>
      </c>
      <c r="BI513" s="143">
        <f>IF(N513="nulová",J513,0)</f>
        <v>0</v>
      </c>
      <c r="BJ513" s="18" t="s">
        <v>75</v>
      </c>
      <c r="BK513" s="143">
        <f>ROUND(I513*H513,2)</f>
        <v>0</v>
      </c>
      <c r="BL513" s="18" t="s">
        <v>142</v>
      </c>
      <c r="BM513" s="142" t="s">
        <v>1165</v>
      </c>
    </row>
    <row r="514" spans="1:65" s="13" customFormat="1">
      <c r="B514" s="151"/>
      <c r="D514" s="145" t="s">
        <v>144</v>
      </c>
      <c r="E514" s="152" t="s">
        <v>3</v>
      </c>
      <c r="F514" s="153" t="s">
        <v>813</v>
      </c>
      <c r="H514" s="154">
        <v>29.66</v>
      </c>
      <c r="L514" s="151"/>
      <c r="M514" s="155"/>
      <c r="N514" s="156"/>
      <c r="O514" s="156"/>
      <c r="P514" s="156"/>
      <c r="Q514" s="156"/>
      <c r="R514" s="156"/>
      <c r="S514" s="156"/>
      <c r="T514" s="157"/>
      <c r="AT514" s="152" t="s">
        <v>144</v>
      </c>
      <c r="AU514" s="152" t="s">
        <v>77</v>
      </c>
      <c r="AV514" s="13" t="s">
        <v>77</v>
      </c>
      <c r="AW514" s="13" t="s">
        <v>30</v>
      </c>
      <c r="AX514" s="13" t="s">
        <v>75</v>
      </c>
      <c r="AY514" s="152" t="s">
        <v>135</v>
      </c>
    </row>
    <row r="515" spans="1:65" s="13" customFormat="1">
      <c r="B515" s="151"/>
      <c r="D515" s="145" t="s">
        <v>144</v>
      </c>
      <c r="F515" s="153" t="s">
        <v>1166</v>
      </c>
      <c r="H515" s="154">
        <v>30.253</v>
      </c>
      <c r="L515" s="151"/>
      <c r="M515" s="155"/>
      <c r="N515" s="156"/>
      <c r="O515" s="156"/>
      <c r="P515" s="156"/>
      <c r="Q515" s="156"/>
      <c r="R515" s="156"/>
      <c r="S515" s="156"/>
      <c r="T515" s="157"/>
      <c r="AT515" s="152" t="s">
        <v>144</v>
      </c>
      <c r="AU515" s="152" t="s">
        <v>77</v>
      </c>
      <c r="AV515" s="13" t="s">
        <v>77</v>
      </c>
      <c r="AW515" s="13" t="s">
        <v>4</v>
      </c>
      <c r="AX515" s="13" t="s">
        <v>75</v>
      </c>
      <c r="AY515" s="152" t="s">
        <v>135</v>
      </c>
    </row>
    <row r="516" spans="1:65" s="2" customFormat="1" ht="16.5" customHeight="1">
      <c r="A516" s="298"/>
      <c r="B516" s="131"/>
      <c r="C516" s="132" t="s">
        <v>449</v>
      </c>
      <c r="D516" s="132" t="s">
        <v>137</v>
      </c>
      <c r="E516" s="133" t="s">
        <v>1167</v>
      </c>
      <c r="F516" s="134" t="s">
        <v>1168</v>
      </c>
      <c r="G516" s="135" t="s">
        <v>244</v>
      </c>
      <c r="H516" s="136">
        <v>18.073</v>
      </c>
      <c r="I516" s="137"/>
      <c r="J516" s="137">
        <f>ROUND(I516*H516,2)</f>
        <v>0</v>
      </c>
      <c r="K516" s="134" t="s">
        <v>141</v>
      </c>
      <c r="L516" s="31"/>
      <c r="M516" s="138" t="s">
        <v>3</v>
      </c>
      <c r="N516" s="139" t="s">
        <v>41</v>
      </c>
      <c r="O516" s="140">
        <v>1.4419999999999999</v>
      </c>
      <c r="P516" s="140">
        <f>O516*H516</f>
        <v>26.061266</v>
      </c>
      <c r="Q516" s="140">
        <v>2.2563399999999998</v>
      </c>
      <c r="R516" s="140">
        <f>Q516*H516</f>
        <v>40.778832819999998</v>
      </c>
      <c r="S516" s="140">
        <v>0</v>
      </c>
      <c r="T516" s="141">
        <f>S516*H516</f>
        <v>0</v>
      </c>
      <c r="U516" s="298"/>
      <c r="V516" s="298"/>
      <c r="W516" s="298"/>
      <c r="X516" s="298"/>
      <c r="Y516" s="298"/>
      <c r="Z516" s="298"/>
      <c r="AA516" s="298"/>
      <c r="AB516" s="298"/>
      <c r="AC516" s="298"/>
      <c r="AD516" s="298"/>
      <c r="AE516" s="298"/>
      <c r="AR516" s="142" t="s">
        <v>142</v>
      </c>
      <c r="AT516" s="142" t="s">
        <v>137</v>
      </c>
      <c r="AU516" s="142" t="s">
        <v>77</v>
      </c>
      <c r="AY516" s="18" t="s">
        <v>135</v>
      </c>
      <c r="BE516" s="143">
        <f>IF(N516="základní",J516,0)</f>
        <v>0</v>
      </c>
      <c r="BF516" s="143">
        <f>IF(N516="snížená",J516,0)</f>
        <v>0</v>
      </c>
      <c r="BG516" s="143">
        <f>IF(N516="zákl. přenesená",J516,0)</f>
        <v>0</v>
      </c>
      <c r="BH516" s="143">
        <f>IF(N516="sníž. přenesená",J516,0)</f>
        <v>0</v>
      </c>
      <c r="BI516" s="143">
        <f>IF(N516="nulová",J516,0)</f>
        <v>0</v>
      </c>
      <c r="BJ516" s="18" t="s">
        <v>75</v>
      </c>
      <c r="BK516" s="143">
        <f>ROUND(I516*H516,2)</f>
        <v>0</v>
      </c>
      <c r="BL516" s="18" t="s">
        <v>142</v>
      </c>
      <c r="BM516" s="142" t="s">
        <v>1169</v>
      </c>
    </row>
    <row r="517" spans="1:65" s="12" customFormat="1">
      <c r="B517" s="144"/>
      <c r="D517" s="145" t="s">
        <v>144</v>
      </c>
      <c r="E517" s="146" t="s">
        <v>3</v>
      </c>
      <c r="F517" s="147" t="s">
        <v>409</v>
      </c>
      <c r="H517" s="146" t="s">
        <v>3</v>
      </c>
      <c r="L517" s="144"/>
      <c r="M517" s="148"/>
      <c r="N517" s="149"/>
      <c r="O517" s="149"/>
      <c r="P517" s="149"/>
      <c r="Q517" s="149"/>
      <c r="R517" s="149"/>
      <c r="S517" s="149"/>
      <c r="T517" s="150"/>
      <c r="AT517" s="146" t="s">
        <v>144</v>
      </c>
      <c r="AU517" s="146" t="s">
        <v>77</v>
      </c>
      <c r="AV517" s="12" t="s">
        <v>75</v>
      </c>
      <c r="AW517" s="12" t="s">
        <v>30</v>
      </c>
      <c r="AX517" s="12" t="s">
        <v>70</v>
      </c>
      <c r="AY517" s="146" t="s">
        <v>135</v>
      </c>
    </row>
    <row r="518" spans="1:65" s="12" customFormat="1">
      <c r="B518" s="144"/>
      <c r="D518" s="145" t="s">
        <v>144</v>
      </c>
      <c r="E518" s="146" t="s">
        <v>3</v>
      </c>
      <c r="F518" s="147" t="s">
        <v>864</v>
      </c>
      <c r="H518" s="146" t="s">
        <v>3</v>
      </c>
      <c r="L518" s="144"/>
      <c r="M518" s="148"/>
      <c r="N518" s="149"/>
      <c r="O518" s="149"/>
      <c r="P518" s="149"/>
      <c r="Q518" s="149"/>
      <c r="R518" s="149"/>
      <c r="S518" s="149"/>
      <c r="T518" s="150"/>
      <c r="AT518" s="146" t="s">
        <v>144</v>
      </c>
      <c r="AU518" s="146" t="s">
        <v>77</v>
      </c>
      <c r="AV518" s="12" t="s">
        <v>75</v>
      </c>
      <c r="AW518" s="12" t="s">
        <v>30</v>
      </c>
      <c r="AX518" s="12" t="s">
        <v>70</v>
      </c>
      <c r="AY518" s="146" t="s">
        <v>135</v>
      </c>
    </row>
    <row r="519" spans="1:65" s="12" customFormat="1">
      <c r="B519" s="144"/>
      <c r="D519" s="145" t="s">
        <v>144</v>
      </c>
      <c r="E519" s="146" t="s">
        <v>3</v>
      </c>
      <c r="F519" s="147" t="s">
        <v>1129</v>
      </c>
      <c r="H519" s="146" t="s">
        <v>3</v>
      </c>
      <c r="L519" s="144"/>
      <c r="M519" s="148"/>
      <c r="N519" s="149"/>
      <c r="O519" s="149"/>
      <c r="P519" s="149"/>
      <c r="Q519" s="149"/>
      <c r="R519" s="149"/>
      <c r="S519" s="149"/>
      <c r="T519" s="150"/>
      <c r="AT519" s="146" t="s">
        <v>144</v>
      </c>
      <c r="AU519" s="146" t="s">
        <v>77</v>
      </c>
      <c r="AV519" s="12" t="s">
        <v>75</v>
      </c>
      <c r="AW519" s="12" t="s">
        <v>30</v>
      </c>
      <c r="AX519" s="12" t="s">
        <v>70</v>
      </c>
      <c r="AY519" s="146" t="s">
        <v>135</v>
      </c>
    </row>
    <row r="520" spans="1:65" s="13" customFormat="1">
      <c r="B520" s="151"/>
      <c r="D520" s="145" t="s">
        <v>144</v>
      </c>
      <c r="E520" s="152" t="s">
        <v>3</v>
      </c>
      <c r="F520" s="153" t="s">
        <v>1170</v>
      </c>
      <c r="H520" s="154">
        <v>0.95199999999999996</v>
      </c>
      <c r="L520" s="151"/>
      <c r="M520" s="155"/>
      <c r="N520" s="156"/>
      <c r="O520" s="156"/>
      <c r="P520" s="156"/>
      <c r="Q520" s="156"/>
      <c r="R520" s="156"/>
      <c r="S520" s="156"/>
      <c r="T520" s="157"/>
      <c r="AT520" s="152" t="s">
        <v>144</v>
      </c>
      <c r="AU520" s="152" t="s">
        <v>77</v>
      </c>
      <c r="AV520" s="13" t="s">
        <v>77</v>
      </c>
      <c r="AW520" s="13" t="s">
        <v>30</v>
      </c>
      <c r="AX520" s="13" t="s">
        <v>70</v>
      </c>
      <c r="AY520" s="152" t="s">
        <v>135</v>
      </c>
    </row>
    <row r="521" spans="1:65" s="13" customFormat="1">
      <c r="B521" s="151"/>
      <c r="D521" s="145" t="s">
        <v>144</v>
      </c>
      <c r="E521" s="152" t="s">
        <v>3</v>
      </c>
      <c r="F521" s="153" t="s">
        <v>1171</v>
      </c>
      <c r="H521" s="154">
        <v>14.233000000000001</v>
      </c>
      <c r="L521" s="151"/>
      <c r="M521" s="155"/>
      <c r="N521" s="156"/>
      <c r="O521" s="156"/>
      <c r="P521" s="156"/>
      <c r="Q521" s="156"/>
      <c r="R521" s="156"/>
      <c r="S521" s="156"/>
      <c r="T521" s="157"/>
      <c r="AT521" s="152" t="s">
        <v>144</v>
      </c>
      <c r="AU521" s="152" t="s">
        <v>77</v>
      </c>
      <c r="AV521" s="13" t="s">
        <v>77</v>
      </c>
      <c r="AW521" s="13" t="s">
        <v>30</v>
      </c>
      <c r="AX521" s="13" t="s">
        <v>70</v>
      </c>
      <c r="AY521" s="152" t="s">
        <v>135</v>
      </c>
    </row>
    <row r="522" spans="1:65" s="13" customFormat="1">
      <c r="B522" s="151"/>
      <c r="D522" s="145" t="s">
        <v>144</v>
      </c>
      <c r="E522" s="152" t="s">
        <v>3</v>
      </c>
      <c r="F522" s="153" t="s">
        <v>1172</v>
      </c>
      <c r="H522" s="154">
        <v>2.5790000000000002</v>
      </c>
      <c r="L522" s="151"/>
      <c r="M522" s="155"/>
      <c r="N522" s="156"/>
      <c r="O522" s="156"/>
      <c r="P522" s="156"/>
      <c r="Q522" s="156"/>
      <c r="R522" s="156"/>
      <c r="S522" s="156"/>
      <c r="T522" s="157"/>
      <c r="AT522" s="152" t="s">
        <v>144</v>
      </c>
      <c r="AU522" s="152" t="s">
        <v>77</v>
      </c>
      <c r="AV522" s="13" t="s">
        <v>77</v>
      </c>
      <c r="AW522" s="13" t="s">
        <v>30</v>
      </c>
      <c r="AX522" s="13" t="s">
        <v>70</v>
      </c>
      <c r="AY522" s="152" t="s">
        <v>135</v>
      </c>
    </row>
    <row r="523" spans="1:65" s="13" customFormat="1">
      <c r="B523" s="151"/>
      <c r="D523" s="145" t="s">
        <v>144</v>
      </c>
      <c r="E523" s="152" t="s">
        <v>3</v>
      </c>
      <c r="F523" s="153" t="s">
        <v>1173</v>
      </c>
      <c r="H523" s="154">
        <v>0.309</v>
      </c>
      <c r="L523" s="151"/>
      <c r="M523" s="155"/>
      <c r="N523" s="156"/>
      <c r="O523" s="156"/>
      <c r="P523" s="156"/>
      <c r="Q523" s="156"/>
      <c r="R523" s="156"/>
      <c r="S523" s="156"/>
      <c r="T523" s="157"/>
      <c r="AT523" s="152" t="s">
        <v>144</v>
      </c>
      <c r="AU523" s="152" t="s">
        <v>77</v>
      </c>
      <c r="AV523" s="13" t="s">
        <v>77</v>
      </c>
      <c r="AW523" s="13" t="s">
        <v>30</v>
      </c>
      <c r="AX523" s="13" t="s">
        <v>70</v>
      </c>
      <c r="AY523" s="152" t="s">
        <v>135</v>
      </c>
    </row>
    <row r="524" spans="1:65" s="14" customFormat="1">
      <c r="B524" s="158"/>
      <c r="D524" s="145" t="s">
        <v>144</v>
      </c>
      <c r="E524" s="159" t="s">
        <v>3</v>
      </c>
      <c r="F524" s="160" t="s">
        <v>147</v>
      </c>
      <c r="H524" s="161">
        <v>18.073</v>
      </c>
      <c r="L524" s="158"/>
      <c r="M524" s="162"/>
      <c r="N524" s="163"/>
      <c r="O524" s="163"/>
      <c r="P524" s="163"/>
      <c r="Q524" s="163"/>
      <c r="R524" s="163"/>
      <c r="S524" s="163"/>
      <c r="T524" s="164"/>
      <c r="AT524" s="159" t="s">
        <v>144</v>
      </c>
      <c r="AU524" s="159" t="s">
        <v>77</v>
      </c>
      <c r="AV524" s="14" t="s">
        <v>142</v>
      </c>
      <c r="AW524" s="14" t="s">
        <v>30</v>
      </c>
      <c r="AX524" s="14" t="s">
        <v>75</v>
      </c>
      <c r="AY524" s="159" t="s">
        <v>135</v>
      </c>
    </row>
    <row r="525" spans="1:65" s="2" customFormat="1" ht="21.75" customHeight="1">
      <c r="A525" s="298"/>
      <c r="B525" s="131"/>
      <c r="C525" s="132" t="s">
        <v>450</v>
      </c>
      <c r="D525" s="132" t="s">
        <v>137</v>
      </c>
      <c r="E525" s="133" t="s">
        <v>1174</v>
      </c>
      <c r="F525" s="134" t="s">
        <v>1175</v>
      </c>
      <c r="G525" s="135" t="s">
        <v>228</v>
      </c>
      <c r="H525" s="136">
        <v>344.476</v>
      </c>
      <c r="I525" s="137"/>
      <c r="J525" s="137">
        <f>ROUND(I525*H525,2)</f>
        <v>0</v>
      </c>
      <c r="K525" s="134" t="s">
        <v>141</v>
      </c>
      <c r="L525" s="31"/>
      <c r="M525" s="138" t="s">
        <v>3</v>
      </c>
      <c r="N525" s="139" t="s">
        <v>41</v>
      </c>
      <c r="O525" s="140">
        <v>9.7000000000000003E-2</v>
      </c>
      <c r="P525" s="140">
        <f>O525*H525</f>
        <v>33.414172000000001</v>
      </c>
      <c r="Q525" s="140">
        <v>0</v>
      </c>
      <c r="R525" s="140">
        <f>Q525*H525</f>
        <v>0</v>
      </c>
      <c r="S525" s="140">
        <v>0</v>
      </c>
      <c r="T525" s="141">
        <f>S525*H525</f>
        <v>0</v>
      </c>
      <c r="U525" s="298"/>
      <c r="V525" s="298"/>
      <c r="W525" s="298"/>
      <c r="X525" s="298"/>
      <c r="Y525" s="298"/>
      <c r="Z525" s="298"/>
      <c r="AA525" s="298"/>
      <c r="AB525" s="298"/>
      <c r="AC525" s="298"/>
      <c r="AD525" s="298"/>
      <c r="AE525" s="298"/>
      <c r="AR525" s="142" t="s">
        <v>142</v>
      </c>
      <c r="AT525" s="142" t="s">
        <v>137</v>
      </c>
      <c r="AU525" s="142" t="s">
        <v>77</v>
      </c>
      <c r="AY525" s="18" t="s">
        <v>135</v>
      </c>
      <c r="BE525" s="143">
        <f>IF(N525="základní",J525,0)</f>
        <v>0</v>
      </c>
      <c r="BF525" s="143">
        <f>IF(N525="snížená",J525,0)</f>
        <v>0</v>
      </c>
      <c r="BG525" s="143">
        <f>IF(N525="zákl. přenesená",J525,0)</f>
        <v>0</v>
      </c>
      <c r="BH525" s="143">
        <f>IF(N525="sníž. přenesená",J525,0)</f>
        <v>0</v>
      </c>
      <c r="BI525" s="143">
        <f>IF(N525="nulová",J525,0)</f>
        <v>0</v>
      </c>
      <c r="BJ525" s="18" t="s">
        <v>75</v>
      </c>
      <c r="BK525" s="143">
        <f>ROUND(I525*H525,2)</f>
        <v>0</v>
      </c>
      <c r="BL525" s="18" t="s">
        <v>142</v>
      </c>
      <c r="BM525" s="142" t="s">
        <v>1176</v>
      </c>
    </row>
    <row r="526" spans="1:65" s="12" customFormat="1">
      <c r="B526" s="144"/>
      <c r="D526" s="145" t="s">
        <v>144</v>
      </c>
      <c r="E526" s="146" t="s">
        <v>3</v>
      </c>
      <c r="F526" s="147" t="s">
        <v>1177</v>
      </c>
      <c r="H526" s="146" t="s">
        <v>3</v>
      </c>
      <c r="L526" s="144"/>
      <c r="M526" s="148"/>
      <c r="N526" s="149"/>
      <c r="O526" s="149"/>
      <c r="P526" s="149"/>
      <c r="Q526" s="149"/>
      <c r="R526" s="149"/>
      <c r="S526" s="149"/>
      <c r="T526" s="150"/>
      <c r="AT526" s="146" t="s">
        <v>144</v>
      </c>
      <c r="AU526" s="146" t="s">
        <v>77</v>
      </c>
      <c r="AV526" s="12" t="s">
        <v>75</v>
      </c>
      <c r="AW526" s="12" t="s">
        <v>30</v>
      </c>
      <c r="AX526" s="12" t="s">
        <v>70</v>
      </c>
      <c r="AY526" s="146" t="s">
        <v>135</v>
      </c>
    </row>
    <row r="527" spans="1:65" s="12" customFormat="1">
      <c r="B527" s="144"/>
      <c r="D527" s="145" t="s">
        <v>144</v>
      </c>
      <c r="E527" s="146" t="s">
        <v>3</v>
      </c>
      <c r="F527" s="147" t="s">
        <v>1178</v>
      </c>
      <c r="H527" s="146" t="s">
        <v>3</v>
      </c>
      <c r="L527" s="144"/>
      <c r="M527" s="148"/>
      <c r="N527" s="149"/>
      <c r="O527" s="149"/>
      <c r="P527" s="149"/>
      <c r="Q527" s="149"/>
      <c r="R527" s="149"/>
      <c r="S527" s="149"/>
      <c r="T527" s="150"/>
      <c r="AT527" s="146" t="s">
        <v>144</v>
      </c>
      <c r="AU527" s="146" t="s">
        <v>77</v>
      </c>
      <c r="AV527" s="12" t="s">
        <v>75</v>
      </c>
      <c r="AW527" s="12" t="s">
        <v>30</v>
      </c>
      <c r="AX527" s="12" t="s">
        <v>70</v>
      </c>
      <c r="AY527" s="146" t="s">
        <v>135</v>
      </c>
    </row>
    <row r="528" spans="1:65" s="13" customFormat="1" ht="22.5">
      <c r="B528" s="151"/>
      <c r="D528" s="145" t="s">
        <v>144</v>
      </c>
      <c r="E528" s="152" t="s">
        <v>3</v>
      </c>
      <c r="F528" s="153" t="s">
        <v>1179</v>
      </c>
      <c r="H528" s="154">
        <v>27.92</v>
      </c>
      <c r="L528" s="151"/>
      <c r="M528" s="155"/>
      <c r="N528" s="156"/>
      <c r="O528" s="156"/>
      <c r="P528" s="156"/>
      <c r="Q528" s="156"/>
      <c r="R528" s="156"/>
      <c r="S528" s="156"/>
      <c r="T528" s="157"/>
      <c r="AT528" s="152" t="s">
        <v>144</v>
      </c>
      <c r="AU528" s="152" t="s">
        <v>77</v>
      </c>
      <c r="AV528" s="13" t="s">
        <v>77</v>
      </c>
      <c r="AW528" s="13" t="s">
        <v>30</v>
      </c>
      <c r="AX528" s="13" t="s">
        <v>70</v>
      </c>
      <c r="AY528" s="152" t="s">
        <v>135</v>
      </c>
    </row>
    <row r="529" spans="1:65" s="13" customFormat="1">
      <c r="B529" s="151"/>
      <c r="D529" s="145" t="s">
        <v>144</v>
      </c>
      <c r="E529" s="152" t="s">
        <v>3</v>
      </c>
      <c r="F529" s="153" t="s">
        <v>1180</v>
      </c>
      <c r="H529" s="154">
        <v>54.7</v>
      </c>
      <c r="L529" s="151"/>
      <c r="M529" s="155"/>
      <c r="N529" s="156"/>
      <c r="O529" s="156"/>
      <c r="P529" s="156"/>
      <c r="Q529" s="156"/>
      <c r="R529" s="156"/>
      <c r="S529" s="156"/>
      <c r="T529" s="157"/>
      <c r="AT529" s="152" t="s">
        <v>144</v>
      </c>
      <c r="AU529" s="152" t="s">
        <v>77</v>
      </c>
      <c r="AV529" s="13" t="s">
        <v>77</v>
      </c>
      <c r="AW529" s="13" t="s">
        <v>30</v>
      </c>
      <c r="AX529" s="13" t="s">
        <v>70</v>
      </c>
      <c r="AY529" s="152" t="s">
        <v>135</v>
      </c>
    </row>
    <row r="530" spans="1:65" s="13" customFormat="1">
      <c r="B530" s="151"/>
      <c r="D530" s="145" t="s">
        <v>144</v>
      </c>
      <c r="E530" s="152" t="s">
        <v>3</v>
      </c>
      <c r="F530" s="153" t="s">
        <v>1181</v>
      </c>
      <c r="H530" s="154">
        <v>129.5</v>
      </c>
      <c r="L530" s="151"/>
      <c r="M530" s="155"/>
      <c r="N530" s="156"/>
      <c r="O530" s="156"/>
      <c r="P530" s="156"/>
      <c r="Q530" s="156"/>
      <c r="R530" s="156"/>
      <c r="S530" s="156"/>
      <c r="T530" s="157"/>
      <c r="AT530" s="152" t="s">
        <v>144</v>
      </c>
      <c r="AU530" s="152" t="s">
        <v>77</v>
      </c>
      <c r="AV530" s="13" t="s">
        <v>77</v>
      </c>
      <c r="AW530" s="13" t="s">
        <v>30</v>
      </c>
      <c r="AX530" s="13" t="s">
        <v>70</v>
      </c>
      <c r="AY530" s="152" t="s">
        <v>135</v>
      </c>
    </row>
    <row r="531" spans="1:65" s="13" customFormat="1">
      <c r="B531" s="151"/>
      <c r="D531" s="145" t="s">
        <v>144</v>
      </c>
      <c r="E531" s="152" t="s">
        <v>3</v>
      </c>
      <c r="F531" s="153" t="s">
        <v>1182</v>
      </c>
      <c r="H531" s="154">
        <v>109.75</v>
      </c>
      <c r="L531" s="151"/>
      <c r="M531" s="155"/>
      <c r="N531" s="156"/>
      <c r="O531" s="156"/>
      <c r="P531" s="156"/>
      <c r="Q531" s="156"/>
      <c r="R531" s="156"/>
      <c r="S531" s="156"/>
      <c r="T531" s="157"/>
      <c r="AT531" s="152" t="s">
        <v>144</v>
      </c>
      <c r="AU531" s="152" t="s">
        <v>77</v>
      </c>
      <c r="AV531" s="13" t="s">
        <v>77</v>
      </c>
      <c r="AW531" s="13" t="s">
        <v>30</v>
      </c>
      <c r="AX531" s="13" t="s">
        <v>70</v>
      </c>
      <c r="AY531" s="152" t="s">
        <v>135</v>
      </c>
    </row>
    <row r="532" spans="1:65" s="15" customFormat="1">
      <c r="B532" s="189"/>
      <c r="D532" s="145" t="s">
        <v>144</v>
      </c>
      <c r="E532" s="190" t="s">
        <v>3</v>
      </c>
      <c r="F532" s="191" t="s">
        <v>1183</v>
      </c>
      <c r="H532" s="192">
        <v>321.87</v>
      </c>
      <c r="L532" s="189"/>
      <c r="M532" s="193"/>
      <c r="N532" s="194"/>
      <c r="O532" s="194"/>
      <c r="P532" s="194"/>
      <c r="Q532" s="194"/>
      <c r="R532" s="194"/>
      <c r="S532" s="194"/>
      <c r="T532" s="195"/>
      <c r="AT532" s="190" t="s">
        <v>144</v>
      </c>
      <c r="AU532" s="190" t="s">
        <v>77</v>
      </c>
      <c r="AV532" s="15" t="s">
        <v>152</v>
      </c>
      <c r="AW532" s="15" t="s">
        <v>30</v>
      </c>
      <c r="AX532" s="15" t="s">
        <v>70</v>
      </c>
      <c r="AY532" s="190" t="s">
        <v>135</v>
      </c>
    </row>
    <row r="533" spans="1:65" s="12" customFormat="1">
      <c r="B533" s="144"/>
      <c r="D533" s="145" t="s">
        <v>144</v>
      </c>
      <c r="E533" s="146" t="s">
        <v>3</v>
      </c>
      <c r="F533" s="147" t="s">
        <v>1184</v>
      </c>
      <c r="H533" s="146" t="s">
        <v>3</v>
      </c>
      <c r="L533" s="144"/>
      <c r="M533" s="148"/>
      <c r="N533" s="149"/>
      <c r="O533" s="149"/>
      <c r="P533" s="149"/>
      <c r="Q533" s="149"/>
      <c r="R533" s="149"/>
      <c r="S533" s="149"/>
      <c r="T533" s="150"/>
      <c r="AT533" s="146" t="s">
        <v>144</v>
      </c>
      <c r="AU533" s="146" t="s">
        <v>77</v>
      </c>
      <c r="AV533" s="12" t="s">
        <v>75</v>
      </c>
      <c r="AW533" s="12" t="s">
        <v>30</v>
      </c>
      <c r="AX533" s="12" t="s">
        <v>70</v>
      </c>
      <c r="AY533" s="146" t="s">
        <v>135</v>
      </c>
    </row>
    <row r="534" spans="1:65" s="13" customFormat="1">
      <c r="B534" s="151"/>
      <c r="D534" s="145" t="s">
        <v>144</v>
      </c>
      <c r="E534" s="152" t="s">
        <v>3</v>
      </c>
      <c r="F534" s="153" t="s">
        <v>1185</v>
      </c>
      <c r="H534" s="154">
        <v>9.6</v>
      </c>
      <c r="L534" s="151"/>
      <c r="M534" s="155"/>
      <c r="N534" s="156"/>
      <c r="O534" s="156"/>
      <c r="P534" s="156"/>
      <c r="Q534" s="156"/>
      <c r="R534" s="156"/>
      <c r="S534" s="156"/>
      <c r="T534" s="157"/>
      <c r="AT534" s="152" t="s">
        <v>144</v>
      </c>
      <c r="AU534" s="152" t="s">
        <v>77</v>
      </c>
      <c r="AV534" s="13" t="s">
        <v>77</v>
      </c>
      <c r="AW534" s="13" t="s">
        <v>30</v>
      </c>
      <c r="AX534" s="13" t="s">
        <v>70</v>
      </c>
      <c r="AY534" s="152" t="s">
        <v>135</v>
      </c>
    </row>
    <row r="535" spans="1:65" s="13" customFormat="1">
      <c r="B535" s="151"/>
      <c r="D535" s="145" t="s">
        <v>144</v>
      </c>
      <c r="E535" s="152" t="s">
        <v>3</v>
      </c>
      <c r="F535" s="153" t="s">
        <v>1186</v>
      </c>
      <c r="H535" s="154">
        <v>13.006</v>
      </c>
      <c r="L535" s="151"/>
      <c r="M535" s="155"/>
      <c r="N535" s="156"/>
      <c r="O535" s="156"/>
      <c r="P535" s="156"/>
      <c r="Q535" s="156"/>
      <c r="R535" s="156"/>
      <c r="S535" s="156"/>
      <c r="T535" s="157"/>
      <c r="AT535" s="152" t="s">
        <v>144</v>
      </c>
      <c r="AU535" s="152" t="s">
        <v>77</v>
      </c>
      <c r="AV535" s="13" t="s">
        <v>77</v>
      </c>
      <c r="AW535" s="13" t="s">
        <v>30</v>
      </c>
      <c r="AX535" s="13" t="s">
        <v>70</v>
      </c>
      <c r="AY535" s="152" t="s">
        <v>135</v>
      </c>
    </row>
    <row r="536" spans="1:65" s="15" customFormat="1">
      <c r="B536" s="189"/>
      <c r="D536" s="145" t="s">
        <v>144</v>
      </c>
      <c r="E536" s="190" t="s">
        <v>3</v>
      </c>
      <c r="F536" s="191" t="s">
        <v>1187</v>
      </c>
      <c r="H536" s="192">
        <v>22.606000000000002</v>
      </c>
      <c r="L536" s="189"/>
      <c r="M536" s="193"/>
      <c r="N536" s="194"/>
      <c r="O536" s="194"/>
      <c r="P536" s="194"/>
      <c r="Q536" s="194"/>
      <c r="R536" s="194"/>
      <c r="S536" s="194"/>
      <c r="T536" s="195"/>
      <c r="AT536" s="190" t="s">
        <v>144</v>
      </c>
      <c r="AU536" s="190" t="s">
        <v>77</v>
      </c>
      <c r="AV536" s="15" t="s">
        <v>152</v>
      </c>
      <c r="AW536" s="15" t="s">
        <v>30</v>
      </c>
      <c r="AX536" s="15" t="s">
        <v>70</v>
      </c>
      <c r="AY536" s="190" t="s">
        <v>135</v>
      </c>
    </row>
    <row r="537" spans="1:65" s="14" customFormat="1">
      <c r="B537" s="158"/>
      <c r="D537" s="145" t="s">
        <v>144</v>
      </c>
      <c r="E537" s="159" t="s">
        <v>3</v>
      </c>
      <c r="F537" s="160" t="s">
        <v>147</v>
      </c>
      <c r="H537" s="161">
        <v>344.476</v>
      </c>
      <c r="L537" s="158"/>
      <c r="M537" s="162"/>
      <c r="N537" s="163"/>
      <c r="O537" s="163"/>
      <c r="P537" s="163"/>
      <c r="Q537" s="163"/>
      <c r="R537" s="163"/>
      <c r="S537" s="163"/>
      <c r="T537" s="164"/>
      <c r="AT537" s="159" t="s">
        <v>144</v>
      </c>
      <c r="AU537" s="159" t="s">
        <v>77</v>
      </c>
      <c r="AV537" s="14" t="s">
        <v>142</v>
      </c>
      <c r="AW537" s="14" t="s">
        <v>30</v>
      </c>
      <c r="AX537" s="14" t="s">
        <v>75</v>
      </c>
      <c r="AY537" s="159" t="s">
        <v>135</v>
      </c>
    </row>
    <row r="538" spans="1:65" s="2" customFormat="1" ht="24">
      <c r="A538" s="298"/>
      <c r="B538" s="131"/>
      <c r="C538" s="132" t="s">
        <v>451</v>
      </c>
      <c r="D538" s="132" t="s">
        <v>137</v>
      </c>
      <c r="E538" s="133" t="s">
        <v>1188</v>
      </c>
      <c r="F538" s="134" t="s">
        <v>1189</v>
      </c>
      <c r="G538" s="135" t="s">
        <v>228</v>
      </c>
      <c r="H538" s="136">
        <v>344.476</v>
      </c>
      <c r="I538" s="137"/>
      <c r="J538" s="137">
        <f>ROUND(I538*H538,2)</f>
        <v>0</v>
      </c>
      <c r="K538" s="134" t="s">
        <v>141</v>
      </c>
      <c r="L538" s="31"/>
      <c r="M538" s="138" t="s">
        <v>3</v>
      </c>
      <c r="N538" s="139" t="s">
        <v>41</v>
      </c>
      <c r="O538" s="140">
        <v>6.8000000000000005E-2</v>
      </c>
      <c r="P538" s="140">
        <f>O538*H538</f>
        <v>23.424368000000001</v>
      </c>
      <c r="Q538" s="140">
        <v>5.0000000000000002E-5</v>
      </c>
      <c r="R538" s="140">
        <f>Q538*H538</f>
        <v>1.7223800000000001E-2</v>
      </c>
      <c r="S538" s="140">
        <v>0</v>
      </c>
      <c r="T538" s="141">
        <f>S538*H538</f>
        <v>0</v>
      </c>
      <c r="U538" s="298"/>
      <c r="V538" s="298"/>
      <c r="W538" s="298"/>
      <c r="X538" s="298"/>
      <c r="Y538" s="298"/>
      <c r="Z538" s="298"/>
      <c r="AA538" s="298"/>
      <c r="AB538" s="298"/>
      <c r="AC538" s="298"/>
      <c r="AD538" s="298"/>
      <c r="AE538" s="298"/>
      <c r="AR538" s="142" t="s">
        <v>142</v>
      </c>
      <c r="AT538" s="142" t="s">
        <v>137</v>
      </c>
      <c r="AU538" s="142" t="s">
        <v>77</v>
      </c>
      <c r="AY538" s="18" t="s">
        <v>135</v>
      </c>
      <c r="BE538" s="143">
        <f>IF(N538="základní",J538,0)</f>
        <v>0</v>
      </c>
      <c r="BF538" s="143">
        <f>IF(N538="snížená",J538,0)</f>
        <v>0</v>
      </c>
      <c r="BG538" s="143">
        <f>IF(N538="zákl. přenesená",J538,0)</f>
        <v>0</v>
      </c>
      <c r="BH538" s="143">
        <f>IF(N538="sníž. přenesená",J538,0)</f>
        <v>0</v>
      </c>
      <c r="BI538" s="143">
        <f>IF(N538="nulová",J538,0)</f>
        <v>0</v>
      </c>
      <c r="BJ538" s="18" t="s">
        <v>75</v>
      </c>
      <c r="BK538" s="143">
        <f>ROUND(I538*H538,2)</f>
        <v>0</v>
      </c>
      <c r="BL538" s="18" t="s">
        <v>142</v>
      </c>
      <c r="BM538" s="142" t="s">
        <v>1190</v>
      </c>
    </row>
    <row r="539" spans="1:65" s="12" customFormat="1">
      <c r="B539" s="144"/>
      <c r="D539" s="145" t="s">
        <v>144</v>
      </c>
      <c r="E539" s="146" t="s">
        <v>3</v>
      </c>
      <c r="F539" s="147" t="s">
        <v>1191</v>
      </c>
      <c r="H539" s="146" t="s">
        <v>3</v>
      </c>
      <c r="L539" s="144"/>
      <c r="M539" s="148"/>
      <c r="N539" s="149"/>
      <c r="O539" s="149"/>
      <c r="P539" s="149"/>
      <c r="Q539" s="149"/>
      <c r="R539" s="149"/>
      <c r="S539" s="149"/>
      <c r="T539" s="150"/>
      <c r="AT539" s="146" t="s">
        <v>144</v>
      </c>
      <c r="AU539" s="146" t="s">
        <v>77</v>
      </c>
      <c r="AV539" s="12" t="s">
        <v>75</v>
      </c>
      <c r="AW539" s="12" t="s">
        <v>30</v>
      </c>
      <c r="AX539" s="12" t="s">
        <v>70</v>
      </c>
      <c r="AY539" s="146" t="s">
        <v>135</v>
      </c>
    </row>
    <row r="540" spans="1:65" s="13" customFormat="1">
      <c r="B540" s="151"/>
      <c r="D540" s="145" t="s">
        <v>144</v>
      </c>
      <c r="E540" s="152" t="s">
        <v>3</v>
      </c>
      <c r="F540" s="153" t="s">
        <v>1192</v>
      </c>
      <c r="H540" s="154">
        <v>344.476</v>
      </c>
      <c r="L540" s="151"/>
      <c r="M540" s="155"/>
      <c r="N540" s="156"/>
      <c r="O540" s="156"/>
      <c r="P540" s="156"/>
      <c r="Q540" s="156"/>
      <c r="R540" s="156"/>
      <c r="S540" s="156"/>
      <c r="T540" s="157"/>
      <c r="AT540" s="152" t="s">
        <v>144</v>
      </c>
      <c r="AU540" s="152" t="s">
        <v>77</v>
      </c>
      <c r="AV540" s="13" t="s">
        <v>77</v>
      </c>
      <c r="AW540" s="13" t="s">
        <v>30</v>
      </c>
      <c r="AX540" s="13" t="s">
        <v>75</v>
      </c>
      <c r="AY540" s="152" t="s">
        <v>135</v>
      </c>
    </row>
    <row r="541" spans="1:65" s="2" customFormat="1" ht="21.75" customHeight="1">
      <c r="A541" s="298"/>
      <c r="B541" s="131"/>
      <c r="C541" s="132" t="s">
        <v>452</v>
      </c>
      <c r="D541" s="132" t="s">
        <v>137</v>
      </c>
      <c r="E541" s="133" t="s">
        <v>1193</v>
      </c>
      <c r="F541" s="134" t="s">
        <v>1194</v>
      </c>
      <c r="G541" s="135" t="s">
        <v>228</v>
      </c>
      <c r="H541" s="136">
        <v>344.476</v>
      </c>
      <c r="I541" s="137"/>
      <c r="J541" s="137">
        <f>ROUND(I541*H541,2)</f>
        <v>0</v>
      </c>
      <c r="K541" s="134" t="s">
        <v>141</v>
      </c>
      <c r="L541" s="31"/>
      <c r="M541" s="138" t="s">
        <v>3</v>
      </c>
      <c r="N541" s="139" t="s">
        <v>41</v>
      </c>
      <c r="O541" s="140">
        <v>0.05</v>
      </c>
      <c r="P541" s="140">
        <f>O541*H541</f>
        <v>17.223800000000001</v>
      </c>
      <c r="Q541" s="140">
        <v>4.4999999999999999E-4</v>
      </c>
      <c r="R541" s="140">
        <f>Q541*H541</f>
        <v>0.15501419999999999</v>
      </c>
      <c r="S541" s="140">
        <v>0</v>
      </c>
      <c r="T541" s="141">
        <f>S541*H541</f>
        <v>0</v>
      </c>
      <c r="U541" s="298"/>
      <c r="V541" s="298"/>
      <c r="W541" s="298"/>
      <c r="X541" s="298"/>
      <c r="Y541" s="298"/>
      <c r="Z541" s="298"/>
      <c r="AA541" s="298"/>
      <c r="AB541" s="298"/>
      <c r="AC541" s="298"/>
      <c r="AD541" s="298"/>
      <c r="AE541" s="298"/>
      <c r="AR541" s="142" t="s">
        <v>142</v>
      </c>
      <c r="AT541" s="142" t="s">
        <v>137</v>
      </c>
      <c r="AU541" s="142" t="s">
        <v>77</v>
      </c>
      <c r="AY541" s="18" t="s">
        <v>135</v>
      </c>
      <c r="BE541" s="143">
        <f>IF(N541="základní",J541,0)</f>
        <v>0</v>
      </c>
      <c r="BF541" s="143">
        <f>IF(N541="snížená",J541,0)</f>
        <v>0</v>
      </c>
      <c r="BG541" s="143">
        <f>IF(N541="zákl. přenesená",J541,0)</f>
        <v>0</v>
      </c>
      <c r="BH541" s="143">
        <f>IF(N541="sníž. přenesená",J541,0)</f>
        <v>0</v>
      </c>
      <c r="BI541" s="143">
        <f>IF(N541="nulová",J541,0)</f>
        <v>0</v>
      </c>
      <c r="BJ541" s="18" t="s">
        <v>75</v>
      </c>
      <c r="BK541" s="143">
        <f>ROUND(I541*H541,2)</f>
        <v>0</v>
      </c>
      <c r="BL541" s="18" t="s">
        <v>142</v>
      </c>
      <c r="BM541" s="142" t="s">
        <v>1195</v>
      </c>
    </row>
    <row r="542" spans="1:65" s="12" customFormat="1">
      <c r="B542" s="144"/>
      <c r="D542" s="145" t="s">
        <v>144</v>
      </c>
      <c r="E542" s="146" t="s">
        <v>3</v>
      </c>
      <c r="F542" s="147" t="s">
        <v>1191</v>
      </c>
      <c r="H542" s="146" t="s">
        <v>3</v>
      </c>
      <c r="L542" s="144"/>
      <c r="M542" s="148"/>
      <c r="N542" s="149"/>
      <c r="O542" s="149"/>
      <c r="P542" s="149"/>
      <c r="Q542" s="149"/>
      <c r="R542" s="149"/>
      <c r="S542" s="149"/>
      <c r="T542" s="150"/>
      <c r="AT542" s="146" t="s">
        <v>144</v>
      </c>
      <c r="AU542" s="146" t="s">
        <v>77</v>
      </c>
      <c r="AV542" s="12" t="s">
        <v>75</v>
      </c>
      <c r="AW542" s="12" t="s">
        <v>30</v>
      </c>
      <c r="AX542" s="12" t="s">
        <v>70</v>
      </c>
      <c r="AY542" s="146" t="s">
        <v>135</v>
      </c>
    </row>
    <row r="543" spans="1:65" s="13" customFormat="1">
      <c r="B543" s="151"/>
      <c r="D543" s="145" t="s">
        <v>144</v>
      </c>
      <c r="E543" s="152" t="s">
        <v>3</v>
      </c>
      <c r="F543" s="153" t="s">
        <v>1192</v>
      </c>
      <c r="H543" s="154">
        <v>344.476</v>
      </c>
      <c r="L543" s="151"/>
      <c r="M543" s="155"/>
      <c r="N543" s="156"/>
      <c r="O543" s="156"/>
      <c r="P543" s="156"/>
      <c r="Q543" s="156"/>
      <c r="R543" s="156"/>
      <c r="S543" s="156"/>
      <c r="T543" s="157"/>
      <c r="AT543" s="152" t="s">
        <v>144</v>
      </c>
      <c r="AU543" s="152" t="s">
        <v>77</v>
      </c>
      <c r="AV543" s="13" t="s">
        <v>77</v>
      </c>
      <c r="AW543" s="13" t="s">
        <v>30</v>
      </c>
      <c r="AX543" s="13" t="s">
        <v>75</v>
      </c>
      <c r="AY543" s="152" t="s">
        <v>135</v>
      </c>
    </row>
    <row r="544" spans="1:65" s="2" customFormat="1" ht="16.5" customHeight="1">
      <c r="A544" s="298"/>
      <c r="B544" s="131"/>
      <c r="C544" s="132" t="s">
        <v>453</v>
      </c>
      <c r="D544" s="132" t="s">
        <v>137</v>
      </c>
      <c r="E544" s="133" t="s">
        <v>1196</v>
      </c>
      <c r="F544" s="134" t="s">
        <v>1197</v>
      </c>
      <c r="G544" s="135" t="s">
        <v>140</v>
      </c>
      <c r="H544" s="136">
        <v>1215.44</v>
      </c>
      <c r="I544" s="137"/>
      <c r="J544" s="137">
        <f>ROUND(I544*H544,2)</f>
        <v>0</v>
      </c>
      <c r="K544" s="134" t="s">
        <v>141</v>
      </c>
      <c r="L544" s="31"/>
      <c r="M544" s="138" t="s">
        <v>3</v>
      </c>
      <c r="N544" s="139" t="s">
        <v>41</v>
      </c>
      <c r="O544" s="140">
        <v>0.11</v>
      </c>
      <c r="P544" s="140">
        <f>O544*H544</f>
        <v>133.69840000000002</v>
      </c>
      <c r="Q544" s="140">
        <v>2.9E-4</v>
      </c>
      <c r="R544" s="140">
        <f>Q544*H544</f>
        <v>0.3524776</v>
      </c>
      <c r="S544" s="140">
        <v>0</v>
      </c>
      <c r="T544" s="141">
        <f>S544*H544</f>
        <v>0</v>
      </c>
      <c r="U544" s="298"/>
      <c r="V544" s="298"/>
      <c r="W544" s="298"/>
      <c r="X544" s="298"/>
      <c r="Y544" s="298"/>
      <c r="Z544" s="298"/>
      <c r="AA544" s="298"/>
      <c r="AB544" s="298"/>
      <c r="AC544" s="298"/>
      <c r="AD544" s="298"/>
      <c r="AE544" s="298"/>
      <c r="AR544" s="142" t="s">
        <v>142</v>
      </c>
      <c r="AT544" s="142" t="s">
        <v>137</v>
      </c>
      <c r="AU544" s="142" t="s">
        <v>77</v>
      </c>
      <c r="AY544" s="18" t="s">
        <v>135</v>
      </c>
      <c r="BE544" s="143">
        <f>IF(N544="základní",J544,0)</f>
        <v>0</v>
      </c>
      <c r="BF544" s="143">
        <f>IF(N544="snížená",J544,0)</f>
        <v>0</v>
      </c>
      <c r="BG544" s="143">
        <f>IF(N544="zákl. přenesená",J544,0)</f>
        <v>0</v>
      </c>
      <c r="BH544" s="143">
        <f>IF(N544="sníž. přenesená",J544,0)</f>
        <v>0</v>
      </c>
      <c r="BI544" s="143">
        <f>IF(N544="nulová",J544,0)</f>
        <v>0</v>
      </c>
      <c r="BJ544" s="18" t="s">
        <v>75</v>
      </c>
      <c r="BK544" s="143">
        <f>ROUND(I544*H544,2)</f>
        <v>0</v>
      </c>
      <c r="BL544" s="18" t="s">
        <v>142</v>
      </c>
      <c r="BM544" s="142" t="s">
        <v>1198</v>
      </c>
    </row>
    <row r="545" spans="1:65" s="12" customFormat="1">
      <c r="B545" s="144"/>
      <c r="D545" s="145" t="s">
        <v>144</v>
      </c>
      <c r="E545" s="146" t="s">
        <v>3</v>
      </c>
      <c r="F545" s="147" t="s">
        <v>863</v>
      </c>
      <c r="H545" s="146" t="s">
        <v>3</v>
      </c>
      <c r="L545" s="144"/>
      <c r="M545" s="148"/>
      <c r="N545" s="149"/>
      <c r="O545" s="149"/>
      <c r="P545" s="149"/>
      <c r="Q545" s="149"/>
      <c r="R545" s="149"/>
      <c r="S545" s="149"/>
      <c r="T545" s="150"/>
      <c r="AT545" s="146" t="s">
        <v>144</v>
      </c>
      <c r="AU545" s="146" t="s">
        <v>77</v>
      </c>
      <c r="AV545" s="12" t="s">
        <v>75</v>
      </c>
      <c r="AW545" s="12" t="s">
        <v>30</v>
      </c>
      <c r="AX545" s="12" t="s">
        <v>70</v>
      </c>
      <c r="AY545" s="146" t="s">
        <v>135</v>
      </c>
    </row>
    <row r="546" spans="1:65" s="12" customFormat="1">
      <c r="B546" s="144"/>
      <c r="D546" s="145" t="s">
        <v>144</v>
      </c>
      <c r="E546" s="146" t="s">
        <v>3</v>
      </c>
      <c r="F546" s="147" t="s">
        <v>409</v>
      </c>
      <c r="H546" s="146" t="s">
        <v>3</v>
      </c>
      <c r="L546" s="144"/>
      <c r="M546" s="148"/>
      <c r="N546" s="149"/>
      <c r="O546" s="149"/>
      <c r="P546" s="149"/>
      <c r="Q546" s="149"/>
      <c r="R546" s="149"/>
      <c r="S546" s="149"/>
      <c r="T546" s="150"/>
      <c r="AT546" s="146" t="s">
        <v>144</v>
      </c>
      <c r="AU546" s="146" t="s">
        <v>77</v>
      </c>
      <c r="AV546" s="12" t="s">
        <v>75</v>
      </c>
      <c r="AW546" s="12" t="s">
        <v>30</v>
      </c>
      <c r="AX546" s="12" t="s">
        <v>70</v>
      </c>
      <c r="AY546" s="146" t="s">
        <v>135</v>
      </c>
    </row>
    <row r="547" spans="1:65" s="12" customFormat="1">
      <c r="B547" s="144"/>
      <c r="D547" s="145" t="s">
        <v>144</v>
      </c>
      <c r="E547" s="146" t="s">
        <v>3</v>
      </c>
      <c r="F547" s="147" t="s">
        <v>864</v>
      </c>
      <c r="H547" s="146" t="s">
        <v>3</v>
      </c>
      <c r="L547" s="144"/>
      <c r="M547" s="148"/>
      <c r="N547" s="149"/>
      <c r="O547" s="149"/>
      <c r="P547" s="149"/>
      <c r="Q547" s="149"/>
      <c r="R547" s="149"/>
      <c r="S547" s="149"/>
      <c r="T547" s="150"/>
      <c r="AT547" s="146" t="s">
        <v>144</v>
      </c>
      <c r="AU547" s="146" t="s">
        <v>77</v>
      </c>
      <c r="AV547" s="12" t="s">
        <v>75</v>
      </c>
      <c r="AW547" s="12" t="s">
        <v>30</v>
      </c>
      <c r="AX547" s="12" t="s">
        <v>70</v>
      </c>
      <c r="AY547" s="146" t="s">
        <v>135</v>
      </c>
    </row>
    <row r="548" spans="1:65" s="13" customFormat="1">
      <c r="B548" s="151"/>
      <c r="D548" s="145" t="s">
        <v>144</v>
      </c>
      <c r="E548" s="152" t="s">
        <v>3</v>
      </c>
      <c r="F548" s="153" t="s">
        <v>784</v>
      </c>
      <c r="H548" s="154">
        <v>415.31</v>
      </c>
      <c r="L548" s="151"/>
      <c r="M548" s="155"/>
      <c r="N548" s="156"/>
      <c r="O548" s="156"/>
      <c r="P548" s="156"/>
      <c r="Q548" s="156"/>
      <c r="R548" s="156"/>
      <c r="S548" s="156"/>
      <c r="T548" s="157"/>
      <c r="AT548" s="152" t="s">
        <v>144</v>
      </c>
      <c r="AU548" s="152" t="s">
        <v>77</v>
      </c>
      <c r="AV548" s="13" t="s">
        <v>77</v>
      </c>
      <c r="AW548" s="13" t="s">
        <v>30</v>
      </c>
      <c r="AX548" s="13" t="s">
        <v>70</v>
      </c>
      <c r="AY548" s="152" t="s">
        <v>135</v>
      </c>
    </row>
    <row r="549" spans="1:65" s="13" customFormat="1">
      <c r="B549" s="151"/>
      <c r="D549" s="145" t="s">
        <v>144</v>
      </c>
      <c r="E549" s="152" t="s">
        <v>3</v>
      </c>
      <c r="F549" s="153" t="s">
        <v>807</v>
      </c>
      <c r="H549" s="154">
        <v>5.2</v>
      </c>
      <c r="L549" s="151"/>
      <c r="M549" s="155"/>
      <c r="N549" s="156"/>
      <c r="O549" s="156"/>
      <c r="P549" s="156"/>
      <c r="Q549" s="156"/>
      <c r="R549" s="156"/>
      <c r="S549" s="156"/>
      <c r="T549" s="157"/>
      <c r="AT549" s="152" t="s">
        <v>144</v>
      </c>
      <c r="AU549" s="152" t="s">
        <v>77</v>
      </c>
      <c r="AV549" s="13" t="s">
        <v>77</v>
      </c>
      <c r="AW549" s="13" t="s">
        <v>30</v>
      </c>
      <c r="AX549" s="13" t="s">
        <v>70</v>
      </c>
      <c r="AY549" s="152" t="s">
        <v>135</v>
      </c>
    </row>
    <row r="550" spans="1:65" s="15" customFormat="1">
      <c r="B550" s="189"/>
      <c r="D550" s="145" t="s">
        <v>144</v>
      </c>
      <c r="E550" s="190" t="s">
        <v>3</v>
      </c>
      <c r="F550" s="191" t="s">
        <v>970</v>
      </c>
      <c r="H550" s="192">
        <v>420.51</v>
      </c>
      <c r="L550" s="189"/>
      <c r="M550" s="193"/>
      <c r="N550" s="194"/>
      <c r="O550" s="194"/>
      <c r="P550" s="194"/>
      <c r="Q550" s="194"/>
      <c r="R550" s="194"/>
      <c r="S550" s="194"/>
      <c r="T550" s="195"/>
      <c r="AT550" s="190" t="s">
        <v>144</v>
      </c>
      <c r="AU550" s="190" t="s">
        <v>77</v>
      </c>
      <c r="AV550" s="15" t="s">
        <v>152</v>
      </c>
      <c r="AW550" s="15" t="s">
        <v>30</v>
      </c>
      <c r="AX550" s="15" t="s">
        <v>70</v>
      </c>
      <c r="AY550" s="190" t="s">
        <v>135</v>
      </c>
    </row>
    <row r="551" spans="1:65" s="13" customFormat="1">
      <c r="B551" s="151"/>
      <c r="D551" s="145" t="s">
        <v>144</v>
      </c>
      <c r="E551" s="152" t="s">
        <v>3</v>
      </c>
      <c r="F551" s="153" t="s">
        <v>790</v>
      </c>
      <c r="H551" s="154">
        <v>560.49</v>
      </c>
      <c r="L551" s="151"/>
      <c r="M551" s="155"/>
      <c r="N551" s="156"/>
      <c r="O551" s="156"/>
      <c r="P551" s="156"/>
      <c r="Q551" s="156"/>
      <c r="R551" s="156"/>
      <c r="S551" s="156"/>
      <c r="T551" s="157"/>
      <c r="AT551" s="152" t="s">
        <v>144</v>
      </c>
      <c r="AU551" s="152" t="s">
        <v>77</v>
      </c>
      <c r="AV551" s="13" t="s">
        <v>77</v>
      </c>
      <c r="AW551" s="13" t="s">
        <v>30</v>
      </c>
      <c r="AX551" s="13" t="s">
        <v>70</v>
      </c>
      <c r="AY551" s="152" t="s">
        <v>135</v>
      </c>
    </row>
    <row r="552" spans="1:65" s="13" customFormat="1">
      <c r="B552" s="151"/>
      <c r="D552" s="145" t="s">
        <v>144</v>
      </c>
      <c r="E552" s="152" t="s">
        <v>3</v>
      </c>
      <c r="F552" s="153" t="s">
        <v>810</v>
      </c>
      <c r="H552" s="154">
        <v>5.77</v>
      </c>
      <c r="L552" s="151"/>
      <c r="M552" s="155"/>
      <c r="N552" s="156"/>
      <c r="O552" s="156"/>
      <c r="P552" s="156"/>
      <c r="Q552" s="156"/>
      <c r="R552" s="156"/>
      <c r="S552" s="156"/>
      <c r="T552" s="157"/>
      <c r="AT552" s="152" t="s">
        <v>144</v>
      </c>
      <c r="AU552" s="152" t="s">
        <v>77</v>
      </c>
      <c r="AV552" s="13" t="s">
        <v>77</v>
      </c>
      <c r="AW552" s="13" t="s">
        <v>30</v>
      </c>
      <c r="AX552" s="13" t="s">
        <v>70</v>
      </c>
      <c r="AY552" s="152" t="s">
        <v>135</v>
      </c>
    </row>
    <row r="553" spans="1:65" s="15" customFormat="1">
      <c r="B553" s="189"/>
      <c r="D553" s="145" t="s">
        <v>144</v>
      </c>
      <c r="E553" s="190" t="s">
        <v>3</v>
      </c>
      <c r="F553" s="191" t="s">
        <v>953</v>
      </c>
      <c r="H553" s="192">
        <v>566.26</v>
      </c>
      <c r="L553" s="189"/>
      <c r="M553" s="193"/>
      <c r="N553" s="194"/>
      <c r="O553" s="194"/>
      <c r="P553" s="194"/>
      <c r="Q553" s="194"/>
      <c r="R553" s="194"/>
      <c r="S553" s="194"/>
      <c r="T553" s="195"/>
      <c r="AT553" s="190" t="s">
        <v>144</v>
      </c>
      <c r="AU553" s="190" t="s">
        <v>77</v>
      </c>
      <c r="AV553" s="15" t="s">
        <v>152</v>
      </c>
      <c r="AW553" s="15" t="s">
        <v>30</v>
      </c>
      <c r="AX553" s="15" t="s">
        <v>70</v>
      </c>
      <c r="AY553" s="190" t="s">
        <v>135</v>
      </c>
    </row>
    <row r="554" spans="1:65" s="13" customFormat="1">
      <c r="B554" s="151"/>
      <c r="D554" s="145" t="s">
        <v>144</v>
      </c>
      <c r="E554" s="152" t="s">
        <v>3</v>
      </c>
      <c r="F554" s="153" t="s">
        <v>793</v>
      </c>
      <c r="H554" s="154">
        <v>42.21</v>
      </c>
      <c r="L554" s="151"/>
      <c r="M554" s="155"/>
      <c r="N554" s="156"/>
      <c r="O554" s="156"/>
      <c r="P554" s="156"/>
      <c r="Q554" s="156"/>
      <c r="R554" s="156"/>
      <c r="S554" s="156"/>
      <c r="T554" s="157"/>
      <c r="AT554" s="152" t="s">
        <v>144</v>
      </c>
      <c r="AU554" s="152" t="s">
        <v>77</v>
      </c>
      <c r="AV554" s="13" t="s">
        <v>77</v>
      </c>
      <c r="AW554" s="13" t="s">
        <v>30</v>
      </c>
      <c r="AX554" s="13" t="s">
        <v>70</v>
      </c>
      <c r="AY554" s="152" t="s">
        <v>135</v>
      </c>
    </row>
    <row r="555" spans="1:65" s="15" customFormat="1">
      <c r="B555" s="189"/>
      <c r="D555" s="145" t="s">
        <v>144</v>
      </c>
      <c r="E555" s="190" t="s">
        <v>3</v>
      </c>
      <c r="F555" s="191" t="s">
        <v>954</v>
      </c>
      <c r="H555" s="192">
        <v>42.21</v>
      </c>
      <c r="L555" s="189"/>
      <c r="M555" s="193"/>
      <c r="N555" s="194"/>
      <c r="O555" s="194"/>
      <c r="P555" s="194"/>
      <c r="Q555" s="194"/>
      <c r="R555" s="194"/>
      <c r="S555" s="194"/>
      <c r="T555" s="195"/>
      <c r="AT555" s="190" t="s">
        <v>144</v>
      </c>
      <c r="AU555" s="190" t="s">
        <v>77</v>
      </c>
      <c r="AV555" s="15" t="s">
        <v>152</v>
      </c>
      <c r="AW555" s="15" t="s">
        <v>30</v>
      </c>
      <c r="AX555" s="15" t="s">
        <v>70</v>
      </c>
      <c r="AY555" s="190" t="s">
        <v>135</v>
      </c>
    </row>
    <row r="556" spans="1:65" s="13" customFormat="1">
      <c r="B556" s="151"/>
      <c r="D556" s="145" t="s">
        <v>144</v>
      </c>
      <c r="E556" s="152" t="s">
        <v>3</v>
      </c>
      <c r="F556" s="153" t="s">
        <v>796</v>
      </c>
      <c r="H556" s="154">
        <v>149.19</v>
      </c>
      <c r="L556" s="151"/>
      <c r="M556" s="155"/>
      <c r="N556" s="156"/>
      <c r="O556" s="156"/>
      <c r="P556" s="156"/>
      <c r="Q556" s="156"/>
      <c r="R556" s="156"/>
      <c r="S556" s="156"/>
      <c r="T556" s="157"/>
      <c r="AT556" s="152" t="s">
        <v>144</v>
      </c>
      <c r="AU556" s="152" t="s">
        <v>77</v>
      </c>
      <c r="AV556" s="13" t="s">
        <v>77</v>
      </c>
      <c r="AW556" s="13" t="s">
        <v>30</v>
      </c>
      <c r="AX556" s="13" t="s">
        <v>70</v>
      </c>
      <c r="AY556" s="152" t="s">
        <v>135</v>
      </c>
    </row>
    <row r="557" spans="1:65" s="13" customFormat="1">
      <c r="B557" s="151"/>
      <c r="D557" s="145" t="s">
        <v>144</v>
      </c>
      <c r="E557" s="152" t="s">
        <v>3</v>
      </c>
      <c r="F557" s="153" t="s">
        <v>803</v>
      </c>
      <c r="H557" s="154">
        <v>37.270000000000003</v>
      </c>
      <c r="L557" s="151"/>
      <c r="M557" s="155"/>
      <c r="N557" s="156"/>
      <c r="O557" s="156"/>
      <c r="P557" s="156"/>
      <c r="Q557" s="156"/>
      <c r="R557" s="156"/>
      <c r="S557" s="156"/>
      <c r="T557" s="157"/>
      <c r="AT557" s="152" t="s">
        <v>144</v>
      </c>
      <c r="AU557" s="152" t="s">
        <v>77</v>
      </c>
      <c r="AV557" s="13" t="s">
        <v>77</v>
      </c>
      <c r="AW557" s="13" t="s">
        <v>30</v>
      </c>
      <c r="AX557" s="13" t="s">
        <v>70</v>
      </c>
      <c r="AY557" s="152" t="s">
        <v>135</v>
      </c>
    </row>
    <row r="558" spans="1:65" s="15" customFormat="1">
      <c r="B558" s="189"/>
      <c r="D558" s="145" t="s">
        <v>144</v>
      </c>
      <c r="E558" s="190" t="s">
        <v>3</v>
      </c>
      <c r="F558" s="191" t="s">
        <v>837</v>
      </c>
      <c r="H558" s="192">
        <v>186.46</v>
      </c>
      <c r="L558" s="189"/>
      <c r="M558" s="193"/>
      <c r="N558" s="194"/>
      <c r="O558" s="194"/>
      <c r="P558" s="194"/>
      <c r="Q558" s="194"/>
      <c r="R558" s="194"/>
      <c r="S558" s="194"/>
      <c r="T558" s="195"/>
      <c r="AT558" s="190" t="s">
        <v>144</v>
      </c>
      <c r="AU558" s="190" t="s">
        <v>77</v>
      </c>
      <c r="AV558" s="15" t="s">
        <v>152</v>
      </c>
      <c r="AW558" s="15" t="s">
        <v>30</v>
      </c>
      <c r="AX558" s="15" t="s">
        <v>70</v>
      </c>
      <c r="AY558" s="190" t="s">
        <v>135</v>
      </c>
    </row>
    <row r="559" spans="1:65" s="14" customFormat="1">
      <c r="B559" s="158"/>
      <c r="D559" s="145" t="s">
        <v>144</v>
      </c>
      <c r="E559" s="159" t="s">
        <v>3</v>
      </c>
      <c r="F559" s="160" t="s">
        <v>147</v>
      </c>
      <c r="H559" s="161">
        <v>1215.44</v>
      </c>
      <c r="L559" s="158"/>
      <c r="M559" s="162"/>
      <c r="N559" s="163"/>
      <c r="O559" s="163"/>
      <c r="P559" s="163"/>
      <c r="Q559" s="163"/>
      <c r="R559" s="163"/>
      <c r="S559" s="163"/>
      <c r="T559" s="164"/>
      <c r="AT559" s="159" t="s">
        <v>144</v>
      </c>
      <c r="AU559" s="159" t="s">
        <v>77</v>
      </c>
      <c r="AV559" s="14" t="s">
        <v>142</v>
      </c>
      <c r="AW559" s="14" t="s">
        <v>30</v>
      </c>
      <c r="AX559" s="14" t="s">
        <v>75</v>
      </c>
      <c r="AY559" s="159" t="s">
        <v>135</v>
      </c>
    </row>
    <row r="560" spans="1:65" s="2" customFormat="1" ht="16.5" customHeight="1">
      <c r="A560" s="298"/>
      <c r="B560" s="131"/>
      <c r="C560" s="132" t="s">
        <v>1199</v>
      </c>
      <c r="D560" s="132" t="s">
        <v>137</v>
      </c>
      <c r="E560" s="133" t="s">
        <v>1200</v>
      </c>
      <c r="F560" s="134" t="s">
        <v>1201</v>
      </c>
      <c r="G560" s="135" t="s">
        <v>140</v>
      </c>
      <c r="H560" s="136">
        <v>811.06</v>
      </c>
      <c r="I560" s="137"/>
      <c r="J560" s="137">
        <f>ROUND(I560*H560,2)</f>
        <v>0</v>
      </c>
      <c r="K560" s="134" t="s">
        <v>141</v>
      </c>
      <c r="L560" s="31"/>
      <c r="M560" s="138" t="s">
        <v>3</v>
      </c>
      <c r="N560" s="139" t="s">
        <v>41</v>
      </c>
      <c r="O560" s="140">
        <v>0.08</v>
      </c>
      <c r="P560" s="140">
        <f>O560*H560</f>
        <v>64.884799999999998</v>
      </c>
      <c r="Q560" s="140">
        <v>6.8999999999999997E-4</v>
      </c>
      <c r="R560" s="140">
        <f>Q560*H560</f>
        <v>0.55963139999999989</v>
      </c>
      <c r="S560" s="140">
        <v>0</v>
      </c>
      <c r="T560" s="141">
        <f>S560*H560</f>
        <v>0</v>
      </c>
      <c r="U560" s="298"/>
      <c r="V560" s="298"/>
      <c r="W560" s="298"/>
      <c r="X560" s="298"/>
      <c r="Y560" s="298"/>
      <c r="Z560" s="298"/>
      <c r="AA560" s="298"/>
      <c r="AB560" s="298"/>
      <c r="AC560" s="298"/>
      <c r="AD560" s="298"/>
      <c r="AE560" s="298"/>
      <c r="AR560" s="142" t="s">
        <v>142</v>
      </c>
      <c r="AT560" s="142" t="s">
        <v>137</v>
      </c>
      <c r="AU560" s="142" t="s">
        <v>77</v>
      </c>
      <c r="AY560" s="18" t="s">
        <v>135</v>
      </c>
      <c r="BE560" s="143">
        <f>IF(N560="základní",J560,0)</f>
        <v>0</v>
      </c>
      <c r="BF560" s="143">
        <f>IF(N560="snížená",J560,0)</f>
        <v>0</v>
      </c>
      <c r="BG560" s="143">
        <f>IF(N560="zákl. přenesená",J560,0)</f>
        <v>0</v>
      </c>
      <c r="BH560" s="143">
        <f>IF(N560="sníž. přenesená",J560,0)</f>
        <v>0</v>
      </c>
      <c r="BI560" s="143">
        <f>IF(N560="nulová",J560,0)</f>
        <v>0</v>
      </c>
      <c r="BJ560" s="18" t="s">
        <v>75</v>
      </c>
      <c r="BK560" s="143">
        <f>ROUND(I560*H560,2)</f>
        <v>0</v>
      </c>
      <c r="BL560" s="18" t="s">
        <v>142</v>
      </c>
      <c r="BM560" s="142" t="s">
        <v>1202</v>
      </c>
    </row>
    <row r="561" spans="1:65" s="12" customFormat="1">
      <c r="B561" s="144"/>
      <c r="D561" s="145" t="s">
        <v>144</v>
      </c>
      <c r="E561" s="146" t="s">
        <v>3</v>
      </c>
      <c r="F561" s="147" t="s">
        <v>863</v>
      </c>
      <c r="H561" s="146" t="s">
        <v>3</v>
      </c>
      <c r="L561" s="144"/>
      <c r="M561" s="148"/>
      <c r="N561" s="149"/>
      <c r="O561" s="149"/>
      <c r="P561" s="149"/>
      <c r="Q561" s="149"/>
      <c r="R561" s="149"/>
      <c r="S561" s="149"/>
      <c r="T561" s="150"/>
      <c r="AT561" s="146" t="s">
        <v>144</v>
      </c>
      <c r="AU561" s="146" t="s">
        <v>77</v>
      </c>
      <c r="AV561" s="12" t="s">
        <v>75</v>
      </c>
      <c r="AW561" s="12" t="s">
        <v>30</v>
      </c>
      <c r="AX561" s="12" t="s">
        <v>70</v>
      </c>
      <c r="AY561" s="146" t="s">
        <v>135</v>
      </c>
    </row>
    <row r="562" spans="1:65" s="12" customFormat="1">
      <c r="B562" s="144"/>
      <c r="D562" s="145" t="s">
        <v>144</v>
      </c>
      <c r="E562" s="146" t="s">
        <v>3</v>
      </c>
      <c r="F562" s="147" t="s">
        <v>409</v>
      </c>
      <c r="H562" s="146" t="s">
        <v>3</v>
      </c>
      <c r="L562" s="144"/>
      <c r="M562" s="148"/>
      <c r="N562" s="149"/>
      <c r="O562" s="149"/>
      <c r="P562" s="149"/>
      <c r="Q562" s="149"/>
      <c r="R562" s="149"/>
      <c r="S562" s="149"/>
      <c r="T562" s="150"/>
      <c r="AT562" s="146" t="s">
        <v>144</v>
      </c>
      <c r="AU562" s="146" t="s">
        <v>77</v>
      </c>
      <c r="AV562" s="12" t="s">
        <v>75</v>
      </c>
      <c r="AW562" s="12" t="s">
        <v>30</v>
      </c>
      <c r="AX562" s="12" t="s">
        <v>70</v>
      </c>
      <c r="AY562" s="146" t="s">
        <v>135</v>
      </c>
    </row>
    <row r="563" spans="1:65" s="12" customFormat="1">
      <c r="B563" s="144"/>
      <c r="D563" s="145" t="s">
        <v>144</v>
      </c>
      <c r="E563" s="146" t="s">
        <v>3</v>
      </c>
      <c r="F563" s="147" t="s">
        <v>864</v>
      </c>
      <c r="H563" s="146" t="s">
        <v>3</v>
      </c>
      <c r="L563" s="144"/>
      <c r="M563" s="148"/>
      <c r="N563" s="149"/>
      <c r="O563" s="149"/>
      <c r="P563" s="149"/>
      <c r="Q563" s="149"/>
      <c r="R563" s="149"/>
      <c r="S563" s="149"/>
      <c r="T563" s="150"/>
      <c r="AT563" s="146" t="s">
        <v>144</v>
      </c>
      <c r="AU563" s="146" t="s">
        <v>77</v>
      </c>
      <c r="AV563" s="12" t="s">
        <v>75</v>
      </c>
      <c r="AW563" s="12" t="s">
        <v>30</v>
      </c>
      <c r="AX563" s="12" t="s">
        <v>70</v>
      </c>
      <c r="AY563" s="146" t="s">
        <v>135</v>
      </c>
    </row>
    <row r="564" spans="1:65" s="13" customFormat="1">
      <c r="B564" s="151"/>
      <c r="D564" s="145" t="s">
        <v>144</v>
      </c>
      <c r="E564" s="152" t="s">
        <v>3</v>
      </c>
      <c r="F564" s="153" t="s">
        <v>778</v>
      </c>
      <c r="H564" s="154">
        <v>794.79</v>
      </c>
      <c r="L564" s="151"/>
      <c r="M564" s="155"/>
      <c r="N564" s="156"/>
      <c r="O564" s="156"/>
      <c r="P564" s="156"/>
      <c r="Q564" s="156"/>
      <c r="R564" s="156"/>
      <c r="S564" s="156"/>
      <c r="T564" s="157"/>
      <c r="AT564" s="152" t="s">
        <v>144</v>
      </c>
      <c r="AU564" s="152" t="s">
        <v>77</v>
      </c>
      <c r="AV564" s="13" t="s">
        <v>77</v>
      </c>
      <c r="AW564" s="13" t="s">
        <v>30</v>
      </c>
      <c r="AX564" s="13" t="s">
        <v>70</v>
      </c>
      <c r="AY564" s="152" t="s">
        <v>135</v>
      </c>
    </row>
    <row r="565" spans="1:65" s="13" customFormat="1">
      <c r="B565" s="151"/>
      <c r="D565" s="145" t="s">
        <v>144</v>
      </c>
      <c r="E565" s="152" t="s">
        <v>3</v>
      </c>
      <c r="F565" s="153" t="s">
        <v>781</v>
      </c>
      <c r="H565" s="154">
        <v>16.27</v>
      </c>
      <c r="L565" s="151"/>
      <c r="M565" s="155"/>
      <c r="N565" s="156"/>
      <c r="O565" s="156"/>
      <c r="P565" s="156"/>
      <c r="Q565" s="156"/>
      <c r="R565" s="156"/>
      <c r="S565" s="156"/>
      <c r="T565" s="157"/>
      <c r="AT565" s="152" t="s">
        <v>144</v>
      </c>
      <c r="AU565" s="152" t="s">
        <v>77</v>
      </c>
      <c r="AV565" s="13" t="s">
        <v>77</v>
      </c>
      <c r="AW565" s="13" t="s">
        <v>30</v>
      </c>
      <c r="AX565" s="13" t="s">
        <v>70</v>
      </c>
      <c r="AY565" s="152" t="s">
        <v>135</v>
      </c>
    </row>
    <row r="566" spans="1:65" s="15" customFormat="1">
      <c r="B566" s="189"/>
      <c r="D566" s="145" t="s">
        <v>144</v>
      </c>
      <c r="E566" s="190" t="s">
        <v>3</v>
      </c>
      <c r="F566" s="191" t="s">
        <v>958</v>
      </c>
      <c r="H566" s="192">
        <v>811.06</v>
      </c>
      <c r="L566" s="189"/>
      <c r="M566" s="193"/>
      <c r="N566" s="194"/>
      <c r="O566" s="194"/>
      <c r="P566" s="194"/>
      <c r="Q566" s="194"/>
      <c r="R566" s="194"/>
      <c r="S566" s="194"/>
      <c r="T566" s="195"/>
      <c r="AT566" s="190" t="s">
        <v>144</v>
      </c>
      <c r="AU566" s="190" t="s">
        <v>77</v>
      </c>
      <c r="AV566" s="15" t="s">
        <v>152</v>
      </c>
      <c r="AW566" s="15" t="s">
        <v>30</v>
      </c>
      <c r="AX566" s="15" t="s">
        <v>70</v>
      </c>
      <c r="AY566" s="190" t="s">
        <v>135</v>
      </c>
    </row>
    <row r="567" spans="1:65" s="14" customFormat="1">
      <c r="B567" s="158"/>
      <c r="D567" s="145" t="s">
        <v>144</v>
      </c>
      <c r="E567" s="159" t="s">
        <v>3</v>
      </c>
      <c r="F567" s="160" t="s">
        <v>147</v>
      </c>
      <c r="H567" s="161">
        <v>811.06</v>
      </c>
      <c r="L567" s="158"/>
      <c r="M567" s="162"/>
      <c r="N567" s="163"/>
      <c r="O567" s="163"/>
      <c r="P567" s="163"/>
      <c r="Q567" s="163"/>
      <c r="R567" s="163"/>
      <c r="S567" s="163"/>
      <c r="T567" s="164"/>
      <c r="AT567" s="159" t="s">
        <v>144</v>
      </c>
      <c r="AU567" s="159" t="s">
        <v>77</v>
      </c>
      <c r="AV567" s="14" t="s">
        <v>142</v>
      </c>
      <c r="AW567" s="14" t="s">
        <v>30</v>
      </c>
      <c r="AX567" s="14" t="s">
        <v>75</v>
      </c>
      <c r="AY567" s="159" t="s">
        <v>135</v>
      </c>
    </row>
    <row r="568" spans="1:65" s="2" customFormat="1" ht="24">
      <c r="A568" s="298"/>
      <c r="B568" s="131"/>
      <c r="C568" s="132" t="s">
        <v>1203</v>
      </c>
      <c r="D568" s="132" t="s">
        <v>137</v>
      </c>
      <c r="E568" s="133" t="s">
        <v>1204</v>
      </c>
      <c r="F568" s="134" t="s">
        <v>1205</v>
      </c>
      <c r="G568" s="135" t="s">
        <v>228</v>
      </c>
      <c r="H568" s="136">
        <v>24.15</v>
      </c>
      <c r="I568" s="137"/>
      <c r="J568" s="137">
        <f>ROUND(I568*H568,2)</f>
        <v>0</v>
      </c>
      <c r="K568" s="134" t="s">
        <v>141</v>
      </c>
      <c r="L568" s="31"/>
      <c r="M568" s="138" t="s">
        <v>3</v>
      </c>
      <c r="N568" s="139" t="s">
        <v>41</v>
      </c>
      <c r="O568" s="140">
        <v>6.7000000000000004E-2</v>
      </c>
      <c r="P568" s="140">
        <f>O568*H568</f>
        <v>1.61805</v>
      </c>
      <c r="Q568" s="140">
        <v>0</v>
      </c>
      <c r="R568" s="140">
        <f>Q568*H568</f>
        <v>0</v>
      </c>
      <c r="S568" s="140">
        <v>0</v>
      </c>
      <c r="T568" s="141">
        <f>S568*H568</f>
        <v>0</v>
      </c>
      <c r="U568" s="298"/>
      <c r="V568" s="298"/>
      <c r="W568" s="298"/>
      <c r="X568" s="298"/>
      <c r="Y568" s="298"/>
      <c r="Z568" s="298"/>
      <c r="AA568" s="298"/>
      <c r="AB568" s="298"/>
      <c r="AC568" s="298"/>
      <c r="AD568" s="298"/>
      <c r="AE568" s="298"/>
      <c r="AR568" s="142" t="s">
        <v>142</v>
      </c>
      <c r="AT568" s="142" t="s">
        <v>137</v>
      </c>
      <c r="AU568" s="142" t="s">
        <v>77</v>
      </c>
      <c r="AY568" s="18" t="s">
        <v>135</v>
      </c>
      <c r="BE568" s="143">
        <f>IF(N568="základní",J568,0)</f>
        <v>0</v>
      </c>
      <c r="BF568" s="143">
        <f>IF(N568="snížená",J568,0)</f>
        <v>0</v>
      </c>
      <c r="BG568" s="143">
        <f>IF(N568="zákl. přenesená",J568,0)</f>
        <v>0</v>
      </c>
      <c r="BH568" s="143">
        <f>IF(N568="sníž. přenesená",J568,0)</f>
        <v>0</v>
      </c>
      <c r="BI568" s="143">
        <f>IF(N568="nulová",J568,0)</f>
        <v>0</v>
      </c>
      <c r="BJ568" s="18" t="s">
        <v>75</v>
      </c>
      <c r="BK568" s="143">
        <f>ROUND(I568*H568,2)</f>
        <v>0</v>
      </c>
      <c r="BL568" s="18" t="s">
        <v>142</v>
      </c>
      <c r="BM568" s="142" t="s">
        <v>1206</v>
      </c>
    </row>
    <row r="569" spans="1:65" s="12" customFormat="1">
      <c r="B569" s="144"/>
      <c r="D569" s="145" t="s">
        <v>144</v>
      </c>
      <c r="E569" s="146" t="s">
        <v>3</v>
      </c>
      <c r="F569" s="147" t="s">
        <v>844</v>
      </c>
      <c r="H569" s="146" t="s">
        <v>3</v>
      </c>
      <c r="L569" s="144"/>
      <c r="M569" s="148"/>
      <c r="N569" s="149"/>
      <c r="O569" s="149"/>
      <c r="P569" s="149"/>
      <c r="Q569" s="149"/>
      <c r="R569" s="149"/>
      <c r="S569" s="149"/>
      <c r="T569" s="150"/>
      <c r="AT569" s="146" t="s">
        <v>144</v>
      </c>
      <c r="AU569" s="146" t="s">
        <v>77</v>
      </c>
      <c r="AV569" s="12" t="s">
        <v>75</v>
      </c>
      <c r="AW569" s="12" t="s">
        <v>30</v>
      </c>
      <c r="AX569" s="12" t="s">
        <v>70</v>
      </c>
      <c r="AY569" s="146" t="s">
        <v>135</v>
      </c>
    </row>
    <row r="570" spans="1:65" s="13" customFormat="1">
      <c r="B570" s="151"/>
      <c r="D570" s="145" t="s">
        <v>144</v>
      </c>
      <c r="E570" s="152" t="s">
        <v>3</v>
      </c>
      <c r="F570" s="153" t="s">
        <v>1207</v>
      </c>
      <c r="H570" s="154">
        <v>24.15</v>
      </c>
      <c r="L570" s="151"/>
      <c r="M570" s="155"/>
      <c r="N570" s="156"/>
      <c r="O570" s="156"/>
      <c r="P570" s="156"/>
      <c r="Q570" s="156"/>
      <c r="R570" s="156"/>
      <c r="S570" s="156"/>
      <c r="T570" s="157"/>
      <c r="AT570" s="152" t="s">
        <v>144</v>
      </c>
      <c r="AU570" s="152" t="s">
        <v>77</v>
      </c>
      <c r="AV570" s="13" t="s">
        <v>77</v>
      </c>
      <c r="AW570" s="13" t="s">
        <v>30</v>
      </c>
      <c r="AX570" s="13" t="s">
        <v>70</v>
      </c>
      <c r="AY570" s="152" t="s">
        <v>135</v>
      </c>
    </row>
    <row r="571" spans="1:65" s="14" customFormat="1">
      <c r="B571" s="158"/>
      <c r="D571" s="145" t="s">
        <v>144</v>
      </c>
      <c r="E571" s="159" t="s">
        <v>3</v>
      </c>
      <c r="F571" s="160" t="s">
        <v>147</v>
      </c>
      <c r="H571" s="161">
        <v>24.15</v>
      </c>
      <c r="L571" s="158"/>
      <c r="M571" s="162"/>
      <c r="N571" s="163"/>
      <c r="O571" s="163"/>
      <c r="P571" s="163"/>
      <c r="Q571" s="163"/>
      <c r="R571" s="163"/>
      <c r="S571" s="163"/>
      <c r="T571" s="164"/>
      <c r="AT571" s="159" t="s">
        <v>144</v>
      </c>
      <c r="AU571" s="159" t="s">
        <v>77</v>
      </c>
      <c r="AV571" s="14" t="s">
        <v>142</v>
      </c>
      <c r="AW571" s="14" t="s">
        <v>30</v>
      </c>
      <c r="AX571" s="14" t="s">
        <v>75</v>
      </c>
      <c r="AY571" s="159" t="s">
        <v>135</v>
      </c>
    </row>
    <row r="572" spans="1:65" s="2" customFormat="1" ht="24">
      <c r="A572" s="298"/>
      <c r="B572" s="131"/>
      <c r="C572" s="132" t="s">
        <v>1208</v>
      </c>
      <c r="D572" s="132" t="s">
        <v>137</v>
      </c>
      <c r="E572" s="133" t="s">
        <v>1209</v>
      </c>
      <c r="F572" s="134" t="s">
        <v>1210</v>
      </c>
      <c r="G572" s="135" t="s">
        <v>228</v>
      </c>
      <c r="H572" s="136">
        <v>23.15</v>
      </c>
      <c r="I572" s="137"/>
      <c r="J572" s="137">
        <f>ROUND(I572*H572,2)</f>
        <v>0</v>
      </c>
      <c r="K572" s="134" t="s">
        <v>141</v>
      </c>
      <c r="L572" s="31"/>
      <c r="M572" s="138" t="s">
        <v>3</v>
      </c>
      <c r="N572" s="139" t="s">
        <v>41</v>
      </c>
      <c r="O572" s="140">
        <v>9.2999999999999999E-2</v>
      </c>
      <c r="P572" s="140">
        <f>O572*H572</f>
        <v>2.1529499999999997</v>
      </c>
      <c r="Q572" s="140">
        <v>0</v>
      </c>
      <c r="R572" s="140">
        <f>Q572*H572</f>
        <v>0</v>
      </c>
      <c r="S572" s="140">
        <v>0</v>
      </c>
      <c r="T572" s="141">
        <f>S572*H572</f>
        <v>0</v>
      </c>
      <c r="U572" s="298"/>
      <c r="V572" s="298"/>
      <c r="W572" s="298"/>
      <c r="X572" s="298"/>
      <c r="Y572" s="298"/>
      <c r="Z572" s="298"/>
      <c r="AA572" s="298"/>
      <c r="AB572" s="298"/>
      <c r="AC572" s="298"/>
      <c r="AD572" s="298"/>
      <c r="AE572" s="298"/>
      <c r="AR572" s="142" t="s">
        <v>142</v>
      </c>
      <c r="AT572" s="142" t="s">
        <v>137</v>
      </c>
      <c r="AU572" s="142" t="s">
        <v>77</v>
      </c>
      <c r="AY572" s="18" t="s">
        <v>135</v>
      </c>
      <c r="BE572" s="143">
        <f>IF(N572="základní",J572,0)</f>
        <v>0</v>
      </c>
      <c r="BF572" s="143">
        <f>IF(N572="snížená",J572,0)</f>
        <v>0</v>
      </c>
      <c r="BG572" s="143">
        <f>IF(N572="zákl. přenesená",J572,0)</f>
        <v>0</v>
      </c>
      <c r="BH572" s="143">
        <f>IF(N572="sníž. přenesená",J572,0)</f>
        <v>0</v>
      </c>
      <c r="BI572" s="143">
        <f>IF(N572="nulová",J572,0)</f>
        <v>0</v>
      </c>
      <c r="BJ572" s="18" t="s">
        <v>75</v>
      </c>
      <c r="BK572" s="143">
        <f>ROUND(I572*H572,2)</f>
        <v>0</v>
      </c>
      <c r="BL572" s="18" t="s">
        <v>142</v>
      </c>
      <c r="BM572" s="142" t="s">
        <v>1211</v>
      </c>
    </row>
    <row r="573" spans="1:65" s="12" customFormat="1">
      <c r="B573" s="144"/>
      <c r="D573" s="145" t="s">
        <v>144</v>
      </c>
      <c r="E573" s="146" t="s">
        <v>3</v>
      </c>
      <c r="F573" s="147" t="s">
        <v>844</v>
      </c>
      <c r="H573" s="146" t="s">
        <v>3</v>
      </c>
      <c r="L573" s="144"/>
      <c r="M573" s="148"/>
      <c r="N573" s="149"/>
      <c r="O573" s="149"/>
      <c r="P573" s="149"/>
      <c r="Q573" s="149"/>
      <c r="R573" s="149"/>
      <c r="S573" s="149"/>
      <c r="T573" s="150"/>
      <c r="AT573" s="146" t="s">
        <v>144</v>
      </c>
      <c r="AU573" s="146" t="s">
        <v>77</v>
      </c>
      <c r="AV573" s="12" t="s">
        <v>75</v>
      </c>
      <c r="AW573" s="12" t="s">
        <v>30</v>
      </c>
      <c r="AX573" s="12" t="s">
        <v>70</v>
      </c>
      <c r="AY573" s="146" t="s">
        <v>135</v>
      </c>
    </row>
    <row r="574" spans="1:65" s="13" customFormat="1">
      <c r="B574" s="151"/>
      <c r="D574" s="145" t="s">
        <v>144</v>
      </c>
      <c r="E574" s="152" t="s">
        <v>3</v>
      </c>
      <c r="F574" s="153" t="s">
        <v>1212</v>
      </c>
      <c r="H574" s="154">
        <v>23.15</v>
      </c>
      <c r="L574" s="151"/>
      <c r="M574" s="155"/>
      <c r="N574" s="156"/>
      <c r="O574" s="156"/>
      <c r="P574" s="156"/>
      <c r="Q574" s="156"/>
      <c r="R574" s="156"/>
      <c r="S574" s="156"/>
      <c r="T574" s="157"/>
      <c r="AT574" s="152" t="s">
        <v>144</v>
      </c>
      <c r="AU574" s="152" t="s">
        <v>77</v>
      </c>
      <c r="AV574" s="13" t="s">
        <v>77</v>
      </c>
      <c r="AW574" s="13" t="s">
        <v>30</v>
      </c>
      <c r="AX574" s="13" t="s">
        <v>70</v>
      </c>
      <c r="AY574" s="152" t="s">
        <v>135</v>
      </c>
    </row>
    <row r="575" spans="1:65" s="14" customFormat="1">
      <c r="B575" s="158"/>
      <c r="D575" s="145" t="s">
        <v>144</v>
      </c>
      <c r="E575" s="159" t="s">
        <v>3</v>
      </c>
      <c r="F575" s="160" t="s">
        <v>147</v>
      </c>
      <c r="H575" s="161">
        <v>23.15</v>
      </c>
      <c r="L575" s="158"/>
      <c r="M575" s="162"/>
      <c r="N575" s="163"/>
      <c r="O575" s="163"/>
      <c r="P575" s="163"/>
      <c r="Q575" s="163"/>
      <c r="R575" s="163"/>
      <c r="S575" s="163"/>
      <c r="T575" s="164"/>
      <c r="AT575" s="159" t="s">
        <v>144</v>
      </c>
      <c r="AU575" s="159" t="s">
        <v>77</v>
      </c>
      <c r="AV575" s="14" t="s">
        <v>142</v>
      </c>
      <c r="AW575" s="14" t="s">
        <v>30</v>
      </c>
      <c r="AX575" s="14" t="s">
        <v>75</v>
      </c>
      <c r="AY575" s="159" t="s">
        <v>135</v>
      </c>
    </row>
    <row r="576" spans="1:65" s="2" customFormat="1" ht="33" customHeight="1">
      <c r="A576" s="298"/>
      <c r="B576" s="131"/>
      <c r="C576" s="132" t="s">
        <v>1213</v>
      </c>
      <c r="D576" s="132" t="s">
        <v>137</v>
      </c>
      <c r="E576" s="133" t="s">
        <v>1214</v>
      </c>
      <c r="F576" s="134" t="s">
        <v>1215</v>
      </c>
      <c r="G576" s="135" t="s">
        <v>228</v>
      </c>
      <c r="H576" s="136">
        <v>24.15</v>
      </c>
      <c r="I576" s="137"/>
      <c r="J576" s="137">
        <f>ROUND(I576*H576,2)</f>
        <v>0</v>
      </c>
      <c r="K576" s="134" t="s">
        <v>141</v>
      </c>
      <c r="L576" s="31"/>
      <c r="M576" s="138" t="s">
        <v>3</v>
      </c>
      <c r="N576" s="139" t="s">
        <v>41</v>
      </c>
      <c r="O576" s="140">
        <v>0.186</v>
      </c>
      <c r="P576" s="140">
        <f>O576*H576</f>
        <v>4.4918999999999993</v>
      </c>
      <c r="Q576" s="140">
        <v>6.0999999999999997E-4</v>
      </c>
      <c r="R576" s="140">
        <f>Q576*H576</f>
        <v>1.4731499999999998E-2</v>
      </c>
      <c r="S576" s="140">
        <v>0</v>
      </c>
      <c r="T576" s="141">
        <f>S576*H576</f>
        <v>0</v>
      </c>
      <c r="U576" s="298"/>
      <c r="V576" s="298"/>
      <c r="W576" s="298"/>
      <c r="X576" s="298"/>
      <c r="Y576" s="298"/>
      <c r="Z576" s="298"/>
      <c r="AA576" s="298"/>
      <c r="AB576" s="298"/>
      <c r="AC576" s="298"/>
      <c r="AD576" s="298"/>
      <c r="AE576" s="298"/>
      <c r="AR576" s="142" t="s">
        <v>142</v>
      </c>
      <c r="AT576" s="142" t="s">
        <v>137</v>
      </c>
      <c r="AU576" s="142" t="s">
        <v>77</v>
      </c>
      <c r="AY576" s="18" t="s">
        <v>135</v>
      </c>
      <c r="BE576" s="143">
        <f>IF(N576="základní",J576,0)</f>
        <v>0</v>
      </c>
      <c r="BF576" s="143">
        <f>IF(N576="snížená",J576,0)</f>
        <v>0</v>
      </c>
      <c r="BG576" s="143">
        <f>IF(N576="zákl. přenesená",J576,0)</f>
        <v>0</v>
      </c>
      <c r="BH576" s="143">
        <f>IF(N576="sníž. přenesená",J576,0)</f>
        <v>0</v>
      </c>
      <c r="BI576" s="143">
        <f>IF(N576="nulová",J576,0)</f>
        <v>0</v>
      </c>
      <c r="BJ576" s="18" t="s">
        <v>75</v>
      </c>
      <c r="BK576" s="143">
        <f>ROUND(I576*H576,2)</f>
        <v>0</v>
      </c>
      <c r="BL576" s="18" t="s">
        <v>142</v>
      </c>
      <c r="BM576" s="142" t="s">
        <v>1216</v>
      </c>
    </row>
    <row r="577" spans="1:65" s="12" customFormat="1">
      <c r="B577" s="144"/>
      <c r="D577" s="145" t="s">
        <v>144</v>
      </c>
      <c r="E577" s="146" t="s">
        <v>3</v>
      </c>
      <c r="F577" s="147" t="s">
        <v>844</v>
      </c>
      <c r="H577" s="146" t="s">
        <v>3</v>
      </c>
      <c r="L577" s="144"/>
      <c r="M577" s="148"/>
      <c r="N577" s="149"/>
      <c r="O577" s="149"/>
      <c r="P577" s="149"/>
      <c r="Q577" s="149"/>
      <c r="R577" s="149"/>
      <c r="S577" s="149"/>
      <c r="T577" s="150"/>
      <c r="AT577" s="146" t="s">
        <v>144</v>
      </c>
      <c r="AU577" s="146" t="s">
        <v>77</v>
      </c>
      <c r="AV577" s="12" t="s">
        <v>75</v>
      </c>
      <c r="AW577" s="12" t="s">
        <v>30</v>
      </c>
      <c r="AX577" s="12" t="s">
        <v>70</v>
      </c>
      <c r="AY577" s="146" t="s">
        <v>135</v>
      </c>
    </row>
    <row r="578" spans="1:65" s="13" customFormat="1">
      <c r="B578" s="151"/>
      <c r="D578" s="145" t="s">
        <v>144</v>
      </c>
      <c r="E578" s="152" t="s">
        <v>3</v>
      </c>
      <c r="F578" s="153" t="s">
        <v>1207</v>
      </c>
      <c r="H578" s="154">
        <v>24.15</v>
      </c>
      <c r="L578" s="151"/>
      <c r="M578" s="155"/>
      <c r="N578" s="156"/>
      <c r="O578" s="156"/>
      <c r="P578" s="156"/>
      <c r="Q578" s="156"/>
      <c r="R578" s="156"/>
      <c r="S578" s="156"/>
      <c r="T578" s="157"/>
      <c r="AT578" s="152" t="s">
        <v>144</v>
      </c>
      <c r="AU578" s="152" t="s">
        <v>77</v>
      </c>
      <c r="AV578" s="13" t="s">
        <v>77</v>
      </c>
      <c r="AW578" s="13" t="s">
        <v>30</v>
      </c>
      <c r="AX578" s="13" t="s">
        <v>70</v>
      </c>
      <c r="AY578" s="152" t="s">
        <v>135</v>
      </c>
    </row>
    <row r="579" spans="1:65" s="14" customFormat="1">
      <c r="B579" s="158"/>
      <c r="D579" s="145" t="s">
        <v>144</v>
      </c>
      <c r="E579" s="159" t="s">
        <v>3</v>
      </c>
      <c r="F579" s="160" t="s">
        <v>147</v>
      </c>
      <c r="H579" s="161">
        <v>24.15</v>
      </c>
      <c r="L579" s="158"/>
      <c r="M579" s="162"/>
      <c r="N579" s="163"/>
      <c r="O579" s="163"/>
      <c r="P579" s="163"/>
      <c r="Q579" s="163"/>
      <c r="R579" s="163"/>
      <c r="S579" s="163"/>
      <c r="T579" s="164"/>
      <c r="AT579" s="159" t="s">
        <v>144</v>
      </c>
      <c r="AU579" s="159" t="s">
        <v>77</v>
      </c>
      <c r="AV579" s="14" t="s">
        <v>142</v>
      </c>
      <c r="AW579" s="14" t="s">
        <v>30</v>
      </c>
      <c r="AX579" s="14" t="s">
        <v>75</v>
      </c>
      <c r="AY579" s="159" t="s">
        <v>135</v>
      </c>
    </row>
    <row r="580" spans="1:65" s="2" customFormat="1" ht="16.5" customHeight="1">
      <c r="A580" s="298"/>
      <c r="B580" s="131"/>
      <c r="C580" s="132" t="s">
        <v>1217</v>
      </c>
      <c r="D580" s="132" t="s">
        <v>137</v>
      </c>
      <c r="E580" s="133" t="s">
        <v>1218</v>
      </c>
      <c r="F580" s="134" t="s">
        <v>1219</v>
      </c>
      <c r="G580" s="135" t="s">
        <v>228</v>
      </c>
      <c r="H580" s="136">
        <v>24.15</v>
      </c>
      <c r="I580" s="137"/>
      <c r="J580" s="137">
        <f>ROUND(I580*H580,2)</f>
        <v>0</v>
      </c>
      <c r="K580" s="134" t="s">
        <v>141</v>
      </c>
      <c r="L580" s="31"/>
      <c r="M580" s="138" t="s">
        <v>3</v>
      </c>
      <c r="N580" s="139" t="s">
        <v>41</v>
      </c>
      <c r="O580" s="140">
        <v>0.155</v>
      </c>
      <c r="P580" s="140">
        <f>O580*H580</f>
        <v>3.7432499999999997</v>
      </c>
      <c r="Q580" s="140">
        <v>0</v>
      </c>
      <c r="R580" s="140">
        <f>Q580*H580</f>
        <v>0</v>
      </c>
      <c r="S580" s="140">
        <v>0</v>
      </c>
      <c r="T580" s="141">
        <f>S580*H580</f>
        <v>0</v>
      </c>
      <c r="U580" s="298"/>
      <c r="V580" s="298"/>
      <c r="W580" s="298"/>
      <c r="X580" s="298"/>
      <c r="Y580" s="298"/>
      <c r="Z580" s="298"/>
      <c r="AA580" s="298"/>
      <c r="AB580" s="298"/>
      <c r="AC580" s="298"/>
      <c r="AD580" s="298"/>
      <c r="AE580" s="298"/>
      <c r="AR580" s="142" t="s">
        <v>142</v>
      </c>
      <c r="AT580" s="142" t="s">
        <v>137</v>
      </c>
      <c r="AU580" s="142" t="s">
        <v>77</v>
      </c>
      <c r="AY580" s="18" t="s">
        <v>135</v>
      </c>
      <c r="BE580" s="143">
        <f>IF(N580="základní",J580,0)</f>
        <v>0</v>
      </c>
      <c r="BF580" s="143">
        <f>IF(N580="snížená",J580,0)</f>
        <v>0</v>
      </c>
      <c r="BG580" s="143">
        <f>IF(N580="zákl. přenesená",J580,0)</f>
        <v>0</v>
      </c>
      <c r="BH580" s="143">
        <f>IF(N580="sníž. přenesená",J580,0)</f>
        <v>0</v>
      </c>
      <c r="BI580" s="143">
        <f>IF(N580="nulová",J580,0)</f>
        <v>0</v>
      </c>
      <c r="BJ580" s="18" t="s">
        <v>75</v>
      </c>
      <c r="BK580" s="143">
        <f>ROUND(I580*H580,2)</f>
        <v>0</v>
      </c>
      <c r="BL580" s="18" t="s">
        <v>142</v>
      </c>
      <c r="BM580" s="142" t="s">
        <v>1220</v>
      </c>
    </row>
    <row r="581" spans="1:65" s="12" customFormat="1">
      <c r="B581" s="144"/>
      <c r="D581" s="145" t="s">
        <v>144</v>
      </c>
      <c r="E581" s="146" t="s">
        <v>3</v>
      </c>
      <c r="F581" s="147" t="s">
        <v>844</v>
      </c>
      <c r="H581" s="146" t="s">
        <v>3</v>
      </c>
      <c r="L581" s="144"/>
      <c r="M581" s="148"/>
      <c r="N581" s="149"/>
      <c r="O581" s="149"/>
      <c r="P581" s="149"/>
      <c r="Q581" s="149"/>
      <c r="R581" s="149"/>
      <c r="S581" s="149"/>
      <c r="T581" s="150"/>
      <c r="AT581" s="146" t="s">
        <v>144</v>
      </c>
      <c r="AU581" s="146" t="s">
        <v>77</v>
      </c>
      <c r="AV581" s="12" t="s">
        <v>75</v>
      </c>
      <c r="AW581" s="12" t="s">
        <v>30</v>
      </c>
      <c r="AX581" s="12" t="s">
        <v>70</v>
      </c>
      <c r="AY581" s="146" t="s">
        <v>135</v>
      </c>
    </row>
    <row r="582" spans="1:65" s="13" customFormat="1">
      <c r="B582" s="151"/>
      <c r="D582" s="145" t="s">
        <v>144</v>
      </c>
      <c r="E582" s="152" t="s">
        <v>3</v>
      </c>
      <c r="F582" s="153" t="s">
        <v>1207</v>
      </c>
      <c r="H582" s="154">
        <v>24.15</v>
      </c>
      <c r="L582" s="151"/>
      <c r="M582" s="155"/>
      <c r="N582" s="156"/>
      <c r="O582" s="156"/>
      <c r="P582" s="156"/>
      <c r="Q582" s="156"/>
      <c r="R582" s="156"/>
      <c r="S582" s="156"/>
      <c r="T582" s="157"/>
      <c r="AT582" s="152" t="s">
        <v>144</v>
      </c>
      <c r="AU582" s="152" t="s">
        <v>77</v>
      </c>
      <c r="AV582" s="13" t="s">
        <v>77</v>
      </c>
      <c r="AW582" s="13" t="s">
        <v>30</v>
      </c>
      <c r="AX582" s="13" t="s">
        <v>70</v>
      </c>
      <c r="AY582" s="152" t="s">
        <v>135</v>
      </c>
    </row>
    <row r="583" spans="1:65" s="14" customFormat="1">
      <c r="B583" s="158"/>
      <c r="D583" s="145" t="s">
        <v>144</v>
      </c>
      <c r="E583" s="159" t="s">
        <v>3</v>
      </c>
      <c r="F583" s="160" t="s">
        <v>147</v>
      </c>
      <c r="H583" s="161">
        <v>24.15</v>
      </c>
      <c r="L583" s="158"/>
      <c r="M583" s="162"/>
      <c r="N583" s="163"/>
      <c r="O583" s="163"/>
      <c r="P583" s="163"/>
      <c r="Q583" s="163"/>
      <c r="R583" s="163"/>
      <c r="S583" s="163"/>
      <c r="T583" s="164"/>
      <c r="AT583" s="159" t="s">
        <v>144</v>
      </c>
      <c r="AU583" s="159" t="s">
        <v>77</v>
      </c>
      <c r="AV583" s="14" t="s">
        <v>142</v>
      </c>
      <c r="AW583" s="14" t="s">
        <v>30</v>
      </c>
      <c r="AX583" s="14" t="s">
        <v>75</v>
      </c>
      <c r="AY583" s="159" t="s">
        <v>135</v>
      </c>
    </row>
    <row r="584" spans="1:65" s="2" customFormat="1" ht="16.5" customHeight="1">
      <c r="A584" s="298"/>
      <c r="B584" s="131"/>
      <c r="C584" s="132" t="s">
        <v>1221</v>
      </c>
      <c r="D584" s="132" t="s">
        <v>137</v>
      </c>
      <c r="E584" s="133" t="s">
        <v>1222</v>
      </c>
      <c r="F584" s="134" t="s">
        <v>1223</v>
      </c>
      <c r="G584" s="135" t="s">
        <v>228</v>
      </c>
      <c r="H584" s="136">
        <v>23.15</v>
      </c>
      <c r="I584" s="137"/>
      <c r="J584" s="137">
        <f>ROUND(I584*H584,2)</f>
        <v>0</v>
      </c>
      <c r="K584" s="134" t="s">
        <v>141</v>
      </c>
      <c r="L584" s="31"/>
      <c r="M584" s="138" t="s">
        <v>3</v>
      </c>
      <c r="N584" s="139" t="s">
        <v>41</v>
      </c>
      <c r="O584" s="140">
        <v>0.19600000000000001</v>
      </c>
      <c r="P584" s="140">
        <f>O584*H584</f>
        <v>4.5373999999999999</v>
      </c>
      <c r="Q584" s="140">
        <v>0</v>
      </c>
      <c r="R584" s="140">
        <f>Q584*H584</f>
        <v>0</v>
      </c>
      <c r="S584" s="140">
        <v>0</v>
      </c>
      <c r="T584" s="141">
        <f>S584*H584</f>
        <v>0</v>
      </c>
      <c r="U584" s="298"/>
      <c r="V584" s="298"/>
      <c r="W584" s="298"/>
      <c r="X584" s="298"/>
      <c r="Y584" s="298"/>
      <c r="Z584" s="298"/>
      <c r="AA584" s="298"/>
      <c r="AB584" s="298"/>
      <c r="AC584" s="298"/>
      <c r="AD584" s="298"/>
      <c r="AE584" s="298"/>
      <c r="AR584" s="142" t="s">
        <v>142</v>
      </c>
      <c r="AT584" s="142" t="s">
        <v>137</v>
      </c>
      <c r="AU584" s="142" t="s">
        <v>77</v>
      </c>
      <c r="AY584" s="18" t="s">
        <v>135</v>
      </c>
      <c r="BE584" s="143">
        <f>IF(N584="základní",J584,0)</f>
        <v>0</v>
      </c>
      <c r="BF584" s="143">
        <f>IF(N584="snížená",J584,0)</f>
        <v>0</v>
      </c>
      <c r="BG584" s="143">
        <f>IF(N584="zákl. přenesená",J584,0)</f>
        <v>0</v>
      </c>
      <c r="BH584" s="143">
        <f>IF(N584="sníž. přenesená",J584,0)</f>
        <v>0</v>
      </c>
      <c r="BI584" s="143">
        <f>IF(N584="nulová",J584,0)</f>
        <v>0</v>
      </c>
      <c r="BJ584" s="18" t="s">
        <v>75</v>
      </c>
      <c r="BK584" s="143">
        <f>ROUND(I584*H584,2)</f>
        <v>0</v>
      </c>
      <c r="BL584" s="18" t="s">
        <v>142</v>
      </c>
      <c r="BM584" s="142" t="s">
        <v>1224</v>
      </c>
    </row>
    <row r="585" spans="1:65" s="12" customFormat="1">
      <c r="B585" s="144"/>
      <c r="D585" s="145" t="s">
        <v>144</v>
      </c>
      <c r="E585" s="146" t="s">
        <v>3</v>
      </c>
      <c r="F585" s="147" t="s">
        <v>844</v>
      </c>
      <c r="H585" s="146" t="s">
        <v>3</v>
      </c>
      <c r="L585" s="144"/>
      <c r="M585" s="148"/>
      <c r="N585" s="149"/>
      <c r="O585" s="149"/>
      <c r="P585" s="149"/>
      <c r="Q585" s="149"/>
      <c r="R585" s="149"/>
      <c r="S585" s="149"/>
      <c r="T585" s="150"/>
      <c r="AT585" s="146" t="s">
        <v>144</v>
      </c>
      <c r="AU585" s="146" t="s">
        <v>77</v>
      </c>
      <c r="AV585" s="12" t="s">
        <v>75</v>
      </c>
      <c r="AW585" s="12" t="s">
        <v>30</v>
      </c>
      <c r="AX585" s="12" t="s">
        <v>70</v>
      </c>
      <c r="AY585" s="146" t="s">
        <v>135</v>
      </c>
    </row>
    <row r="586" spans="1:65" s="13" customFormat="1">
      <c r="B586" s="151"/>
      <c r="D586" s="145" t="s">
        <v>144</v>
      </c>
      <c r="E586" s="152" t="s">
        <v>3</v>
      </c>
      <c r="F586" s="153" t="s">
        <v>1212</v>
      </c>
      <c r="H586" s="154">
        <v>23.15</v>
      </c>
      <c r="L586" s="151"/>
      <c r="M586" s="155"/>
      <c r="N586" s="156"/>
      <c r="O586" s="156"/>
      <c r="P586" s="156"/>
      <c r="Q586" s="156"/>
      <c r="R586" s="156"/>
      <c r="S586" s="156"/>
      <c r="T586" s="157"/>
      <c r="AT586" s="152" t="s">
        <v>144</v>
      </c>
      <c r="AU586" s="152" t="s">
        <v>77</v>
      </c>
      <c r="AV586" s="13" t="s">
        <v>77</v>
      </c>
      <c r="AW586" s="13" t="s">
        <v>30</v>
      </c>
      <c r="AX586" s="13" t="s">
        <v>70</v>
      </c>
      <c r="AY586" s="152" t="s">
        <v>135</v>
      </c>
    </row>
    <row r="587" spans="1:65" s="14" customFormat="1">
      <c r="B587" s="158"/>
      <c r="D587" s="145" t="s">
        <v>144</v>
      </c>
      <c r="E587" s="159" t="s">
        <v>3</v>
      </c>
      <c r="F587" s="160" t="s">
        <v>147</v>
      </c>
      <c r="H587" s="161">
        <v>23.15</v>
      </c>
      <c r="L587" s="158"/>
      <c r="M587" s="162"/>
      <c r="N587" s="163"/>
      <c r="O587" s="163"/>
      <c r="P587" s="163"/>
      <c r="Q587" s="163"/>
      <c r="R587" s="163"/>
      <c r="S587" s="163"/>
      <c r="T587" s="164"/>
      <c r="AT587" s="159" t="s">
        <v>144</v>
      </c>
      <c r="AU587" s="159" t="s">
        <v>77</v>
      </c>
      <c r="AV587" s="14" t="s">
        <v>142</v>
      </c>
      <c r="AW587" s="14" t="s">
        <v>30</v>
      </c>
      <c r="AX587" s="14" t="s">
        <v>75</v>
      </c>
      <c r="AY587" s="159" t="s">
        <v>135</v>
      </c>
    </row>
    <row r="588" spans="1:65" s="2" customFormat="1" ht="24">
      <c r="A588" s="298"/>
      <c r="B588" s="131"/>
      <c r="C588" s="132" t="s">
        <v>1225</v>
      </c>
      <c r="D588" s="132" t="s">
        <v>137</v>
      </c>
      <c r="E588" s="133" t="s">
        <v>1226</v>
      </c>
      <c r="F588" s="134" t="s">
        <v>1227</v>
      </c>
      <c r="G588" s="135" t="s">
        <v>279</v>
      </c>
      <c r="H588" s="136">
        <v>11</v>
      </c>
      <c r="I588" s="137"/>
      <c r="J588" s="137">
        <f>ROUND(I588*H588,2)</f>
        <v>0</v>
      </c>
      <c r="K588" s="134" t="s">
        <v>141</v>
      </c>
      <c r="L588" s="31"/>
      <c r="M588" s="138" t="s">
        <v>3</v>
      </c>
      <c r="N588" s="139" t="s">
        <v>41</v>
      </c>
      <c r="O588" s="140">
        <v>0.57999999999999996</v>
      </c>
      <c r="P588" s="140">
        <f>O588*H588</f>
        <v>6.38</v>
      </c>
      <c r="Q588" s="140">
        <v>1.6167899999999999</v>
      </c>
      <c r="R588" s="140">
        <f>Q588*H588</f>
        <v>17.784689999999998</v>
      </c>
      <c r="S588" s="140">
        <v>0</v>
      </c>
      <c r="T588" s="141">
        <f>S588*H588</f>
        <v>0</v>
      </c>
      <c r="U588" s="298"/>
      <c r="V588" s="298"/>
      <c r="W588" s="298"/>
      <c r="X588" s="298"/>
      <c r="Y588" s="298"/>
      <c r="Z588" s="298"/>
      <c r="AA588" s="298"/>
      <c r="AB588" s="298"/>
      <c r="AC588" s="298"/>
      <c r="AD588" s="298"/>
      <c r="AE588" s="298"/>
      <c r="AR588" s="142" t="s">
        <v>142</v>
      </c>
      <c r="AT588" s="142" t="s">
        <v>137</v>
      </c>
      <c r="AU588" s="142" t="s">
        <v>77</v>
      </c>
      <c r="AY588" s="18" t="s">
        <v>135</v>
      </c>
      <c r="BE588" s="143">
        <f>IF(N588="základní",J588,0)</f>
        <v>0</v>
      </c>
      <c r="BF588" s="143">
        <f>IF(N588="snížená",J588,0)</f>
        <v>0</v>
      </c>
      <c r="BG588" s="143">
        <f>IF(N588="zákl. přenesená",J588,0)</f>
        <v>0</v>
      </c>
      <c r="BH588" s="143">
        <f>IF(N588="sníž. přenesená",J588,0)</f>
        <v>0</v>
      </c>
      <c r="BI588" s="143">
        <f>IF(N588="nulová",J588,0)</f>
        <v>0</v>
      </c>
      <c r="BJ588" s="18" t="s">
        <v>75</v>
      </c>
      <c r="BK588" s="143">
        <f>ROUND(I588*H588,2)</f>
        <v>0</v>
      </c>
      <c r="BL588" s="18" t="s">
        <v>142</v>
      </c>
      <c r="BM588" s="142" t="s">
        <v>1228</v>
      </c>
    </row>
    <row r="589" spans="1:65" s="12" customFormat="1">
      <c r="B589" s="144"/>
      <c r="D589" s="145" t="s">
        <v>144</v>
      </c>
      <c r="E589" s="146" t="s">
        <v>3</v>
      </c>
      <c r="F589" s="147" t="s">
        <v>409</v>
      </c>
      <c r="H589" s="146" t="s">
        <v>3</v>
      </c>
      <c r="L589" s="144"/>
      <c r="M589" s="148"/>
      <c r="N589" s="149"/>
      <c r="O589" s="149"/>
      <c r="P589" s="149"/>
      <c r="Q589" s="149"/>
      <c r="R589" s="149"/>
      <c r="S589" s="149"/>
      <c r="T589" s="150"/>
      <c r="AT589" s="146" t="s">
        <v>144</v>
      </c>
      <c r="AU589" s="146" t="s">
        <v>77</v>
      </c>
      <c r="AV589" s="12" t="s">
        <v>75</v>
      </c>
      <c r="AW589" s="12" t="s">
        <v>30</v>
      </c>
      <c r="AX589" s="12" t="s">
        <v>70</v>
      </c>
      <c r="AY589" s="146" t="s">
        <v>135</v>
      </c>
    </row>
    <row r="590" spans="1:65" s="13" customFormat="1">
      <c r="B590" s="151"/>
      <c r="D590" s="145" t="s">
        <v>144</v>
      </c>
      <c r="E590" s="152" t="s">
        <v>3</v>
      </c>
      <c r="F590" s="153" t="s">
        <v>1229</v>
      </c>
      <c r="H590" s="154">
        <v>5</v>
      </c>
      <c r="L590" s="151"/>
      <c r="M590" s="155"/>
      <c r="N590" s="156"/>
      <c r="O590" s="156"/>
      <c r="P590" s="156"/>
      <c r="Q590" s="156"/>
      <c r="R590" s="156"/>
      <c r="S590" s="156"/>
      <c r="T590" s="157"/>
      <c r="AT590" s="152" t="s">
        <v>144</v>
      </c>
      <c r="AU590" s="152" t="s">
        <v>77</v>
      </c>
      <c r="AV590" s="13" t="s">
        <v>77</v>
      </c>
      <c r="AW590" s="13" t="s">
        <v>30</v>
      </c>
      <c r="AX590" s="13" t="s">
        <v>70</v>
      </c>
      <c r="AY590" s="152" t="s">
        <v>135</v>
      </c>
    </row>
    <row r="591" spans="1:65" s="13" customFormat="1">
      <c r="B591" s="151"/>
      <c r="D591" s="145" t="s">
        <v>144</v>
      </c>
      <c r="E591" s="152" t="s">
        <v>3</v>
      </c>
      <c r="F591" s="153" t="s">
        <v>1230</v>
      </c>
      <c r="H591" s="154">
        <v>4</v>
      </c>
      <c r="L591" s="151"/>
      <c r="M591" s="155"/>
      <c r="N591" s="156"/>
      <c r="O591" s="156"/>
      <c r="P591" s="156"/>
      <c r="Q591" s="156"/>
      <c r="R591" s="156"/>
      <c r="S591" s="156"/>
      <c r="T591" s="157"/>
      <c r="AT591" s="152" t="s">
        <v>144</v>
      </c>
      <c r="AU591" s="152" t="s">
        <v>77</v>
      </c>
      <c r="AV591" s="13" t="s">
        <v>77</v>
      </c>
      <c r="AW591" s="13" t="s">
        <v>30</v>
      </c>
      <c r="AX591" s="13" t="s">
        <v>70</v>
      </c>
      <c r="AY591" s="152" t="s">
        <v>135</v>
      </c>
    </row>
    <row r="592" spans="1:65" s="13" customFormat="1">
      <c r="B592" s="151"/>
      <c r="D592" s="145" t="s">
        <v>144</v>
      </c>
      <c r="E592" s="152" t="s">
        <v>3</v>
      </c>
      <c r="F592" s="153" t="s">
        <v>1231</v>
      </c>
      <c r="H592" s="154">
        <v>2</v>
      </c>
      <c r="L592" s="151"/>
      <c r="M592" s="155"/>
      <c r="N592" s="156"/>
      <c r="O592" s="156"/>
      <c r="P592" s="156"/>
      <c r="Q592" s="156"/>
      <c r="R592" s="156"/>
      <c r="S592" s="156"/>
      <c r="T592" s="157"/>
      <c r="AT592" s="152" t="s">
        <v>144</v>
      </c>
      <c r="AU592" s="152" t="s">
        <v>77</v>
      </c>
      <c r="AV592" s="13" t="s">
        <v>77</v>
      </c>
      <c r="AW592" s="13" t="s">
        <v>30</v>
      </c>
      <c r="AX592" s="13" t="s">
        <v>70</v>
      </c>
      <c r="AY592" s="152" t="s">
        <v>135</v>
      </c>
    </row>
    <row r="593" spans="1:65" s="14" customFormat="1">
      <c r="B593" s="158"/>
      <c r="D593" s="145" t="s">
        <v>144</v>
      </c>
      <c r="E593" s="159" t="s">
        <v>3</v>
      </c>
      <c r="F593" s="160" t="s">
        <v>147</v>
      </c>
      <c r="H593" s="161">
        <v>11</v>
      </c>
      <c r="L593" s="158"/>
      <c r="M593" s="162"/>
      <c r="N593" s="163"/>
      <c r="O593" s="163"/>
      <c r="P593" s="163"/>
      <c r="Q593" s="163"/>
      <c r="R593" s="163"/>
      <c r="S593" s="163"/>
      <c r="T593" s="164"/>
      <c r="AT593" s="159" t="s">
        <v>144</v>
      </c>
      <c r="AU593" s="159" t="s">
        <v>77</v>
      </c>
      <c r="AV593" s="14" t="s">
        <v>142</v>
      </c>
      <c r="AW593" s="14" t="s">
        <v>30</v>
      </c>
      <c r="AX593" s="14" t="s">
        <v>75</v>
      </c>
      <c r="AY593" s="159" t="s">
        <v>135</v>
      </c>
    </row>
    <row r="594" spans="1:65" s="2" customFormat="1" ht="16.5" customHeight="1">
      <c r="A594" s="298"/>
      <c r="B594" s="131"/>
      <c r="C594" s="132" t="s">
        <v>1232</v>
      </c>
      <c r="D594" s="132" t="s">
        <v>137</v>
      </c>
      <c r="E594" s="133" t="s">
        <v>1233</v>
      </c>
      <c r="F594" s="134" t="s">
        <v>1234</v>
      </c>
      <c r="G594" s="135" t="s">
        <v>228</v>
      </c>
      <c r="H594" s="136">
        <v>1.95</v>
      </c>
      <c r="I594" s="137"/>
      <c r="J594" s="137">
        <f>ROUND(I594*H594,2)</f>
        <v>0</v>
      </c>
      <c r="K594" s="134" t="s">
        <v>141</v>
      </c>
      <c r="L594" s="31"/>
      <c r="M594" s="138" t="s">
        <v>3</v>
      </c>
      <c r="N594" s="139" t="s">
        <v>41</v>
      </c>
      <c r="O594" s="140">
        <v>0.26900000000000002</v>
      </c>
      <c r="P594" s="140">
        <f>O594*H594</f>
        <v>0.52455000000000007</v>
      </c>
      <c r="Q594" s="140">
        <v>0.29221000000000003</v>
      </c>
      <c r="R594" s="140">
        <f>Q594*H594</f>
        <v>0.56980950000000008</v>
      </c>
      <c r="S594" s="140">
        <v>0</v>
      </c>
      <c r="T594" s="141">
        <f>S594*H594</f>
        <v>0</v>
      </c>
      <c r="U594" s="298"/>
      <c r="V594" s="298"/>
      <c r="W594" s="298"/>
      <c r="X594" s="298"/>
      <c r="Y594" s="298"/>
      <c r="Z594" s="298"/>
      <c r="AA594" s="298"/>
      <c r="AB594" s="298"/>
      <c r="AC594" s="298"/>
      <c r="AD594" s="298"/>
      <c r="AE594" s="298"/>
      <c r="AR594" s="142" t="s">
        <v>142</v>
      </c>
      <c r="AT594" s="142" t="s">
        <v>137</v>
      </c>
      <c r="AU594" s="142" t="s">
        <v>77</v>
      </c>
      <c r="AY594" s="18" t="s">
        <v>135</v>
      </c>
      <c r="BE594" s="143">
        <f>IF(N594="základní",J594,0)</f>
        <v>0</v>
      </c>
      <c r="BF594" s="143">
        <f>IF(N594="snížená",J594,0)</f>
        <v>0</v>
      </c>
      <c r="BG594" s="143">
        <f>IF(N594="zákl. přenesená",J594,0)</f>
        <v>0</v>
      </c>
      <c r="BH594" s="143">
        <f>IF(N594="sníž. přenesená",J594,0)</f>
        <v>0</v>
      </c>
      <c r="BI594" s="143">
        <f>IF(N594="nulová",J594,0)</f>
        <v>0</v>
      </c>
      <c r="BJ594" s="18" t="s">
        <v>75</v>
      </c>
      <c r="BK594" s="143">
        <f>ROUND(I594*H594,2)</f>
        <v>0</v>
      </c>
      <c r="BL594" s="18" t="s">
        <v>142</v>
      </c>
      <c r="BM594" s="142" t="s">
        <v>1235</v>
      </c>
    </row>
    <row r="595" spans="1:65" s="12" customFormat="1">
      <c r="B595" s="144"/>
      <c r="D595" s="145" t="s">
        <v>144</v>
      </c>
      <c r="E595" s="146" t="s">
        <v>3</v>
      </c>
      <c r="F595" s="147" t="s">
        <v>409</v>
      </c>
      <c r="H595" s="146" t="s">
        <v>3</v>
      </c>
      <c r="L595" s="144"/>
      <c r="M595" s="148"/>
      <c r="N595" s="149"/>
      <c r="O595" s="149"/>
      <c r="P595" s="149"/>
      <c r="Q595" s="149"/>
      <c r="R595" s="149"/>
      <c r="S595" s="149"/>
      <c r="T595" s="150"/>
      <c r="AT595" s="146" t="s">
        <v>144</v>
      </c>
      <c r="AU595" s="146" t="s">
        <v>77</v>
      </c>
      <c r="AV595" s="12" t="s">
        <v>75</v>
      </c>
      <c r="AW595" s="12" t="s">
        <v>30</v>
      </c>
      <c r="AX595" s="12" t="s">
        <v>70</v>
      </c>
      <c r="AY595" s="146" t="s">
        <v>135</v>
      </c>
    </row>
    <row r="596" spans="1:65" s="13" customFormat="1">
      <c r="B596" s="151"/>
      <c r="D596" s="145" t="s">
        <v>144</v>
      </c>
      <c r="E596" s="152" t="s">
        <v>3</v>
      </c>
      <c r="F596" s="153" t="s">
        <v>1236</v>
      </c>
      <c r="H596" s="154">
        <v>1.95</v>
      </c>
      <c r="L596" s="151"/>
      <c r="M596" s="155"/>
      <c r="N596" s="156"/>
      <c r="O596" s="156"/>
      <c r="P596" s="156"/>
      <c r="Q596" s="156"/>
      <c r="R596" s="156"/>
      <c r="S596" s="156"/>
      <c r="T596" s="157"/>
      <c r="AT596" s="152" t="s">
        <v>144</v>
      </c>
      <c r="AU596" s="152" t="s">
        <v>77</v>
      </c>
      <c r="AV596" s="13" t="s">
        <v>77</v>
      </c>
      <c r="AW596" s="13" t="s">
        <v>30</v>
      </c>
      <c r="AX596" s="13" t="s">
        <v>70</v>
      </c>
      <c r="AY596" s="152" t="s">
        <v>135</v>
      </c>
    </row>
    <row r="597" spans="1:65" s="14" customFormat="1">
      <c r="B597" s="158"/>
      <c r="D597" s="145" t="s">
        <v>144</v>
      </c>
      <c r="E597" s="159" t="s">
        <v>3</v>
      </c>
      <c r="F597" s="160" t="s">
        <v>147</v>
      </c>
      <c r="H597" s="161">
        <v>1.95</v>
      </c>
      <c r="L597" s="158"/>
      <c r="M597" s="162"/>
      <c r="N597" s="163"/>
      <c r="O597" s="163"/>
      <c r="P597" s="163"/>
      <c r="Q597" s="163"/>
      <c r="R597" s="163"/>
      <c r="S597" s="163"/>
      <c r="T597" s="164"/>
      <c r="AT597" s="159" t="s">
        <v>144</v>
      </c>
      <c r="AU597" s="159" t="s">
        <v>77</v>
      </c>
      <c r="AV597" s="14" t="s">
        <v>142</v>
      </c>
      <c r="AW597" s="14" t="s">
        <v>30</v>
      </c>
      <c r="AX597" s="14" t="s">
        <v>75</v>
      </c>
      <c r="AY597" s="159" t="s">
        <v>135</v>
      </c>
    </row>
    <row r="598" spans="1:65" s="2" customFormat="1" ht="16.5" customHeight="1">
      <c r="A598" s="298"/>
      <c r="B598" s="131"/>
      <c r="C598" s="168" t="s">
        <v>1237</v>
      </c>
      <c r="D598" s="168" t="s">
        <v>368</v>
      </c>
      <c r="E598" s="169" t="s">
        <v>1238</v>
      </c>
      <c r="F598" s="170" t="s">
        <v>1239</v>
      </c>
      <c r="G598" s="171" t="s">
        <v>228</v>
      </c>
      <c r="H598" s="172">
        <v>1.53</v>
      </c>
      <c r="I598" s="173"/>
      <c r="J598" s="173">
        <f>ROUND(I598*H598,2)</f>
        <v>0</v>
      </c>
      <c r="K598" s="170" t="s">
        <v>141</v>
      </c>
      <c r="L598" s="174"/>
      <c r="M598" s="175" t="s">
        <v>3</v>
      </c>
      <c r="N598" s="176" t="s">
        <v>41</v>
      </c>
      <c r="O598" s="140">
        <v>0</v>
      </c>
      <c r="P598" s="140">
        <f>O598*H598</f>
        <v>0</v>
      </c>
      <c r="Q598" s="140">
        <v>1.66E-2</v>
      </c>
      <c r="R598" s="140">
        <f>Q598*H598</f>
        <v>2.5398E-2</v>
      </c>
      <c r="S598" s="140">
        <v>0</v>
      </c>
      <c r="T598" s="141">
        <f>S598*H598</f>
        <v>0</v>
      </c>
      <c r="U598" s="298"/>
      <c r="V598" s="298"/>
      <c r="W598" s="298"/>
      <c r="X598" s="298"/>
      <c r="Y598" s="298"/>
      <c r="Z598" s="298"/>
      <c r="AA598" s="298"/>
      <c r="AB598" s="298"/>
      <c r="AC598" s="298"/>
      <c r="AD598" s="298"/>
      <c r="AE598" s="298"/>
      <c r="AR598" s="142" t="s">
        <v>176</v>
      </c>
      <c r="AT598" s="142" t="s">
        <v>368</v>
      </c>
      <c r="AU598" s="142" t="s">
        <v>77</v>
      </c>
      <c r="AY598" s="18" t="s">
        <v>135</v>
      </c>
      <c r="BE598" s="143">
        <f>IF(N598="základní",J598,0)</f>
        <v>0</v>
      </c>
      <c r="BF598" s="143">
        <f>IF(N598="snížená",J598,0)</f>
        <v>0</v>
      </c>
      <c r="BG598" s="143">
        <f>IF(N598="zákl. přenesená",J598,0)</f>
        <v>0</v>
      </c>
      <c r="BH598" s="143">
        <f>IF(N598="sníž. přenesená",J598,0)</f>
        <v>0</v>
      </c>
      <c r="BI598" s="143">
        <f>IF(N598="nulová",J598,0)</f>
        <v>0</v>
      </c>
      <c r="BJ598" s="18" t="s">
        <v>75</v>
      </c>
      <c r="BK598" s="143">
        <f>ROUND(I598*H598,2)</f>
        <v>0</v>
      </c>
      <c r="BL598" s="18" t="s">
        <v>142</v>
      </c>
      <c r="BM598" s="142" t="s">
        <v>1240</v>
      </c>
    </row>
    <row r="599" spans="1:65" s="13" customFormat="1">
      <c r="B599" s="151"/>
      <c r="D599" s="145" t="s">
        <v>144</v>
      </c>
      <c r="F599" s="153" t="s">
        <v>1241</v>
      </c>
      <c r="H599" s="154">
        <v>1.53</v>
      </c>
      <c r="L599" s="151"/>
      <c r="M599" s="155"/>
      <c r="N599" s="156"/>
      <c r="O599" s="156"/>
      <c r="P599" s="156"/>
      <c r="Q599" s="156"/>
      <c r="R599" s="156"/>
      <c r="S599" s="156"/>
      <c r="T599" s="157"/>
      <c r="AT599" s="152" t="s">
        <v>144</v>
      </c>
      <c r="AU599" s="152" t="s">
        <v>77</v>
      </c>
      <c r="AV599" s="13" t="s">
        <v>77</v>
      </c>
      <c r="AW599" s="13" t="s">
        <v>4</v>
      </c>
      <c r="AX599" s="13" t="s">
        <v>75</v>
      </c>
      <c r="AY599" s="152" t="s">
        <v>135</v>
      </c>
    </row>
    <row r="600" spans="1:65" s="2" customFormat="1" ht="16.5" customHeight="1">
      <c r="A600" s="298"/>
      <c r="B600" s="131"/>
      <c r="C600" s="168" t="s">
        <v>1242</v>
      </c>
      <c r="D600" s="168" t="s">
        <v>368</v>
      </c>
      <c r="E600" s="169" t="s">
        <v>1243</v>
      </c>
      <c r="F600" s="170" t="s">
        <v>1244</v>
      </c>
      <c r="G600" s="171" t="s">
        <v>279</v>
      </c>
      <c r="H600" s="172">
        <v>1.02</v>
      </c>
      <c r="I600" s="173"/>
      <c r="J600" s="173">
        <f>ROUND(I600*H600,2)</f>
        <v>0</v>
      </c>
      <c r="K600" s="170" t="s">
        <v>141</v>
      </c>
      <c r="L600" s="174"/>
      <c r="M600" s="175" t="s">
        <v>3</v>
      </c>
      <c r="N600" s="176" t="s">
        <v>41</v>
      </c>
      <c r="O600" s="140">
        <v>0</v>
      </c>
      <c r="P600" s="140">
        <f>O600*H600</f>
        <v>0</v>
      </c>
      <c r="Q600" s="140">
        <v>1.3500000000000001E-3</v>
      </c>
      <c r="R600" s="140">
        <f>Q600*H600</f>
        <v>1.3770000000000002E-3</v>
      </c>
      <c r="S600" s="140">
        <v>0</v>
      </c>
      <c r="T600" s="141">
        <f>S600*H600</f>
        <v>0</v>
      </c>
      <c r="U600" s="298"/>
      <c r="V600" s="298"/>
      <c r="W600" s="298"/>
      <c r="X600" s="298"/>
      <c r="Y600" s="298"/>
      <c r="Z600" s="298"/>
      <c r="AA600" s="298"/>
      <c r="AB600" s="298"/>
      <c r="AC600" s="298"/>
      <c r="AD600" s="298"/>
      <c r="AE600" s="298"/>
      <c r="AR600" s="142" t="s">
        <v>176</v>
      </c>
      <c r="AT600" s="142" t="s">
        <v>368</v>
      </c>
      <c r="AU600" s="142" t="s">
        <v>77</v>
      </c>
      <c r="AY600" s="18" t="s">
        <v>135</v>
      </c>
      <c r="BE600" s="143">
        <f>IF(N600="základní",J600,0)</f>
        <v>0</v>
      </c>
      <c r="BF600" s="143">
        <f>IF(N600="snížená",J600,0)</f>
        <v>0</v>
      </c>
      <c r="BG600" s="143">
        <f>IF(N600="zákl. přenesená",J600,0)</f>
        <v>0</v>
      </c>
      <c r="BH600" s="143">
        <f>IF(N600="sníž. přenesená",J600,0)</f>
        <v>0</v>
      </c>
      <c r="BI600" s="143">
        <f>IF(N600="nulová",J600,0)</f>
        <v>0</v>
      </c>
      <c r="BJ600" s="18" t="s">
        <v>75</v>
      </c>
      <c r="BK600" s="143">
        <f>ROUND(I600*H600,2)</f>
        <v>0</v>
      </c>
      <c r="BL600" s="18" t="s">
        <v>142</v>
      </c>
      <c r="BM600" s="142" t="s">
        <v>1245</v>
      </c>
    </row>
    <row r="601" spans="1:65" s="13" customFormat="1">
      <c r="B601" s="151"/>
      <c r="D601" s="145" t="s">
        <v>144</v>
      </c>
      <c r="F601" s="153" t="s">
        <v>1246</v>
      </c>
      <c r="H601" s="154">
        <v>1.02</v>
      </c>
      <c r="L601" s="151"/>
      <c r="M601" s="155"/>
      <c r="N601" s="156"/>
      <c r="O601" s="156"/>
      <c r="P601" s="156"/>
      <c r="Q601" s="156"/>
      <c r="R601" s="156"/>
      <c r="S601" s="156"/>
      <c r="T601" s="157"/>
      <c r="AT601" s="152" t="s">
        <v>144</v>
      </c>
      <c r="AU601" s="152" t="s">
        <v>77</v>
      </c>
      <c r="AV601" s="13" t="s">
        <v>77</v>
      </c>
      <c r="AW601" s="13" t="s">
        <v>4</v>
      </c>
      <c r="AX601" s="13" t="s">
        <v>75</v>
      </c>
      <c r="AY601" s="152" t="s">
        <v>135</v>
      </c>
    </row>
    <row r="602" spans="1:65" s="2" customFormat="1" ht="16.5" customHeight="1">
      <c r="A602" s="298"/>
      <c r="B602" s="131"/>
      <c r="C602" s="168" t="s">
        <v>1247</v>
      </c>
      <c r="D602" s="168" t="s">
        <v>368</v>
      </c>
      <c r="E602" s="169" t="s">
        <v>1248</v>
      </c>
      <c r="F602" s="170" t="s">
        <v>1249</v>
      </c>
      <c r="G602" s="171" t="s">
        <v>279</v>
      </c>
      <c r="H602" s="172">
        <v>1.02</v>
      </c>
      <c r="I602" s="173"/>
      <c r="J602" s="173">
        <f>ROUND(I602*H602,2)</f>
        <v>0</v>
      </c>
      <c r="K602" s="170" t="s">
        <v>141</v>
      </c>
      <c r="L602" s="174"/>
      <c r="M602" s="175" t="s">
        <v>3</v>
      </c>
      <c r="N602" s="176" t="s">
        <v>41</v>
      </c>
      <c r="O602" s="140">
        <v>0</v>
      </c>
      <c r="P602" s="140">
        <f>O602*H602</f>
        <v>0</v>
      </c>
      <c r="Q602" s="140">
        <v>1.14E-2</v>
      </c>
      <c r="R602" s="140">
        <f>Q602*H602</f>
        <v>1.1628000000000001E-2</v>
      </c>
      <c r="S602" s="140">
        <v>0</v>
      </c>
      <c r="T602" s="141">
        <f>S602*H602</f>
        <v>0</v>
      </c>
      <c r="U602" s="298"/>
      <c r="V602" s="298"/>
      <c r="W602" s="298"/>
      <c r="X602" s="298"/>
      <c r="Y602" s="298"/>
      <c r="Z602" s="298"/>
      <c r="AA602" s="298"/>
      <c r="AB602" s="298"/>
      <c r="AC602" s="298"/>
      <c r="AD602" s="298"/>
      <c r="AE602" s="298"/>
      <c r="AR602" s="142" t="s">
        <v>176</v>
      </c>
      <c r="AT602" s="142" t="s">
        <v>368</v>
      </c>
      <c r="AU602" s="142" t="s">
        <v>77</v>
      </c>
      <c r="AY602" s="18" t="s">
        <v>135</v>
      </c>
      <c r="BE602" s="143">
        <f>IF(N602="základní",J602,0)</f>
        <v>0</v>
      </c>
      <c r="BF602" s="143">
        <f>IF(N602="snížená",J602,0)</f>
        <v>0</v>
      </c>
      <c r="BG602" s="143">
        <f>IF(N602="zákl. přenesená",J602,0)</f>
        <v>0</v>
      </c>
      <c r="BH602" s="143">
        <f>IF(N602="sníž. přenesená",J602,0)</f>
        <v>0</v>
      </c>
      <c r="BI602" s="143">
        <f>IF(N602="nulová",J602,0)</f>
        <v>0</v>
      </c>
      <c r="BJ602" s="18" t="s">
        <v>75</v>
      </c>
      <c r="BK602" s="143">
        <f>ROUND(I602*H602,2)</f>
        <v>0</v>
      </c>
      <c r="BL602" s="18" t="s">
        <v>142</v>
      </c>
      <c r="BM602" s="142" t="s">
        <v>1250</v>
      </c>
    </row>
    <row r="603" spans="1:65" s="13" customFormat="1">
      <c r="B603" s="151"/>
      <c r="D603" s="145" t="s">
        <v>144</v>
      </c>
      <c r="F603" s="153" t="s">
        <v>1246</v>
      </c>
      <c r="H603" s="154">
        <v>1.02</v>
      </c>
      <c r="L603" s="151"/>
      <c r="M603" s="155"/>
      <c r="N603" s="156"/>
      <c r="O603" s="156"/>
      <c r="P603" s="156"/>
      <c r="Q603" s="156"/>
      <c r="R603" s="156"/>
      <c r="S603" s="156"/>
      <c r="T603" s="157"/>
      <c r="AT603" s="152" t="s">
        <v>144</v>
      </c>
      <c r="AU603" s="152" t="s">
        <v>77</v>
      </c>
      <c r="AV603" s="13" t="s">
        <v>77</v>
      </c>
      <c r="AW603" s="13" t="s">
        <v>4</v>
      </c>
      <c r="AX603" s="13" t="s">
        <v>75</v>
      </c>
      <c r="AY603" s="152" t="s">
        <v>135</v>
      </c>
    </row>
    <row r="604" spans="1:65" s="2" customFormat="1" ht="16.5" customHeight="1">
      <c r="A604" s="298"/>
      <c r="B604" s="131"/>
      <c r="C604" s="168" t="s">
        <v>1251</v>
      </c>
      <c r="D604" s="168" t="s">
        <v>368</v>
      </c>
      <c r="E604" s="169" t="s">
        <v>1252</v>
      </c>
      <c r="F604" s="170" t="s">
        <v>1253</v>
      </c>
      <c r="G604" s="171" t="s">
        <v>228</v>
      </c>
      <c r="H604" s="172">
        <v>2.04</v>
      </c>
      <c r="I604" s="173"/>
      <c r="J604" s="173">
        <f>ROUND(I604*H604,2)</f>
        <v>0</v>
      </c>
      <c r="K604" s="170" t="s">
        <v>141</v>
      </c>
      <c r="L604" s="174"/>
      <c r="M604" s="175" t="s">
        <v>3</v>
      </c>
      <c r="N604" s="176" t="s">
        <v>41</v>
      </c>
      <c r="O604" s="140">
        <v>0</v>
      </c>
      <c r="P604" s="140">
        <f>O604*H604</f>
        <v>0</v>
      </c>
      <c r="Q604" s="140">
        <v>1.2999999999999999E-2</v>
      </c>
      <c r="R604" s="140">
        <f>Q604*H604</f>
        <v>2.6519999999999998E-2</v>
      </c>
      <c r="S604" s="140">
        <v>0</v>
      </c>
      <c r="T604" s="141">
        <f>S604*H604</f>
        <v>0</v>
      </c>
      <c r="U604" s="298"/>
      <c r="V604" s="298"/>
      <c r="W604" s="298"/>
      <c r="X604" s="298"/>
      <c r="Y604" s="298"/>
      <c r="Z604" s="298"/>
      <c r="AA604" s="298"/>
      <c r="AB604" s="298"/>
      <c r="AC604" s="298"/>
      <c r="AD604" s="298"/>
      <c r="AE604" s="298"/>
      <c r="AR604" s="142" t="s">
        <v>176</v>
      </c>
      <c r="AT604" s="142" t="s">
        <v>368</v>
      </c>
      <c r="AU604" s="142" t="s">
        <v>77</v>
      </c>
      <c r="AY604" s="18" t="s">
        <v>135</v>
      </c>
      <c r="BE604" s="143">
        <f>IF(N604="základní",J604,0)</f>
        <v>0</v>
      </c>
      <c r="BF604" s="143">
        <f>IF(N604="snížená",J604,0)</f>
        <v>0</v>
      </c>
      <c r="BG604" s="143">
        <f>IF(N604="zákl. přenesená",J604,0)</f>
        <v>0</v>
      </c>
      <c r="BH604" s="143">
        <f>IF(N604="sníž. přenesená",J604,0)</f>
        <v>0</v>
      </c>
      <c r="BI604" s="143">
        <f>IF(N604="nulová",J604,0)</f>
        <v>0</v>
      </c>
      <c r="BJ604" s="18" t="s">
        <v>75</v>
      </c>
      <c r="BK604" s="143">
        <f>ROUND(I604*H604,2)</f>
        <v>0</v>
      </c>
      <c r="BL604" s="18" t="s">
        <v>142</v>
      </c>
      <c r="BM604" s="142" t="s">
        <v>1254</v>
      </c>
    </row>
    <row r="605" spans="1:65" s="13" customFormat="1">
      <c r="B605" s="151"/>
      <c r="D605" s="145" t="s">
        <v>144</v>
      </c>
      <c r="F605" s="153" t="s">
        <v>1255</v>
      </c>
      <c r="H605" s="154">
        <v>2.04</v>
      </c>
      <c r="L605" s="151"/>
      <c r="M605" s="155"/>
      <c r="N605" s="156"/>
      <c r="O605" s="156"/>
      <c r="P605" s="156"/>
      <c r="Q605" s="156"/>
      <c r="R605" s="156"/>
      <c r="S605" s="156"/>
      <c r="T605" s="157"/>
      <c r="AT605" s="152" t="s">
        <v>144</v>
      </c>
      <c r="AU605" s="152" t="s">
        <v>77</v>
      </c>
      <c r="AV605" s="13" t="s">
        <v>77</v>
      </c>
      <c r="AW605" s="13" t="s">
        <v>4</v>
      </c>
      <c r="AX605" s="13" t="s">
        <v>75</v>
      </c>
      <c r="AY605" s="152" t="s">
        <v>135</v>
      </c>
    </row>
    <row r="606" spans="1:65" s="2" customFormat="1" ht="21.75" customHeight="1">
      <c r="A606" s="298"/>
      <c r="B606" s="131"/>
      <c r="C606" s="132" t="s">
        <v>1256</v>
      </c>
      <c r="D606" s="132" t="s">
        <v>137</v>
      </c>
      <c r="E606" s="133" t="s">
        <v>1257</v>
      </c>
      <c r="F606" s="134" t="s">
        <v>1258</v>
      </c>
      <c r="G606" s="135" t="s">
        <v>140</v>
      </c>
      <c r="H606" s="136">
        <v>1622.12</v>
      </c>
      <c r="I606" s="137"/>
      <c r="J606" s="137">
        <f>ROUND(I606*H606,2)</f>
        <v>0</v>
      </c>
      <c r="K606" s="134" t="s">
        <v>141</v>
      </c>
      <c r="L606" s="31"/>
      <c r="M606" s="138" t="s">
        <v>3</v>
      </c>
      <c r="N606" s="139" t="s">
        <v>41</v>
      </c>
      <c r="O606" s="140">
        <v>1.2999999999999999E-2</v>
      </c>
      <c r="P606" s="140">
        <f>O606*H606</f>
        <v>21.087559999999996</v>
      </c>
      <c r="Q606" s="140">
        <v>0</v>
      </c>
      <c r="R606" s="140">
        <f>Q606*H606</f>
        <v>0</v>
      </c>
      <c r="S606" s="140">
        <v>0.01</v>
      </c>
      <c r="T606" s="141">
        <f>S606*H606</f>
        <v>16.2212</v>
      </c>
      <c r="U606" s="298"/>
      <c r="V606" s="298"/>
      <c r="W606" s="298"/>
      <c r="X606" s="298"/>
      <c r="Y606" s="298"/>
      <c r="Z606" s="298"/>
      <c r="AA606" s="298"/>
      <c r="AB606" s="298"/>
      <c r="AC606" s="298"/>
      <c r="AD606" s="298"/>
      <c r="AE606" s="298"/>
      <c r="AR606" s="142" t="s">
        <v>142</v>
      </c>
      <c r="AT606" s="142" t="s">
        <v>137</v>
      </c>
      <c r="AU606" s="142" t="s">
        <v>77</v>
      </c>
      <c r="AY606" s="18" t="s">
        <v>135</v>
      </c>
      <c r="BE606" s="143">
        <f>IF(N606="základní",J606,0)</f>
        <v>0</v>
      </c>
      <c r="BF606" s="143">
        <f>IF(N606="snížená",J606,0)</f>
        <v>0</v>
      </c>
      <c r="BG606" s="143">
        <f>IF(N606="zákl. přenesená",J606,0)</f>
        <v>0</v>
      </c>
      <c r="BH606" s="143">
        <f>IF(N606="sníž. přenesená",J606,0)</f>
        <v>0</v>
      </c>
      <c r="BI606" s="143">
        <f>IF(N606="nulová",J606,0)</f>
        <v>0</v>
      </c>
      <c r="BJ606" s="18" t="s">
        <v>75</v>
      </c>
      <c r="BK606" s="143">
        <f>ROUND(I606*H606,2)</f>
        <v>0</v>
      </c>
      <c r="BL606" s="18" t="s">
        <v>142</v>
      </c>
      <c r="BM606" s="142" t="s">
        <v>1259</v>
      </c>
    </row>
    <row r="607" spans="1:65" s="12" customFormat="1">
      <c r="B607" s="144"/>
      <c r="D607" s="145" t="s">
        <v>144</v>
      </c>
      <c r="E607" s="146" t="s">
        <v>3</v>
      </c>
      <c r="F607" s="147" t="s">
        <v>863</v>
      </c>
      <c r="H607" s="146" t="s">
        <v>3</v>
      </c>
      <c r="L607" s="144"/>
      <c r="M607" s="148"/>
      <c r="N607" s="149"/>
      <c r="O607" s="149"/>
      <c r="P607" s="149"/>
      <c r="Q607" s="149"/>
      <c r="R607" s="149"/>
      <c r="S607" s="149"/>
      <c r="T607" s="150"/>
      <c r="AT607" s="146" t="s">
        <v>144</v>
      </c>
      <c r="AU607" s="146" t="s">
        <v>77</v>
      </c>
      <c r="AV607" s="12" t="s">
        <v>75</v>
      </c>
      <c r="AW607" s="12" t="s">
        <v>30</v>
      </c>
      <c r="AX607" s="12" t="s">
        <v>70</v>
      </c>
      <c r="AY607" s="146" t="s">
        <v>135</v>
      </c>
    </row>
    <row r="608" spans="1:65" s="12" customFormat="1">
      <c r="B608" s="144"/>
      <c r="D608" s="145" t="s">
        <v>144</v>
      </c>
      <c r="E608" s="146" t="s">
        <v>3</v>
      </c>
      <c r="F608" s="147" t="s">
        <v>409</v>
      </c>
      <c r="H608" s="146" t="s">
        <v>3</v>
      </c>
      <c r="L608" s="144"/>
      <c r="M608" s="148"/>
      <c r="N608" s="149"/>
      <c r="O608" s="149"/>
      <c r="P608" s="149"/>
      <c r="Q608" s="149"/>
      <c r="R608" s="149"/>
      <c r="S608" s="149"/>
      <c r="T608" s="150"/>
      <c r="AT608" s="146" t="s">
        <v>144</v>
      </c>
      <c r="AU608" s="146" t="s">
        <v>77</v>
      </c>
      <c r="AV608" s="12" t="s">
        <v>75</v>
      </c>
      <c r="AW608" s="12" t="s">
        <v>30</v>
      </c>
      <c r="AX608" s="12" t="s">
        <v>70</v>
      </c>
      <c r="AY608" s="146" t="s">
        <v>135</v>
      </c>
    </row>
    <row r="609" spans="1:65" s="12" customFormat="1">
      <c r="B609" s="144"/>
      <c r="D609" s="145" t="s">
        <v>144</v>
      </c>
      <c r="E609" s="146" t="s">
        <v>3</v>
      </c>
      <c r="F609" s="147" t="s">
        <v>864</v>
      </c>
      <c r="H609" s="146" t="s">
        <v>3</v>
      </c>
      <c r="L609" s="144"/>
      <c r="M609" s="148"/>
      <c r="N609" s="149"/>
      <c r="O609" s="149"/>
      <c r="P609" s="149"/>
      <c r="Q609" s="149"/>
      <c r="R609" s="149"/>
      <c r="S609" s="149"/>
      <c r="T609" s="150"/>
      <c r="AT609" s="146" t="s">
        <v>144</v>
      </c>
      <c r="AU609" s="146" t="s">
        <v>77</v>
      </c>
      <c r="AV609" s="12" t="s">
        <v>75</v>
      </c>
      <c r="AW609" s="12" t="s">
        <v>30</v>
      </c>
      <c r="AX609" s="12" t="s">
        <v>70</v>
      </c>
      <c r="AY609" s="146" t="s">
        <v>135</v>
      </c>
    </row>
    <row r="610" spans="1:65" s="13" customFormat="1">
      <c r="B610" s="151"/>
      <c r="D610" s="145" t="s">
        <v>144</v>
      </c>
      <c r="E610" s="152" t="s">
        <v>3</v>
      </c>
      <c r="F610" s="153" t="s">
        <v>1260</v>
      </c>
      <c r="H610" s="154">
        <v>1589.58</v>
      </c>
      <c r="L610" s="151"/>
      <c r="M610" s="155"/>
      <c r="N610" s="156"/>
      <c r="O610" s="156"/>
      <c r="P610" s="156"/>
      <c r="Q610" s="156"/>
      <c r="R610" s="156"/>
      <c r="S610" s="156"/>
      <c r="T610" s="157"/>
      <c r="AT610" s="152" t="s">
        <v>144</v>
      </c>
      <c r="AU610" s="152" t="s">
        <v>77</v>
      </c>
      <c r="AV610" s="13" t="s">
        <v>77</v>
      </c>
      <c r="AW610" s="13" t="s">
        <v>30</v>
      </c>
      <c r="AX610" s="13" t="s">
        <v>70</v>
      </c>
      <c r="AY610" s="152" t="s">
        <v>135</v>
      </c>
    </row>
    <row r="611" spans="1:65" s="13" customFormat="1">
      <c r="B611" s="151"/>
      <c r="D611" s="145" t="s">
        <v>144</v>
      </c>
      <c r="E611" s="152" t="s">
        <v>3</v>
      </c>
      <c r="F611" s="153" t="s">
        <v>1261</v>
      </c>
      <c r="H611" s="154">
        <v>32.54</v>
      </c>
      <c r="L611" s="151"/>
      <c r="M611" s="155"/>
      <c r="N611" s="156"/>
      <c r="O611" s="156"/>
      <c r="P611" s="156"/>
      <c r="Q611" s="156"/>
      <c r="R611" s="156"/>
      <c r="S611" s="156"/>
      <c r="T611" s="157"/>
      <c r="AT611" s="152" t="s">
        <v>144</v>
      </c>
      <c r="AU611" s="152" t="s">
        <v>77</v>
      </c>
      <c r="AV611" s="13" t="s">
        <v>77</v>
      </c>
      <c r="AW611" s="13" t="s">
        <v>30</v>
      </c>
      <c r="AX611" s="13" t="s">
        <v>70</v>
      </c>
      <c r="AY611" s="152" t="s">
        <v>135</v>
      </c>
    </row>
    <row r="612" spans="1:65" s="15" customFormat="1">
      <c r="B612" s="189"/>
      <c r="D612" s="145" t="s">
        <v>144</v>
      </c>
      <c r="E612" s="190" t="s">
        <v>3</v>
      </c>
      <c r="F612" s="191" t="s">
        <v>958</v>
      </c>
      <c r="H612" s="192">
        <v>1622.12</v>
      </c>
      <c r="L612" s="189"/>
      <c r="M612" s="193"/>
      <c r="N612" s="194"/>
      <c r="O612" s="194"/>
      <c r="P612" s="194"/>
      <c r="Q612" s="194"/>
      <c r="R612" s="194"/>
      <c r="S612" s="194"/>
      <c r="T612" s="195"/>
      <c r="AT612" s="190" t="s">
        <v>144</v>
      </c>
      <c r="AU612" s="190" t="s">
        <v>77</v>
      </c>
      <c r="AV612" s="15" t="s">
        <v>152</v>
      </c>
      <c r="AW612" s="15" t="s">
        <v>30</v>
      </c>
      <c r="AX612" s="15" t="s">
        <v>70</v>
      </c>
      <c r="AY612" s="190" t="s">
        <v>135</v>
      </c>
    </row>
    <row r="613" spans="1:65" s="14" customFormat="1">
      <c r="B613" s="158"/>
      <c r="D613" s="145" t="s">
        <v>144</v>
      </c>
      <c r="E613" s="159" t="s">
        <v>3</v>
      </c>
      <c r="F613" s="160" t="s">
        <v>147</v>
      </c>
      <c r="H613" s="161">
        <v>1622.12</v>
      </c>
      <c r="L613" s="158"/>
      <c r="M613" s="162"/>
      <c r="N613" s="163"/>
      <c r="O613" s="163"/>
      <c r="P613" s="163"/>
      <c r="Q613" s="163"/>
      <c r="R613" s="163"/>
      <c r="S613" s="163"/>
      <c r="T613" s="164"/>
      <c r="AT613" s="159" t="s">
        <v>144</v>
      </c>
      <c r="AU613" s="159" t="s">
        <v>77</v>
      </c>
      <c r="AV613" s="14" t="s">
        <v>142</v>
      </c>
      <c r="AW613" s="14" t="s">
        <v>30</v>
      </c>
      <c r="AX613" s="14" t="s">
        <v>75</v>
      </c>
      <c r="AY613" s="159" t="s">
        <v>135</v>
      </c>
    </row>
    <row r="614" spans="1:65" s="2" customFormat="1" ht="33" customHeight="1">
      <c r="A614" s="298"/>
      <c r="B614" s="131"/>
      <c r="C614" s="132" t="s">
        <v>1262</v>
      </c>
      <c r="D614" s="132" t="s">
        <v>137</v>
      </c>
      <c r="E614" s="133" t="s">
        <v>1263</v>
      </c>
      <c r="F614" s="134" t="s">
        <v>1264</v>
      </c>
      <c r="G614" s="135" t="s">
        <v>140</v>
      </c>
      <c r="H614" s="136">
        <v>1622.12</v>
      </c>
      <c r="I614" s="137"/>
      <c r="J614" s="137">
        <f>ROUND(I614*H614,2)</f>
        <v>0</v>
      </c>
      <c r="K614" s="134" t="s">
        <v>141</v>
      </c>
      <c r="L614" s="31"/>
      <c r="M614" s="138" t="s">
        <v>3</v>
      </c>
      <c r="N614" s="139" t="s">
        <v>41</v>
      </c>
      <c r="O614" s="140">
        <v>2E-3</v>
      </c>
      <c r="P614" s="140">
        <f>O614*H614</f>
        <v>3.24424</v>
      </c>
      <c r="Q614" s="140">
        <v>0</v>
      </c>
      <c r="R614" s="140">
        <f>Q614*H614</f>
        <v>0</v>
      </c>
      <c r="S614" s="140">
        <v>0.02</v>
      </c>
      <c r="T614" s="141">
        <f>S614*H614</f>
        <v>32.442399999999999</v>
      </c>
      <c r="U614" s="298"/>
      <c r="V614" s="298"/>
      <c r="W614" s="298"/>
      <c r="X614" s="298"/>
      <c r="Y614" s="298"/>
      <c r="Z614" s="298"/>
      <c r="AA614" s="298"/>
      <c r="AB614" s="298"/>
      <c r="AC614" s="298"/>
      <c r="AD614" s="298"/>
      <c r="AE614" s="298"/>
      <c r="AR614" s="142" t="s">
        <v>142</v>
      </c>
      <c r="AT614" s="142" t="s">
        <v>137</v>
      </c>
      <c r="AU614" s="142" t="s">
        <v>77</v>
      </c>
      <c r="AY614" s="18" t="s">
        <v>135</v>
      </c>
      <c r="BE614" s="143">
        <f>IF(N614="základní",J614,0)</f>
        <v>0</v>
      </c>
      <c r="BF614" s="143">
        <f>IF(N614="snížená",J614,0)</f>
        <v>0</v>
      </c>
      <c r="BG614" s="143">
        <f>IF(N614="zákl. přenesená",J614,0)</f>
        <v>0</v>
      </c>
      <c r="BH614" s="143">
        <f>IF(N614="sníž. přenesená",J614,0)</f>
        <v>0</v>
      </c>
      <c r="BI614" s="143">
        <f>IF(N614="nulová",J614,0)</f>
        <v>0</v>
      </c>
      <c r="BJ614" s="18" t="s">
        <v>75</v>
      </c>
      <c r="BK614" s="143">
        <f>ROUND(I614*H614,2)</f>
        <v>0</v>
      </c>
      <c r="BL614" s="18" t="s">
        <v>142</v>
      </c>
      <c r="BM614" s="142" t="s">
        <v>1265</v>
      </c>
    </row>
    <row r="615" spans="1:65" s="12" customFormat="1">
      <c r="B615" s="144"/>
      <c r="D615" s="145" t="s">
        <v>144</v>
      </c>
      <c r="E615" s="146" t="s">
        <v>3</v>
      </c>
      <c r="F615" s="147" t="s">
        <v>1266</v>
      </c>
      <c r="H615" s="146" t="s">
        <v>3</v>
      </c>
      <c r="L615" s="144"/>
      <c r="M615" s="148"/>
      <c r="N615" s="149"/>
      <c r="O615" s="149"/>
      <c r="P615" s="149"/>
      <c r="Q615" s="149"/>
      <c r="R615" s="149"/>
      <c r="S615" s="149"/>
      <c r="T615" s="150"/>
      <c r="AT615" s="146" t="s">
        <v>144</v>
      </c>
      <c r="AU615" s="146" t="s">
        <v>77</v>
      </c>
      <c r="AV615" s="12" t="s">
        <v>75</v>
      </c>
      <c r="AW615" s="12" t="s">
        <v>30</v>
      </c>
      <c r="AX615" s="12" t="s">
        <v>70</v>
      </c>
      <c r="AY615" s="146" t="s">
        <v>135</v>
      </c>
    </row>
    <row r="616" spans="1:65" s="13" customFormat="1">
      <c r="B616" s="151"/>
      <c r="D616" s="145" t="s">
        <v>144</v>
      </c>
      <c r="E616" s="152" t="s">
        <v>3</v>
      </c>
      <c r="F616" s="153" t="s">
        <v>1267</v>
      </c>
      <c r="H616" s="154">
        <v>1622.12</v>
      </c>
      <c r="L616" s="151"/>
      <c r="M616" s="155"/>
      <c r="N616" s="156"/>
      <c r="O616" s="156"/>
      <c r="P616" s="156"/>
      <c r="Q616" s="156"/>
      <c r="R616" s="156"/>
      <c r="S616" s="156"/>
      <c r="T616" s="157"/>
      <c r="AT616" s="152" t="s">
        <v>144</v>
      </c>
      <c r="AU616" s="152" t="s">
        <v>77</v>
      </c>
      <c r="AV616" s="13" t="s">
        <v>77</v>
      </c>
      <c r="AW616" s="13" t="s">
        <v>30</v>
      </c>
      <c r="AX616" s="13" t="s">
        <v>75</v>
      </c>
      <c r="AY616" s="152" t="s">
        <v>135</v>
      </c>
    </row>
    <row r="617" spans="1:65" s="2" customFormat="1" ht="24">
      <c r="A617" s="298"/>
      <c r="B617" s="131"/>
      <c r="C617" s="132" t="s">
        <v>1268</v>
      </c>
      <c r="D617" s="132" t="s">
        <v>137</v>
      </c>
      <c r="E617" s="133" t="s">
        <v>1269</v>
      </c>
      <c r="F617" s="134" t="s">
        <v>1270</v>
      </c>
      <c r="G617" s="135" t="s">
        <v>279</v>
      </c>
      <c r="H617" s="136">
        <v>1</v>
      </c>
      <c r="I617" s="137"/>
      <c r="J617" s="137">
        <f>ROUND(I617*H617,2)</f>
        <v>0</v>
      </c>
      <c r="K617" s="134" t="s">
        <v>141</v>
      </c>
      <c r="L617" s="31"/>
      <c r="M617" s="138" t="s">
        <v>3</v>
      </c>
      <c r="N617" s="139" t="s">
        <v>41</v>
      </c>
      <c r="O617" s="140">
        <v>0.17399999999999999</v>
      </c>
      <c r="P617" s="140">
        <f>O617*H617</f>
        <v>0.17399999999999999</v>
      </c>
      <c r="Q617" s="140">
        <v>0</v>
      </c>
      <c r="R617" s="140">
        <f>Q617*H617</f>
        <v>0</v>
      </c>
      <c r="S617" s="140">
        <v>4.0000000000000001E-3</v>
      </c>
      <c r="T617" s="141">
        <f>S617*H617</f>
        <v>4.0000000000000001E-3</v>
      </c>
      <c r="U617" s="298"/>
      <c r="V617" s="298"/>
      <c r="W617" s="298"/>
      <c r="X617" s="298"/>
      <c r="Y617" s="298"/>
      <c r="Z617" s="298"/>
      <c r="AA617" s="298"/>
      <c r="AB617" s="298"/>
      <c r="AC617" s="298"/>
      <c r="AD617" s="298"/>
      <c r="AE617" s="298"/>
      <c r="AR617" s="142" t="s">
        <v>142</v>
      </c>
      <c r="AT617" s="142" t="s">
        <v>137</v>
      </c>
      <c r="AU617" s="142" t="s">
        <v>77</v>
      </c>
      <c r="AY617" s="18" t="s">
        <v>135</v>
      </c>
      <c r="BE617" s="143">
        <f>IF(N617="základní",J617,0)</f>
        <v>0</v>
      </c>
      <c r="BF617" s="143">
        <f>IF(N617="snížená",J617,0)</f>
        <v>0</v>
      </c>
      <c r="BG617" s="143">
        <f>IF(N617="zákl. přenesená",J617,0)</f>
        <v>0</v>
      </c>
      <c r="BH617" s="143">
        <f>IF(N617="sníž. přenesená",J617,0)</f>
        <v>0</v>
      </c>
      <c r="BI617" s="143">
        <f>IF(N617="nulová",J617,0)</f>
        <v>0</v>
      </c>
      <c r="BJ617" s="18" t="s">
        <v>75</v>
      </c>
      <c r="BK617" s="143">
        <f>ROUND(I617*H617,2)</f>
        <v>0</v>
      </c>
      <c r="BL617" s="18" t="s">
        <v>142</v>
      </c>
      <c r="BM617" s="142" t="s">
        <v>1271</v>
      </c>
    </row>
    <row r="618" spans="1:65" s="12" customFormat="1">
      <c r="B618" s="144"/>
      <c r="D618" s="145" t="s">
        <v>144</v>
      </c>
      <c r="E618" s="146" t="s">
        <v>3</v>
      </c>
      <c r="F618" s="147" t="s">
        <v>1070</v>
      </c>
      <c r="H618" s="146" t="s">
        <v>3</v>
      </c>
      <c r="L618" s="144"/>
      <c r="M618" s="148"/>
      <c r="N618" s="149"/>
      <c r="O618" s="149"/>
      <c r="P618" s="149"/>
      <c r="Q618" s="149"/>
      <c r="R618" s="149"/>
      <c r="S618" s="149"/>
      <c r="T618" s="150"/>
      <c r="AT618" s="146" t="s">
        <v>144</v>
      </c>
      <c r="AU618" s="146" t="s">
        <v>77</v>
      </c>
      <c r="AV618" s="12" t="s">
        <v>75</v>
      </c>
      <c r="AW618" s="12" t="s">
        <v>30</v>
      </c>
      <c r="AX618" s="12" t="s">
        <v>70</v>
      </c>
      <c r="AY618" s="146" t="s">
        <v>135</v>
      </c>
    </row>
    <row r="619" spans="1:65" s="13" customFormat="1">
      <c r="B619" s="151"/>
      <c r="D619" s="145" t="s">
        <v>144</v>
      </c>
      <c r="E619" s="152" t="s">
        <v>3</v>
      </c>
      <c r="F619" s="153" t="s">
        <v>1272</v>
      </c>
      <c r="H619" s="154">
        <v>1</v>
      </c>
      <c r="L619" s="151"/>
      <c r="M619" s="155"/>
      <c r="N619" s="156"/>
      <c r="O619" s="156"/>
      <c r="P619" s="156"/>
      <c r="Q619" s="156"/>
      <c r="R619" s="156"/>
      <c r="S619" s="156"/>
      <c r="T619" s="157"/>
      <c r="AT619" s="152" t="s">
        <v>144</v>
      </c>
      <c r="AU619" s="152" t="s">
        <v>77</v>
      </c>
      <c r="AV619" s="13" t="s">
        <v>77</v>
      </c>
      <c r="AW619" s="13" t="s">
        <v>30</v>
      </c>
      <c r="AX619" s="13" t="s">
        <v>70</v>
      </c>
      <c r="AY619" s="152" t="s">
        <v>135</v>
      </c>
    </row>
    <row r="620" spans="1:65" s="14" customFormat="1">
      <c r="B620" s="158"/>
      <c r="D620" s="145" t="s">
        <v>144</v>
      </c>
      <c r="E620" s="159" t="s">
        <v>3</v>
      </c>
      <c r="F620" s="160" t="s">
        <v>147</v>
      </c>
      <c r="H620" s="161">
        <v>1</v>
      </c>
      <c r="L620" s="158"/>
      <c r="M620" s="162"/>
      <c r="N620" s="163"/>
      <c r="O620" s="163"/>
      <c r="P620" s="163"/>
      <c r="Q620" s="163"/>
      <c r="R620" s="163"/>
      <c r="S620" s="163"/>
      <c r="T620" s="164"/>
      <c r="AT620" s="159" t="s">
        <v>144</v>
      </c>
      <c r="AU620" s="159" t="s">
        <v>77</v>
      </c>
      <c r="AV620" s="14" t="s">
        <v>142</v>
      </c>
      <c r="AW620" s="14" t="s">
        <v>30</v>
      </c>
      <c r="AX620" s="14" t="s">
        <v>75</v>
      </c>
      <c r="AY620" s="159" t="s">
        <v>135</v>
      </c>
    </row>
    <row r="621" spans="1:65" s="2" customFormat="1" ht="33" customHeight="1">
      <c r="A621" s="298"/>
      <c r="B621" s="131"/>
      <c r="C621" s="132" t="s">
        <v>1273</v>
      </c>
      <c r="D621" s="132" t="s">
        <v>137</v>
      </c>
      <c r="E621" s="133" t="s">
        <v>1274</v>
      </c>
      <c r="F621" s="134" t="s">
        <v>1275</v>
      </c>
      <c r="G621" s="135" t="s">
        <v>140</v>
      </c>
      <c r="H621" s="136">
        <v>66.760000000000005</v>
      </c>
      <c r="I621" s="137"/>
      <c r="J621" s="137">
        <f>ROUND(I621*H621,2)</f>
        <v>0</v>
      </c>
      <c r="K621" s="134" t="s">
        <v>141</v>
      </c>
      <c r="L621" s="31"/>
      <c r="M621" s="138" t="s">
        <v>3</v>
      </c>
      <c r="N621" s="139" t="s">
        <v>41</v>
      </c>
      <c r="O621" s="140">
        <v>0.22</v>
      </c>
      <c r="P621" s="140">
        <f>O621*H621</f>
        <v>14.687200000000001</v>
      </c>
      <c r="Q621" s="140">
        <v>0</v>
      </c>
      <c r="R621" s="140">
        <f>Q621*H621</f>
        <v>0</v>
      </c>
      <c r="S621" s="140">
        <v>0</v>
      </c>
      <c r="T621" s="141">
        <f>S621*H621</f>
        <v>0</v>
      </c>
      <c r="U621" s="298"/>
      <c r="V621" s="298"/>
      <c r="W621" s="298"/>
      <c r="X621" s="298"/>
      <c r="Y621" s="298"/>
      <c r="Z621" s="298"/>
      <c r="AA621" s="298"/>
      <c r="AB621" s="298"/>
      <c r="AC621" s="298"/>
      <c r="AD621" s="298"/>
      <c r="AE621" s="298"/>
      <c r="AR621" s="142" t="s">
        <v>142</v>
      </c>
      <c r="AT621" s="142" t="s">
        <v>137</v>
      </c>
      <c r="AU621" s="142" t="s">
        <v>77</v>
      </c>
      <c r="AY621" s="18" t="s">
        <v>135</v>
      </c>
      <c r="BE621" s="143">
        <f>IF(N621="základní",J621,0)</f>
        <v>0</v>
      </c>
      <c r="BF621" s="143">
        <f>IF(N621="snížená",J621,0)</f>
        <v>0</v>
      </c>
      <c r="BG621" s="143">
        <f>IF(N621="zákl. přenesená",J621,0)</f>
        <v>0</v>
      </c>
      <c r="BH621" s="143">
        <f>IF(N621="sníž. přenesená",J621,0)</f>
        <v>0</v>
      </c>
      <c r="BI621" s="143">
        <f>IF(N621="nulová",J621,0)</f>
        <v>0</v>
      </c>
      <c r="BJ621" s="18" t="s">
        <v>75</v>
      </c>
      <c r="BK621" s="143">
        <f>ROUND(I621*H621,2)</f>
        <v>0</v>
      </c>
      <c r="BL621" s="18" t="s">
        <v>142</v>
      </c>
      <c r="BM621" s="142" t="s">
        <v>1276</v>
      </c>
    </row>
    <row r="622" spans="1:65" s="13" customFormat="1">
      <c r="B622" s="151"/>
      <c r="D622" s="145" t="s">
        <v>144</v>
      </c>
      <c r="E622" s="152" t="s">
        <v>3</v>
      </c>
      <c r="F622" s="153" t="s">
        <v>787</v>
      </c>
      <c r="H622" s="154">
        <v>41.1</v>
      </c>
      <c r="L622" s="151"/>
      <c r="M622" s="155"/>
      <c r="N622" s="156"/>
      <c r="O622" s="156"/>
      <c r="P622" s="156"/>
      <c r="Q622" s="156"/>
      <c r="R622" s="156"/>
      <c r="S622" s="156"/>
      <c r="T622" s="157"/>
      <c r="AT622" s="152" t="s">
        <v>144</v>
      </c>
      <c r="AU622" s="152" t="s">
        <v>77</v>
      </c>
      <c r="AV622" s="13" t="s">
        <v>77</v>
      </c>
      <c r="AW622" s="13" t="s">
        <v>30</v>
      </c>
      <c r="AX622" s="13" t="s">
        <v>70</v>
      </c>
      <c r="AY622" s="152" t="s">
        <v>135</v>
      </c>
    </row>
    <row r="623" spans="1:65" s="13" customFormat="1">
      <c r="B623" s="151"/>
      <c r="D623" s="145" t="s">
        <v>144</v>
      </c>
      <c r="E623" s="152" t="s">
        <v>3</v>
      </c>
      <c r="F623" s="153" t="s">
        <v>800</v>
      </c>
      <c r="H623" s="154">
        <v>25.66</v>
      </c>
      <c r="L623" s="151"/>
      <c r="M623" s="155"/>
      <c r="N623" s="156"/>
      <c r="O623" s="156"/>
      <c r="P623" s="156"/>
      <c r="Q623" s="156"/>
      <c r="R623" s="156"/>
      <c r="S623" s="156"/>
      <c r="T623" s="157"/>
      <c r="AT623" s="152" t="s">
        <v>144</v>
      </c>
      <c r="AU623" s="152" t="s">
        <v>77</v>
      </c>
      <c r="AV623" s="13" t="s">
        <v>77</v>
      </c>
      <c r="AW623" s="13" t="s">
        <v>30</v>
      </c>
      <c r="AX623" s="13" t="s">
        <v>70</v>
      </c>
      <c r="AY623" s="152" t="s">
        <v>135</v>
      </c>
    </row>
    <row r="624" spans="1:65" s="14" customFormat="1">
      <c r="B624" s="158"/>
      <c r="D624" s="145" t="s">
        <v>144</v>
      </c>
      <c r="E624" s="159" t="s">
        <v>3</v>
      </c>
      <c r="F624" s="160" t="s">
        <v>147</v>
      </c>
      <c r="H624" s="161">
        <v>66.760000000000005</v>
      </c>
      <c r="L624" s="158"/>
      <c r="M624" s="162"/>
      <c r="N624" s="163"/>
      <c r="O624" s="163"/>
      <c r="P624" s="163"/>
      <c r="Q624" s="163"/>
      <c r="R624" s="163"/>
      <c r="S624" s="163"/>
      <c r="T624" s="164"/>
      <c r="AT624" s="159" t="s">
        <v>144</v>
      </c>
      <c r="AU624" s="159" t="s">
        <v>77</v>
      </c>
      <c r="AV624" s="14" t="s">
        <v>142</v>
      </c>
      <c r="AW624" s="14" t="s">
        <v>30</v>
      </c>
      <c r="AX624" s="14" t="s">
        <v>75</v>
      </c>
      <c r="AY624" s="159" t="s">
        <v>135</v>
      </c>
    </row>
    <row r="625" spans="1:65" s="11" customFormat="1" ht="22.9" customHeight="1">
      <c r="B625" s="119"/>
      <c r="D625" s="120" t="s">
        <v>69</v>
      </c>
      <c r="E625" s="129" t="s">
        <v>293</v>
      </c>
      <c r="F625" s="129" t="s">
        <v>294</v>
      </c>
      <c r="J625" s="130">
        <f>BK625</f>
        <v>0</v>
      </c>
      <c r="L625" s="119"/>
      <c r="M625" s="123"/>
      <c r="N625" s="124"/>
      <c r="O625" s="124"/>
      <c r="P625" s="125">
        <f>SUM(P626:P655)</f>
        <v>51.121763999999999</v>
      </c>
      <c r="Q625" s="124"/>
      <c r="R625" s="125">
        <f>SUM(R626:R655)</f>
        <v>0</v>
      </c>
      <c r="S625" s="124"/>
      <c r="T625" s="126">
        <f>SUM(T626:T655)</f>
        <v>0</v>
      </c>
      <c r="AR625" s="120" t="s">
        <v>75</v>
      </c>
      <c r="AT625" s="127" t="s">
        <v>69</v>
      </c>
      <c r="AU625" s="127" t="s">
        <v>75</v>
      </c>
      <c r="AY625" s="120" t="s">
        <v>135</v>
      </c>
      <c r="BK625" s="128">
        <f>SUM(BK626:BK655)</f>
        <v>0</v>
      </c>
    </row>
    <row r="626" spans="1:65" s="2" customFormat="1" ht="21.75" customHeight="1">
      <c r="A626" s="298"/>
      <c r="B626" s="131"/>
      <c r="C626" s="132" t="s">
        <v>1277</v>
      </c>
      <c r="D626" s="132" t="s">
        <v>137</v>
      </c>
      <c r="E626" s="133" t="s">
        <v>1278</v>
      </c>
      <c r="F626" s="134" t="s">
        <v>1279</v>
      </c>
      <c r="G626" s="135" t="s">
        <v>268</v>
      </c>
      <c r="H626" s="136">
        <v>18.797000000000001</v>
      </c>
      <c r="I626" s="137"/>
      <c r="J626" s="137">
        <f>ROUND(I626*H626,2)</f>
        <v>0</v>
      </c>
      <c r="K626" s="134" t="s">
        <v>141</v>
      </c>
      <c r="L626" s="31"/>
      <c r="M626" s="138" t="s">
        <v>3</v>
      </c>
      <c r="N626" s="139" t="s">
        <v>41</v>
      </c>
      <c r="O626" s="140">
        <v>2.0699999999999998</v>
      </c>
      <c r="P626" s="140">
        <f>O626*H626</f>
        <v>38.909790000000001</v>
      </c>
      <c r="Q626" s="140">
        <v>0</v>
      </c>
      <c r="R626" s="140">
        <f>Q626*H626</f>
        <v>0</v>
      </c>
      <c r="S626" s="140">
        <v>0</v>
      </c>
      <c r="T626" s="141">
        <f>S626*H626</f>
        <v>0</v>
      </c>
      <c r="U626" s="298"/>
      <c r="V626" s="298"/>
      <c r="W626" s="298"/>
      <c r="X626" s="298"/>
      <c r="Y626" s="298"/>
      <c r="Z626" s="298"/>
      <c r="AA626" s="298"/>
      <c r="AB626" s="298"/>
      <c r="AC626" s="298"/>
      <c r="AD626" s="298"/>
      <c r="AE626" s="298"/>
      <c r="AR626" s="142" t="s">
        <v>142</v>
      </c>
      <c r="AT626" s="142" t="s">
        <v>137</v>
      </c>
      <c r="AU626" s="142" t="s">
        <v>77</v>
      </c>
      <c r="AY626" s="18" t="s">
        <v>135</v>
      </c>
      <c r="BE626" s="143">
        <f>IF(N626="základní",J626,0)</f>
        <v>0</v>
      </c>
      <c r="BF626" s="143">
        <f>IF(N626="snížená",J626,0)</f>
        <v>0</v>
      </c>
      <c r="BG626" s="143">
        <f>IF(N626="zákl. přenesená",J626,0)</f>
        <v>0</v>
      </c>
      <c r="BH626" s="143">
        <f>IF(N626="sníž. přenesená",J626,0)</f>
        <v>0</v>
      </c>
      <c r="BI626" s="143">
        <f>IF(N626="nulová",J626,0)</f>
        <v>0</v>
      </c>
      <c r="BJ626" s="18" t="s">
        <v>75</v>
      </c>
      <c r="BK626" s="143">
        <f>ROUND(I626*H626,2)</f>
        <v>0</v>
      </c>
      <c r="BL626" s="18" t="s">
        <v>142</v>
      </c>
      <c r="BM626" s="142" t="s">
        <v>1280</v>
      </c>
    </row>
    <row r="627" spans="1:65" s="13" customFormat="1">
      <c r="B627" s="151"/>
      <c r="D627" s="145" t="s">
        <v>144</v>
      </c>
      <c r="E627" s="152" t="s">
        <v>3</v>
      </c>
      <c r="F627" s="153" t="s">
        <v>1281</v>
      </c>
      <c r="H627" s="154">
        <v>18.797000000000001</v>
      </c>
      <c r="L627" s="151"/>
      <c r="M627" s="155"/>
      <c r="N627" s="156"/>
      <c r="O627" s="156"/>
      <c r="P627" s="156"/>
      <c r="Q627" s="156"/>
      <c r="R627" s="156"/>
      <c r="S627" s="156"/>
      <c r="T627" s="157"/>
      <c r="AT627" s="152" t="s">
        <v>144</v>
      </c>
      <c r="AU627" s="152" t="s">
        <v>77</v>
      </c>
      <c r="AV627" s="13" t="s">
        <v>77</v>
      </c>
      <c r="AW627" s="13" t="s">
        <v>30</v>
      </c>
      <c r="AX627" s="13" t="s">
        <v>75</v>
      </c>
      <c r="AY627" s="152" t="s">
        <v>135</v>
      </c>
    </row>
    <row r="628" spans="1:65" s="2" customFormat="1" ht="24">
      <c r="A628" s="298"/>
      <c r="B628" s="131"/>
      <c r="C628" s="132" t="s">
        <v>1282</v>
      </c>
      <c r="D628" s="132" t="s">
        <v>137</v>
      </c>
      <c r="E628" s="133" t="s">
        <v>296</v>
      </c>
      <c r="F628" s="134" t="s">
        <v>297</v>
      </c>
      <c r="G628" s="135" t="s">
        <v>268</v>
      </c>
      <c r="H628" s="136">
        <v>53.247999999999998</v>
      </c>
      <c r="I628" s="137"/>
      <c r="J628" s="137">
        <f>ROUND(I628*H628,2)</f>
        <v>0</v>
      </c>
      <c r="K628" s="134" t="s">
        <v>141</v>
      </c>
      <c r="L628" s="31"/>
      <c r="M628" s="138" t="s">
        <v>3</v>
      </c>
      <c r="N628" s="139" t="s">
        <v>41</v>
      </c>
      <c r="O628" s="140">
        <v>0.03</v>
      </c>
      <c r="P628" s="140">
        <f>O628*H628</f>
        <v>1.59744</v>
      </c>
      <c r="Q628" s="140">
        <v>0</v>
      </c>
      <c r="R628" s="140">
        <f>Q628*H628</f>
        <v>0</v>
      </c>
      <c r="S628" s="140">
        <v>0</v>
      </c>
      <c r="T628" s="141">
        <f>S628*H628</f>
        <v>0</v>
      </c>
      <c r="U628" s="298"/>
      <c r="V628" s="298"/>
      <c r="W628" s="298"/>
      <c r="X628" s="298"/>
      <c r="Y628" s="298"/>
      <c r="Z628" s="298"/>
      <c r="AA628" s="298"/>
      <c r="AB628" s="298"/>
      <c r="AC628" s="298"/>
      <c r="AD628" s="298"/>
      <c r="AE628" s="298"/>
      <c r="AR628" s="142" t="s">
        <v>142</v>
      </c>
      <c r="AT628" s="142" t="s">
        <v>137</v>
      </c>
      <c r="AU628" s="142" t="s">
        <v>77</v>
      </c>
      <c r="AY628" s="18" t="s">
        <v>135</v>
      </c>
      <c r="BE628" s="143">
        <f>IF(N628="základní",J628,0)</f>
        <v>0</v>
      </c>
      <c r="BF628" s="143">
        <f>IF(N628="snížená",J628,0)</f>
        <v>0</v>
      </c>
      <c r="BG628" s="143">
        <f>IF(N628="zákl. přenesená",J628,0)</f>
        <v>0</v>
      </c>
      <c r="BH628" s="143">
        <f>IF(N628="sníž. přenesená",J628,0)</f>
        <v>0</v>
      </c>
      <c r="BI628" s="143">
        <f>IF(N628="nulová",J628,0)</f>
        <v>0</v>
      </c>
      <c r="BJ628" s="18" t="s">
        <v>75</v>
      </c>
      <c r="BK628" s="143">
        <f>ROUND(I628*H628,2)</f>
        <v>0</v>
      </c>
      <c r="BL628" s="18" t="s">
        <v>142</v>
      </c>
      <c r="BM628" s="142" t="s">
        <v>1283</v>
      </c>
    </row>
    <row r="629" spans="1:65" s="13" customFormat="1">
      <c r="B629" s="151"/>
      <c r="D629" s="145" t="s">
        <v>144</v>
      </c>
      <c r="E629" s="152" t="s">
        <v>3</v>
      </c>
      <c r="F629" s="153" t="s">
        <v>1284</v>
      </c>
      <c r="H629" s="154">
        <v>4.585</v>
      </c>
      <c r="L629" s="151"/>
      <c r="M629" s="155"/>
      <c r="N629" s="156"/>
      <c r="O629" s="156"/>
      <c r="P629" s="156"/>
      <c r="Q629" s="156"/>
      <c r="R629" s="156"/>
      <c r="S629" s="156"/>
      <c r="T629" s="157"/>
      <c r="AT629" s="152" t="s">
        <v>144</v>
      </c>
      <c r="AU629" s="152" t="s">
        <v>77</v>
      </c>
      <c r="AV629" s="13" t="s">
        <v>77</v>
      </c>
      <c r="AW629" s="13" t="s">
        <v>30</v>
      </c>
      <c r="AX629" s="13" t="s">
        <v>70</v>
      </c>
      <c r="AY629" s="152" t="s">
        <v>135</v>
      </c>
    </row>
    <row r="630" spans="1:65" s="13" customFormat="1">
      <c r="B630" s="151"/>
      <c r="D630" s="145" t="s">
        <v>144</v>
      </c>
      <c r="E630" s="152" t="s">
        <v>3</v>
      </c>
      <c r="F630" s="153" t="s">
        <v>1285</v>
      </c>
      <c r="H630" s="154">
        <v>48.662999999999997</v>
      </c>
      <c r="L630" s="151"/>
      <c r="M630" s="155"/>
      <c r="N630" s="156"/>
      <c r="O630" s="156"/>
      <c r="P630" s="156"/>
      <c r="Q630" s="156"/>
      <c r="R630" s="156"/>
      <c r="S630" s="156"/>
      <c r="T630" s="157"/>
      <c r="AT630" s="152" t="s">
        <v>144</v>
      </c>
      <c r="AU630" s="152" t="s">
        <v>77</v>
      </c>
      <c r="AV630" s="13" t="s">
        <v>77</v>
      </c>
      <c r="AW630" s="13" t="s">
        <v>30</v>
      </c>
      <c r="AX630" s="13" t="s">
        <v>70</v>
      </c>
      <c r="AY630" s="152" t="s">
        <v>135</v>
      </c>
    </row>
    <row r="631" spans="1:65" s="14" customFormat="1">
      <c r="B631" s="158"/>
      <c r="D631" s="145" t="s">
        <v>144</v>
      </c>
      <c r="E631" s="159" t="s">
        <v>3</v>
      </c>
      <c r="F631" s="160" t="s">
        <v>147</v>
      </c>
      <c r="H631" s="161">
        <v>53.247999999999998</v>
      </c>
      <c r="L631" s="158"/>
      <c r="M631" s="162"/>
      <c r="N631" s="163"/>
      <c r="O631" s="163"/>
      <c r="P631" s="163"/>
      <c r="Q631" s="163"/>
      <c r="R631" s="163"/>
      <c r="S631" s="163"/>
      <c r="T631" s="164"/>
      <c r="AT631" s="159" t="s">
        <v>144</v>
      </c>
      <c r="AU631" s="159" t="s">
        <v>77</v>
      </c>
      <c r="AV631" s="14" t="s">
        <v>142</v>
      </c>
      <c r="AW631" s="14" t="s">
        <v>30</v>
      </c>
      <c r="AX631" s="14" t="s">
        <v>75</v>
      </c>
      <c r="AY631" s="159" t="s">
        <v>135</v>
      </c>
    </row>
    <row r="632" spans="1:65" s="2" customFormat="1" ht="24">
      <c r="A632" s="298"/>
      <c r="B632" s="131"/>
      <c r="C632" s="132" t="s">
        <v>1286</v>
      </c>
      <c r="D632" s="132" t="s">
        <v>137</v>
      </c>
      <c r="E632" s="133" t="s">
        <v>301</v>
      </c>
      <c r="F632" s="134" t="s">
        <v>302</v>
      </c>
      <c r="G632" s="135" t="s">
        <v>268</v>
      </c>
      <c r="H632" s="136">
        <v>479.23200000000003</v>
      </c>
      <c r="I632" s="137"/>
      <c r="J632" s="137">
        <f>ROUND(I632*H632,2)</f>
        <v>0</v>
      </c>
      <c r="K632" s="134" t="s">
        <v>141</v>
      </c>
      <c r="L632" s="31"/>
      <c r="M632" s="138" t="s">
        <v>3</v>
      </c>
      <c r="N632" s="139" t="s">
        <v>41</v>
      </c>
      <c r="O632" s="140">
        <v>2E-3</v>
      </c>
      <c r="P632" s="140">
        <f>O632*H632</f>
        <v>0.95846400000000009</v>
      </c>
      <c r="Q632" s="140">
        <v>0</v>
      </c>
      <c r="R632" s="140">
        <f>Q632*H632</f>
        <v>0</v>
      </c>
      <c r="S632" s="140">
        <v>0</v>
      </c>
      <c r="T632" s="141">
        <f>S632*H632</f>
        <v>0</v>
      </c>
      <c r="U632" s="298"/>
      <c r="V632" s="298"/>
      <c r="W632" s="298"/>
      <c r="X632" s="298"/>
      <c r="Y632" s="298"/>
      <c r="Z632" s="298"/>
      <c r="AA632" s="298"/>
      <c r="AB632" s="298"/>
      <c r="AC632" s="298"/>
      <c r="AD632" s="298"/>
      <c r="AE632" s="298"/>
      <c r="AR632" s="142" t="s">
        <v>142</v>
      </c>
      <c r="AT632" s="142" t="s">
        <v>137</v>
      </c>
      <c r="AU632" s="142" t="s">
        <v>77</v>
      </c>
      <c r="AY632" s="18" t="s">
        <v>135</v>
      </c>
      <c r="BE632" s="143">
        <f>IF(N632="základní",J632,0)</f>
        <v>0</v>
      </c>
      <c r="BF632" s="143">
        <f>IF(N632="snížená",J632,0)</f>
        <v>0</v>
      </c>
      <c r="BG632" s="143">
        <f>IF(N632="zákl. přenesená",J632,0)</f>
        <v>0</v>
      </c>
      <c r="BH632" s="143">
        <f>IF(N632="sníž. přenesená",J632,0)</f>
        <v>0</v>
      </c>
      <c r="BI632" s="143">
        <f>IF(N632="nulová",J632,0)</f>
        <v>0</v>
      </c>
      <c r="BJ632" s="18" t="s">
        <v>75</v>
      </c>
      <c r="BK632" s="143">
        <f>ROUND(I632*H632,2)</f>
        <v>0</v>
      </c>
      <c r="BL632" s="18" t="s">
        <v>142</v>
      </c>
      <c r="BM632" s="142" t="s">
        <v>1287</v>
      </c>
    </row>
    <row r="633" spans="1:65" s="12" customFormat="1">
      <c r="B633" s="144"/>
      <c r="D633" s="145" t="s">
        <v>144</v>
      </c>
      <c r="E633" s="146" t="s">
        <v>3</v>
      </c>
      <c r="F633" s="147" t="s">
        <v>304</v>
      </c>
      <c r="H633" s="146" t="s">
        <v>3</v>
      </c>
      <c r="L633" s="144"/>
      <c r="M633" s="148"/>
      <c r="N633" s="149"/>
      <c r="O633" s="149"/>
      <c r="P633" s="149"/>
      <c r="Q633" s="149"/>
      <c r="R633" s="149"/>
      <c r="S633" s="149"/>
      <c r="T633" s="150"/>
      <c r="AT633" s="146" t="s">
        <v>144</v>
      </c>
      <c r="AU633" s="146" t="s">
        <v>77</v>
      </c>
      <c r="AV633" s="12" t="s">
        <v>75</v>
      </c>
      <c r="AW633" s="12" t="s">
        <v>30</v>
      </c>
      <c r="AX633" s="12" t="s">
        <v>70</v>
      </c>
      <c r="AY633" s="146" t="s">
        <v>135</v>
      </c>
    </row>
    <row r="634" spans="1:65" s="13" customFormat="1">
      <c r="B634" s="151"/>
      <c r="D634" s="145" t="s">
        <v>144</v>
      </c>
      <c r="E634" s="152" t="s">
        <v>3</v>
      </c>
      <c r="F634" s="153" t="s">
        <v>1288</v>
      </c>
      <c r="H634" s="154">
        <v>479.23200000000003</v>
      </c>
      <c r="L634" s="151"/>
      <c r="M634" s="155"/>
      <c r="N634" s="156"/>
      <c r="O634" s="156"/>
      <c r="P634" s="156"/>
      <c r="Q634" s="156"/>
      <c r="R634" s="156"/>
      <c r="S634" s="156"/>
      <c r="T634" s="157"/>
      <c r="AT634" s="152" t="s">
        <v>144</v>
      </c>
      <c r="AU634" s="152" t="s">
        <v>77</v>
      </c>
      <c r="AV634" s="13" t="s">
        <v>77</v>
      </c>
      <c r="AW634" s="13" t="s">
        <v>30</v>
      </c>
      <c r="AX634" s="13" t="s">
        <v>75</v>
      </c>
      <c r="AY634" s="152" t="s">
        <v>135</v>
      </c>
    </row>
    <row r="635" spans="1:65" s="2" customFormat="1" ht="24">
      <c r="A635" s="298"/>
      <c r="B635" s="131"/>
      <c r="C635" s="132" t="s">
        <v>1289</v>
      </c>
      <c r="D635" s="132" t="s">
        <v>137</v>
      </c>
      <c r="E635" s="133" t="s">
        <v>319</v>
      </c>
      <c r="F635" s="134" t="s">
        <v>320</v>
      </c>
      <c r="G635" s="135" t="s">
        <v>268</v>
      </c>
      <c r="H635" s="136">
        <v>0.95399999999999996</v>
      </c>
      <c r="I635" s="137"/>
      <c r="J635" s="137">
        <f>ROUND(I635*H635,2)</f>
        <v>0</v>
      </c>
      <c r="K635" s="134" t="s">
        <v>141</v>
      </c>
      <c r="L635" s="31"/>
      <c r="M635" s="138" t="s">
        <v>3</v>
      </c>
      <c r="N635" s="139" t="s">
        <v>41</v>
      </c>
      <c r="O635" s="140">
        <v>0.83499999999999996</v>
      </c>
      <c r="P635" s="140">
        <f>O635*H635</f>
        <v>0.79658999999999991</v>
      </c>
      <c r="Q635" s="140">
        <v>0</v>
      </c>
      <c r="R635" s="140">
        <f>Q635*H635</f>
        <v>0</v>
      </c>
      <c r="S635" s="140">
        <v>0</v>
      </c>
      <c r="T635" s="141">
        <f>S635*H635</f>
        <v>0</v>
      </c>
      <c r="U635" s="298"/>
      <c r="V635" s="298"/>
      <c r="W635" s="298"/>
      <c r="X635" s="298"/>
      <c r="Y635" s="298"/>
      <c r="Z635" s="298"/>
      <c r="AA635" s="298"/>
      <c r="AB635" s="298"/>
      <c r="AC635" s="298"/>
      <c r="AD635" s="298"/>
      <c r="AE635" s="298"/>
      <c r="AR635" s="142" t="s">
        <v>142</v>
      </c>
      <c r="AT635" s="142" t="s">
        <v>137</v>
      </c>
      <c r="AU635" s="142" t="s">
        <v>77</v>
      </c>
      <c r="AY635" s="18" t="s">
        <v>135</v>
      </c>
      <c r="BE635" s="143">
        <f>IF(N635="základní",J635,0)</f>
        <v>0</v>
      </c>
      <c r="BF635" s="143">
        <f>IF(N635="snížená",J635,0)</f>
        <v>0</v>
      </c>
      <c r="BG635" s="143">
        <f>IF(N635="zákl. přenesená",J635,0)</f>
        <v>0</v>
      </c>
      <c r="BH635" s="143">
        <f>IF(N635="sníž. přenesená",J635,0)</f>
        <v>0</v>
      </c>
      <c r="BI635" s="143">
        <f>IF(N635="nulová",J635,0)</f>
        <v>0</v>
      </c>
      <c r="BJ635" s="18" t="s">
        <v>75</v>
      </c>
      <c r="BK635" s="143">
        <f>ROUND(I635*H635,2)</f>
        <v>0</v>
      </c>
      <c r="BL635" s="18" t="s">
        <v>142</v>
      </c>
      <c r="BM635" s="142" t="s">
        <v>1290</v>
      </c>
    </row>
    <row r="636" spans="1:65" s="13" customFormat="1">
      <c r="B636" s="151"/>
      <c r="D636" s="145" t="s">
        <v>144</v>
      </c>
      <c r="E636" s="152" t="s">
        <v>3</v>
      </c>
      <c r="F636" s="153" t="s">
        <v>1291</v>
      </c>
      <c r="H636" s="154">
        <v>0.85399999999999998</v>
      </c>
      <c r="L636" s="151"/>
      <c r="M636" s="155"/>
      <c r="N636" s="156"/>
      <c r="O636" s="156"/>
      <c r="P636" s="156"/>
      <c r="Q636" s="156"/>
      <c r="R636" s="156"/>
      <c r="S636" s="156"/>
      <c r="T636" s="157"/>
      <c r="AT636" s="152" t="s">
        <v>144</v>
      </c>
      <c r="AU636" s="152" t="s">
        <v>77</v>
      </c>
      <c r="AV636" s="13" t="s">
        <v>77</v>
      </c>
      <c r="AW636" s="13" t="s">
        <v>30</v>
      </c>
      <c r="AX636" s="13" t="s">
        <v>70</v>
      </c>
      <c r="AY636" s="152" t="s">
        <v>135</v>
      </c>
    </row>
    <row r="637" spans="1:65" s="13" customFormat="1">
      <c r="B637" s="151"/>
      <c r="D637" s="145" t="s">
        <v>144</v>
      </c>
      <c r="E637" s="152" t="s">
        <v>3</v>
      </c>
      <c r="F637" s="153" t="s">
        <v>1292</v>
      </c>
      <c r="H637" s="154">
        <v>0.1</v>
      </c>
      <c r="L637" s="151"/>
      <c r="M637" s="155"/>
      <c r="N637" s="156"/>
      <c r="O637" s="156"/>
      <c r="P637" s="156"/>
      <c r="Q637" s="156"/>
      <c r="R637" s="156"/>
      <c r="S637" s="156"/>
      <c r="T637" s="157"/>
      <c r="AT637" s="152" t="s">
        <v>144</v>
      </c>
      <c r="AU637" s="152" t="s">
        <v>77</v>
      </c>
      <c r="AV637" s="13" t="s">
        <v>77</v>
      </c>
      <c r="AW637" s="13" t="s">
        <v>30</v>
      </c>
      <c r="AX637" s="13" t="s">
        <v>70</v>
      </c>
      <c r="AY637" s="152" t="s">
        <v>135</v>
      </c>
    </row>
    <row r="638" spans="1:65" s="14" customFormat="1">
      <c r="B638" s="158"/>
      <c r="D638" s="145" t="s">
        <v>144</v>
      </c>
      <c r="E638" s="159" t="s">
        <v>3</v>
      </c>
      <c r="F638" s="160" t="s">
        <v>147</v>
      </c>
      <c r="H638" s="161">
        <v>0.95399999999999996</v>
      </c>
      <c r="L638" s="158"/>
      <c r="M638" s="162"/>
      <c r="N638" s="163"/>
      <c r="O638" s="163"/>
      <c r="P638" s="163"/>
      <c r="Q638" s="163"/>
      <c r="R638" s="163"/>
      <c r="S638" s="163"/>
      <c r="T638" s="164"/>
      <c r="AT638" s="159" t="s">
        <v>144</v>
      </c>
      <c r="AU638" s="159" t="s">
        <v>77</v>
      </c>
      <c r="AV638" s="14" t="s">
        <v>142</v>
      </c>
      <c r="AW638" s="14" t="s">
        <v>30</v>
      </c>
      <c r="AX638" s="14" t="s">
        <v>75</v>
      </c>
      <c r="AY638" s="159" t="s">
        <v>135</v>
      </c>
    </row>
    <row r="639" spans="1:65" s="2" customFormat="1" ht="24">
      <c r="A639" s="298"/>
      <c r="B639" s="131"/>
      <c r="C639" s="132" t="s">
        <v>1293</v>
      </c>
      <c r="D639" s="132" t="s">
        <v>137</v>
      </c>
      <c r="E639" s="133" t="s">
        <v>328</v>
      </c>
      <c r="F639" s="134" t="s">
        <v>329</v>
      </c>
      <c r="G639" s="135" t="s">
        <v>268</v>
      </c>
      <c r="H639" s="136">
        <v>8.5860000000000003</v>
      </c>
      <c r="I639" s="137"/>
      <c r="J639" s="137">
        <f>ROUND(I639*H639,2)</f>
        <v>0</v>
      </c>
      <c r="K639" s="134" t="s">
        <v>141</v>
      </c>
      <c r="L639" s="31"/>
      <c r="M639" s="138" t="s">
        <v>3</v>
      </c>
      <c r="N639" s="139" t="s">
        <v>41</v>
      </c>
      <c r="O639" s="140">
        <v>4.0000000000000001E-3</v>
      </c>
      <c r="P639" s="140">
        <f>O639*H639</f>
        <v>3.4344E-2</v>
      </c>
      <c r="Q639" s="140">
        <v>0</v>
      </c>
      <c r="R639" s="140">
        <f>Q639*H639</f>
        <v>0</v>
      </c>
      <c r="S639" s="140">
        <v>0</v>
      </c>
      <c r="T639" s="141">
        <f>S639*H639</f>
        <v>0</v>
      </c>
      <c r="U639" s="298"/>
      <c r="V639" s="298"/>
      <c r="W639" s="298"/>
      <c r="X639" s="298"/>
      <c r="Y639" s="298"/>
      <c r="Z639" s="298"/>
      <c r="AA639" s="298"/>
      <c r="AB639" s="298"/>
      <c r="AC639" s="298"/>
      <c r="AD639" s="298"/>
      <c r="AE639" s="298"/>
      <c r="AR639" s="142" t="s">
        <v>142</v>
      </c>
      <c r="AT639" s="142" t="s">
        <v>137</v>
      </c>
      <c r="AU639" s="142" t="s">
        <v>77</v>
      </c>
      <c r="AY639" s="18" t="s">
        <v>135</v>
      </c>
      <c r="BE639" s="143">
        <f>IF(N639="základní",J639,0)</f>
        <v>0</v>
      </c>
      <c r="BF639" s="143">
        <f>IF(N639="snížená",J639,0)</f>
        <v>0</v>
      </c>
      <c r="BG639" s="143">
        <f>IF(N639="zákl. přenesená",J639,0)</f>
        <v>0</v>
      </c>
      <c r="BH639" s="143">
        <f>IF(N639="sníž. přenesená",J639,0)</f>
        <v>0</v>
      </c>
      <c r="BI639" s="143">
        <f>IF(N639="nulová",J639,0)</f>
        <v>0</v>
      </c>
      <c r="BJ639" s="18" t="s">
        <v>75</v>
      </c>
      <c r="BK639" s="143">
        <f>ROUND(I639*H639,2)</f>
        <v>0</v>
      </c>
      <c r="BL639" s="18" t="s">
        <v>142</v>
      </c>
      <c r="BM639" s="142" t="s">
        <v>1294</v>
      </c>
    </row>
    <row r="640" spans="1:65" s="12" customFormat="1">
      <c r="B640" s="144"/>
      <c r="D640" s="145" t="s">
        <v>144</v>
      </c>
      <c r="E640" s="146" t="s">
        <v>3</v>
      </c>
      <c r="F640" s="147" t="s">
        <v>331</v>
      </c>
      <c r="H640" s="146" t="s">
        <v>3</v>
      </c>
      <c r="L640" s="144"/>
      <c r="M640" s="148"/>
      <c r="N640" s="149"/>
      <c r="O640" s="149"/>
      <c r="P640" s="149"/>
      <c r="Q640" s="149"/>
      <c r="R640" s="149"/>
      <c r="S640" s="149"/>
      <c r="T640" s="150"/>
      <c r="AT640" s="146" t="s">
        <v>144</v>
      </c>
      <c r="AU640" s="146" t="s">
        <v>77</v>
      </c>
      <c r="AV640" s="12" t="s">
        <v>75</v>
      </c>
      <c r="AW640" s="12" t="s">
        <v>30</v>
      </c>
      <c r="AX640" s="12" t="s">
        <v>70</v>
      </c>
      <c r="AY640" s="146" t="s">
        <v>135</v>
      </c>
    </row>
    <row r="641" spans="1:65" s="13" customFormat="1">
      <c r="B641" s="151"/>
      <c r="D641" s="145" t="s">
        <v>144</v>
      </c>
      <c r="E641" s="152" t="s">
        <v>3</v>
      </c>
      <c r="F641" s="153" t="s">
        <v>1295</v>
      </c>
      <c r="H641" s="154">
        <v>8.5860000000000003</v>
      </c>
      <c r="L641" s="151"/>
      <c r="M641" s="155"/>
      <c r="N641" s="156"/>
      <c r="O641" s="156"/>
      <c r="P641" s="156"/>
      <c r="Q641" s="156"/>
      <c r="R641" s="156"/>
      <c r="S641" s="156"/>
      <c r="T641" s="157"/>
      <c r="AT641" s="152" t="s">
        <v>144</v>
      </c>
      <c r="AU641" s="152" t="s">
        <v>77</v>
      </c>
      <c r="AV641" s="13" t="s">
        <v>77</v>
      </c>
      <c r="AW641" s="13" t="s">
        <v>30</v>
      </c>
      <c r="AX641" s="13" t="s">
        <v>75</v>
      </c>
      <c r="AY641" s="152" t="s">
        <v>135</v>
      </c>
    </row>
    <row r="642" spans="1:65" s="2" customFormat="1" ht="16.5" customHeight="1">
      <c r="A642" s="298"/>
      <c r="B642" s="131"/>
      <c r="C642" s="132" t="s">
        <v>1296</v>
      </c>
      <c r="D642" s="132" t="s">
        <v>137</v>
      </c>
      <c r="E642" s="133" t="s">
        <v>334</v>
      </c>
      <c r="F642" s="134" t="s">
        <v>335</v>
      </c>
      <c r="G642" s="135" t="s">
        <v>268</v>
      </c>
      <c r="H642" s="136">
        <v>53.247999999999998</v>
      </c>
      <c r="I642" s="137"/>
      <c r="J642" s="137">
        <f>ROUND(I642*H642,2)</f>
        <v>0</v>
      </c>
      <c r="K642" s="134" t="s">
        <v>141</v>
      </c>
      <c r="L642" s="31"/>
      <c r="M642" s="138" t="s">
        <v>3</v>
      </c>
      <c r="N642" s="139" t="s">
        <v>41</v>
      </c>
      <c r="O642" s="140">
        <v>0.159</v>
      </c>
      <c r="P642" s="140">
        <f>O642*H642</f>
        <v>8.4664319999999993</v>
      </c>
      <c r="Q642" s="140">
        <v>0</v>
      </c>
      <c r="R642" s="140">
        <f>Q642*H642</f>
        <v>0</v>
      </c>
      <c r="S642" s="140">
        <v>0</v>
      </c>
      <c r="T642" s="141">
        <f>S642*H642</f>
        <v>0</v>
      </c>
      <c r="U642" s="298"/>
      <c r="V642" s="298"/>
      <c r="W642" s="298"/>
      <c r="X642" s="298"/>
      <c r="Y642" s="298"/>
      <c r="Z642" s="298"/>
      <c r="AA642" s="298"/>
      <c r="AB642" s="298"/>
      <c r="AC642" s="298"/>
      <c r="AD642" s="298"/>
      <c r="AE642" s="298"/>
      <c r="AR642" s="142" t="s">
        <v>142</v>
      </c>
      <c r="AT642" s="142" t="s">
        <v>137</v>
      </c>
      <c r="AU642" s="142" t="s">
        <v>77</v>
      </c>
      <c r="AY642" s="18" t="s">
        <v>135</v>
      </c>
      <c r="BE642" s="143">
        <f>IF(N642="základní",J642,0)</f>
        <v>0</v>
      </c>
      <c r="BF642" s="143">
        <f>IF(N642="snížená",J642,0)</f>
        <v>0</v>
      </c>
      <c r="BG642" s="143">
        <f>IF(N642="zákl. přenesená",J642,0)</f>
        <v>0</v>
      </c>
      <c r="BH642" s="143">
        <f>IF(N642="sníž. přenesená",J642,0)</f>
        <v>0</v>
      </c>
      <c r="BI642" s="143">
        <f>IF(N642="nulová",J642,0)</f>
        <v>0</v>
      </c>
      <c r="BJ642" s="18" t="s">
        <v>75</v>
      </c>
      <c r="BK642" s="143">
        <f>ROUND(I642*H642,2)</f>
        <v>0</v>
      </c>
      <c r="BL642" s="18" t="s">
        <v>142</v>
      </c>
      <c r="BM642" s="142" t="s">
        <v>1297</v>
      </c>
    </row>
    <row r="643" spans="1:65" s="13" customFormat="1">
      <c r="B643" s="151"/>
      <c r="D643" s="145" t="s">
        <v>144</v>
      </c>
      <c r="E643" s="152" t="s">
        <v>3</v>
      </c>
      <c r="F643" s="153" t="s">
        <v>1284</v>
      </c>
      <c r="H643" s="154">
        <v>4.585</v>
      </c>
      <c r="L643" s="151"/>
      <c r="M643" s="155"/>
      <c r="N643" s="156"/>
      <c r="O643" s="156"/>
      <c r="P643" s="156"/>
      <c r="Q643" s="156"/>
      <c r="R643" s="156"/>
      <c r="S643" s="156"/>
      <c r="T643" s="157"/>
      <c r="AT643" s="152" t="s">
        <v>144</v>
      </c>
      <c r="AU643" s="152" t="s">
        <v>77</v>
      </c>
      <c r="AV643" s="13" t="s">
        <v>77</v>
      </c>
      <c r="AW643" s="13" t="s">
        <v>30</v>
      </c>
      <c r="AX643" s="13" t="s">
        <v>70</v>
      </c>
      <c r="AY643" s="152" t="s">
        <v>135</v>
      </c>
    </row>
    <row r="644" spans="1:65" s="13" customFormat="1">
      <c r="B644" s="151"/>
      <c r="D644" s="145" t="s">
        <v>144</v>
      </c>
      <c r="E644" s="152" t="s">
        <v>3</v>
      </c>
      <c r="F644" s="153" t="s">
        <v>1285</v>
      </c>
      <c r="H644" s="154">
        <v>48.662999999999997</v>
      </c>
      <c r="L644" s="151"/>
      <c r="M644" s="155"/>
      <c r="N644" s="156"/>
      <c r="O644" s="156"/>
      <c r="P644" s="156"/>
      <c r="Q644" s="156"/>
      <c r="R644" s="156"/>
      <c r="S644" s="156"/>
      <c r="T644" s="157"/>
      <c r="AT644" s="152" t="s">
        <v>144</v>
      </c>
      <c r="AU644" s="152" t="s">
        <v>77</v>
      </c>
      <c r="AV644" s="13" t="s">
        <v>77</v>
      </c>
      <c r="AW644" s="13" t="s">
        <v>30</v>
      </c>
      <c r="AX644" s="13" t="s">
        <v>70</v>
      </c>
      <c r="AY644" s="152" t="s">
        <v>135</v>
      </c>
    </row>
    <row r="645" spans="1:65" s="14" customFormat="1">
      <c r="B645" s="158"/>
      <c r="D645" s="145" t="s">
        <v>144</v>
      </c>
      <c r="E645" s="159" t="s">
        <v>3</v>
      </c>
      <c r="F645" s="160" t="s">
        <v>147</v>
      </c>
      <c r="H645" s="161">
        <v>53.247999999999998</v>
      </c>
      <c r="L645" s="158"/>
      <c r="M645" s="162"/>
      <c r="N645" s="163"/>
      <c r="O645" s="163"/>
      <c r="P645" s="163"/>
      <c r="Q645" s="163"/>
      <c r="R645" s="163"/>
      <c r="S645" s="163"/>
      <c r="T645" s="164"/>
      <c r="AT645" s="159" t="s">
        <v>144</v>
      </c>
      <c r="AU645" s="159" t="s">
        <v>77</v>
      </c>
      <c r="AV645" s="14" t="s">
        <v>142</v>
      </c>
      <c r="AW645" s="14" t="s">
        <v>30</v>
      </c>
      <c r="AX645" s="14" t="s">
        <v>75</v>
      </c>
      <c r="AY645" s="159" t="s">
        <v>135</v>
      </c>
    </row>
    <row r="646" spans="1:65" s="2" customFormat="1" ht="16.5" customHeight="1">
      <c r="A646" s="298"/>
      <c r="B646" s="131"/>
      <c r="C646" s="132" t="s">
        <v>1298</v>
      </c>
      <c r="D646" s="132" t="s">
        <v>137</v>
      </c>
      <c r="E646" s="133" t="s">
        <v>338</v>
      </c>
      <c r="F646" s="134" t="s">
        <v>339</v>
      </c>
      <c r="G646" s="135" t="s">
        <v>268</v>
      </c>
      <c r="H646" s="136">
        <v>0.95399999999999996</v>
      </c>
      <c r="I646" s="137"/>
      <c r="J646" s="137">
        <f>ROUND(I646*H646,2)</f>
        <v>0</v>
      </c>
      <c r="K646" s="134" t="s">
        <v>141</v>
      </c>
      <c r="L646" s="31"/>
      <c r="M646" s="138" t="s">
        <v>3</v>
      </c>
      <c r="N646" s="139" t="s">
        <v>41</v>
      </c>
      <c r="O646" s="140">
        <v>0.376</v>
      </c>
      <c r="P646" s="140">
        <f>O646*H646</f>
        <v>0.35870399999999997</v>
      </c>
      <c r="Q646" s="140">
        <v>0</v>
      </c>
      <c r="R646" s="140">
        <f>Q646*H646</f>
        <v>0</v>
      </c>
      <c r="S646" s="140">
        <v>0</v>
      </c>
      <c r="T646" s="141">
        <f>S646*H646</f>
        <v>0</v>
      </c>
      <c r="U646" s="298"/>
      <c r="V646" s="298"/>
      <c r="W646" s="298"/>
      <c r="X646" s="298"/>
      <c r="Y646" s="298"/>
      <c r="Z646" s="298"/>
      <c r="AA646" s="298"/>
      <c r="AB646" s="298"/>
      <c r="AC646" s="298"/>
      <c r="AD646" s="298"/>
      <c r="AE646" s="298"/>
      <c r="AR646" s="142" t="s">
        <v>142</v>
      </c>
      <c r="AT646" s="142" t="s">
        <v>137</v>
      </c>
      <c r="AU646" s="142" t="s">
        <v>77</v>
      </c>
      <c r="AY646" s="18" t="s">
        <v>135</v>
      </c>
      <c r="BE646" s="143">
        <f>IF(N646="základní",J646,0)</f>
        <v>0</v>
      </c>
      <c r="BF646" s="143">
        <f>IF(N646="snížená",J646,0)</f>
        <v>0</v>
      </c>
      <c r="BG646" s="143">
        <f>IF(N646="zákl. přenesená",J646,0)</f>
        <v>0</v>
      </c>
      <c r="BH646" s="143">
        <f>IF(N646="sníž. přenesená",J646,0)</f>
        <v>0</v>
      </c>
      <c r="BI646" s="143">
        <f>IF(N646="nulová",J646,0)</f>
        <v>0</v>
      </c>
      <c r="BJ646" s="18" t="s">
        <v>75</v>
      </c>
      <c r="BK646" s="143">
        <f>ROUND(I646*H646,2)</f>
        <v>0</v>
      </c>
      <c r="BL646" s="18" t="s">
        <v>142</v>
      </c>
      <c r="BM646" s="142" t="s">
        <v>1299</v>
      </c>
    </row>
    <row r="647" spans="1:65" s="13" customFormat="1">
      <c r="B647" s="151"/>
      <c r="D647" s="145" t="s">
        <v>144</v>
      </c>
      <c r="E647" s="152" t="s">
        <v>3</v>
      </c>
      <c r="F647" s="153" t="s">
        <v>1291</v>
      </c>
      <c r="H647" s="154">
        <v>0.85399999999999998</v>
      </c>
      <c r="L647" s="151"/>
      <c r="M647" s="155"/>
      <c r="N647" s="156"/>
      <c r="O647" s="156"/>
      <c r="P647" s="156"/>
      <c r="Q647" s="156"/>
      <c r="R647" s="156"/>
      <c r="S647" s="156"/>
      <c r="T647" s="157"/>
      <c r="AT647" s="152" t="s">
        <v>144</v>
      </c>
      <c r="AU647" s="152" t="s">
        <v>77</v>
      </c>
      <c r="AV647" s="13" t="s">
        <v>77</v>
      </c>
      <c r="AW647" s="13" t="s">
        <v>30</v>
      </c>
      <c r="AX647" s="13" t="s">
        <v>70</v>
      </c>
      <c r="AY647" s="152" t="s">
        <v>135</v>
      </c>
    </row>
    <row r="648" spans="1:65" s="13" customFormat="1">
      <c r="B648" s="151"/>
      <c r="D648" s="145" t="s">
        <v>144</v>
      </c>
      <c r="E648" s="152" t="s">
        <v>3</v>
      </c>
      <c r="F648" s="153" t="s">
        <v>1292</v>
      </c>
      <c r="H648" s="154">
        <v>0.1</v>
      </c>
      <c r="L648" s="151"/>
      <c r="M648" s="155"/>
      <c r="N648" s="156"/>
      <c r="O648" s="156"/>
      <c r="P648" s="156"/>
      <c r="Q648" s="156"/>
      <c r="R648" s="156"/>
      <c r="S648" s="156"/>
      <c r="T648" s="157"/>
      <c r="AT648" s="152" t="s">
        <v>144</v>
      </c>
      <c r="AU648" s="152" t="s">
        <v>77</v>
      </c>
      <c r="AV648" s="13" t="s">
        <v>77</v>
      </c>
      <c r="AW648" s="13" t="s">
        <v>30</v>
      </c>
      <c r="AX648" s="13" t="s">
        <v>70</v>
      </c>
      <c r="AY648" s="152" t="s">
        <v>135</v>
      </c>
    </row>
    <row r="649" spans="1:65" s="14" customFormat="1">
      <c r="B649" s="158"/>
      <c r="D649" s="145" t="s">
        <v>144</v>
      </c>
      <c r="E649" s="159" t="s">
        <v>3</v>
      </c>
      <c r="F649" s="160" t="s">
        <v>147</v>
      </c>
      <c r="H649" s="161">
        <v>0.95399999999999996</v>
      </c>
      <c r="L649" s="158"/>
      <c r="M649" s="162"/>
      <c r="N649" s="163"/>
      <c r="O649" s="163"/>
      <c r="P649" s="163"/>
      <c r="Q649" s="163"/>
      <c r="R649" s="163"/>
      <c r="S649" s="163"/>
      <c r="T649" s="164"/>
      <c r="AT649" s="159" t="s">
        <v>144</v>
      </c>
      <c r="AU649" s="159" t="s">
        <v>77</v>
      </c>
      <c r="AV649" s="14" t="s">
        <v>142</v>
      </c>
      <c r="AW649" s="14" t="s">
        <v>30</v>
      </c>
      <c r="AX649" s="14" t="s">
        <v>75</v>
      </c>
      <c r="AY649" s="159" t="s">
        <v>135</v>
      </c>
    </row>
    <row r="650" spans="1:65" s="2" customFormat="1" ht="24">
      <c r="A650" s="298"/>
      <c r="B650" s="131"/>
      <c r="C650" s="132" t="s">
        <v>1300</v>
      </c>
      <c r="D650" s="132" t="s">
        <v>137</v>
      </c>
      <c r="E650" s="133" t="s">
        <v>342</v>
      </c>
      <c r="F650" s="134" t="s">
        <v>343</v>
      </c>
      <c r="G650" s="135" t="s">
        <v>268</v>
      </c>
      <c r="H650" s="136">
        <v>0.85399999999999998</v>
      </c>
      <c r="I650" s="137"/>
      <c r="J650" s="137">
        <f>ROUND(I650*H650,2)</f>
        <v>0</v>
      </c>
      <c r="K650" s="134" t="s">
        <v>141</v>
      </c>
      <c r="L650" s="31"/>
      <c r="M650" s="138" t="s">
        <v>3</v>
      </c>
      <c r="N650" s="139" t="s">
        <v>41</v>
      </c>
      <c r="O650" s="140">
        <v>0</v>
      </c>
      <c r="P650" s="140">
        <f>O650*H650</f>
        <v>0</v>
      </c>
      <c r="Q650" s="140">
        <v>0</v>
      </c>
      <c r="R650" s="140">
        <f>Q650*H650</f>
        <v>0</v>
      </c>
      <c r="S650" s="140">
        <v>0</v>
      </c>
      <c r="T650" s="141">
        <f>S650*H650</f>
        <v>0</v>
      </c>
      <c r="U650" s="298"/>
      <c r="V650" s="298"/>
      <c r="W650" s="298"/>
      <c r="X650" s="298"/>
      <c r="Y650" s="298"/>
      <c r="Z650" s="298"/>
      <c r="AA650" s="298"/>
      <c r="AB650" s="298"/>
      <c r="AC650" s="298"/>
      <c r="AD650" s="298"/>
      <c r="AE650" s="298"/>
      <c r="AR650" s="142" t="s">
        <v>142</v>
      </c>
      <c r="AT650" s="142" t="s">
        <v>137</v>
      </c>
      <c r="AU650" s="142" t="s">
        <v>77</v>
      </c>
      <c r="AY650" s="18" t="s">
        <v>135</v>
      </c>
      <c r="BE650" s="143">
        <f>IF(N650="základní",J650,0)</f>
        <v>0</v>
      </c>
      <c r="BF650" s="143">
        <f>IF(N650="snížená",J650,0)</f>
        <v>0</v>
      </c>
      <c r="BG650" s="143">
        <f>IF(N650="zákl. přenesená",J650,0)</f>
        <v>0</v>
      </c>
      <c r="BH650" s="143">
        <f>IF(N650="sníž. přenesená",J650,0)</f>
        <v>0</v>
      </c>
      <c r="BI650" s="143">
        <f>IF(N650="nulová",J650,0)</f>
        <v>0</v>
      </c>
      <c r="BJ650" s="18" t="s">
        <v>75</v>
      </c>
      <c r="BK650" s="143">
        <f>ROUND(I650*H650,2)</f>
        <v>0</v>
      </c>
      <c r="BL650" s="18" t="s">
        <v>142</v>
      </c>
      <c r="BM650" s="142" t="s">
        <v>1301</v>
      </c>
    </row>
    <row r="651" spans="1:65" s="13" customFormat="1">
      <c r="B651" s="151"/>
      <c r="D651" s="145" t="s">
        <v>144</v>
      </c>
      <c r="E651" s="152" t="s">
        <v>3</v>
      </c>
      <c r="F651" s="153" t="s">
        <v>1291</v>
      </c>
      <c r="H651" s="154">
        <v>0.85399999999999998</v>
      </c>
      <c r="L651" s="151"/>
      <c r="M651" s="155"/>
      <c r="N651" s="156"/>
      <c r="O651" s="156"/>
      <c r="P651" s="156"/>
      <c r="Q651" s="156"/>
      <c r="R651" s="156"/>
      <c r="S651" s="156"/>
      <c r="T651" s="157"/>
      <c r="AT651" s="152" t="s">
        <v>144</v>
      </c>
      <c r="AU651" s="152" t="s">
        <v>77</v>
      </c>
      <c r="AV651" s="13" t="s">
        <v>77</v>
      </c>
      <c r="AW651" s="13" t="s">
        <v>30</v>
      </c>
      <c r="AX651" s="13" t="s">
        <v>75</v>
      </c>
      <c r="AY651" s="152" t="s">
        <v>135</v>
      </c>
    </row>
    <row r="652" spans="1:65" s="2" customFormat="1" ht="24">
      <c r="A652" s="298"/>
      <c r="B652" s="131"/>
      <c r="C652" s="132" t="s">
        <v>1302</v>
      </c>
      <c r="D652" s="132" t="s">
        <v>137</v>
      </c>
      <c r="E652" s="133" t="s">
        <v>350</v>
      </c>
      <c r="F652" s="134" t="s">
        <v>267</v>
      </c>
      <c r="G652" s="135" t="s">
        <v>268</v>
      </c>
      <c r="H652" s="136">
        <v>48.662999999999997</v>
      </c>
      <c r="I652" s="137"/>
      <c r="J652" s="137">
        <f>ROUND(I652*H652,2)</f>
        <v>0</v>
      </c>
      <c r="K652" s="134" t="s">
        <v>141</v>
      </c>
      <c r="L652" s="31"/>
      <c r="M652" s="138" t="s">
        <v>3</v>
      </c>
      <c r="N652" s="139" t="s">
        <v>41</v>
      </c>
      <c r="O652" s="140">
        <v>0</v>
      </c>
      <c r="P652" s="140">
        <f>O652*H652</f>
        <v>0</v>
      </c>
      <c r="Q652" s="140">
        <v>0</v>
      </c>
      <c r="R652" s="140">
        <f>Q652*H652</f>
        <v>0</v>
      </c>
      <c r="S652" s="140">
        <v>0</v>
      </c>
      <c r="T652" s="141">
        <f>S652*H652</f>
        <v>0</v>
      </c>
      <c r="U652" s="298"/>
      <c r="V652" s="298"/>
      <c r="W652" s="298"/>
      <c r="X652" s="298"/>
      <c r="Y652" s="298"/>
      <c r="Z652" s="298"/>
      <c r="AA652" s="298"/>
      <c r="AB652" s="298"/>
      <c r="AC652" s="298"/>
      <c r="AD652" s="298"/>
      <c r="AE652" s="298"/>
      <c r="AR652" s="142" t="s">
        <v>142</v>
      </c>
      <c r="AT652" s="142" t="s">
        <v>137</v>
      </c>
      <c r="AU652" s="142" t="s">
        <v>77</v>
      </c>
      <c r="AY652" s="18" t="s">
        <v>135</v>
      </c>
      <c r="BE652" s="143">
        <f>IF(N652="základní",J652,0)</f>
        <v>0</v>
      </c>
      <c r="BF652" s="143">
        <f>IF(N652="snížená",J652,0)</f>
        <v>0</v>
      </c>
      <c r="BG652" s="143">
        <f>IF(N652="zákl. přenesená",J652,0)</f>
        <v>0</v>
      </c>
      <c r="BH652" s="143">
        <f>IF(N652="sníž. přenesená",J652,0)</f>
        <v>0</v>
      </c>
      <c r="BI652" s="143">
        <f>IF(N652="nulová",J652,0)</f>
        <v>0</v>
      </c>
      <c r="BJ652" s="18" t="s">
        <v>75</v>
      </c>
      <c r="BK652" s="143">
        <f>ROUND(I652*H652,2)</f>
        <v>0</v>
      </c>
      <c r="BL652" s="18" t="s">
        <v>142</v>
      </c>
      <c r="BM652" s="142" t="s">
        <v>1303</v>
      </c>
    </row>
    <row r="653" spans="1:65" s="13" customFormat="1">
      <c r="B653" s="151"/>
      <c r="D653" s="145" t="s">
        <v>144</v>
      </c>
      <c r="E653" s="152" t="s">
        <v>3</v>
      </c>
      <c r="F653" s="153" t="s">
        <v>1285</v>
      </c>
      <c r="H653" s="154">
        <v>48.662999999999997</v>
      </c>
      <c r="L653" s="151"/>
      <c r="M653" s="155"/>
      <c r="N653" s="156"/>
      <c r="O653" s="156"/>
      <c r="P653" s="156"/>
      <c r="Q653" s="156"/>
      <c r="R653" s="156"/>
      <c r="S653" s="156"/>
      <c r="T653" s="157"/>
      <c r="AT653" s="152" t="s">
        <v>144</v>
      </c>
      <c r="AU653" s="152" t="s">
        <v>77</v>
      </c>
      <c r="AV653" s="13" t="s">
        <v>77</v>
      </c>
      <c r="AW653" s="13" t="s">
        <v>30</v>
      </c>
      <c r="AX653" s="13" t="s">
        <v>75</v>
      </c>
      <c r="AY653" s="152" t="s">
        <v>135</v>
      </c>
    </row>
    <row r="654" spans="1:65" s="2" customFormat="1" ht="24">
      <c r="A654" s="298"/>
      <c r="B654" s="131"/>
      <c r="C654" s="132" t="s">
        <v>1304</v>
      </c>
      <c r="D654" s="132" t="s">
        <v>137</v>
      </c>
      <c r="E654" s="133" t="s">
        <v>353</v>
      </c>
      <c r="F654" s="134" t="s">
        <v>354</v>
      </c>
      <c r="G654" s="135" t="s">
        <v>268</v>
      </c>
      <c r="H654" s="136">
        <v>4.585</v>
      </c>
      <c r="I654" s="137"/>
      <c r="J654" s="137">
        <f>ROUND(I654*H654,2)</f>
        <v>0</v>
      </c>
      <c r="K654" s="134" t="s">
        <v>141</v>
      </c>
      <c r="L654" s="31"/>
      <c r="M654" s="138" t="s">
        <v>3</v>
      </c>
      <c r="N654" s="139" t="s">
        <v>41</v>
      </c>
      <c r="O654" s="140">
        <v>0</v>
      </c>
      <c r="P654" s="140">
        <f>O654*H654</f>
        <v>0</v>
      </c>
      <c r="Q654" s="140">
        <v>0</v>
      </c>
      <c r="R654" s="140">
        <f>Q654*H654</f>
        <v>0</v>
      </c>
      <c r="S654" s="140">
        <v>0</v>
      </c>
      <c r="T654" s="141">
        <f>S654*H654</f>
        <v>0</v>
      </c>
      <c r="U654" s="298"/>
      <c r="V654" s="298"/>
      <c r="W654" s="298"/>
      <c r="X654" s="298"/>
      <c r="Y654" s="298"/>
      <c r="Z654" s="298"/>
      <c r="AA654" s="298"/>
      <c r="AB654" s="298"/>
      <c r="AC654" s="298"/>
      <c r="AD654" s="298"/>
      <c r="AE654" s="298"/>
      <c r="AR654" s="142" t="s">
        <v>142</v>
      </c>
      <c r="AT654" s="142" t="s">
        <v>137</v>
      </c>
      <c r="AU654" s="142" t="s">
        <v>77</v>
      </c>
      <c r="AY654" s="18" t="s">
        <v>135</v>
      </c>
      <c r="BE654" s="143">
        <f>IF(N654="základní",J654,0)</f>
        <v>0</v>
      </c>
      <c r="BF654" s="143">
        <f>IF(N654="snížená",J654,0)</f>
        <v>0</v>
      </c>
      <c r="BG654" s="143">
        <f>IF(N654="zákl. přenesená",J654,0)</f>
        <v>0</v>
      </c>
      <c r="BH654" s="143">
        <f>IF(N654="sníž. přenesená",J654,0)</f>
        <v>0</v>
      </c>
      <c r="BI654" s="143">
        <f>IF(N654="nulová",J654,0)</f>
        <v>0</v>
      </c>
      <c r="BJ654" s="18" t="s">
        <v>75</v>
      </c>
      <c r="BK654" s="143">
        <f>ROUND(I654*H654,2)</f>
        <v>0</v>
      </c>
      <c r="BL654" s="18" t="s">
        <v>142</v>
      </c>
      <c r="BM654" s="142" t="s">
        <v>1305</v>
      </c>
    </row>
    <row r="655" spans="1:65" s="13" customFormat="1">
      <c r="B655" s="151"/>
      <c r="D655" s="145" t="s">
        <v>144</v>
      </c>
      <c r="E655" s="152" t="s">
        <v>3</v>
      </c>
      <c r="F655" s="153" t="s">
        <v>1284</v>
      </c>
      <c r="H655" s="154">
        <v>4.585</v>
      </c>
      <c r="L655" s="151"/>
      <c r="M655" s="155"/>
      <c r="N655" s="156"/>
      <c r="O655" s="156"/>
      <c r="P655" s="156"/>
      <c r="Q655" s="156"/>
      <c r="R655" s="156"/>
      <c r="S655" s="156"/>
      <c r="T655" s="157"/>
      <c r="AT655" s="152" t="s">
        <v>144</v>
      </c>
      <c r="AU655" s="152" t="s">
        <v>77</v>
      </c>
      <c r="AV655" s="13" t="s">
        <v>77</v>
      </c>
      <c r="AW655" s="13" t="s">
        <v>30</v>
      </c>
      <c r="AX655" s="13" t="s">
        <v>75</v>
      </c>
      <c r="AY655" s="152" t="s">
        <v>135</v>
      </c>
    </row>
    <row r="656" spans="1:65" s="11" customFormat="1" ht="22.9" customHeight="1">
      <c r="B656" s="119"/>
      <c r="D656" s="120" t="s">
        <v>69</v>
      </c>
      <c r="E656" s="129" t="s">
        <v>428</v>
      </c>
      <c r="F656" s="129" t="s">
        <v>429</v>
      </c>
      <c r="J656" s="130">
        <f>BK656</f>
        <v>0</v>
      </c>
      <c r="L656" s="119"/>
      <c r="M656" s="123"/>
      <c r="N656" s="124"/>
      <c r="O656" s="124"/>
      <c r="P656" s="125">
        <f>P657</f>
        <v>260.08224300000001</v>
      </c>
      <c r="Q656" s="124"/>
      <c r="R656" s="125">
        <f>R657</f>
        <v>0</v>
      </c>
      <c r="S656" s="124"/>
      <c r="T656" s="126">
        <f>T657</f>
        <v>0</v>
      </c>
      <c r="AR656" s="120" t="s">
        <v>75</v>
      </c>
      <c r="AT656" s="127" t="s">
        <v>69</v>
      </c>
      <c r="AU656" s="127" t="s">
        <v>75</v>
      </c>
      <c r="AY656" s="120" t="s">
        <v>135</v>
      </c>
      <c r="BK656" s="128">
        <f>BK657</f>
        <v>0</v>
      </c>
    </row>
    <row r="657" spans="1:65" s="2" customFormat="1" ht="24">
      <c r="A657" s="298"/>
      <c r="B657" s="131"/>
      <c r="C657" s="132" t="s">
        <v>1306</v>
      </c>
      <c r="D657" s="132" t="s">
        <v>137</v>
      </c>
      <c r="E657" s="133" t="s">
        <v>1307</v>
      </c>
      <c r="F657" s="134" t="s">
        <v>1308</v>
      </c>
      <c r="G657" s="135" t="s">
        <v>268</v>
      </c>
      <c r="H657" s="136">
        <v>655.11900000000003</v>
      </c>
      <c r="I657" s="137"/>
      <c r="J657" s="137">
        <f>ROUND(I657*H657,2)</f>
        <v>0</v>
      </c>
      <c r="K657" s="134" t="s">
        <v>141</v>
      </c>
      <c r="L657" s="31"/>
      <c r="M657" s="177" t="s">
        <v>3</v>
      </c>
      <c r="N657" s="178" t="s">
        <v>41</v>
      </c>
      <c r="O657" s="179">
        <v>0.39700000000000002</v>
      </c>
      <c r="P657" s="179">
        <f>O657*H657</f>
        <v>260.08224300000001</v>
      </c>
      <c r="Q657" s="179">
        <v>0</v>
      </c>
      <c r="R657" s="179">
        <f>Q657*H657</f>
        <v>0</v>
      </c>
      <c r="S657" s="179">
        <v>0</v>
      </c>
      <c r="T657" s="180">
        <f>S657*H657</f>
        <v>0</v>
      </c>
      <c r="U657" s="298"/>
      <c r="V657" s="298"/>
      <c r="W657" s="298"/>
      <c r="X657" s="298"/>
      <c r="Y657" s="298"/>
      <c r="Z657" s="298"/>
      <c r="AA657" s="298"/>
      <c r="AB657" s="298"/>
      <c r="AC657" s="298"/>
      <c r="AD657" s="298"/>
      <c r="AE657" s="298"/>
      <c r="AR657" s="142" t="s">
        <v>142</v>
      </c>
      <c r="AT657" s="142" t="s">
        <v>137</v>
      </c>
      <c r="AU657" s="142" t="s">
        <v>77</v>
      </c>
      <c r="AY657" s="18" t="s">
        <v>135</v>
      </c>
      <c r="BE657" s="143">
        <f>IF(N657="základní",J657,0)</f>
        <v>0</v>
      </c>
      <c r="BF657" s="143">
        <f>IF(N657="snížená",J657,0)</f>
        <v>0</v>
      </c>
      <c r="BG657" s="143">
        <f>IF(N657="zákl. přenesená",J657,0)</f>
        <v>0</v>
      </c>
      <c r="BH657" s="143">
        <f>IF(N657="sníž. přenesená",J657,0)</f>
        <v>0</v>
      </c>
      <c r="BI657" s="143">
        <f>IF(N657="nulová",J657,0)</f>
        <v>0</v>
      </c>
      <c r="BJ657" s="18" t="s">
        <v>75</v>
      </c>
      <c r="BK657" s="143">
        <f>ROUND(I657*H657,2)</f>
        <v>0</v>
      </c>
      <c r="BL657" s="18" t="s">
        <v>142</v>
      </c>
      <c r="BM657" s="142" t="s">
        <v>1309</v>
      </c>
    </row>
    <row r="658" spans="1:65" s="2" customFormat="1" ht="6.95" customHeight="1">
      <c r="A658" s="298"/>
      <c r="B658" s="40"/>
      <c r="C658" s="41"/>
      <c r="D658" s="41"/>
      <c r="E658" s="41"/>
      <c r="F658" s="41"/>
      <c r="G658" s="41"/>
      <c r="H658" s="41"/>
      <c r="I658" s="41"/>
      <c r="J658" s="41"/>
      <c r="K658" s="41"/>
      <c r="L658" s="31"/>
      <c r="M658" s="298"/>
      <c r="O658" s="298"/>
      <c r="P658" s="298"/>
      <c r="Q658" s="298"/>
      <c r="R658" s="298"/>
      <c r="S658" s="298"/>
      <c r="T658" s="298"/>
      <c r="U658" s="298"/>
      <c r="V658" s="298"/>
      <c r="W658" s="298"/>
      <c r="X658" s="298"/>
      <c r="Y658" s="298"/>
      <c r="Z658" s="298"/>
      <c r="AA658" s="298"/>
      <c r="AB658" s="298"/>
      <c r="AC658" s="298"/>
      <c r="AD658" s="298"/>
      <c r="AE658" s="298"/>
    </row>
  </sheetData>
  <mergeCells count="12">
    <mergeCell ref="E86:H86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310"/>
  <sheetViews>
    <sheetView topLeftCell="A92" workbookViewId="0">
      <selection activeCell="I91" sqref="I91:I309"/>
    </sheetView>
  </sheetViews>
  <sheetFormatPr defaultRowHeight="11.25"/>
  <cols>
    <col min="1" max="1" width="8.33203125" style="292" customWidth="1"/>
    <col min="2" max="2" width="1.1640625" style="292" customWidth="1"/>
    <col min="3" max="3" width="4.1640625" style="292" customWidth="1"/>
    <col min="4" max="4" width="4.33203125" style="292" customWidth="1"/>
    <col min="5" max="5" width="17.1640625" style="292" customWidth="1"/>
    <col min="6" max="6" width="100.83203125" style="292" customWidth="1"/>
    <col min="7" max="7" width="7.5" style="292" customWidth="1"/>
    <col min="8" max="8" width="14" style="292" customWidth="1"/>
    <col min="9" max="9" width="15.83203125" style="292" customWidth="1"/>
    <col min="10" max="11" width="22.33203125" style="292" customWidth="1"/>
    <col min="12" max="12" width="9.33203125" style="292" customWidth="1"/>
    <col min="13" max="13" width="10.83203125" style="292" hidden="1" customWidth="1"/>
    <col min="14" max="14" width="9.33203125" style="292"/>
    <col min="15" max="20" width="14.1640625" style="292" hidden="1" customWidth="1"/>
    <col min="21" max="21" width="16.33203125" style="292" hidden="1" customWidth="1"/>
    <col min="22" max="22" width="12.33203125" style="292" customWidth="1"/>
    <col min="23" max="23" width="16.33203125" style="292" customWidth="1"/>
    <col min="24" max="24" width="12.33203125" style="292" customWidth="1"/>
    <col min="25" max="25" width="15" style="292" customWidth="1"/>
    <col min="26" max="26" width="11" style="292" customWidth="1"/>
    <col min="27" max="27" width="15" style="292" customWidth="1"/>
    <col min="28" max="28" width="16.33203125" style="292" customWidth="1"/>
    <col min="29" max="29" width="11" style="292" customWidth="1"/>
    <col min="30" max="30" width="15" style="292" customWidth="1"/>
    <col min="31" max="31" width="16.33203125" style="292" customWidth="1"/>
    <col min="32" max="16384" width="9.33203125" style="292"/>
  </cols>
  <sheetData>
    <row r="1" spans="1:46">
      <c r="A1" s="82"/>
    </row>
    <row r="2" spans="1:46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87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299" t="s">
        <v>15</v>
      </c>
      <c r="L6" s="21"/>
    </row>
    <row r="7" spans="1:46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ht="12" customHeight="1">
      <c r="B8" s="21"/>
      <c r="D8" s="299" t="s">
        <v>108</v>
      </c>
      <c r="L8" s="21"/>
    </row>
    <row r="9" spans="1:46" s="2" customFormat="1" ht="16.5" customHeight="1">
      <c r="A9" s="298"/>
      <c r="B9" s="31"/>
      <c r="C9" s="298"/>
      <c r="D9" s="298"/>
      <c r="E9" s="543"/>
      <c r="F9" s="542"/>
      <c r="G9" s="542"/>
      <c r="H9" s="542"/>
      <c r="I9" s="298"/>
      <c r="J9" s="298"/>
      <c r="K9" s="298"/>
      <c r="L9" s="84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</row>
    <row r="10" spans="1:46" s="2" customFormat="1" ht="12" customHeight="1">
      <c r="A10" s="298"/>
      <c r="B10" s="31"/>
      <c r="C10" s="298"/>
      <c r="D10" s="299" t="s">
        <v>110</v>
      </c>
      <c r="E10" s="298"/>
      <c r="F10" s="298"/>
      <c r="G10" s="298"/>
      <c r="H10" s="298"/>
      <c r="I10" s="298"/>
      <c r="J10" s="298"/>
      <c r="K10" s="298"/>
      <c r="L10" s="84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</row>
    <row r="11" spans="1:46" s="2" customFormat="1" ht="16.5" customHeight="1">
      <c r="A11" s="298"/>
      <c r="B11" s="31"/>
      <c r="C11" s="298"/>
      <c r="D11" s="298"/>
      <c r="E11" s="523" t="s">
        <v>454</v>
      </c>
      <c r="F11" s="542"/>
      <c r="G11" s="542"/>
      <c r="H11" s="542"/>
      <c r="I11" s="298"/>
      <c r="J11" s="298"/>
      <c r="K11" s="298"/>
      <c r="L11" s="84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</row>
    <row r="12" spans="1:46" s="2" customFormat="1">
      <c r="A12" s="298"/>
      <c r="B12" s="31"/>
      <c r="C12" s="298"/>
      <c r="D12" s="298"/>
      <c r="E12" s="298"/>
      <c r="F12" s="298"/>
      <c r="G12" s="298"/>
      <c r="H12" s="298"/>
      <c r="I12" s="298"/>
      <c r="J12" s="298"/>
      <c r="K12" s="298"/>
      <c r="L12" s="84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</row>
    <row r="13" spans="1:46" s="2" customFormat="1" ht="12" customHeight="1">
      <c r="A13" s="298"/>
      <c r="B13" s="31"/>
      <c r="C13" s="298"/>
      <c r="D13" s="299" t="s">
        <v>17</v>
      </c>
      <c r="E13" s="298"/>
      <c r="F13" s="291" t="s">
        <v>3</v>
      </c>
      <c r="G13" s="298"/>
      <c r="H13" s="298"/>
      <c r="I13" s="299" t="s">
        <v>18</v>
      </c>
      <c r="J13" s="291" t="s">
        <v>3</v>
      </c>
      <c r="K13" s="298"/>
      <c r="L13" s="84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</row>
    <row r="14" spans="1:46" s="2" customFormat="1" ht="12" customHeight="1">
      <c r="A14" s="298"/>
      <c r="B14" s="31"/>
      <c r="C14" s="298"/>
      <c r="D14" s="299" t="s">
        <v>19</v>
      </c>
      <c r="E14" s="298"/>
      <c r="F14" s="291" t="s">
        <v>20</v>
      </c>
      <c r="G14" s="298"/>
      <c r="H14" s="298"/>
      <c r="I14" s="299" t="s">
        <v>21</v>
      </c>
      <c r="J14" s="295">
        <f>'Rekapitulace stavby'!AN8</f>
        <v>45715</v>
      </c>
      <c r="K14" s="298"/>
      <c r="L14" s="84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</row>
    <row r="15" spans="1:46" s="2" customFormat="1" ht="10.9" customHeight="1">
      <c r="A15" s="298"/>
      <c r="B15" s="31"/>
      <c r="C15" s="298"/>
      <c r="D15" s="298"/>
      <c r="E15" s="298"/>
      <c r="F15" s="298"/>
      <c r="G15" s="298"/>
      <c r="H15" s="298"/>
      <c r="I15" s="298"/>
      <c r="J15" s="298"/>
      <c r="K15" s="298"/>
      <c r="L15" s="84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</row>
    <row r="16" spans="1:46" s="2" customFormat="1" ht="12" customHeight="1">
      <c r="A16" s="298"/>
      <c r="B16" s="31"/>
      <c r="C16" s="298"/>
      <c r="D16" s="299" t="s">
        <v>22</v>
      </c>
      <c r="E16" s="298"/>
      <c r="F16" s="298"/>
      <c r="G16" s="298"/>
      <c r="H16" s="298"/>
      <c r="I16" s="299" t="s">
        <v>23</v>
      </c>
      <c r="J16" s="291" t="s">
        <v>3</v>
      </c>
      <c r="K16" s="298"/>
      <c r="L16" s="84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</row>
    <row r="17" spans="1:31" s="2" customFormat="1" ht="12.75">
      <c r="A17" s="298"/>
      <c r="B17" s="31"/>
      <c r="C17" s="298"/>
      <c r="D17" s="298"/>
      <c r="E17" s="291" t="s">
        <v>24</v>
      </c>
      <c r="F17" s="298"/>
      <c r="G17" s="298"/>
      <c r="H17" s="298"/>
      <c r="I17" s="299" t="s">
        <v>25</v>
      </c>
      <c r="J17" s="291" t="s">
        <v>3</v>
      </c>
      <c r="K17" s="298"/>
      <c r="L17" s="84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</row>
    <row r="18" spans="1:31" s="2" customFormat="1">
      <c r="A18" s="298"/>
      <c r="B18" s="31"/>
      <c r="C18" s="298"/>
      <c r="D18" s="298"/>
      <c r="E18" s="298"/>
      <c r="F18" s="298"/>
      <c r="G18" s="298"/>
      <c r="H18" s="298"/>
      <c r="I18" s="298"/>
      <c r="J18" s="298"/>
      <c r="K18" s="298"/>
      <c r="L18" s="84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</row>
    <row r="19" spans="1:31" s="2" customFormat="1" ht="12.75">
      <c r="A19" s="298"/>
      <c r="B19" s="31"/>
      <c r="C19" s="298"/>
      <c r="D19" s="299" t="s">
        <v>26</v>
      </c>
      <c r="E19" s="298"/>
      <c r="F19" s="298"/>
      <c r="G19" s="298"/>
      <c r="H19" s="298"/>
      <c r="I19" s="299" t="s">
        <v>23</v>
      </c>
      <c r="J19" s="291" t="str">
        <f>'Rekapitulace stavby'!AN13</f>
        <v/>
      </c>
      <c r="K19" s="298"/>
      <c r="L19" s="84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</row>
    <row r="20" spans="1:31" s="2" customFormat="1" ht="12.75">
      <c r="A20" s="298"/>
      <c r="B20" s="31"/>
      <c r="C20" s="298"/>
      <c r="D20" s="298"/>
      <c r="E20" s="534" t="str">
        <f>'Rekapitulace stavby'!E14</f>
        <v xml:space="preserve"> </v>
      </c>
      <c r="F20" s="534"/>
      <c r="G20" s="534"/>
      <c r="H20" s="534"/>
      <c r="I20" s="299" t="s">
        <v>25</v>
      </c>
      <c r="J20" s="291" t="str">
        <f>'Rekapitulace stavby'!AN14</f>
        <v/>
      </c>
      <c r="K20" s="298"/>
      <c r="L20" s="84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</row>
    <row r="21" spans="1:31" s="2" customFormat="1">
      <c r="A21" s="298"/>
      <c r="B21" s="31"/>
      <c r="C21" s="298"/>
      <c r="D21" s="298"/>
      <c r="E21" s="298"/>
      <c r="F21" s="298"/>
      <c r="G21" s="298"/>
      <c r="H21" s="298"/>
      <c r="I21" s="298"/>
      <c r="J21" s="298"/>
      <c r="K21" s="298"/>
      <c r="L21" s="84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</row>
    <row r="22" spans="1:31" s="2" customFormat="1" ht="12.75">
      <c r="A22" s="298"/>
      <c r="B22" s="31"/>
      <c r="C22" s="298"/>
      <c r="D22" s="299" t="s">
        <v>28</v>
      </c>
      <c r="E22" s="298"/>
      <c r="F22" s="298"/>
      <c r="G22" s="298"/>
      <c r="H22" s="298"/>
      <c r="I22" s="299" t="s">
        <v>23</v>
      </c>
      <c r="J22" s="291" t="s">
        <v>3</v>
      </c>
      <c r="K22" s="298"/>
      <c r="L22" s="84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</row>
    <row r="23" spans="1:31" s="2" customFormat="1" ht="12.75">
      <c r="A23" s="298"/>
      <c r="B23" s="31"/>
      <c r="C23" s="298"/>
      <c r="D23" s="298"/>
      <c r="E23" s="291" t="s">
        <v>29</v>
      </c>
      <c r="F23" s="298"/>
      <c r="G23" s="298"/>
      <c r="H23" s="298"/>
      <c r="I23" s="299" t="s">
        <v>25</v>
      </c>
      <c r="J23" s="291" t="s">
        <v>3</v>
      </c>
      <c r="K23" s="298"/>
      <c r="L23" s="84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</row>
    <row r="24" spans="1:31" s="2" customFormat="1">
      <c r="A24" s="298"/>
      <c r="B24" s="31"/>
      <c r="C24" s="298"/>
      <c r="D24" s="298"/>
      <c r="E24" s="298"/>
      <c r="F24" s="298"/>
      <c r="G24" s="298"/>
      <c r="H24" s="298"/>
      <c r="I24" s="298"/>
      <c r="J24" s="298"/>
      <c r="K24" s="298"/>
      <c r="L24" s="84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</row>
    <row r="25" spans="1:31" s="2" customFormat="1" ht="12.75">
      <c r="A25" s="298"/>
      <c r="B25" s="31"/>
      <c r="C25" s="298"/>
      <c r="D25" s="299" t="s">
        <v>31</v>
      </c>
      <c r="E25" s="298"/>
      <c r="F25" s="298"/>
      <c r="G25" s="298"/>
      <c r="H25" s="298"/>
      <c r="I25" s="299" t="s">
        <v>23</v>
      </c>
      <c r="J25" s="291" t="s">
        <v>32</v>
      </c>
      <c r="K25" s="298"/>
      <c r="L25" s="84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</row>
    <row r="26" spans="1:31" s="2" customFormat="1" ht="12.75">
      <c r="A26" s="298"/>
      <c r="B26" s="31"/>
      <c r="C26" s="298"/>
      <c r="D26" s="298"/>
      <c r="E26" s="291" t="s">
        <v>33</v>
      </c>
      <c r="F26" s="298"/>
      <c r="G26" s="298"/>
      <c r="H26" s="298"/>
      <c r="I26" s="299" t="s">
        <v>25</v>
      </c>
      <c r="J26" s="291" t="s">
        <v>3</v>
      </c>
      <c r="K26" s="298"/>
      <c r="L26" s="84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</row>
    <row r="27" spans="1:31" s="2" customFormat="1">
      <c r="A27" s="298"/>
      <c r="B27" s="31"/>
      <c r="C27" s="298"/>
      <c r="D27" s="298"/>
      <c r="E27" s="298"/>
      <c r="F27" s="298"/>
      <c r="G27" s="298"/>
      <c r="H27" s="298"/>
      <c r="I27" s="298"/>
      <c r="J27" s="298"/>
      <c r="K27" s="298"/>
      <c r="L27" s="84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</row>
    <row r="28" spans="1:31" s="2" customFormat="1" ht="12.75">
      <c r="A28" s="298"/>
      <c r="B28" s="31"/>
      <c r="C28" s="298"/>
      <c r="D28" s="299" t="s">
        <v>34</v>
      </c>
      <c r="E28" s="298"/>
      <c r="F28" s="298"/>
      <c r="G28" s="298"/>
      <c r="H28" s="298"/>
      <c r="I28" s="298"/>
      <c r="J28" s="298"/>
      <c r="K28" s="298"/>
      <c r="L28" s="84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</row>
    <row r="29" spans="1:31" s="7" customFormat="1" ht="12.75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298"/>
      <c r="B30" s="31"/>
      <c r="C30" s="298"/>
      <c r="D30" s="298"/>
      <c r="E30" s="298"/>
      <c r="F30" s="298"/>
      <c r="G30" s="298"/>
      <c r="H30" s="298"/>
      <c r="I30" s="298"/>
      <c r="J30" s="298"/>
      <c r="K30" s="298"/>
      <c r="L30" s="84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</row>
    <row r="31" spans="1:31" s="2" customFormat="1">
      <c r="A31" s="298"/>
      <c r="B31" s="31"/>
      <c r="C31" s="298"/>
      <c r="D31" s="59"/>
      <c r="E31" s="59"/>
      <c r="F31" s="59"/>
      <c r="G31" s="59"/>
      <c r="H31" s="59"/>
      <c r="I31" s="59"/>
      <c r="J31" s="59"/>
      <c r="K31" s="59"/>
      <c r="L31" s="84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</row>
    <row r="32" spans="1:31" s="2" customFormat="1" ht="15.75">
      <c r="A32" s="298"/>
      <c r="B32" s="31"/>
      <c r="C32" s="298"/>
      <c r="D32" s="88" t="s">
        <v>36</v>
      </c>
      <c r="E32" s="298"/>
      <c r="F32" s="298"/>
      <c r="G32" s="298"/>
      <c r="H32" s="298"/>
      <c r="I32" s="298"/>
      <c r="J32" s="297">
        <f>ROUND(J88, 2)</f>
        <v>0</v>
      </c>
      <c r="K32" s="298"/>
      <c r="L32" s="84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</row>
    <row r="33" spans="1:31" s="2" customFormat="1">
      <c r="A33" s="298"/>
      <c r="B33" s="31"/>
      <c r="C33" s="298"/>
      <c r="D33" s="59"/>
      <c r="E33" s="59"/>
      <c r="F33" s="59"/>
      <c r="G33" s="59"/>
      <c r="H33" s="59"/>
      <c r="I33" s="59"/>
      <c r="J33" s="59"/>
      <c r="K33" s="59"/>
      <c r="L33" s="84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</row>
    <row r="34" spans="1:31" s="2" customFormat="1" ht="12.75">
      <c r="A34" s="298"/>
      <c r="B34" s="31"/>
      <c r="C34" s="298"/>
      <c r="D34" s="298"/>
      <c r="E34" s="298"/>
      <c r="F34" s="294" t="s">
        <v>38</v>
      </c>
      <c r="G34" s="298"/>
      <c r="H34" s="298"/>
      <c r="I34" s="294" t="s">
        <v>37</v>
      </c>
      <c r="J34" s="294" t="s">
        <v>39</v>
      </c>
      <c r="K34" s="298"/>
      <c r="L34" s="84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</row>
    <row r="35" spans="1:31" s="2" customFormat="1" ht="12.75">
      <c r="A35" s="298"/>
      <c r="B35" s="31"/>
      <c r="C35" s="298"/>
      <c r="D35" s="89" t="s">
        <v>40</v>
      </c>
      <c r="E35" s="299" t="s">
        <v>41</v>
      </c>
      <c r="F35" s="90">
        <f>ROUND((SUM(BE88:BE309)),  2)</f>
        <v>0</v>
      </c>
      <c r="G35" s="298"/>
      <c r="H35" s="298"/>
      <c r="I35" s="91">
        <v>0.21</v>
      </c>
      <c r="J35" s="90">
        <f>ROUND(((SUM(BE88:BE309))*I35),  2)</f>
        <v>0</v>
      </c>
      <c r="K35" s="298"/>
      <c r="L35" s="84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</row>
    <row r="36" spans="1:31" s="2" customFormat="1" ht="12.75">
      <c r="A36" s="298"/>
      <c r="B36" s="31"/>
      <c r="C36" s="298"/>
      <c r="D36" s="298"/>
      <c r="E36" s="299" t="s">
        <v>42</v>
      </c>
      <c r="F36" s="90">
        <f>ROUND((SUM(BF88:BF309)),  2)</f>
        <v>0</v>
      </c>
      <c r="G36" s="298"/>
      <c r="H36" s="298"/>
      <c r="I36" s="91">
        <v>0.12</v>
      </c>
      <c r="J36" s="90">
        <f>ROUND(((SUM(BF88:BF309))*I36),  2)</f>
        <v>0</v>
      </c>
      <c r="K36" s="298"/>
      <c r="L36" s="84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</row>
    <row r="37" spans="1:31" s="2" customFormat="1" ht="12.75">
      <c r="A37" s="298"/>
      <c r="B37" s="31"/>
      <c r="C37" s="298"/>
      <c r="D37" s="298"/>
      <c r="E37" s="299" t="s">
        <v>43</v>
      </c>
      <c r="F37" s="90">
        <f>ROUND((SUM(BG88:BG309)),  2)</f>
        <v>0</v>
      </c>
      <c r="G37" s="298"/>
      <c r="H37" s="298"/>
      <c r="I37" s="91">
        <v>0.21</v>
      </c>
      <c r="J37" s="90">
        <f>0</f>
        <v>0</v>
      </c>
      <c r="K37" s="298"/>
      <c r="L37" s="84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</row>
    <row r="38" spans="1:31" s="2" customFormat="1" ht="12.75">
      <c r="A38" s="298"/>
      <c r="B38" s="31"/>
      <c r="C38" s="298"/>
      <c r="D38" s="298"/>
      <c r="E38" s="299" t="s">
        <v>44</v>
      </c>
      <c r="F38" s="90">
        <f>ROUND((SUM(BH88:BH309)),  2)</f>
        <v>0</v>
      </c>
      <c r="G38" s="298"/>
      <c r="H38" s="298"/>
      <c r="I38" s="91">
        <v>0.12</v>
      </c>
      <c r="J38" s="90">
        <f>0</f>
        <v>0</v>
      </c>
      <c r="K38" s="298"/>
      <c r="L38" s="84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</row>
    <row r="39" spans="1:31" s="2" customFormat="1" ht="12.75">
      <c r="A39" s="298"/>
      <c r="B39" s="31"/>
      <c r="C39" s="298"/>
      <c r="D39" s="298"/>
      <c r="E39" s="299" t="s">
        <v>45</v>
      </c>
      <c r="F39" s="90">
        <f>ROUND((SUM(BI88:BI309)),  2)</f>
        <v>0</v>
      </c>
      <c r="G39" s="298"/>
      <c r="H39" s="298"/>
      <c r="I39" s="91">
        <v>0</v>
      </c>
      <c r="J39" s="90">
        <f>0</f>
        <v>0</v>
      </c>
      <c r="K39" s="298"/>
      <c r="L39" s="84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</row>
    <row r="40" spans="1:31" s="2" customFormat="1">
      <c r="A40" s="298"/>
      <c r="B40" s="31"/>
      <c r="C40" s="298"/>
      <c r="D40" s="298"/>
      <c r="E40" s="298"/>
      <c r="F40" s="298"/>
      <c r="G40" s="298"/>
      <c r="H40" s="298"/>
      <c r="I40" s="298"/>
      <c r="J40" s="298"/>
      <c r="K40" s="298"/>
      <c r="L40" s="84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</row>
    <row r="41" spans="1:31" s="2" customFormat="1" ht="15.75">
      <c r="A41" s="298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</row>
    <row r="42" spans="1:31" s="2" customFormat="1">
      <c r="A42" s="298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</row>
    <row r="46" spans="1:31" s="2" customFormat="1">
      <c r="A46" s="298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</row>
    <row r="47" spans="1:31" s="2" customFormat="1" ht="18">
      <c r="A47" s="298"/>
      <c r="B47" s="31"/>
      <c r="C47" s="22" t="s">
        <v>112</v>
      </c>
      <c r="D47" s="298"/>
      <c r="E47" s="298"/>
      <c r="F47" s="298"/>
      <c r="G47" s="298"/>
      <c r="H47" s="298"/>
      <c r="I47" s="298"/>
      <c r="J47" s="298"/>
      <c r="K47" s="298"/>
      <c r="L47" s="84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</row>
    <row r="48" spans="1:31" s="2" customFormat="1">
      <c r="A48" s="298"/>
      <c r="B48" s="31"/>
      <c r="C48" s="298"/>
      <c r="D48" s="298"/>
      <c r="E48" s="298"/>
      <c r="F48" s="298"/>
      <c r="G48" s="298"/>
      <c r="H48" s="298"/>
      <c r="I48" s="298"/>
      <c r="J48" s="298"/>
      <c r="K48" s="298"/>
      <c r="L48" s="84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</row>
    <row r="49" spans="1:47" s="2" customFormat="1" ht="12.75">
      <c r="A49" s="298"/>
      <c r="B49" s="31"/>
      <c r="C49" s="299" t="s">
        <v>15</v>
      </c>
      <c r="D49" s="298"/>
      <c r="E49" s="298"/>
      <c r="F49" s="298"/>
      <c r="G49" s="298"/>
      <c r="H49" s="298"/>
      <c r="I49" s="298"/>
      <c r="J49" s="298"/>
      <c r="K49" s="298"/>
      <c r="L49" s="84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</row>
    <row r="50" spans="1:47" s="2" customFormat="1" ht="12.75">
      <c r="A50" s="298"/>
      <c r="B50" s="31"/>
      <c r="C50" s="298"/>
      <c r="D50" s="298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298"/>
      <c r="J50" s="298"/>
      <c r="K50" s="298"/>
      <c r="L50" s="84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</row>
    <row r="51" spans="1:47" ht="12.75">
      <c r="B51" s="21"/>
      <c r="C51" s="299" t="s">
        <v>108</v>
      </c>
      <c r="L51" s="21"/>
    </row>
    <row r="52" spans="1:47" s="2" customFormat="1" ht="12.75">
      <c r="A52" s="298"/>
      <c r="B52" s="31"/>
      <c r="C52" s="298"/>
      <c r="D52" s="298"/>
      <c r="E52" s="543"/>
      <c r="F52" s="542"/>
      <c r="G52" s="542"/>
      <c r="H52" s="542"/>
      <c r="I52" s="298"/>
      <c r="J52" s="298"/>
      <c r="K52" s="298"/>
      <c r="L52" s="84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</row>
    <row r="53" spans="1:47" s="2" customFormat="1" ht="12.75">
      <c r="A53" s="298"/>
      <c r="B53" s="31"/>
      <c r="C53" s="299" t="s">
        <v>110</v>
      </c>
      <c r="D53" s="298"/>
      <c r="E53" s="298"/>
      <c r="F53" s="298"/>
      <c r="G53" s="298"/>
      <c r="H53" s="298"/>
      <c r="I53" s="298"/>
      <c r="J53" s="298"/>
      <c r="K53" s="298"/>
      <c r="L53" s="84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</row>
    <row r="54" spans="1:47" s="2" customFormat="1">
      <c r="A54" s="298"/>
      <c r="B54" s="31"/>
      <c r="C54" s="298"/>
      <c r="D54" s="298"/>
      <c r="E54" s="523" t="str">
        <f>E11</f>
        <v>SO 401 - Veřejné osvětlení</v>
      </c>
      <c r="F54" s="542"/>
      <c r="G54" s="542"/>
      <c r="H54" s="542"/>
      <c r="I54" s="298"/>
      <c r="J54" s="298"/>
      <c r="K54" s="298"/>
      <c r="L54" s="84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</row>
    <row r="55" spans="1:47" s="2" customFormat="1">
      <c r="A55" s="298"/>
      <c r="B55" s="31"/>
      <c r="C55" s="298"/>
      <c r="D55" s="298"/>
      <c r="E55" s="298"/>
      <c r="F55" s="298"/>
      <c r="G55" s="298"/>
      <c r="H55" s="298"/>
      <c r="I55" s="298"/>
      <c r="J55" s="298"/>
      <c r="K55" s="298"/>
      <c r="L55" s="84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</row>
    <row r="56" spans="1:47" s="2" customFormat="1" ht="12.75">
      <c r="A56" s="298"/>
      <c r="B56" s="31"/>
      <c r="C56" s="299" t="s">
        <v>19</v>
      </c>
      <c r="D56" s="298"/>
      <c r="E56" s="298"/>
      <c r="F56" s="291" t="str">
        <f>F14</f>
        <v>k.ú. Benešov</v>
      </c>
      <c r="G56" s="298"/>
      <c r="H56" s="298"/>
      <c r="I56" s="299" t="s">
        <v>21</v>
      </c>
      <c r="J56" s="295">
        <f>IF(J14="","",J14)</f>
        <v>45715</v>
      </c>
      <c r="K56" s="298"/>
      <c r="L56" s="84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</row>
    <row r="57" spans="1:47" s="2" customFormat="1">
      <c r="A57" s="298"/>
      <c r="B57" s="31"/>
      <c r="C57" s="298"/>
      <c r="D57" s="298"/>
      <c r="E57" s="298"/>
      <c r="F57" s="298"/>
      <c r="G57" s="298"/>
      <c r="H57" s="298"/>
      <c r="I57" s="298"/>
      <c r="J57" s="298"/>
      <c r="K57" s="298"/>
      <c r="L57" s="84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</row>
    <row r="58" spans="1:47" s="2" customFormat="1" ht="12.75">
      <c r="A58" s="298"/>
      <c r="B58" s="31"/>
      <c r="C58" s="299" t="s">
        <v>22</v>
      </c>
      <c r="D58" s="298"/>
      <c r="E58" s="298"/>
      <c r="F58" s="291" t="str">
        <f>E17</f>
        <v>Město Benešov</v>
      </c>
      <c r="G58" s="298"/>
      <c r="H58" s="298"/>
      <c r="I58" s="299" t="s">
        <v>28</v>
      </c>
      <c r="J58" s="300" t="str">
        <f>E23</f>
        <v>DOPAS s.r.o. Praha</v>
      </c>
      <c r="K58" s="298"/>
      <c r="L58" s="84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</row>
    <row r="59" spans="1:47" s="2" customFormat="1" ht="12.75">
      <c r="A59" s="298"/>
      <c r="B59" s="31"/>
      <c r="C59" s="299" t="s">
        <v>26</v>
      </c>
      <c r="D59" s="298"/>
      <c r="E59" s="298"/>
      <c r="F59" s="291" t="str">
        <f>IF(E20="","",E20)</f>
        <v xml:space="preserve"> </v>
      </c>
      <c r="G59" s="298"/>
      <c r="H59" s="298"/>
      <c r="I59" s="299" t="s">
        <v>31</v>
      </c>
      <c r="J59" s="300" t="str">
        <f>E26</f>
        <v>L. Štuller</v>
      </c>
      <c r="K59" s="298"/>
      <c r="L59" s="84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</row>
    <row r="60" spans="1:47" s="2" customFormat="1">
      <c r="A60" s="298"/>
      <c r="B60" s="31"/>
      <c r="C60" s="298"/>
      <c r="D60" s="298"/>
      <c r="E60" s="298"/>
      <c r="F60" s="298"/>
      <c r="G60" s="298"/>
      <c r="H60" s="298"/>
      <c r="I60" s="298"/>
      <c r="J60" s="298"/>
      <c r="K60" s="298"/>
      <c r="L60" s="84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</row>
    <row r="61" spans="1:47" s="2" customFormat="1" ht="12">
      <c r="A61" s="298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</row>
    <row r="62" spans="1:47" s="2" customFormat="1">
      <c r="A62" s="298"/>
      <c r="B62" s="31"/>
      <c r="C62" s="298"/>
      <c r="D62" s="298"/>
      <c r="E62" s="298"/>
      <c r="F62" s="298"/>
      <c r="G62" s="298"/>
      <c r="H62" s="298"/>
      <c r="I62" s="298"/>
      <c r="J62" s="298"/>
      <c r="K62" s="298"/>
      <c r="L62" s="84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</row>
    <row r="63" spans="1:47" s="2" customFormat="1" ht="15.75">
      <c r="A63" s="298"/>
      <c r="B63" s="31"/>
      <c r="C63" s="100" t="s">
        <v>68</v>
      </c>
      <c r="D63" s="298"/>
      <c r="E63" s="298"/>
      <c r="F63" s="298"/>
      <c r="G63" s="298"/>
      <c r="H63" s="298"/>
      <c r="I63" s="298"/>
      <c r="J63" s="297">
        <f>J88</f>
        <v>0</v>
      </c>
      <c r="K63" s="298"/>
      <c r="L63" s="84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U63" s="18" t="s">
        <v>115</v>
      </c>
    </row>
    <row r="64" spans="1:47" s="8" customFormat="1" ht="15">
      <c r="B64" s="101"/>
      <c r="D64" s="102" t="s">
        <v>434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290" customFormat="1" ht="12.75">
      <c r="B65" s="105"/>
      <c r="D65" s="106" t="s">
        <v>455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290" customFormat="1" ht="12.75">
      <c r="B66" s="105"/>
      <c r="D66" s="106" t="s">
        <v>456</v>
      </c>
      <c r="E66" s="107"/>
      <c r="F66" s="107"/>
      <c r="G66" s="107"/>
      <c r="H66" s="107"/>
      <c r="I66" s="107"/>
      <c r="J66" s="108">
        <f>J145</f>
        <v>0</v>
      </c>
      <c r="L66" s="105"/>
    </row>
    <row r="67" spans="1:31" s="2" customFormat="1">
      <c r="A67" s="298"/>
      <c r="B67" s="31"/>
      <c r="C67" s="298"/>
      <c r="D67" s="298"/>
      <c r="E67" s="298"/>
      <c r="F67" s="298"/>
      <c r="G67" s="298"/>
      <c r="H67" s="298"/>
      <c r="I67" s="298"/>
      <c r="J67" s="298"/>
      <c r="K67" s="298"/>
      <c r="L67" s="84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</row>
    <row r="68" spans="1:31" s="2" customFormat="1">
      <c r="A68" s="298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</row>
    <row r="72" spans="1:31" s="2" customFormat="1">
      <c r="A72" s="298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</row>
    <row r="73" spans="1:31" s="2" customFormat="1" ht="18">
      <c r="A73" s="298"/>
      <c r="B73" s="31"/>
      <c r="C73" s="22" t="s">
        <v>120</v>
      </c>
      <c r="D73" s="298"/>
      <c r="E73" s="298"/>
      <c r="F73" s="298"/>
      <c r="G73" s="298"/>
      <c r="H73" s="298"/>
      <c r="I73" s="298"/>
      <c r="J73" s="298"/>
      <c r="K73" s="298"/>
      <c r="L73" s="84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</row>
    <row r="74" spans="1:31" s="2" customFormat="1">
      <c r="A74" s="298"/>
      <c r="B74" s="31"/>
      <c r="C74" s="298"/>
      <c r="D74" s="298"/>
      <c r="E74" s="298"/>
      <c r="F74" s="298"/>
      <c r="G74" s="298"/>
      <c r="H74" s="298"/>
      <c r="I74" s="298"/>
      <c r="J74" s="298"/>
      <c r="K74" s="298"/>
      <c r="L74" s="84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</row>
    <row r="75" spans="1:31" s="2" customFormat="1" ht="12.75">
      <c r="A75" s="298"/>
      <c r="B75" s="31"/>
      <c r="C75" s="299" t="s">
        <v>15</v>
      </c>
      <c r="D75" s="298"/>
      <c r="E75" s="298"/>
      <c r="F75" s="298"/>
      <c r="G75" s="298"/>
      <c r="H75" s="298"/>
      <c r="I75" s="298"/>
      <c r="J75" s="298"/>
      <c r="K75" s="298"/>
      <c r="L75" s="84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</row>
    <row r="76" spans="1:31" s="2" customFormat="1" ht="12.75">
      <c r="A76" s="298"/>
      <c r="B76" s="31"/>
      <c r="C76" s="298"/>
      <c r="D76" s="298"/>
      <c r="E76" s="543" t="str">
        <f>E7</f>
        <v>Nová komunikace mezi ul. Dukelskou - Karla Nového - Pražská kasárna, projektová dokumentace</v>
      </c>
      <c r="F76" s="544"/>
      <c r="G76" s="544"/>
      <c r="H76" s="544"/>
      <c r="I76" s="298"/>
      <c r="J76" s="298"/>
      <c r="K76" s="298"/>
      <c r="L76" s="84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</row>
    <row r="77" spans="1:31" ht="12.75">
      <c r="B77" s="21"/>
      <c r="C77" s="299" t="s">
        <v>108</v>
      </c>
      <c r="L77" s="21"/>
    </row>
    <row r="78" spans="1:31" s="2" customFormat="1">
      <c r="A78" s="298"/>
      <c r="B78" s="31"/>
      <c r="C78" s="298"/>
      <c r="D78" s="298"/>
      <c r="E78" s="543" t="s">
        <v>109</v>
      </c>
      <c r="F78" s="542"/>
      <c r="G78" s="542"/>
      <c r="H78" s="542"/>
      <c r="I78" s="298"/>
      <c r="J78" s="298"/>
      <c r="K78" s="298"/>
      <c r="L78" s="84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</row>
    <row r="79" spans="1:31" s="2" customFormat="1" ht="12.75">
      <c r="A79" s="298"/>
      <c r="B79" s="31"/>
      <c r="C79" s="299" t="s">
        <v>110</v>
      </c>
      <c r="D79" s="298"/>
      <c r="E79" s="298"/>
      <c r="F79" s="298"/>
      <c r="G79" s="298"/>
      <c r="H79" s="298"/>
      <c r="I79" s="298"/>
      <c r="J79" s="298"/>
      <c r="K79" s="298"/>
      <c r="L79" s="84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</row>
    <row r="80" spans="1:31" s="2" customFormat="1">
      <c r="A80" s="298"/>
      <c r="B80" s="31"/>
      <c r="C80" s="298"/>
      <c r="D80" s="298"/>
      <c r="E80" s="523" t="str">
        <f>E11</f>
        <v>SO 401 - Veřejné osvětlení</v>
      </c>
      <c r="F80" s="542"/>
      <c r="G80" s="542"/>
      <c r="H80" s="542"/>
      <c r="I80" s="298"/>
      <c r="J80" s="298"/>
      <c r="K80" s="298"/>
      <c r="L80" s="84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</row>
    <row r="81" spans="1:65" s="2" customFormat="1" ht="6.95" customHeight="1">
      <c r="A81" s="298"/>
      <c r="B81" s="31"/>
      <c r="C81" s="298"/>
      <c r="D81" s="298"/>
      <c r="E81" s="298"/>
      <c r="F81" s="298"/>
      <c r="G81" s="298"/>
      <c r="H81" s="298"/>
      <c r="I81" s="298"/>
      <c r="J81" s="298"/>
      <c r="K81" s="298"/>
      <c r="L81" s="84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</row>
    <row r="82" spans="1:65" s="2" customFormat="1" ht="12" customHeight="1">
      <c r="A82" s="298"/>
      <c r="B82" s="31"/>
      <c r="C82" s="299" t="s">
        <v>19</v>
      </c>
      <c r="D82" s="298"/>
      <c r="E82" s="298"/>
      <c r="F82" s="291" t="str">
        <f>F14</f>
        <v>k.ú. Benešov</v>
      </c>
      <c r="G82" s="298"/>
      <c r="H82" s="298"/>
      <c r="I82" s="299" t="s">
        <v>21</v>
      </c>
      <c r="J82" s="295">
        <f>IF(J14="","",J14)</f>
        <v>45715</v>
      </c>
      <c r="K82" s="298"/>
      <c r="L82" s="84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</row>
    <row r="83" spans="1:65" s="2" customFormat="1" ht="6.95" customHeight="1">
      <c r="A83" s="298"/>
      <c r="B83" s="31"/>
      <c r="C83" s="298"/>
      <c r="D83" s="298"/>
      <c r="E83" s="298"/>
      <c r="F83" s="298"/>
      <c r="G83" s="298"/>
      <c r="H83" s="298"/>
      <c r="I83" s="298"/>
      <c r="J83" s="298"/>
      <c r="K83" s="298"/>
      <c r="L83" s="84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</row>
    <row r="84" spans="1:65" s="2" customFormat="1" ht="15.2" customHeight="1">
      <c r="A84" s="298"/>
      <c r="B84" s="31"/>
      <c r="C84" s="299" t="s">
        <v>22</v>
      </c>
      <c r="D84" s="298"/>
      <c r="E84" s="298"/>
      <c r="F84" s="291" t="str">
        <f>E17</f>
        <v>Město Benešov</v>
      </c>
      <c r="G84" s="298"/>
      <c r="H84" s="298"/>
      <c r="I84" s="299" t="s">
        <v>28</v>
      </c>
      <c r="J84" s="300" t="str">
        <f>E23</f>
        <v>DOPAS s.r.o. Praha</v>
      </c>
      <c r="K84" s="298"/>
      <c r="L84" s="84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</row>
    <row r="85" spans="1:65" s="2" customFormat="1" ht="15.2" customHeight="1">
      <c r="A85" s="298"/>
      <c r="B85" s="31"/>
      <c r="C85" s="299" t="s">
        <v>26</v>
      </c>
      <c r="D85" s="298"/>
      <c r="E85" s="298"/>
      <c r="F85" s="291" t="str">
        <f>IF(E20="","",E20)</f>
        <v xml:space="preserve"> </v>
      </c>
      <c r="G85" s="298"/>
      <c r="H85" s="298"/>
      <c r="I85" s="299" t="s">
        <v>31</v>
      </c>
      <c r="J85" s="300" t="str">
        <f>E26</f>
        <v>L. Štuller</v>
      </c>
      <c r="K85" s="298"/>
      <c r="L85" s="84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</row>
    <row r="86" spans="1:65" s="2" customFormat="1" ht="10.35" customHeight="1">
      <c r="A86" s="298"/>
      <c r="B86" s="31"/>
      <c r="C86" s="298"/>
      <c r="D86" s="298"/>
      <c r="E86" s="298"/>
      <c r="F86" s="298"/>
      <c r="G86" s="298"/>
      <c r="H86" s="298"/>
      <c r="I86" s="298"/>
      <c r="J86" s="298"/>
      <c r="K86" s="298"/>
      <c r="L86" s="84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</row>
    <row r="87" spans="1:65" s="10" customFormat="1" ht="29.25" customHeight="1">
      <c r="A87" s="109"/>
      <c r="B87" s="110"/>
      <c r="C87" s="111" t="s">
        <v>121</v>
      </c>
      <c r="D87" s="112" t="s">
        <v>55</v>
      </c>
      <c r="E87" s="112" t="s">
        <v>51</v>
      </c>
      <c r="F87" s="112" t="s">
        <v>52</v>
      </c>
      <c r="G87" s="112" t="s">
        <v>122</v>
      </c>
      <c r="H87" s="112" t="s">
        <v>123</v>
      </c>
      <c r="I87" s="112" t="s">
        <v>124</v>
      </c>
      <c r="J87" s="112" t="s">
        <v>114</v>
      </c>
      <c r="K87" s="113" t="s">
        <v>125</v>
      </c>
      <c r="L87" s="114"/>
      <c r="M87" s="55" t="s">
        <v>3</v>
      </c>
      <c r="N87" s="56" t="s">
        <v>40</v>
      </c>
      <c r="O87" s="56" t="s">
        <v>126</v>
      </c>
      <c r="P87" s="56" t="s">
        <v>127</v>
      </c>
      <c r="Q87" s="56" t="s">
        <v>128</v>
      </c>
      <c r="R87" s="56" t="s">
        <v>129</v>
      </c>
      <c r="S87" s="56" t="s">
        <v>130</v>
      </c>
      <c r="T87" s="57" t="s">
        <v>131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298"/>
      <c r="B88" s="31"/>
      <c r="C88" s="62" t="s">
        <v>132</v>
      </c>
      <c r="D88" s="298"/>
      <c r="E88" s="298"/>
      <c r="F88" s="298"/>
      <c r="G88" s="298"/>
      <c r="H88" s="298"/>
      <c r="I88" s="298"/>
      <c r="J88" s="115">
        <f>BK88</f>
        <v>0</v>
      </c>
      <c r="K88" s="298"/>
      <c r="L88" s="31"/>
      <c r="M88" s="58"/>
      <c r="N88" s="49"/>
      <c r="O88" s="59"/>
      <c r="P88" s="116">
        <f>P89</f>
        <v>1037.554566</v>
      </c>
      <c r="Q88" s="59"/>
      <c r="R88" s="116">
        <f>R89</f>
        <v>54.618568199999999</v>
      </c>
      <c r="S88" s="59"/>
      <c r="T88" s="117">
        <f>T89</f>
        <v>0</v>
      </c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T88" s="18" t="s">
        <v>69</v>
      </c>
      <c r="AU88" s="18" t="s">
        <v>115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368</v>
      </c>
      <c r="F89" s="121" t="s">
        <v>442</v>
      </c>
      <c r="J89" s="122">
        <f>BK89</f>
        <v>0</v>
      </c>
      <c r="L89" s="119"/>
      <c r="M89" s="123"/>
      <c r="N89" s="124"/>
      <c r="O89" s="124"/>
      <c r="P89" s="125">
        <f>P90+P145</f>
        <v>1037.554566</v>
      </c>
      <c r="Q89" s="124"/>
      <c r="R89" s="125">
        <f>R90+R145</f>
        <v>54.618568199999999</v>
      </c>
      <c r="S89" s="124"/>
      <c r="T89" s="126">
        <f>T90+T145</f>
        <v>0</v>
      </c>
      <c r="AR89" s="120" t="s">
        <v>152</v>
      </c>
      <c r="AT89" s="127" t="s">
        <v>69</v>
      </c>
      <c r="AU89" s="127" t="s">
        <v>70</v>
      </c>
      <c r="AY89" s="120" t="s">
        <v>135</v>
      </c>
      <c r="BK89" s="128">
        <f>BK90+BK145</f>
        <v>0</v>
      </c>
    </row>
    <row r="90" spans="1:65" s="11" customFormat="1" ht="22.9" customHeight="1">
      <c r="B90" s="119"/>
      <c r="D90" s="120" t="s">
        <v>69</v>
      </c>
      <c r="E90" s="129" t="s">
        <v>457</v>
      </c>
      <c r="F90" s="129" t="s">
        <v>458</v>
      </c>
      <c r="J90" s="130">
        <f>BK90</f>
        <v>0</v>
      </c>
      <c r="L90" s="119"/>
      <c r="M90" s="123"/>
      <c r="N90" s="124"/>
      <c r="O90" s="124"/>
      <c r="P90" s="125">
        <f>SUM(P91:P144)</f>
        <v>138.93000000000004</v>
      </c>
      <c r="Q90" s="124"/>
      <c r="R90" s="125">
        <f>SUM(R91:R144)</f>
        <v>1.5834600000000001</v>
      </c>
      <c r="S90" s="124"/>
      <c r="T90" s="126">
        <f>SUM(T91:T144)</f>
        <v>0</v>
      </c>
      <c r="AR90" s="120" t="s">
        <v>152</v>
      </c>
      <c r="AT90" s="127" t="s">
        <v>69</v>
      </c>
      <c r="AU90" s="127" t="s">
        <v>75</v>
      </c>
      <c r="AY90" s="120" t="s">
        <v>135</v>
      </c>
      <c r="BK90" s="128">
        <f>SUM(BK91:BK144)</f>
        <v>0</v>
      </c>
    </row>
    <row r="91" spans="1:65" s="2" customFormat="1" ht="24">
      <c r="A91" s="298"/>
      <c r="B91" s="131"/>
      <c r="C91" s="132" t="s">
        <v>75</v>
      </c>
      <c r="D91" s="132" t="s">
        <v>137</v>
      </c>
      <c r="E91" s="133" t="s">
        <v>459</v>
      </c>
      <c r="F91" s="134" t="s">
        <v>460</v>
      </c>
      <c r="G91" s="135" t="s">
        <v>279</v>
      </c>
      <c r="H91" s="136">
        <v>14</v>
      </c>
      <c r="I91" s="137"/>
      <c r="J91" s="137">
        <f>ROUND(I91*H91,2)</f>
        <v>0</v>
      </c>
      <c r="K91" s="134" t="s">
        <v>141</v>
      </c>
      <c r="L91" s="31"/>
      <c r="M91" s="138" t="s">
        <v>3</v>
      </c>
      <c r="N91" s="139" t="s">
        <v>41</v>
      </c>
      <c r="O91" s="140">
        <v>9.9000000000000005E-2</v>
      </c>
      <c r="P91" s="140">
        <f>O91*H91</f>
        <v>1.3860000000000001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R91" s="142" t="s">
        <v>405</v>
      </c>
      <c r="AT91" s="142" t="s">
        <v>137</v>
      </c>
      <c r="AU91" s="142" t="s">
        <v>77</v>
      </c>
      <c r="AY91" s="18" t="s">
        <v>135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405</v>
      </c>
      <c r="BM91" s="142" t="s">
        <v>461</v>
      </c>
    </row>
    <row r="92" spans="1:65" s="2" customFormat="1" ht="21.75" customHeight="1">
      <c r="A92" s="298"/>
      <c r="B92" s="131"/>
      <c r="C92" s="132" t="s">
        <v>77</v>
      </c>
      <c r="D92" s="132" t="s">
        <v>137</v>
      </c>
      <c r="E92" s="133" t="s">
        <v>462</v>
      </c>
      <c r="F92" s="134" t="s">
        <v>463</v>
      </c>
      <c r="G92" s="135" t="s">
        <v>279</v>
      </c>
      <c r="H92" s="136">
        <v>7</v>
      </c>
      <c r="I92" s="137"/>
      <c r="J92" s="137">
        <f>ROUND(I92*H92,2)</f>
        <v>0</v>
      </c>
      <c r="K92" s="134" t="s">
        <v>141</v>
      </c>
      <c r="L92" s="31"/>
      <c r="M92" s="138" t="s">
        <v>3</v>
      </c>
      <c r="N92" s="139" t="s">
        <v>41</v>
      </c>
      <c r="O92" s="140">
        <v>0.71799999999999997</v>
      </c>
      <c r="P92" s="140">
        <f>O92*H92</f>
        <v>5.0259999999999998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R92" s="142" t="s">
        <v>405</v>
      </c>
      <c r="AT92" s="142" t="s">
        <v>137</v>
      </c>
      <c r="AU92" s="142" t="s">
        <v>77</v>
      </c>
      <c r="AY92" s="18" t="s">
        <v>135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8" t="s">
        <v>75</v>
      </c>
      <c r="BK92" s="143">
        <f>ROUND(I92*H92,2)</f>
        <v>0</v>
      </c>
      <c r="BL92" s="18" t="s">
        <v>405</v>
      </c>
      <c r="BM92" s="142" t="s">
        <v>464</v>
      </c>
    </row>
    <row r="93" spans="1:65" s="12" customFormat="1">
      <c r="B93" s="144"/>
      <c r="D93" s="145" t="s">
        <v>144</v>
      </c>
      <c r="E93" s="146" t="s">
        <v>3</v>
      </c>
      <c r="F93" s="147" t="s">
        <v>465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144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135</v>
      </c>
    </row>
    <row r="94" spans="1:65" s="12" customFormat="1">
      <c r="B94" s="144"/>
      <c r="D94" s="145" t="s">
        <v>144</v>
      </c>
      <c r="E94" s="146" t="s">
        <v>3</v>
      </c>
      <c r="F94" s="147" t="s">
        <v>466</v>
      </c>
      <c r="H94" s="146" t="s">
        <v>3</v>
      </c>
      <c r="L94" s="144"/>
      <c r="M94" s="148"/>
      <c r="N94" s="149"/>
      <c r="O94" s="149"/>
      <c r="P94" s="149"/>
      <c r="Q94" s="149"/>
      <c r="R94" s="149"/>
      <c r="S94" s="149"/>
      <c r="T94" s="150"/>
      <c r="AT94" s="146" t="s">
        <v>144</v>
      </c>
      <c r="AU94" s="146" t="s">
        <v>77</v>
      </c>
      <c r="AV94" s="12" t="s">
        <v>75</v>
      </c>
      <c r="AW94" s="12" t="s">
        <v>30</v>
      </c>
      <c r="AX94" s="12" t="s">
        <v>70</v>
      </c>
      <c r="AY94" s="146" t="s">
        <v>135</v>
      </c>
    </row>
    <row r="95" spans="1:65" s="12" customFormat="1">
      <c r="B95" s="144"/>
      <c r="D95" s="145" t="s">
        <v>144</v>
      </c>
      <c r="E95" s="146" t="s">
        <v>3</v>
      </c>
      <c r="F95" s="147" t="s">
        <v>467</v>
      </c>
      <c r="H95" s="146" t="s">
        <v>3</v>
      </c>
      <c r="L95" s="144"/>
      <c r="M95" s="148"/>
      <c r="N95" s="149"/>
      <c r="O95" s="149"/>
      <c r="P95" s="149"/>
      <c r="Q95" s="149"/>
      <c r="R95" s="149"/>
      <c r="S95" s="149"/>
      <c r="T95" s="150"/>
      <c r="AT95" s="146" t="s">
        <v>144</v>
      </c>
      <c r="AU95" s="146" t="s">
        <v>77</v>
      </c>
      <c r="AV95" s="12" t="s">
        <v>75</v>
      </c>
      <c r="AW95" s="12" t="s">
        <v>30</v>
      </c>
      <c r="AX95" s="12" t="s">
        <v>70</v>
      </c>
      <c r="AY95" s="146" t="s">
        <v>135</v>
      </c>
    </row>
    <row r="96" spans="1:65" s="13" customFormat="1">
      <c r="B96" s="151"/>
      <c r="D96" s="145" t="s">
        <v>144</v>
      </c>
      <c r="E96" s="152" t="s">
        <v>3</v>
      </c>
      <c r="F96" s="153" t="s">
        <v>468</v>
      </c>
      <c r="H96" s="154">
        <v>6</v>
      </c>
      <c r="L96" s="151"/>
      <c r="M96" s="155"/>
      <c r="N96" s="156"/>
      <c r="O96" s="156"/>
      <c r="P96" s="156"/>
      <c r="Q96" s="156"/>
      <c r="R96" s="156"/>
      <c r="S96" s="156"/>
      <c r="T96" s="157"/>
      <c r="AT96" s="152" t="s">
        <v>144</v>
      </c>
      <c r="AU96" s="152" t="s">
        <v>77</v>
      </c>
      <c r="AV96" s="13" t="s">
        <v>77</v>
      </c>
      <c r="AW96" s="13" t="s">
        <v>30</v>
      </c>
      <c r="AX96" s="13" t="s">
        <v>70</v>
      </c>
      <c r="AY96" s="152" t="s">
        <v>135</v>
      </c>
    </row>
    <row r="97" spans="1:65" s="13" customFormat="1">
      <c r="B97" s="151"/>
      <c r="D97" s="145" t="s">
        <v>144</v>
      </c>
      <c r="E97" s="152" t="s">
        <v>3</v>
      </c>
      <c r="F97" s="153" t="s">
        <v>469</v>
      </c>
      <c r="H97" s="154">
        <v>1</v>
      </c>
      <c r="L97" s="151"/>
      <c r="M97" s="155"/>
      <c r="N97" s="156"/>
      <c r="O97" s="156"/>
      <c r="P97" s="156"/>
      <c r="Q97" s="156"/>
      <c r="R97" s="156"/>
      <c r="S97" s="156"/>
      <c r="T97" s="157"/>
      <c r="AT97" s="152" t="s">
        <v>144</v>
      </c>
      <c r="AU97" s="152" t="s">
        <v>77</v>
      </c>
      <c r="AV97" s="13" t="s">
        <v>77</v>
      </c>
      <c r="AW97" s="13" t="s">
        <v>30</v>
      </c>
      <c r="AX97" s="13" t="s">
        <v>70</v>
      </c>
      <c r="AY97" s="152" t="s">
        <v>135</v>
      </c>
    </row>
    <row r="98" spans="1:65" s="14" customFormat="1">
      <c r="B98" s="158"/>
      <c r="D98" s="145" t="s">
        <v>144</v>
      </c>
      <c r="E98" s="159" t="s">
        <v>3</v>
      </c>
      <c r="F98" s="160" t="s">
        <v>147</v>
      </c>
      <c r="H98" s="161">
        <v>7</v>
      </c>
      <c r="L98" s="158"/>
      <c r="M98" s="162"/>
      <c r="N98" s="163"/>
      <c r="O98" s="163"/>
      <c r="P98" s="163"/>
      <c r="Q98" s="163"/>
      <c r="R98" s="163"/>
      <c r="S98" s="163"/>
      <c r="T98" s="164"/>
      <c r="AT98" s="159" t="s">
        <v>144</v>
      </c>
      <c r="AU98" s="159" t="s">
        <v>77</v>
      </c>
      <c r="AV98" s="14" t="s">
        <v>142</v>
      </c>
      <c r="AW98" s="14" t="s">
        <v>30</v>
      </c>
      <c r="AX98" s="14" t="s">
        <v>75</v>
      </c>
      <c r="AY98" s="159" t="s">
        <v>135</v>
      </c>
    </row>
    <row r="99" spans="1:65" s="2" customFormat="1" ht="16.5" customHeight="1">
      <c r="A99" s="298"/>
      <c r="B99" s="131"/>
      <c r="C99" s="168" t="s">
        <v>152</v>
      </c>
      <c r="D99" s="168" t="s">
        <v>368</v>
      </c>
      <c r="E99" s="169" t="s">
        <v>470</v>
      </c>
      <c r="F99" s="170" t="s">
        <v>471</v>
      </c>
      <c r="G99" s="171" t="s">
        <v>279</v>
      </c>
      <c r="H99" s="172">
        <v>6</v>
      </c>
      <c r="I99" s="173"/>
      <c r="J99" s="173">
        <f>ROUND(I99*H99,2)</f>
        <v>0</v>
      </c>
      <c r="K99" s="170" t="s">
        <v>280</v>
      </c>
      <c r="L99" s="174"/>
      <c r="M99" s="175" t="s">
        <v>3</v>
      </c>
      <c r="N99" s="176" t="s">
        <v>41</v>
      </c>
      <c r="O99" s="140">
        <v>0</v>
      </c>
      <c r="P99" s="140">
        <f>O99*H99</f>
        <v>0</v>
      </c>
      <c r="Q99" s="140">
        <v>1.2500000000000001E-2</v>
      </c>
      <c r="R99" s="140">
        <f>Q99*H99</f>
        <v>7.5000000000000011E-2</v>
      </c>
      <c r="S99" s="140">
        <v>0</v>
      </c>
      <c r="T99" s="141">
        <f>S99*H99</f>
        <v>0</v>
      </c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R99" s="142" t="s">
        <v>444</v>
      </c>
      <c r="AT99" s="142" t="s">
        <v>368</v>
      </c>
      <c r="AU99" s="142" t="s">
        <v>77</v>
      </c>
      <c r="AY99" s="18" t="s">
        <v>135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405</v>
      </c>
      <c r="BM99" s="142" t="s">
        <v>472</v>
      </c>
    </row>
    <row r="100" spans="1:65" s="2" customFormat="1" ht="16.5" customHeight="1">
      <c r="A100" s="298"/>
      <c r="B100" s="131"/>
      <c r="C100" s="168" t="s">
        <v>142</v>
      </c>
      <c r="D100" s="168" t="s">
        <v>368</v>
      </c>
      <c r="E100" s="169" t="s">
        <v>473</v>
      </c>
      <c r="F100" s="170" t="s">
        <v>474</v>
      </c>
      <c r="G100" s="171" t="s">
        <v>279</v>
      </c>
      <c r="H100" s="172">
        <v>1</v>
      </c>
      <c r="I100" s="173"/>
      <c r="J100" s="173">
        <f>ROUND(I100*H100,2)</f>
        <v>0</v>
      </c>
      <c r="K100" s="170" t="s">
        <v>280</v>
      </c>
      <c r="L100" s="174"/>
      <c r="M100" s="175" t="s">
        <v>3</v>
      </c>
      <c r="N100" s="176" t="s">
        <v>41</v>
      </c>
      <c r="O100" s="140">
        <v>0</v>
      </c>
      <c r="P100" s="140">
        <f>O100*H100</f>
        <v>0</v>
      </c>
      <c r="Q100" s="140">
        <v>1.7500000000000002E-2</v>
      </c>
      <c r="R100" s="140">
        <f>Q100*H100</f>
        <v>1.7500000000000002E-2</v>
      </c>
      <c r="S100" s="140">
        <v>0</v>
      </c>
      <c r="T100" s="141">
        <f>S100*H100</f>
        <v>0</v>
      </c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R100" s="142" t="s">
        <v>444</v>
      </c>
      <c r="AT100" s="142" t="s">
        <v>368</v>
      </c>
      <c r="AU100" s="142" t="s">
        <v>77</v>
      </c>
      <c r="AY100" s="18" t="s">
        <v>135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8" t="s">
        <v>75</v>
      </c>
      <c r="BK100" s="143">
        <f>ROUND(I100*H100,2)</f>
        <v>0</v>
      </c>
      <c r="BL100" s="18" t="s">
        <v>405</v>
      </c>
      <c r="BM100" s="142" t="s">
        <v>475</v>
      </c>
    </row>
    <row r="101" spans="1:65" s="2" customFormat="1" ht="16.5" customHeight="1">
      <c r="A101" s="298"/>
      <c r="B101" s="131"/>
      <c r="C101" s="132" t="s">
        <v>161</v>
      </c>
      <c r="D101" s="132" t="s">
        <v>137</v>
      </c>
      <c r="E101" s="133" t="s">
        <v>476</v>
      </c>
      <c r="F101" s="134" t="s">
        <v>477</v>
      </c>
      <c r="G101" s="135" t="s">
        <v>279</v>
      </c>
      <c r="H101" s="136">
        <v>6</v>
      </c>
      <c r="I101" s="137"/>
      <c r="J101" s="137">
        <f>ROUND(I101*H101,2)</f>
        <v>0</v>
      </c>
      <c r="K101" s="134" t="s">
        <v>141</v>
      </c>
      <c r="L101" s="31"/>
      <c r="M101" s="138" t="s">
        <v>3</v>
      </c>
      <c r="N101" s="139" t="s">
        <v>41</v>
      </c>
      <c r="O101" s="140">
        <v>3.8130000000000002</v>
      </c>
      <c r="P101" s="140">
        <f>O101*H101</f>
        <v>22.878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R101" s="142" t="s">
        <v>405</v>
      </c>
      <c r="AT101" s="142" t="s">
        <v>137</v>
      </c>
      <c r="AU101" s="142" t="s">
        <v>77</v>
      </c>
      <c r="AY101" s="18" t="s">
        <v>135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405</v>
      </c>
      <c r="BM101" s="142" t="s">
        <v>478</v>
      </c>
    </row>
    <row r="102" spans="1:65" s="12" customFormat="1">
      <c r="B102" s="144"/>
      <c r="D102" s="145" t="s">
        <v>144</v>
      </c>
      <c r="E102" s="146" t="s">
        <v>3</v>
      </c>
      <c r="F102" s="147" t="s">
        <v>465</v>
      </c>
      <c r="H102" s="146" t="s">
        <v>3</v>
      </c>
      <c r="L102" s="144"/>
      <c r="M102" s="148"/>
      <c r="N102" s="149"/>
      <c r="O102" s="149"/>
      <c r="P102" s="149"/>
      <c r="Q102" s="149"/>
      <c r="R102" s="149"/>
      <c r="S102" s="149"/>
      <c r="T102" s="150"/>
      <c r="AT102" s="146" t="s">
        <v>144</v>
      </c>
      <c r="AU102" s="146" t="s">
        <v>77</v>
      </c>
      <c r="AV102" s="12" t="s">
        <v>75</v>
      </c>
      <c r="AW102" s="12" t="s">
        <v>30</v>
      </c>
      <c r="AX102" s="12" t="s">
        <v>70</v>
      </c>
      <c r="AY102" s="146" t="s">
        <v>135</v>
      </c>
    </row>
    <row r="103" spans="1:65" s="12" customFormat="1">
      <c r="B103" s="144"/>
      <c r="D103" s="145" t="s">
        <v>144</v>
      </c>
      <c r="E103" s="146" t="s">
        <v>3</v>
      </c>
      <c r="F103" s="147" t="s">
        <v>466</v>
      </c>
      <c r="H103" s="146" t="s">
        <v>3</v>
      </c>
      <c r="L103" s="144"/>
      <c r="M103" s="148"/>
      <c r="N103" s="149"/>
      <c r="O103" s="149"/>
      <c r="P103" s="149"/>
      <c r="Q103" s="149"/>
      <c r="R103" s="149"/>
      <c r="S103" s="149"/>
      <c r="T103" s="150"/>
      <c r="AT103" s="146" t="s">
        <v>144</v>
      </c>
      <c r="AU103" s="146" t="s">
        <v>77</v>
      </c>
      <c r="AV103" s="12" t="s">
        <v>75</v>
      </c>
      <c r="AW103" s="12" t="s">
        <v>30</v>
      </c>
      <c r="AX103" s="12" t="s">
        <v>70</v>
      </c>
      <c r="AY103" s="146" t="s">
        <v>135</v>
      </c>
    </row>
    <row r="104" spans="1:65" s="12" customFormat="1">
      <c r="B104" s="144"/>
      <c r="D104" s="145" t="s">
        <v>144</v>
      </c>
      <c r="E104" s="146" t="s">
        <v>3</v>
      </c>
      <c r="F104" s="147" t="s">
        <v>467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144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135</v>
      </c>
    </row>
    <row r="105" spans="1:65" s="13" customFormat="1">
      <c r="B105" s="151"/>
      <c r="D105" s="145" t="s">
        <v>144</v>
      </c>
      <c r="E105" s="152" t="s">
        <v>3</v>
      </c>
      <c r="F105" s="153" t="s">
        <v>445</v>
      </c>
      <c r="H105" s="154">
        <v>6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144</v>
      </c>
      <c r="AU105" s="152" t="s">
        <v>77</v>
      </c>
      <c r="AV105" s="13" t="s">
        <v>77</v>
      </c>
      <c r="AW105" s="13" t="s">
        <v>30</v>
      </c>
      <c r="AX105" s="13" t="s">
        <v>70</v>
      </c>
      <c r="AY105" s="152" t="s">
        <v>135</v>
      </c>
    </row>
    <row r="106" spans="1:65" s="14" customFormat="1">
      <c r="B106" s="158"/>
      <c r="D106" s="145" t="s">
        <v>144</v>
      </c>
      <c r="E106" s="159" t="s">
        <v>3</v>
      </c>
      <c r="F106" s="160" t="s">
        <v>147</v>
      </c>
      <c r="H106" s="161">
        <v>6</v>
      </c>
      <c r="L106" s="158"/>
      <c r="M106" s="162"/>
      <c r="N106" s="163"/>
      <c r="O106" s="163"/>
      <c r="P106" s="163"/>
      <c r="Q106" s="163"/>
      <c r="R106" s="163"/>
      <c r="S106" s="163"/>
      <c r="T106" s="164"/>
      <c r="AT106" s="159" t="s">
        <v>144</v>
      </c>
      <c r="AU106" s="159" t="s">
        <v>77</v>
      </c>
      <c r="AV106" s="14" t="s">
        <v>142</v>
      </c>
      <c r="AW106" s="14" t="s">
        <v>30</v>
      </c>
      <c r="AX106" s="14" t="s">
        <v>75</v>
      </c>
      <c r="AY106" s="159" t="s">
        <v>135</v>
      </c>
    </row>
    <row r="107" spans="1:65" s="2" customFormat="1" ht="16.5" customHeight="1">
      <c r="A107" s="298"/>
      <c r="B107" s="131"/>
      <c r="C107" s="168" t="s">
        <v>166</v>
      </c>
      <c r="D107" s="168" t="s">
        <v>368</v>
      </c>
      <c r="E107" s="169" t="s">
        <v>479</v>
      </c>
      <c r="F107" s="170" t="s">
        <v>480</v>
      </c>
      <c r="G107" s="171" t="s">
        <v>279</v>
      </c>
      <c r="H107" s="172">
        <v>6</v>
      </c>
      <c r="I107" s="173"/>
      <c r="J107" s="173">
        <f>ROUND(I107*H107,2)</f>
        <v>0</v>
      </c>
      <c r="K107" s="170" t="s">
        <v>280</v>
      </c>
      <c r="L107" s="174"/>
      <c r="M107" s="175" t="s">
        <v>3</v>
      </c>
      <c r="N107" s="176" t="s">
        <v>41</v>
      </c>
      <c r="O107" s="140">
        <v>0</v>
      </c>
      <c r="P107" s="140">
        <f>O107*H107</f>
        <v>0</v>
      </c>
      <c r="Q107" s="140">
        <v>0.18</v>
      </c>
      <c r="R107" s="140">
        <f>Q107*H107</f>
        <v>1.08</v>
      </c>
      <c r="S107" s="140">
        <v>0</v>
      </c>
      <c r="T107" s="141">
        <f>S107*H107</f>
        <v>0</v>
      </c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R107" s="142" t="s">
        <v>444</v>
      </c>
      <c r="AT107" s="142" t="s">
        <v>368</v>
      </c>
      <c r="AU107" s="142" t="s">
        <v>77</v>
      </c>
      <c r="AY107" s="18" t="s">
        <v>135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8" t="s">
        <v>75</v>
      </c>
      <c r="BK107" s="143">
        <f>ROUND(I107*H107,2)</f>
        <v>0</v>
      </c>
      <c r="BL107" s="18" t="s">
        <v>405</v>
      </c>
      <c r="BM107" s="142" t="s">
        <v>481</v>
      </c>
    </row>
    <row r="108" spans="1:65" s="2" customFormat="1" ht="16.5" customHeight="1">
      <c r="A108" s="298"/>
      <c r="B108" s="131"/>
      <c r="C108" s="132" t="s">
        <v>171</v>
      </c>
      <c r="D108" s="132" t="s">
        <v>137</v>
      </c>
      <c r="E108" s="133" t="s">
        <v>482</v>
      </c>
      <c r="F108" s="134" t="s">
        <v>483</v>
      </c>
      <c r="G108" s="135" t="s">
        <v>279</v>
      </c>
      <c r="H108" s="136">
        <v>6</v>
      </c>
      <c r="I108" s="137"/>
      <c r="J108" s="137">
        <f>ROUND(I108*H108,2)</f>
        <v>0</v>
      </c>
      <c r="K108" s="134" t="s">
        <v>141</v>
      </c>
      <c r="L108" s="31"/>
      <c r="M108" s="138" t="s">
        <v>3</v>
      </c>
      <c r="N108" s="139" t="s">
        <v>41</v>
      </c>
      <c r="O108" s="140">
        <v>1.667</v>
      </c>
      <c r="P108" s="140">
        <f>O108*H108</f>
        <v>10.002000000000001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R108" s="142" t="s">
        <v>405</v>
      </c>
      <c r="AT108" s="142" t="s">
        <v>137</v>
      </c>
      <c r="AU108" s="142" t="s">
        <v>77</v>
      </c>
      <c r="AY108" s="18" t="s">
        <v>135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8" t="s">
        <v>75</v>
      </c>
      <c r="BK108" s="143">
        <f>ROUND(I108*H108,2)</f>
        <v>0</v>
      </c>
      <c r="BL108" s="18" t="s">
        <v>405</v>
      </c>
      <c r="BM108" s="142" t="s">
        <v>484</v>
      </c>
    </row>
    <row r="109" spans="1:65" s="12" customFormat="1">
      <c r="B109" s="144"/>
      <c r="D109" s="145" t="s">
        <v>144</v>
      </c>
      <c r="E109" s="146" t="s">
        <v>3</v>
      </c>
      <c r="F109" s="147" t="s">
        <v>485</v>
      </c>
      <c r="H109" s="146" t="s">
        <v>3</v>
      </c>
      <c r="L109" s="144"/>
      <c r="M109" s="148"/>
      <c r="N109" s="149"/>
      <c r="O109" s="149"/>
      <c r="P109" s="149"/>
      <c r="Q109" s="149"/>
      <c r="R109" s="149"/>
      <c r="S109" s="149"/>
      <c r="T109" s="150"/>
      <c r="AT109" s="146" t="s">
        <v>144</v>
      </c>
      <c r="AU109" s="146" t="s">
        <v>77</v>
      </c>
      <c r="AV109" s="12" t="s">
        <v>75</v>
      </c>
      <c r="AW109" s="12" t="s">
        <v>30</v>
      </c>
      <c r="AX109" s="12" t="s">
        <v>70</v>
      </c>
      <c r="AY109" s="146" t="s">
        <v>135</v>
      </c>
    </row>
    <row r="110" spans="1:65" s="13" customFormat="1">
      <c r="B110" s="151"/>
      <c r="D110" s="145" t="s">
        <v>144</v>
      </c>
      <c r="E110" s="152" t="s">
        <v>3</v>
      </c>
      <c r="F110" s="153" t="s">
        <v>445</v>
      </c>
      <c r="H110" s="154">
        <v>6</v>
      </c>
      <c r="L110" s="151"/>
      <c r="M110" s="155"/>
      <c r="N110" s="156"/>
      <c r="O110" s="156"/>
      <c r="P110" s="156"/>
      <c r="Q110" s="156"/>
      <c r="R110" s="156"/>
      <c r="S110" s="156"/>
      <c r="T110" s="157"/>
      <c r="AT110" s="152" t="s">
        <v>144</v>
      </c>
      <c r="AU110" s="152" t="s">
        <v>77</v>
      </c>
      <c r="AV110" s="13" t="s">
        <v>77</v>
      </c>
      <c r="AW110" s="13" t="s">
        <v>30</v>
      </c>
      <c r="AX110" s="13" t="s">
        <v>75</v>
      </c>
      <c r="AY110" s="152" t="s">
        <v>135</v>
      </c>
    </row>
    <row r="111" spans="1:65" s="2" customFormat="1" ht="16.5" customHeight="1">
      <c r="A111" s="298"/>
      <c r="B111" s="131"/>
      <c r="C111" s="168" t="s">
        <v>176</v>
      </c>
      <c r="D111" s="168" t="s">
        <v>368</v>
      </c>
      <c r="E111" s="169" t="s">
        <v>486</v>
      </c>
      <c r="F111" s="170" t="s">
        <v>487</v>
      </c>
      <c r="G111" s="171" t="s">
        <v>279</v>
      </c>
      <c r="H111" s="172">
        <v>6</v>
      </c>
      <c r="I111" s="173"/>
      <c r="J111" s="173">
        <f>ROUND(I111*H111,2)</f>
        <v>0</v>
      </c>
      <c r="K111" s="170" t="s">
        <v>280</v>
      </c>
      <c r="L111" s="174"/>
      <c r="M111" s="175" t="s">
        <v>3</v>
      </c>
      <c r="N111" s="176" t="s">
        <v>41</v>
      </c>
      <c r="O111" s="140">
        <v>0</v>
      </c>
      <c r="P111" s="140">
        <f>O111*H111</f>
        <v>0</v>
      </c>
      <c r="Q111" s="140">
        <v>2.5000000000000001E-3</v>
      </c>
      <c r="R111" s="140">
        <f>Q111*H111</f>
        <v>1.4999999999999999E-2</v>
      </c>
      <c r="S111" s="140">
        <v>0</v>
      </c>
      <c r="T111" s="141">
        <f>S111*H111</f>
        <v>0</v>
      </c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R111" s="142" t="s">
        <v>444</v>
      </c>
      <c r="AT111" s="142" t="s">
        <v>368</v>
      </c>
      <c r="AU111" s="142" t="s">
        <v>77</v>
      </c>
      <c r="AY111" s="18" t="s">
        <v>135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8" t="s">
        <v>75</v>
      </c>
      <c r="BK111" s="143">
        <f>ROUND(I111*H111,2)</f>
        <v>0</v>
      </c>
      <c r="BL111" s="18" t="s">
        <v>405</v>
      </c>
      <c r="BM111" s="142" t="s">
        <v>488</v>
      </c>
    </row>
    <row r="112" spans="1:65" s="2" customFormat="1" ht="24">
      <c r="A112" s="298"/>
      <c r="B112" s="131"/>
      <c r="C112" s="132" t="s">
        <v>181</v>
      </c>
      <c r="D112" s="132" t="s">
        <v>137</v>
      </c>
      <c r="E112" s="133" t="s">
        <v>489</v>
      </c>
      <c r="F112" s="134" t="s">
        <v>490</v>
      </c>
      <c r="G112" s="135" t="s">
        <v>228</v>
      </c>
      <c r="H112" s="136">
        <v>270</v>
      </c>
      <c r="I112" s="137"/>
      <c r="J112" s="137">
        <f>ROUND(I112*H112,2)</f>
        <v>0</v>
      </c>
      <c r="K112" s="134" t="s">
        <v>141</v>
      </c>
      <c r="L112" s="31"/>
      <c r="M112" s="138" t="s">
        <v>3</v>
      </c>
      <c r="N112" s="139" t="s">
        <v>41</v>
      </c>
      <c r="O112" s="140">
        <v>0.123</v>
      </c>
      <c r="P112" s="140">
        <f>O112*H112</f>
        <v>33.21</v>
      </c>
      <c r="Q112" s="140">
        <v>0</v>
      </c>
      <c r="R112" s="140">
        <f>Q112*H112</f>
        <v>0</v>
      </c>
      <c r="S112" s="140">
        <v>0</v>
      </c>
      <c r="T112" s="141">
        <f>S112*H112</f>
        <v>0</v>
      </c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R112" s="142" t="s">
        <v>405</v>
      </c>
      <c r="AT112" s="142" t="s">
        <v>137</v>
      </c>
      <c r="AU112" s="142" t="s">
        <v>77</v>
      </c>
      <c r="AY112" s="18" t="s">
        <v>135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8" t="s">
        <v>75</v>
      </c>
      <c r="BK112" s="143">
        <f>ROUND(I112*H112,2)</f>
        <v>0</v>
      </c>
      <c r="BL112" s="18" t="s">
        <v>405</v>
      </c>
      <c r="BM112" s="142" t="s">
        <v>491</v>
      </c>
    </row>
    <row r="113" spans="1:65" s="12" customFormat="1">
      <c r="B113" s="144"/>
      <c r="D113" s="145" t="s">
        <v>144</v>
      </c>
      <c r="E113" s="146" t="s">
        <v>3</v>
      </c>
      <c r="F113" s="147" t="s">
        <v>466</v>
      </c>
      <c r="H113" s="146" t="s">
        <v>3</v>
      </c>
      <c r="L113" s="144"/>
      <c r="M113" s="148"/>
      <c r="N113" s="149"/>
      <c r="O113" s="149"/>
      <c r="P113" s="149"/>
      <c r="Q113" s="149"/>
      <c r="R113" s="149"/>
      <c r="S113" s="149"/>
      <c r="T113" s="150"/>
      <c r="AT113" s="146" t="s">
        <v>144</v>
      </c>
      <c r="AU113" s="146" t="s">
        <v>77</v>
      </c>
      <c r="AV113" s="12" t="s">
        <v>75</v>
      </c>
      <c r="AW113" s="12" t="s">
        <v>30</v>
      </c>
      <c r="AX113" s="12" t="s">
        <v>70</v>
      </c>
      <c r="AY113" s="146" t="s">
        <v>135</v>
      </c>
    </row>
    <row r="114" spans="1:65" s="13" customFormat="1">
      <c r="B114" s="151"/>
      <c r="D114" s="145" t="s">
        <v>144</v>
      </c>
      <c r="E114" s="152" t="s">
        <v>3</v>
      </c>
      <c r="F114" s="153" t="s">
        <v>492</v>
      </c>
      <c r="H114" s="154">
        <v>270</v>
      </c>
      <c r="L114" s="151"/>
      <c r="M114" s="155"/>
      <c r="N114" s="156"/>
      <c r="O114" s="156"/>
      <c r="P114" s="156"/>
      <c r="Q114" s="156"/>
      <c r="R114" s="156"/>
      <c r="S114" s="156"/>
      <c r="T114" s="157"/>
      <c r="AT114" s="152" t="s">
        <v>144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135</v>
      </c>
    </row>
    <row r="115" spans="1:65" s="14" customFormat="1">
      <c r="B115" s="158"/>
      <c r="D115" s="145" t="s">
        <v>144</v>
      </c>
      <c r="E115" s="159" t="s">
        <v>3</v>
      </c>
      <c r="F115" s="160" t="s">
        <v>147</v>
      </c>
      <c r="H115" s="161">
        <v>270</v>
      </c>
      <c r="L115" s="158"/>
      <c r="M115" s="162"/>
      <c r="N115" s="163"/>
      <c r="O115" s="163"/>
      <c r="P115" s="163"/>
      <c r="Q115" s="163"/>
      <c r="R115" s="163"/>
      <c r="S115" s="163"/>
      <c r="T115" s="164"/>
      <c r="AT115" s="159" t="s">
        <v>144</v>
      </c>
      <c r="AU115" s="159" t="s">
        <v>77</v>
      </c>
      <c r="AV115" s="14" t="s">
        <v>142</v>
      </c>
      <c r="AW115" s="14" t="s">
        <v>30</v>
      </c>
      <c r="AX115" s="14" t="s">
        <v>75</v>
      </c>
      <c r="AY115" s="159" t="s">
        <v>135</v>
      </c>
    </row>
    <row r="116" spans="1:65" s="2" customFormat="1" ht="16.5" customHeight="1">
      <c r="A116" s="298"/>
      <c r="B116" s="131"/>
      <c r="C116" s="168" t="s">
        <v>186</v>
      </c>
      <c r="D116" s="168" t="s">
        <v>368</v>
      </c>
      <c r="E116" s="169" t="s">
        <v>493</v>
      </c>
      <c r="F116" s="170" t="s">
        <v>494</v>
      </c>
      <c r="G116" s="171" t="s">
        <v>495</v>
      </c>
      <c r="H116" s="172">
        <v>192.51</v>
      </c>
      <c r="I116" s="173"/>
      <c r="J116" s="173">
        <f>ROUND(I116*H116,2)</f>
        <v>0</v>
      </c>
      <c r="K116" s="170" t="s">
        <v>141</v>
      </c>
      <c r="L116" s="174"/>
      <c r="M116" s="175" t="s">
        <v>3</v>
      </c>
      <c r="N116" s="176" t="s">
        <v>41</v>
      </c>
      <c r="O116" s="140">
        <v>0</v>
      </c>
      <c r="P116" s="140">
        <f>O116*H116</f>
        <v>0</v>
      </c>
      <c r="Q116" s="140">
        <v>1E-3</v>
      </c>
      <c r="R116" s="140">
        <f>Q116*H116</f>
        <v>0.19250999999999999</v>
      </c>
      <c r="S116" s="140">
        <v>0</v>
      </c>
      <c r="T116" s="141">
        <f>S116*H116</f>
        <v>0</v>
      </c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R116" s="142" t="s">
        <v>443</v>
      </c>
      <c r="AT116" s="142" t="s">
        <v>368</v>
      </c>
      <c r="AU116" s="142" t="s">
        <v>77</v>
      </c>
      <c r="AY116" s="18" t="s">
        <v>135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443</v>
      </c>
      <c r="BM116" s="142" t="s">
        <v>496</v>
      </c>
    </row>
    <row r="117" spans="1:65" s="13" customFormat="1">
      <c r="B117" s="151"/>
      <c r="D117" s="145" t="s">
        <v>144</v>
      </c>
      <c r="E117" s="152" t="s">
        <v>3</v>
      </c>
      <c r="F117" s="153" t="s">
        <v>497</v>
      </c>
      <c r="H117" s="154">
        <v>167.4</v>
      </c>
      <c r="L117" s="151"/>
      <c r="M117" s="155"/>
      <c r="N117" s="156"/>
      <c r="O117" s="156"/>
      <c r="P117" s="156"/>
      <c r="Q117" s="156"/>
      <c r="R117" s="156"/>
      <c r="S117" s="156"/>
      <c r="T117" s="157"/>
      <c r="AT117" s="152" t="s">
        <v>144</v>
      </c>
      <c r="AU117" s="152" t="s">
        <v>77</v>
      </c>
      <c r="AV117" s="13" t="s">
        <v>77</v>
      </c>
      <c r="AW117" s="13" t="s">
        <v>30</v>
      </c>
      <c r="AX117" s="13" t="s">
        <v>75</v>
      </c>
      <c r="AY117" s="152" t="s">
        <v>135</v>
      </c>
    </row>
    <row r="118" spans="1:65" s="13" customFormat="1">
      <c r="B118" s="151"/>
      <c r="D118" s="145" t="s">
        <v>144</v>
      </c>
      <c r="F118" s="153" t="s">
        <v>498</v>
      </c>
      <c r="H118" s="154">
        <v>192.51</v>
      </c>
      <c r="L118" s="151"/>
      <c r="M118" s="155"/>
      <c r="N118" s="156"/>
      <c r="O118" s="156"/>
      <c r="P118" s="156"/>
      <c r="Q118" s="156"/>
      <c r="R118" s="156"/>
      <c r="S118" s="156"/>
      <c r="T118" s="157"/>
      <c r="AT118" s="152" t="s">
        <v>144</v>
      </c>
      <c r="AU118" s="152" t="s">
        <v>77</v>
      </c>
      <c r="AV118" s="13" t="s">
        <v>77</v>
      </c>
      <c r="AW118" s="13" t="s">
        <v>4</v>
      </c>
      <c r="AX118" s="13" t="s">
        <v>75</v>
      </c>
      <c r="AY118" s="152" t="s">
        <v>135</v>
      </c>
    </row>
    <row r="119" spans="1:65" s="2" customFormat="1" ht="16.5" customHeight="1">
      <c r="A119" s="298"/>
      <c r="B119" s="131"/>
      <c r="C119" s="132" t="s">
        <v>191</v>
      </c>
      <c r="D119" s="132" t="s">
        <v>137</v>
      </c>
      <c r="E119" s="133" t="s">
        <v>499</v>
      </c>
      <c r="F119" s="134" t="s">
        <v>500</v>
      </c>
      <c r="G119" s="135" t="s">
        <v>279</v>
      </c>
      <c r="H119" s="136">
        <v>7</v>
      </c>
      <c r="I119" s="137"/>
      <c r="J119" s="137">
        <f>ROUND(I119*H119,2)</f>
        <v>0</v>
      </c>
      <c r="K119" s="134" t="s">
        <v>141</v>
      </c>
      <c r="L119" s="31"/>
      <c r="M119" s="138" t="s">
        <v>3</v>
      </c>
      <c r="N119" s="139" t="s">
        <v>41</v>
      </c>
      <c r="O119" s="140">
        <v>0.252</v>
      </c>
      <c r="P119" s="140">
        <f>O119*H119</f>
        <v>1.764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R119" s="142" t="s">
        <v>405</v>
      </c>
      <c r="AT119" s="142" t="s">
        <v>137</v>
      </c>
      <c r="AU119" s="142" t="s">
        <v>77</v>
      </c>
      <c r="AY119" s="18" t="s">
        <v>135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8" t="s">
        <v>75</v>
      </c>
      <c r="BK119" s="143">
        <f>ROUND(I119*H119,2)</f>
        <v>0</v>
      </c>
      <c r="BL119" s="18" t="s">
        <v>405</v>
      </c>
      <c r="BM119" s="142" t="s">
        <v>501</v>
      </c>
    </row>
    <row r="120" spans="1:65" s="12" customFormat="1">
      <c r="B120" s="144"/>
      <c r="D120" s="145" t="s">
        <v>144</v>
      </c>
      <c r="E120" s="146" t="s">
        <v>3</v>
      </c>
      <c r="F120" s="147" t="s">
        <v>466</v>
      </c>
      <c r="H120" s="146" t="s">
        <v>3</v>
      </c>
      <c r="L120" s="144"/>
      <c r="M120" s="148"/>
      <c r="N120" s="149"/>
      <c r="O120" s="149"/>
      <c r="P120" s="149"/>
      <c r="Q120" s="149"/>
      <c r="R120" s="149"/>
      <c r="S120" s="149"/>
      <c r="T120" s="150"/>
      <c r="AT120" s="146" t="s">
        <v>144</v>
      </c>
      <c r="AU120" s="146" t="s">
        <v>77</v>
      </c>
      <c r="AV120" s="12" t="s">
        <v>75</v>
      </c>
      <c r="AW120" s="12" t="s">
        <v>30</v>
      </c>
      <c r="AX120" s="12" t="s">
        <v>70</v>
      </c>
      <c r="AY120" s="146" t="s">
        <v>135</v>
      </c>
    </row>
    <row r="121" spans="1:65" s="13" customFormat="1">
      <c r="B121" s="151"/>
      <c r="D121" s="145" t="s">
        <v>144</v>
      </c>
      <c r="E121" s="152" t="s">
        <v>3</v>
      </c>
      <c r="F121" s="153" t="s">
        <v>404</v>
      </c>
      <c r="H121" s="154">
        <v>7</v>
      </c>
      <c r="L121" s="151"/>
      <c r="M121" s="155"/>
      <c r="N121" s="156"/>
      <c r="O121" s="156"/>
      <c r="P121" s="156"/>
      <c r="Q121" s="156"/>
      <c r="R121" s="156"/>
      <c r="S121" s="156"/>
      <c r="T121" s="157"/>
      <c r="AT121" s="152" t="s">
        <v>144</v>
      </c>
      <c r="AU121" s="152" t="s">
        <v>77</v>
      </c>
      <c r="AV121" s="13" t="s">
        <v>77</v>
      </c>
      <c r="AW121" s="13" t="s">
        <v>30</v>
      </c>
      <c r="AX121" s="13" t="s">
        <v>70</v>
      </c>
      <c r="AY121" s="152" t="s">
        <v>135</v>
      </c>
    </row>
    <row r="122" spans="1:65" s="14" customFormat="1">
      <c r="B122" s="158"/>
      <c r="D122" s="145" t="s">
        <v>144</v>
      </c>
      <c r="E122" s="159" t="s">
        <v>3</v>
      </c>
      <c r="F122" s="160" t="s">
        <v>147</v>
      </c>
      <c r="H122" s="161">
        <v>7</v>
      </c>
      <c r="L122" s="158"/>
      <c r="M122" s="162"/>
      <c r="N122" s="163"/>
      <c r="O122" s="163"/>
      <c r="P122" s="163"/>
      <c r="Q122" s="163"/>
      <c r="R122" s="163"/>
      <c r="S122" s="163"/>
      <c r="T122" s="164"/>
      <c r="AT122" s="159" t="s">
        <v>144</v>
      </c>
      <c r="AU122" s="159" t="s">
        <v>77</v>
      </c>
      <c r="AV122" s="14" t="s">
        <v>142</v>
      </c>
      <c r="AW122" s="14" t="s">
        <v>30</v>
      </c>
      <c r="AX122" s="14" t="s">
        <v>75</v>
      </c>
      <c r="AY122" s="159" t="s">
        <v>135</v>
      </c>
    </row>
    <row r="123" spans="1:65" s="2" customFormat="1" ht="16.5" customHeight="1">
      <c r="A123" s="298"/>
      <c r="B123" s="131"/>
      <c r="C123" s="168" t="s">
        <v>196</v>
      </c>
      <c r="D123" s="168" t="s">
        <v>368</v>
      </c>
      <c r="E123" s="169" t="s">
        <v>502</v>
      </c>
      <c r="F123" s="170" t="s">
        <v>503</v>
      </c>
      <c r="G123" s="171" t="s">
        <v>279</v>
      </c>
      <c r="H123" s="172">
        <v>7</v>
      </c>
      <c r="I123" s="173"/>
      <c r="J123" s="173">
        <f>ROUND(I123*H123,2)</f>
        <v>0</v>
      </c>
      <c r="K123" s="170" t="s">
        <v>141</v>
      </c>
      <c r="L123" s="174"/>
      <c r="M123" s="175" t="s">
        <v>3</v>
      </c>
      <c r="N123" s="176" t="s">
        <v>41</v>
      </c>
      <c r="O123" s="140">
        <v>0</v>
      </c>
      <c r="P123" s="140">
        <f>O123*H123</f>
        <v>0</v>
      </c>
      <c r="Q123" s="140">
        <v>1.4999999999999999E-4</v>
      </c>
      <c r="R123" s="140">
        <f>Q123*H123</f>
        <v>1.0499999999999999E-3</v>
      </c>
      <c r="S123" s="140">
        <v>0</v>
      </c>
      <c r="T123" s="141">
        <f>S123*H123</f>
        <v>0</v>
      </c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R123" s="142" t="s">
        <v>443</v>
      </c>
      <c r="AT123" s="142" t="s">
        <v>368</v>
      </c>
      <c r="AU123" s="142" t="s">
        <v>77</v>
      </c>
      <c r="AY123" s="18" t="s">
        <v>135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8" t="s">
        <v>75</v>
      </c>
      <c r="BK123" s="143">
        <f>ROUND(I123*H123,2)</f>
        <v>0</v>
      </c>
      <c r="BL123" s="18" t="s">
        <v>443</v>
      </c>
      <c r="BM123" s="142" t="s">
        <v>504</v>
      </c>
    </row>
    <row r="124" spans="1:65" s="2" customFormat="1" ht="24">
      <c r="A124" s="298"/>
      <c r="B124" s="131"/>
      <c r="C124" s="132" t="s">
        <v>201</v>
      </c>
      <c r="D124" s="132" t="s">
        <v>137</v>
      </c>
      <c r="E124" s="133" t="s">
        <v>505</v>
      </c>
      <c r="F124" s="134" t="s">
        <v>506</v>
      </c>
      <c r="G124" s="135" t="s">
        <v>279</v>
      </c>
      <c r="H124" s="136">
        <v>1</v>
      </c>
      <c r="I124" s="137"/>
      <c r="J124" s="137">
        <f>ROUND(I124*H124,2)</f>
        <v>0</v>
      </c>
      <c r="K124" s="134" t="s">
        <v>141</v>
      </c>
      <c r="L124" s="31"/>
      <c r="M124" s="138" t="s">
        <v>3</v>
      </c>
      <c r="N124" s="139" t="s">
        <v>41</v>
      </c>
      <c r="O124" s="140">
        <v>23.504999999999999</v>
      </c>
      <c r="P124" s="140">
        <f>O124*H124</f>
        <v>23.504999999999999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R124" s="142" t="s">
        <v>405</v>
      </c>
      <c r="AT124" s="142" t="s">
        <v>137</v>
      </c>
      <c r="AU124" s="142" t="s">
        <v>77</v>
      </c>
      <c r="AY124" s="18" t="s">
        <v>135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405</v>
      </c>
      <c r="BM124" s="142" t="s">
        <v>507</v>
      </c>
    </row>
    <row r="125" spans="1:65" s="2" customFormat="1" ht="16.5" customHeight="1">
      <c r="A125" s="298"/>
      <c r="B125" s="131"/>
      <c r="C125" s="132" t="s">
        <v>206</v>
      </c>
      <c r="D125" s="132" t="s">
        <v>137</v>
      </c>
      <c r="E125" s="133" t="s">
        <v>508</v>
      </c>
      <c r="F125" s="134" t="s">
        <v>509</v>
      </c>
      <c r="G125" s="135" t="s">
        <v>279</v>
      </c>
      <c r="H125" s="136">
        <v>1</v>
      </c>
      <c r="I125" s="137"/>
      <c r="J125" s="137">
        <f>ROUND(I125*H125,2)</f>
        <v>0</v>
      </c>
      <c r="K125" s="134" t="s">
        <v>141</v>
      </c>
      <c r="L125" s="31"/>
      <c r="M125" s="138" t="s">
        <v>3</v>
      </c>
      <c r="N125" s="139" t="s">
        <v>41</v>
      </c>
      <c r="O125" s="140">
        <v>12.082000000000001</v>
      </c>
      <c r="P125" s="140">
        <f>O125*H125</f>
        <v>12.082000000000001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R125" s="142" t="s">
        <v>405</v>
      </c>
      <c r="AT125" s="142" t="s">
        <v>137</v>
      </c>
      <c r="AU125" s="142" t="s">
        <v>77</v>
      </c>
      <c r="AY125" s="18" t="s">
        <v>135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8" t="s">
        <v>75</v>
      </c>
      <c r="BK125" s="143">
        <f>ROUND(I125*H125,2)</f>
        <v>0</v>
      </c>
      <c r="BL125" s="18" t="s">
        <v>405</v>
      </c>
      <c r="BM125" s="142" t="s">
        <v>510</v>
      </c>
    </row>
    <row r="126" spans="1:65" s="2" customFormat="1" ht="16.5" customHeight="1">
      <c r="A126" s="298"/>
      <c r="B126" s="131"/>
      <c r="C126" s="132" t="s">
        <v>9</v>
      </c>
      <c r="D126" s="132" t="s">
        <v>137</v>
      </c>
      <c r="E126" s="133" t="s">
        <v>511</v>
      </c>
      <c r="F126" s="134" t="s">
        <v>512</v>
      </c>
      <c r="G126" s="135" t="s">
        <v>441</v>
      </c>
      <c r="H126" s="136">
        <v>1</v>
      </c>
      <c r="I126" s="137"/>
      <c r="J126" s="137">
        <f>ROUND(I126*H126,2)</f>
        <v>0</v>
      </c>
      <c r="K126" s="134" t="s">
        <v>141</v>
      </c>
      <c r="L126" s="31"/>
      <c r="M126" s="138" t="s">
        <v>3</v>
      </c>
      <c r="N126" s="139" t="s">
        <v>41</v>
      </c>
      <c r="O126" s="140">
        <v>8.7270000000000003</v>
      </c>
      <c r="P126" s="140">
        <f>O126*H126</f>
        <v>8.7270000000000003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R126" s="142" t="s">
        <v>405</v>
      </c>
      <c r="AT126" s="142" t="s">
        <v>137</v>
      </c>
      <c r="AU126" s="142" t="s">
        <v>77</v>
      </c>
      <c r="AY126" s="18" t="s">
        <v>135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8" t="s">
        <v>75</v>
      </c>
      <c r="BK126" s="143">
        <f>ROUND(I126*H126,2)</f>
        <v>0</v>
      </c>
      <c r="BL126" s="18" t="s">
        <v>405</v>
      </c>
      <c r="BM126" s="142" t="s">
        <v>513</v>
      </c>
    </row>
    <row r="127" spans="1:65" s="2" customFormat="1" ht="16.5" customHeight="1">
      <c r="A127" s="298"/>
      <c r="B127" s="131"/>
      <c r="C127" s="132" t="s">
        <v>215</v>
      </c>
      <c r="D127" s="132" t="s">
        <v>137</v>
      </c>
      <c r="E127" s="133" t="s">
        <v>514</v>
      </c>
      <c r="F127" s="134" t="s">
        <v>515</v>
      </c>
      <c r="G127" s="135" t="s">
        <v>279</v>
      </c>
      <c r="H127" s="136">
        <v>1</v>
      </c>
      <c r="I127" s="137"/>
      <c r="J127" s="137">
        <f>ROUND(I127*H127,2)</f>
        <v>0</v>
      </c>
      <c r="K127" s="134" t="s">
        <v>280</v>
      </c>
      <c r="L127" s="31"/>
      <c r="M127" s="138" t="s">
        <v>3</v>
      </c>
      <c r="N127" s="139" t="s">
        <v>41</v>
      </c>
      <c r="O127" s="140">
        <v>0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R127" s="142" t="s">
        <v>405</v>
      </c>
      <c r="AT127" s="142" t="s">
        <v>137</v>
      </c>
      <c r="AU127" s="142" t="s">
        <v>77</v>
      </c>
      <c r="AY127" s="18" t="s">
        <v>135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8" t="s">
        <v>75</v>
      </c>
      <c r="BK127" s="143">
        <f>ROUND(I127*H127,2)</f>
        <v>0</v>
      </c>
      <c r="BL127" s="18" t="s">
        <v>405</v>
      </c>
      <c r="BM127" s="142" t="s">
        <v>516</v>
      </c>
    </row>
    <row r="128" spans="1:65" s="12" customFormat="1">
      <c r="B128" s="144"/>
      <c r="D128" s="145" t="s">
        <v>144</v>
      </c>
      <c r="E128" s="146" t="s">
        <v>3</v>
      </c>
      <c r="F128" s="147" t="s">
        <v>466</v>
      </c>
      <c r="H128" s="146" t="s">
        <v>3</v>
      </c>
      <c r="L128" s="144"/>
      <c r="M128" s="148"/>
      <c r="N128" s="149"/>
      <c r="O128" s="149"/>
      <c r="P128" s="149"/>
      <c r="Q128" s="149"/>
      <c r="R128" s="149"/>
      <c r="S128" s="149"/>
      <c r="T128" s="150"/>
      <c r="AT128" s="146" t="s">
        <v>144</v>
      </c>
      <c r="AU128" s="146" t="s">
        <v>77</v>
      </c>
      <c r="AV128" s="12" t="s">
        <v>75</v>
      </c>
      <c r="AW128" s="12" t="s">
        <v>30</v>
      </c>
      <c r="AX128" s="12" t="s">
        <v>70</v>
      </c>
      <c r="AY128" s="146" t="s">
        <v>135</v>
      </c>
    </row>
    <row r="129" spans="1:65" s="13" customFormat="1">
      <c r="B129" s="151"/>
      <c r="D129" s="145" t="s">
        <v>144</v>
      </c>
      <c r="E129" s="152" t="s">
        <v>3</v>
      </c>
      <c r="F129" s="153" t="s">
        <v>287</v>
      </c>
      <c r="H129" s="154">
        <v>1</v>
      </c>
      <c r="L129" s="151"/>
      <c r="M129" s="155"/>
      <c r="N129" s="156"/>
      <c r="O129" s="156"/>
      <c r="P129" s="156"/>
      <c r="Q129" s="156"/>
      <c r="R129" s="156"/>
      <c r="S129" s="156"/>
      <c r="T129" s="157"/>
      <c r="AT129" s="152" t="s">
        <v>144</v>
      </c>
      <c r="AU129" s="152" t="s">
        <v>77</v>
      </c>
      <c r="AV129" s="13" t="s">
        <v>77</v>
      </c>
      <c r="AW129" s="13" t="s">
        <v>30</v>
      </c>
      <c r="AX129" s="13" t="s">
        <v>70</v>
      </c>
      <c r="AY129" s="152" t="s">
        <v>135</v>
      </c>
    </row>
    <row r="130" spans="1:65" s="14" customFormat="1">
      <c r="B130" s="158"/>
      <c r="D130" s="145" t="s">
        <v>144</v>
      </c>
      <c r="E130" s="159" t="s">
        <v>3</v>
      </c>
      <c r="F130" s="160" t="s">
        <v>147</v>
      </c>
      <c r="H130" s="161">
        <v>1</v>
      </c>
      <c r="L130" s="158"/>
      <c r="M130" s="162"/>
      <c r="N130" s="163"/>
      <c r="O130" s="163"/>
      <c r="P130" s="163"/>
      <c r="Q130" s="163"/>
      <c r="R130" s="163"/>
      <c r="S130" s="163"/>
      <c r="T130" s="164"/>
      <c r="AT130" s="159" t="s">
        <v>144</v>
      </c>
      <c r="AU130" s="159" t="s">
        <v>77</v>
      </c>
      <c r="AV130" s="14" t="s">
        <v>142</v>
      </c>
      <c r="AW130" s="14" t="s">
        <v>30</v>
      </c>
      <c r="AX130" s="14" t="s">
        <v>75</v>
      </c>
      <c r="AY130" s="159" t="s">
        <v>135</v>
      </c>
    </row>
    <row r="131" spans="1:65" s="2" customFormat="1" ht="16.5" customHeight="1">
      <c r="A131" s="298"/>
      <c r="B131" s="131"/>
      <c r="C131" s="132" t="s">
        <v>220</v>
      </c>
      <c r="D131" s="132" t="s">
        <v>137</v>
      </c>
      <c r="E131" s="133" t="s">
        <v>517</v>
      </c>
      <c r="F131" s="134" t="s">
        <v>518</v>
      </c>
      <c r="G131" s="135" t="s">
        <v>279</v>
      </c>
      <c r="H131" s="136">
        <v>3</v>
      </c>
      <c r="I131" s="137"/>
      <c r="J131" s="137">
        <f>ROUND(I131*H131,2)</f>
        <v>0</v>
      </c>
      <c r="K131" s="134" t="s">
        <v>280</v>
      </c>
      <c r="L131" s="31"/>
      <c r="M131" s="138" t="s">
        <v>3</v>
      </c>
      <c r="N131" s="139" t="s">
        <v>41</v>
      </c>
      <c r="O131" s="140">
        <v>0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R131" s="142" t="s">
        <v>405</v>
      </c>
      <c r="AT131" s="142" t="s">
        <v>137</v>
      </c>
      <c r="AU131" s="142" t="s">
        <v>77</v>
      </c>
      <c r="AY131" s="18" t="s">
        <v>135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8" t="s">
        <v>75</v>
      </c>
      <c r="BK131" s="143">
        <f>ROUND(I131*H131,2)</f>
        <v>0</v>
      </c>
      <c r="BL131" s="18" t="s">
        <v>405</v>
      </c>
      <c r="BM131" s="142" t="s">
        <v>519</v>
      </c>
    </row>
    <row r="132" spans="1:65" s="12" customFormat="1">
      <c r="B132" s="144"/>
      <c r="D132" s="145" t="s">
        <v>144</v>
      </c>
      <c r="E132" s="146" t="s">
        <v>3</v>
      </c>
      <c r="F132" s="147" t="s">
        <v>466</v>
      </c>
      <c r="H132" s="146" t="s">
        <v>3</v>
      </c>
      <c r="L132" s="144"/>
      <c r="M132" s="148"/>
      <c r="N132" s="149"/>
      <c r="O132" s="149"/>
      <c r="P132" s="149"/>
      <c r="Q132" s="149"/>
      <c r="R132" s="149"/>
      <c r="S132" s="149"/>
      <c r="T132" s="150"/>
      <c r="AT132" s="146" t="s">
        <v>144</v>
      </c>
      <c r="AU132" s="146" t="s">
        <v>77</v>
      </c>
      <c r="AV132" s="12" t="s">
        <v>75</v>
      </c>
      <c r="AW132" s="12" t="s">
        <v>30</v>
      </c>
      <c r="AX132" s="12" t="s">
        <v>70</v>
      </c>
      <c r="AY132" s="146" t="s">
        <v>135</v>
      </c>
    </row>
    <row r="133" spans="1:65" s="13" customFormat="1">
      <c r="B133" s="151"/>
      <c r="D133" s="145" t="s">
        <v>144</v>
      </c>
      <c r="E133" s="152" t="s">
        <v>3</v>
      </c>
      <c r="F133" s="153" t="s">
        <v>520</v>
      </c>
      <c r="H133" s="154">
        <v>3</v>
      </c>
      <c r="L133" s="151"/>
      <c r="M133" s="155"/>
      <c r="N133" s="156"/>
      <c r="O133" s="156"/>
      <c r="P133" s="156"/>
      <c r="Q133" s="156"/>
      <c r="R133" s="156"/>
      <c r="S133" s="156"/>
      <c r="T133" s="157"/>
      <c r="AT133" s="152" t="s">
        <v>144</v>
      </c>
      <c r="AU133" s="152" t="s">
        <v>77</v>
      </c>
      <c r="AV133" s="13" t="s">
        <v>77</v>
      </c>
      <c r="AW133" s="13" t="s">
        <v>30</v>
      </c>
      <c r="AX133" s="13" t="s">
        <v>70</v>
      </c>
      <c r="AY133" s="152" t="s">
        <v>135</v>
      </c>
    </row>
    <row r="134" spans="1:65" s="14" customFormat="1">
      <c r="B134" s="158"/>
      <c r="D134" s="145" t="s">
        <v>144</v>
      </c>
      <c r="E134" s="159" t="s">
        <v>3</v>
      </c>
      <c r="F134" s="160" t="s">
        <v>147</v>
      </c>
      <c r="H134" s="161">
        <v>3</v>
      </c>
      <c r="L134" s="158"/>
      <c r="M134" s="162"/>
      <c r="N134" s="163"/>
      <c r="O134" s="163"/>
      <c r="P134" s="163"/>
      <c r="Q134" s="163"/>
      <c r="R134" s="163"/>
      <c r="S134" s="163"/>
      <c r="T134" s="164"/>
      <c r="AT134" s="159" t="s">
        <v>144</v>
      </c>
      <c r="AU134" s="159" t="s">
        <v>77</v>
      </c>
      <c r="AV134" s="14" t="s">
        <v>142</v>
      </c>
      <c r="AW134" s="14" t="s">
        <v>30</v>
      </c>
      <c r="AX134" s="14" t="s">
        <v>75</v>
      </c>
      <c r="AY134" s="159" t="s">
        <v>135</v>
      </c>
    </row>
    <row r="135" spans="1:65" s="2" customFormat="1" ht="24">
      <c r="A135" s="298"/>
      <c r="B135" s="131"/>
      <c r="C135" s="132" t="s">
        <v>225</v>
      </c>
      <c r="D135" s="132" t="s">
        <v>137</v>
      </c>
      <c r="E135" s="133" t="s">
        <v>521</v>
      </c>
      <c r="F135" s="134" t="s">
        <v>522</v>
      </c>
      <c r="G135" s="135" t="s">
        <v>228</v>
      </c>
      <c r="H135" s="136">
        <v>275</v>
      </c>
      <c r="I135" s="137"/>
      <c r="J135" s="137">
        <f>ROUND(I135*H135,2)</f>
        <v>0</v>
      </c>
      <c r="K135" s="134" t="s">
        <v>141</v>
      </c>
      <c r="L135" s="31"/>
      <c r="M135" s="138" t="s">
        <v>3</v>
      </c>
      <c r="N135" s="139" t="s">
        <v>41</v>
      </c>
      <c r="O135" s="140">
        <v>5.1999999999999998E-2</v>
      </c>
      <c r="P135" s="140">
        <f>O135*H135</f>
        <v>14.299999999999999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R135" s="142" t="s">
        <v>405</v>
      </c>
      <c r="AT135" s="142" t="s">
        <v>137</v>
      </c>
      <c r="AU135" s="142" t="s">
        <v>77</v>
      </c>
      <c r="AY135" s="18" t="s">
        <v>135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8" t="s">
        <v>75</v>
      </c>
      <c r="BK135" s="143">
        <f>ROUND(I135*H135,2)</f>
        <v>0</v>
      </c>
      <c r="BL135" s="18" t="s">
        <v>405</v>
      </c>
      <c r="BM135" s="142" t="s">
        <v>523</v>
      </c>
    </row>
    <row r="136" spans="1:65" s="12" customFormat="1">
      <c r="B136" s="144"/>
      <c r="D136" s="145" t="s">
        <v>144</v>
      </c>
      <c r="E136" s="146" t="s">
        <v>3</v>
      </c>
      <c r="F136" s="147" t="s">
        <v>465</v>
      </c>
      <c r="H136" s="146" t="s">
        <v>3</v>
      </c>
      <c r="L136" s="144"/>
      <c r="M136" s="148"/>
      <c r="N136" s="149"/>
      <c r="O136" s="149"/>
      <c r="P136" s="149"/>
      <c r="Q136" s="149"/>
      <c r="R136" s="149"/>
      <c r="S136" s="149"/>
      <c r="T136" s="150"/>
      <c r="AT136" s="146" t="s">
        <v>144</v>
      </c>
      <c r="AU136" s="146" t="s">
        <v>77</v>
      </c>
      <c r="AV136" s="12" t="s">
        <v>75</v>
      </c>
      <c r="AW136" s="12" t="s">
        <v>30</v>
      </c>
      <c r="AX136" s="12" t="s">
        <v>70</v>
      </c>
      <c r="AY136" s="146" t="s">
        <v>135</v>
      </c>
    </row>
    <row r="137" spans="1:65" s="12" customFormat="1">
      <c r="B137" s="144"/>
      <c r="D137" s="145" t="s">
        <v>144</v>
      </c>
      <c r="E137" s="146" t="s">
        <v>3</v>
      </c>
      <c r="F137" s="147" t="s">
        <v>466</v>
      </c>
      <c r="H137" s="146" t="s">
        <v>3</v>
      </c>
      <c r="L137" s="144"/>
      <c r="M137" s="148"/>
      <c r="N137" s="149"/>
      <c r="O137" s="149"/>
      <c r="P137" s="149"/>
      <c r="Q137" s="149"/>
      <c r="R137" s="149"/>
      <c r="S137" s="149"/>
      <c r="T137" s="150"/>
      <c r="AT137" s="146" t="s">
        <v>144</v>
      </c>
      <c r="AU137" s="146" t="s">
        <v>77</v>
      </c>
      <c r="AV137" s="12" t="s">
        <v>75</v>
      </c>
      <c r="AW137" s="12" t="s">
        <v>30</v>
      </c>
      <c r="AX137" s="12" t="s">
        <v>70</v>
      </c>
      <c r="AY137" s="146" t="s">
        <v>135</v>
      </c>
    </row>
    <row r="138" spans="1:65" s="13" customFormat="1">
      <c r="B138" s="151"/>
      <c r="D138" s="145" t="s">
        <v>144</v>
      </c>
      <c r="E138" s="152" t="s">
        <v>3</v>
      </c>
      <c r="F138" s="153" t="s">
        <v>524</v>
      </c>
      <c r="H138" s="154">
        <v>275</v>
      </c>
      <c r="L138" s="151"/>
      <c r="M138" s="155"/>
      <c r="N138" s="156"/>
      <c r="O138" s="156"/>
      <c r="P138" s="156"/>
      <c r="Q138" s="156"/>
      <c r="R138" s="156"/>
      <c r="S138" s="156"/>
      <c r="T138" s="157"/>
      <c r="AT138" s="152" t="s">
        <v>144</v>
      </c>
      <c r="AU138" s="152" t="s">
        <v>77</v>
      </c>
      <c r="AV138" s="13" t="s">
        <v>77</v>
      </c>
      <c r="AW138" s="13" t="s">
        <v>30</v>
      </c>
      <c r="AX138" s="13" t="s">
        <v>70</v>
      </c>
      <c r="AY138" s="152" t="s">
        <v>135</v>
      </c>
    </row>
    <row r="139" spans="1:65" s="14" customFormat="1">
      <c r="B139" s="158"/>
      <c r="D139" s="145" t="s">
        <v>144</v>
      </c>
      <c r="E139" s="159" t="s">
        <v>3</v>
      </c>
      <c r="F139" s="160" t="s">
        <v>147</v>
      </c>
      <c r="H139" s="161">
        <v>275</v>
      </c>
      <c r="L139" s="158"/>
      <c r="M139" s="162"/>
      <c r="N139" s="163"/>
      <c r="O139" s="163"/>
      <c r="P139" s="163"/>
      <c r="Q139" s="163"/>
      <c r="R139" s="163"/>
      <c r="S139" s="163"/>
      <c r="T139" s="164"/>
      <c r="AT139" s="159" t="s">
        <v>144</v>
      </c>
      <c r="AU139" s="159" t="s">
        <v>77</v>
      </c>
      <c r="AV139" s="14" t="s">
        <v>142</v>
      </c>
      <c r="AW139" s="14" t="s">
        <v>30</v>
      </c>
      <c r="AX139" s="14" t="s">
        <v>75</v>
      </c>
      <c r="AY139" s="159" t="s">
        <v>135</v>
      </c>
    </row>
    <row r="140" spans="1:65" s="2" customFormat="1" ht="16.5" customHeight="1">
      <c r="A140" s="298"/>
      <c r="B140" s="131"/>
      <c r="C140" s="168" t="s">
        <v>232</v>
      </c>
      <c r="D140" s="168" t="s">
        <v>368</v>
      </c>
      <c r="E140" s="169" t="s">
        <v>525</v>
      </c>
      <c r="F140" s="170" t="s">
        <v>526</v>
      </c>
      <c r="G140" s="171" t="s">
        <v>228</v>
      </c>
      <c r="H140" s="172">
        <v>316.25</v>
      </c>
      <c r="I140" s="173"/>
      <c r="J140" s="173">
        <f>ROUND(I140*H140,2)</f>
        <v>0</v>
      </c>
      <c r="K140" s="170" t="s">
        <v>141</v>
      </c>
      <c r="L140" s="174"/>
      <c r="M140" s="175" t="s">
        <v>3</v>
      </c>
      <c r="N140" s="176" t="s">
        <v>41</v>
      </c>
      <c r="O140" s="140">
        <v>0</v>
      </c>
      <c r="P140" s="140">
        <f>O140*H140</f>
        <v>0</v>
      </c>
      <c r="Q140" s="140">
        <v>6.4000000000000005E-4</v>
      </c>
      <c r="R140" s="140">
        <f>Q140*H140</f>
        <v>0.20240000000000002</v>
      </c>
      <c r="S140" s="140">
        <v>0</v>
      </c>
      <c r="T140" s="141">
        <f>S140*H140</f>
        <v>0</v>
      </c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R140" s="142" t="s">
        <v>443</v>
      </c>
      <c r="AT140" s="142" t="s">
        <v>368</v>
      </c>
      <c r="AU140" s="142" t="s">
        <v>77</v>
      </c>
      <c r="AY140" s="18" t="s">
        <v>135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8" t="s">
        <v>75</v>
      </c>
      <c r="BK140" s="143">
        <f>ROUND(I140*H140,2)</f>
        <v>0</v>
      </c>
      <c r="BL140" s="18" t="s">
        <v>443</v>
      </c>
      <c r="BM140" s="142" t="s">
        <v>527</v>
      </c>
    </row>
    <row r="141" spans="1:65" s="13" customFormat="1">
      <c r="B141" s="151"/>
      <c r="D141" s="145" t="s">
        <v>144</v>
      </c>
      <c r="F141" s="153" t="s">
        <v>528</v>
      </c>
      <c r="H141" s="154">
        <v>316.25</v>
      </c>
      <c r="L141" s="151"/>
      <c r="M141" s="155"/>
      <c r="N141" s="156"/>
      <c r="O141" s="156"/>
      <c r="P141" s="156"/>
      <c r="Q141" s="156"/>
      <c r="R141" s="156"/>
      <c r="S141" s="156"/>
      <c r="T141" s="157"/>
      <c r="AT141" s="152" t="s">
        <v>144</v>
      </c>
      <c r="AU141" s="152" t="s">
        <v>77</v>
      </c>
      <c r="AV141" s="13" t="s">
        <v>77</v>
      </c>
      <c r="AW141" s="13" t="s">
        <v>4</v>
      </c>
      <c r="AX141" s="13" t="s">
        <v>75</v>
      </c>
      <c r="AY141" s="152" t="s">
        <v>135</v>
      </c>
    </row>
    <row r="142" spans="1:65" s="2" customFormat="1" ht="24">
      <c r="A142" s="298"/>
      <c r="B142" s="131"/>
      <c r="C142" s="132" t="s">
        <v>237</v>
      </c>
      <c r="D142" s="132" t="s">
        <v>137</v>
      </c>
      <c r="E142" s="133" t="s">
        <v>529</v>
      </c>
      <c r="F142" s="134" t="s">
        <v>530</v>
      </c>
      <c r="G142" s="135" t="s">
        <v>228</v>
      </c>
      <c r="H142" s="136">
        <v>275</v>
      </c>
      <c r="I142" s="137"/>
      <c r="J142" s="137">
        <f>ROUND(I142*H142,2)</f>
        <v>0</v>
      </c>
      <c r="K142" s="134" t="s">
        <v>141</v>
      </c>
      <c r="L142" s="31"/>
      <c r="M142" s="138" t="s">
        <v>3</v>
      </c>
      <c r="N142" s="139" t="s">
        <v>41</v>
      </c>
      <c r="O142" s="140">
        <v>2.1999999999999999E-2</v>
      </c>
      <c r="P142" s="140">
        <f>O142*H142</f>
        <v>6.05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R142" s="142" t="s">
        <v>405</v>
      </c>
      <c r="AT142" s="142" t="s">
        <v>137</v>
      </c>
      <c r="AU142" s="142" t="s">
        <v>77</v>
      </c>
      <c r="AY142" s="18" t="s">
        <v>135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8" t="s">
        <v>75</v>
      </c>
      <c r="BK142" s="143">
        <f>ROUND(I142*H142,2)</f>
        <v>0</v>
      </c>
      <c r="BL142" s="18" t="s">
        <v>405</v>
      </c>
      <c r="BM142" s="142" t="s">
        <v>531</v>
      </c>
    </row>
    <row r="143" spans="1:65" s="12" customFormat="1">
      <c r="B143" s="144"/>
      <c r="D143" s="145" t="s">
        <v>144</v>
      </c>
      <c r="E143" s="146" t="s">
        <v>3</v>
      </c>
      <c r="F143" s="147" t="s">
        <v>532</v>
      </c>
      <c r="H143" s="146" t="s">
        <v>3</v>
      </c>
      <c r="L143" s="144"/>
      <c r="M143" s="148"/>
      <c r="N143" s="149"/>
      <c r="O143" s="149"/>
      <c r="P143" s="149"/>
      <c r="Q143" s="149"/>
      <c r="R143" s="149"/>
      <c r="S143" s="149"/>
      <c r="T143" s="150"/>
      <c r="AT143" s="146" t="s">
        <v>144</v>
      </c>
      <c r="AU143" s="146" t="s">
        <v>77</v>
      </c>
      <c r="AV143" s="12" t="s">
        <v>75</v>
      </c>
      <c r="AW143" s="12" t="s">
        <v>30</v>
      </c>
      <c r="AX143" s="12" t="s">
        <v>70</v>
      </c>
      <c r="AY143" s="146" t="s">
        <v>135</v>
      </c>
    </row>
    <row r="144" spans="1:65" s="13" customFormat="1">
      <c r="B144" s="151"/>
      <c r="D144" s="145" t="s">
        <v>144</v>
      </c>
      <c r="E144" s="152" t="s">
        <v>3</v>
      </c>
      <c r="F144" s="153" t="s">
        <v>524</v>
      </c>
      <c r="H144" s="154">
        <v>275</v>
      </c>
      <c r="L144" s="151"/>
      <c r="M144" s="155"/>
      <c r="N144" s="156"/>
      <c r="O144" s="156"/>
      <c r="P144" s="156"/>
      <c r="Q144" s="156"/>
      <c r="R144" s="156"/>
      <c r="S144" s="156"/>
      <c r="T144" s="157"/>
      <c r="AT144" s="152" t="s">
        <v>144</v>
      </c>
      <c r="AU144" s="152" t="s">
        <v>77</v>
      </c>
      <c r="AV144" s="13" t="s">
        <v>77</v>
      </c>
      <c r="AW144" s="13" t="s">
        <v>30</v>
      </c>
      <c r="AX144" s="13" t="s">
        <v>75</v>
      </c>
      <c r="AY144" s="152" t="s">
        <v>135</v>
      </c>
    </row>
    <row r="145" spans="1:65" s="11" customFormat="1" ht="22.9" customHeight="1">
      <c r="B145" s="119"/>
      <c r="D145" s="120" t="s">
        <v>69</v>
      </c>
      <c r="E145" s="129" t="s">
        <v>533</v>
      </c>
      <c r="F145" s="129" t="s">
        <v>534</v>
      </c>
      <c r="J145" s="130">
        <f>BK145</f>
        <v>0</v>
      </c>
      <c r="L145" s="119"/>
      <c r="M145" s="123"/>
      <c r="N145" s="124"/>
      <c r="O145" s="124"/>
      <c r="P145" s="125">
        <f>SUM(P146:P309)</f>
        <v>898.62456600000007</v>
      </c>
      <c r="Q145" s="124"/>
      <c r="R145" s="125">
        <f>SUM(R146:R309)</f>
        <v>53.035108199999996</v>
      </c>
      <c r="S145" s="124"/>
      <c r="T145" s="126">
        <f>SUM(T146:T309)</f>
        <v>0</v>
      </c>
      <c r="AR145" s="120" t="s">
        <v>152</v>
      </c>
      <c r="AT145" s="127" t="s">
        <v>69</v>
      </c>
      <c r="AU145" s="127" t="s">
        <v>75</v>
      </c>
      <c r="AY145" s="120" t="s">
        <v>135</v>
      </c>
      <c r="BK145" s="128">
        <f>SUM(BK146:BK309)</f>
        <v>0</v>
      </c>
    </row>
    <row r="146" spans="1:65" s="2" customFormat="1" ht="16.5" customHeight="1">
      <c r="A146" s="298"/>
      <c r="B146" s="131"/>
      <c r="C146" s="132" t="s">
        <v>8</v>
      </c>
      <c r="D146" s="132" t="s">
        <v>137</v>
      </c>
      <c r="E146" s="133" t="s">
        <v>535</v>
      </c>
      <c r="F146" s="134" t="s">
        <v>536</v>
      </c>
      <c r="G146" s="135" t="s">
        <v>537</v>
      </c>
      <c r="H146" s="136">
        <v>0.26600000000000001</v>
      </c>
      <c r="I146" s="137"/>
      <c r="J146" s="137">
        <f>ROUND(I146*H146,2)</f>
        <v>0</v>
      </c>
      <c r="K146" s="134" t="s">
        <v>141</v>
      </c>
      <c r="L146" s="31"/>
      <c r="M146" s="138" t="s">
        <v>3</v>
      </c>
      <c r="N146" s="139" t="s">
        <v>41</v>
      </c>
      <c r="O146" s="140">
        <v>4.0999999999999996</v>
      </c>
      <c r="P146" s="140">
        <f>O146*H146</f>
        <v>1.0906</v>
      </c>
      <c r="Q146" s="140">
        <v>8.8000000000000005E-3</v>
      </c>
      <c r="R146" s="140">
        <f>Q146*H146</f>
        <v>2.3408000000000001E-3</v>
      </c>
      <c r="S146" s="140">
        <v>0</v>
      </c>
      <c r="T146" s="141">
        <f>S146*H146</f>
        <v>0</v>
      </c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R146" s="142" t="s">
        <v>405</v>
      </c>
      <c r="AT146" s="142" t="s">
        <v>137</v>
      </c>
      <c r="AU146" s="142" t="s">
        <v>77</v>
      </c>
      <c r="AY146" s="18" t="s">
        <v>135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8" t="s">
        <v>75</v>
      </c>
      <c r="BK146" s="143">
        <f>ROUND(I146*H146,2)</f>
        <v>0</v>
      </c>
      <c r="BL146" s="18" t="s">
        <v>405</v>
      </c>
      <c r="BM146" s="142" t="s">
        <v>538</v>
      </c>
    </row>
    <row r="147" spans="1:65" s="12" customFormat="1">
      <c r="B147" s="144"/>
      <c r="D147" s="145" t="s">
        <v>144</v>
      </c>
      <c r="E147" s="146" t="s">
        <v>3</v>
      </c>
      <c r="F147" s="147" t="s">
        <v>466</v>
      </c>
      <c r="H147" s="146" t="s">
        <v>3</v>
      </c>
      <c r="L147" s="144"/>
      <c r="M147" s="148"/>
      <c r="N147" s="149"/>
      <c r="O147" s="149"/>
      <c r="P147" s="149"/>
      <c r="Q147" s="149"/>
      <c r="R147" s="149"/>
      <c r="S147" s="149"/>
      <c r="T147" s="150"/>
      <c r="AT147" s="146" t="s">
        <v>144</v>
      </c>
      <c r="AU147" s="146" t="s">
        <v>77</v>
      </c>
      <c r="AV147" s="12" t="s">
        <v>75</v>
      </c>
      <c r="AW147" s="12" t="s">
        <v>30</v>
      </c>
      <c r="AX147" s="12" t="s">
        <v>70</v>
      </c>
      <c r="AY147" s="146" t="s">
        <v>135</v>
      </c>
    </row>
    <row r="148" spans="1:65" s="13" customFormat="1">
      <c r="B148" s="151"/>
      <c r="D148" s="145" t="s">
        <v>144</v>
      </c>
      <c r="E148" s="152" t="s">
        <v>3</v>
      </c>
      <c r="F148" s="153" t="s">
        <v>539</v>
      </c>
      <c r="H148" s="154">
        <v>0.222</v>
      </c>
      <c r="L148" s="151"/>
      <c r="M148" s="155"/>
      <c r="N148" s="156"/>
      <c r="O148" s="156"/>
      <c r="P148" s="156"/>
      <c r="Q148" s="156"/>
      <c r="R148" s="156"/>
      <c r="S148" s="156"/>
      <c r="T148" s="157"/>
      <c r="AT148" s="152" t="s">
        <v>144</v>
      </c>
      <c r="AU148" s="152" t="s">
        <v>77</v>
      </c>
      <c r="AV148" s="13" t="s">
        <v>77</v>
      </c>
      <c r="AW148" s="13" t="s">
        <v>30</v>
      </c>
      <c r="AX148" s="13" t="s">
        <v>70</v>
      </c>
      <c r="AY148" s="152" t="s">
        <v>135</v>
      </c>
    </row>
    <row r="149" spans="1:65" s="13" customFormat="1">
      <c r="B149" s="151"/>
      <c r="D149" s="145" t="s">
        <v>144</v>
      </c>
      <c r="E149" s="152" t="s">
        <v>3</v>
      </c>
      <c r="F149" s="153" t="s">
        <v>540</v>
      </c>
      <c r="H149" s="154">
        <v>4.3999999999999997E-2</v>
      </c>
      <c r="L149" s="151"/>
      <c r="M149" s="155"/>
      <c r="N149" s="156"/>
      <c r="O149" s="156"/>
      <c r="P149" s="156"/>
      <c r="Q149" s="156"/>
      <c r="R149" s="156"/>
      <c r="S149" s="156"/>
      <c r="T149" s="157"/>
      <c r="AT149" s="152" t="s">
        <v>144</v>
      </c>
      <c r="AU149" s="152" t="s">
        <v>77</v>
      </c>
      <c r="AV149" s="13" t="s">
        <v>77</v>
      </c>
      <c r="AW149" s="13" t="s">
        <v>30</v>
      </c>
      <c r="AX149" s="13" t="s">
        <v>70</v>
      </c>
      <c r="AY149" s="152" t="s">
        <v>135</v>
      </c>
    </row>
    <row r="150" spans="1:65" s="14" customFormat="1">
      <c r="B150" s="158"/>
      <c r="D150" s="145" t="s">
        <v>144</v>
      </c>
      <c r="E150" s="159" t="s">
        <v>3</v>
      </c>
      <c r="F150" s="160" t="s">
        <v>147</v>
      </c>
      <c r="H150" s="161">
        <v>0.26600000000000001</v>
      </c>
      <c r="L150" s="158"/>
      <c r="M150" s="162"/>
      <c r="N150" s="163"/>
      <c r="O150" s="163"/>
      <c r="P150" s="163"/>
      <c r="Q150" s="163"/>
      <c r="R150" s="163"/>
      <c r="S150" s="163"/>
      <c r="T150" s="164"/>
      <c r="AT150" s="159" t="s">
        <v>144</v>
      </c>
      <c r="AU150" s="159" t="s">
        <v>77</v>
      </c>
      <c r="AV150" s="14" t="s">
        <v>142</v>
      </c>
      <c r="AW150" s="14" t="s">
        <v>30</v>
      </c>
      <c r="AX150" s="14" t="s">
        <v>75</v>
      </c>
      <c r="AY150" s="159" t="s">
        <v>135</v>
      </c>
    </row>
    <row r="151" spans="1:65" s="2" customFormat="1" ht="16.5" customHeight="1">
      <c r="A151" s="298"/>
      <c r="B151" s="131"/>
      <c r="C151" s="132" t="s">
        <v>247</v>
      </c>
      <c r="D151" s="132" t="s">
        <v>137</v>
      </c>
      <c r="E151" s="133" t="s">
        <v>541</v>
      </c>
      <c r="F151" s="134" t="s">
        <v>542</v>
      </c>
      <c r="G151" s="135" t="s">
        <v>537</v>
      </c>
      <c r="H151" s="136">
        <v>0.26600000000000001</v>
      </c>
      <c r="I151" s="137"/>
      <c r="J151" s="137">
        <f>ROUND(I151*H151,2)</f>
        <v>0</v>
      </c>
      <c r="K151" s="134" t="s">
        <v>141</v>
      </c>
      <c r="L151" s="31"/>
      <c r="M151" s="138" t="s">
        <v>3</v>
      </c>
      <c r="N151" s="139" t="s">
        <v>41</v>
      </c>
      <c r="O151" s="140">
        <v>4.6959999999999997</v>
      </c>
      <c r="P151" s="140">
        <f>O151*H151</f>
        <v>1.249136</v>
      </c>
      <c r="Q151" s="140">
        <v>9.9000000000000008E-3</v>
      </c>
      <c r="R151" s="140">
        <f>Q151*H151</f>
        <v>2.6334000000000002E-3</v>
      </c>
      <c r="S151" s="140">
        <v>0</v>
      </c>
      <c r="T151" s="141">
        <f>S151*H151</f>
        <v>0</v>
      </c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R151" s="142" t="s">
        <v>405</v>
      </c>
      <c r="AT151" s="142" t="s">
        <v>137</v>
      </c>
      <c r="AU151" s="142" t="s">
        <v>77</v>
      </c>
      <c r="AY151" s="18" t="s">
        <v>135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8" t="s">
        <v>75</v>
      </c>
      <c r="BK151" s="143">
        <f>ROUND(I151*H151,2)</f>
        <v>0</v>
      </c>
      <c r="BL151" s="18" t="s">
        <v>405</v>
      </c>
      <c r="BM151" s="142" t="s">
        <v>543</v>
      </c>
    </row>
    <row r="152" spans="1:65" s="12" customFormat="1">
      <c r="B152" s="144"/>
      <c r="D152" s="145" t="s">
        <v>144</v>
      </c>
      <c r="E152" s="146" t="s">
        <v>3</v>
      </c>
      <c r="F152" s="147" t="s">
        <v>544</v>
      </c>
      <c r="H152" s="146" t="s">
        <v>3</v>
      </c>
      <c r="L152" s="144"/>
      <c r="M152" s="148"/>
      <c r="N152" s="149"/>
      <c r="O152" s="149"/>
      <c r="P152" s="149"/>
      <c r="Q152" s="149"/>
      <c r="R152" s="149"/>
      <c r="S152" s="149"/>
      <c r="T152" s="150"/>
      <c r="AT152" s="146" t="s">
        <v>144</v>
      </c>
      <c r="AU152" s="146" t="s">
        <v>77</v>
      </c>
      <c r="AV152" s="12" t="s">
        <v>75</v>
      </c>
      <c r="AW152" s="12" t="s">
        <v>30</v>
      </c>
      <c r="AX152" s="12" t="s">
        <v>70</v>
      </c>
      <c r="AY152" s="146" t="s">
        <v>135</v>
      </c>
    </row>
    <row r="153" spans="1:65" s="13" customFormat="1">
      <c r="B153" s="151"/>
      <c r="D153" s="145" t="s">
        <v>144</v>
      </c>
      <c r="E153" s="152" t="s">
        <v>3</v>
      </c>
      <c r="F153" s="153" t="s">
        <v>545</v>
      </c>
      <c r="H153" s="154">
        <v>0.26600000000000001</v>
      </c>
      <c r="L153" s="151"/>
      <c r="M153" s="155"/>
      <c r="N153" s="156"/>
      <c r="O153" s="156"/>
      <c r="P153" s="156"/>
      <c r="Q153" s="156"/>
      <c r="R153" s="156"/>
      <c r="S153" s="156"/>
      <c r="T153" s="157"/>
      <c r="AT153" s="152" t="s">
        <v>144</v>
      </c>
      <c r="AU153" s="152" t="s">
        <v>77</v>
      </c>
      <c r="AV153" s="13" t="s">
        <v>77</v>
      </c>
      <c r="AW153" s="13" t="s">
        <v>30</v>
      </c>
      <c r="AX153" s="13" t="s">
        <v>75</v>
      </c>
      <c r="AY153" s="152" t="s">
        <v>135</v>
      </c>
    </row>
    <row r="154" spans="1:65" s="2" customFormat="1" ht="16.5" customHeight="1">
      <c r="A154" s="298"/>
      <c r="B154" s="131"/>
      <c r="C154" s="132" t="s">
        <v>252</v>
      </c>
      <c r="D154" s="132" t="s">
        <v>137</v>
      </c>
      <c r="E154" s="133" t="s">
        <v>546</v>
      </c>
      <c r="F154" s="134" t="s">
        <v>547</v>
      </c>
      <c r="G154" s="135" t="s">
        <v>279</v>
      </c>
      <c r="H154" s="136">
        <v>4</v>
      </c>
      <c r="I154" s="137"/>
      <c r="J154" s="137">
        <f>ROUND(I154*H154,2)</f>
        <v>0</v>
      </c>
      <c r="K154" s="134" t="s">
        <v>141</v>
      </c>
      <c r="L154" s="31"/>
      <c r="M154" s="138" t="s">
        <v>3</v>
      </c>
      <c r="N154" s="139" t="s">
        <v>41</v>
      </c>
      <c r="O154" s="140">
        <v>0.43</v>
      </c>
      <c r="P154" s="140">
        <f>O154*H154</f>
        <v>1.72</v>
      </c>
      <c r="Q154" s="140">
        <v>6.4999999999999997E-4</v>
      </c>
      <c r="R154" s="140">
        <f>Q154*H154</f>
        <v>2.5999999999999999E-3</v>
      </c>
      <c r="S154" s="140">
        <v>0</v>
      </c>
      <c r="T154" s="141">
        <f>S154*H154</f>
        <v>0</v>
      </c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R154" s="142" t="s">
        <v>405</v>
      </c>
      <c r="AT154" s="142" t="s">
        <v>137</v>
      </c>
      <c r="AU154" s="142" t="s">
        <v>77</v>
      </c>
      <c r="AY154" s="18" t="s">
        <v>135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8" t="s">
        <v>75</v>
      </c>
      <c r="BK154" s="143">
        <f>ROUND(I154*H154,2)</f>
        <v>0</v>
      </c>
      <c r="BL154" s="18" t="s">
        <v>405</v>
      </c>
      <c r="BM154" s="142" t="s">
        <v>548</v>
      </c>
    </row>
    <row r="155" spans="1:65" s="12" customFormat="1">
      <c r="B155" s="144"/>
      <c r="D155" s="145" t="s">
        <v>144</v>
      </c>
      <c r="E155" s="146" t="s">
        <v>3</v>
      </c>
      <c r="F155" s="147" t="s">
        <v>466</v>
      </c>
      <c r="H155" s="146" t="s">
        <v>3</v>
      </c>
      <c r="L155" s="144"/>
      <c r="M155" s="148"/>
      <c r="N155" s="149"/>
      <c r="O155" s="149"/>
      <c r="P155" s="149"/>
      <c r="Q155" s="149"/>
      <c r="R155" s="149"/>
      <c r="S155" s="149"/>
      <c r="T155" s="150"/>
      <c r="AT155" s="146" t="s">
        <v>144</v>
      </c>
      <c r="AU155" s="146" t="s">
        <v>77</v>
      </c>
      <c r="AV155" s="12" t="s">
        <v>75</v>
      </c>
      <c r="AW155" s="12" t="s">
        <v>30</v>
      </c>
      <c r="AX155" s="12" t="s">
        <v>70</v>
      </c>
      <c r="AY155" s="146" t="s">
        <v>135</v>
      </c>
    </row>
    <row r="156" spans="1:65" s="13" customFormat="1">
      <c r="B156" s="151"/>
      <c r="D156" s="145" t="s">
        <v>144</v>
      </c>
      <c r="E156" s="152" t="s">
        <v>3</v>
      </c>
      <c r="F156" s="153" t="s">
        <v>435</v>
      </c>
      <c r="H156" s="154">
        <v>4</v>
      </c>
      <c r="L156" s="151"/>
      <c r="M156" s="155"/>
      <c r="N156" s="156"/>
      <c r="O156" s="156"/>
      <c r="P156" s="156"/>
      <c r="Q156" s="156"/>
      <c r="R156" s="156"/>
      <c r="S156" s="156"/>
      <c r="T156" s="157"/>
      <c r="AT156" s="152" t="s">
        <v>144</v>
      </c>
      <c r="AU156" s="152" t="s">
        <v>77</v>
      </c>
      <c r="AV156" s="13" t="s">
        <v>77</v>
      </c>
      <c r="AW156" s="13" t="s">
        <v>30</v>
      </c>
      <c r="AX156" s="13" t="s">
        <v>70</v>
      </c>
      <c r="AY156" s="152" t="s">
        <v>135</v>
      </c>
    </row>
    <row r="157" spans="1:65" s="14" customFormat="1">
      <c r="B157" s="158"/>
      <c r="D157" s="145" t="s">
        <v>144</v>
      </c>
      <c r="E157" s="159" t="s">
        <v>3</v>
      </c>
      <c r="F157" s="160" t="s">
        <v>147</v>
      </c>
      <c r="H157" s="161">
        <v>4</v>
      </c>
      <c r="L157" s="158"/>
      <c r="M157" s="162"/>
      <c r="N157" s="163"/>
      <c r="O157" s="163"/>
      <c r="P157" s="163"/>
      <c r="Q157" s="163"/>
      <c r="R157" s="163"/>
      <c r="S157" s="163"/>
      <c r="T157" s="164"/>
      <c r="AT157" s="159" t="s">
        <v>144</v>
      </c>
      <c r="AU157" s="159" t="s">
        <v>77</v>
      </c>
      <c r="AV157" s="14" t="s">
        <v>142</v>
      </c>
      <c r="AW157" s="14" t="s">
        <v>30</v>
      </c>
      <c r="AX157" s="14" t="s">
        <v>75</v>
      </c>
      <c r="AY157" s="159" t="s">
        <v>135</v>
      </c>
    </row>
    <row r="158" spans="1:65" s="2" customFormat="1" ht="16.5" customHeight="1">
      <c r="A158" s="298"/>
      <c r="B158" s="131"/>
      <c r="C158" s="132" t="s">
        <v>257</v>
      </c>
      <c r="D158" s="132" t="s">
        <v>137</v>
      </c>
      <c r="E158" s="133" t="s">
        <v>549</v>
      </c>
      <c r="F158" s="134" t="s">
        <v>550</v>
      </c>
      <c r="G158" s="135" t="s">
        <v>279</v>
      </c>
      <c r="H158" s="136">
        <v>4</v>
      </c>
      <c r="I158" s="137"/>
      <c r="J158" s="137">
        <f>ROUND(I158*H158,2)</f>
        <v>0</v>
      </c>
      <c r="K158" s="134" t="s">
        <v>141</v>
      </c>
      <c r="L158" s="31"/>
      <c r="M158" s="138" t="s">
        <v>3</v>
      </c>
      <c r="N158" s="139" t="s">
        <v>41</v>
      </c>
      <c r="O158" s="140">
        <v>0.28999999999999998</v>
      </c>
      <c r="P158" s="140">
        <f>O158*H158</f>
        <v>1.1599999999999999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R158" s="142" t="s">
        <v>405</v>
      </c>
      <c r="AT158" s="142" t="s">
        <v>137</v>
      </c>
      <c r="AU158" s="142" t="s">
        <v>77</v>
      </c>
      <c r="AY158" s="18" t="s">
        <v>135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8" t="s">
        <v>75</v>
      </c>
      <c r="BK158" s="143">
        <f>ROUND(I158*H158,2)</f>
        <v>0</v>
      </c>
      <c r="BL158" s="18" t="s">
        <v>405</v>
      </c>
      <c r="BM158" s="142" t="s">
        <v>551</v>
      </c>
    </row>
    <row r="159" spans="1:65" s="12" customFormat="1">
      <c r="B159" s="144"/>
      <c r="D159" s="145" t="s">
        <v>144</v>
      </c>
      <c r="E159" s="146" t="s">
        <v>3</v>
      </c>
      <c r="F159" s="147" t="s">
        <v>552</v>
      </c>
      <c r="H159" s="146" t="s">
        <v>3</v>
      </c>
      <c r="L159" s="144"/>
      <c r="M159" s="148"/>
      <c r="N159" s="149"/>
      <c r="O159" s="149"/>
      <c r="P159" s="149"/>
      <c r="Q159" s="149"/>
      <c r="R159" s="149"/>
      <c r="S159" s="149"/>
      <c r="T159" s="150"/>
      <c r="AT159" s="146" t="s">
        <v>144</v>
      </c>
      <c r="AU159" s="146" t="s">
        <v>77</v>
      </c>
      <c r="AV159" s="12" t="s">
        <v>75</v>
      </c>
      <c r="AW159" s="12" t="s">
        <v>30</v>
      </c>
      <c r="AX159" s="12" t="s">
        <v>70</v>
      </c>
      <c r="AY159" s="146" t="s">
        <v>135</v>
      </c>
    </row>
    <row r="160" spans="1:65" s="13" customFormat="1">
      <c r="B160" s="151"/>
      <c r="D160" s="145" t="s">
        <v>144</v>
      </c>
      <c r="E160" s="152" t="s">
        <v>3</v>
      </c>
      <c r="F160" s="153" t="s">
        <v>435</v>
      </c>
      <c r="H160" s="154">
        <v>4</v>
      </c>
      <c r="L160" s="151"/>
      <c r="M160" s="155"/>
      <c r="N160" s="156"/>
      <c r="O160" s="156"/>
      <c r="P160" s="156"/>
      <c r="Q160" s="156"/>
      <c r="R160" s="156"/>
      <c r="S160" s="156"/>
      <c r="T160" s="157"/>
      <c r="AT160" s="152" t="s">
        <v>144</v>
      </c>
      <c r="AU160" s="152" t="s">
        <v>77</v>
      </c>
      <c r="AV160" s="13" t="s">
        <v>77</v>
      </c>
      <c r="AW160" s="13" t="s">
        <v>30</v>
      </c>
      <c r="AX160" s="13" t="s">
        <v>75</v>
      </c>
      <c r="AY160" s="152" t="s">
        <v>135</v>
      </c>
    </row>
    <row r="161" spans="1:65" s="2" customFormat="1" ht="16.5" customHeight="1">
      <c r="A161" s="298"/>
      <c r="B161" s="131"/>
      <c r="C161" s="132" t="s">
        <v>265</v>
      </c>
      <c r="D161" s="132" t="s">
        <v>137</v>
      </c>
      <c r="E161" s="133" t="s">
        <v>553</v>
      </c>
      <c r="F161" s="134" t="s">
        <v>554</v>
      </c>
      <c r="G161" s="135" t="s">
        <v>140</v>
      </c>
      <c r="H161" s="136">
        <v>24</v>
      </c>
      <c r="I161" s="137"/>
      <c r="J161" s="137">
        <f>ROUND(I161*H161,2)</f>
        <v>0</v>
      </c>
      <c r="K161" s="134" t="s">
        <v>141</v>
      </c>
      <c r="L161" s="31"/>
      <c r="M161" s="138" t="s">
        <v>3</v>
      </c>
      <c r="N161" s="139" t="s">
        <v>41</v>
      </c>
      <c r="O161" s="140">
        <v>0.58499999999999996</v>
      </c>
      <c r="P161" s="140">
        <f>O161*H161</f>
        <v>14.04</v>
      </c>
      <c r="Q161" s="140">
        <v>6.4000000000000005E-4</v>
      </c>
      <c r="R161" s="140">
        <f>Q161*H161</f>
        <v>1.5360000000000002E-2</v>
      </c>
      <c r="S161" s="140">
        <v>0</v>
      </c>
      <c r="T161" s="141">
        <f>S161*H161</f>
        <v>0</v>
      </c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R161" s="142" t="s">
        <v>405</v>
      </c>
      <c r="AT161" s="142" t="s">
        <v>137</v>
      </c>
      <c r="AU161" s="142" t="s">
        <v>77</v>
      </c>
      <c r="AY161" s="18" t="s">
        <v>135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8" t="s">
        <v>75</v>
      </c>
      <c r="BK161" s="143">
        <f>ROUND(I161*H161,2)</f>
        <v>0</v>
      </c>
      <c r="BL161" s="18" t="s">
        <v>405</v>
      </c>
      <c r="BM161" s="142" t="s">
        <v>555</v>
      </c>
    </row>
    <row r="162" spans="1:65" s="12" customFormat="1">
      <c r="B162" s="144"/>
      <c r="D162" s="145" t="s">
        <v>144</v>
      </c>
      <c r="E162" s="146" t="s">
        <v>3</v>
      </c>
      <c r="F162" s="147" t="s">
        <v>466</v>
      </c>
      <c r="H162" s="146" t="s">
        <v>3</v>
      </c>
      <c r="L162" s="144"/>
      <c r="M162" s="148"/>
      <c r="N162" s="149"/>
      <c r="O162" s="149"/>
      <c r="P162" s="149"/>
      <c r="Q162" s="149"/>
      <c r="R162" s="149"/>
      <c r="S162" s="149"/>
      <c r="T162" s="150"/>
      <c r="AT162" s="146" t="s">
        <v>144</v>
      </c>
      <c r="AU162" s="146" t="s">
        <v>77</v>
      </c>
      <c r="AV162" s="12" t="s">
        <v>75</v>
      </c>
      <c r="AW162" s="12" t="s">
        <v>30</v>
      </c>
      <c r="AX162" s="12" t="s">
        <v>70</v>
      </c>
      <c r="AY162" s="146" t="s">
        <v>135</v>
      </c>
    </row>
    <row r="163" spans="1:65" s="13" customFormat="1">
      <c r="B163" s="151"/>
      <c r="D163" s="145" t="s">
        <v>144</v>
      </c>
      <c r="E163" s="152" t="s">
        <v>3</v>
      </c>
      <c r="F163" s="153" t="s">
        <v>556</v>
      </c>
      <c r="H163" s="154">
        <v>24</v>
      </c>
      <c r="L163" s="151"/>
      <c r="M163" s="155"/>
      <c r="N163" s="156"/>
      <c r="O163" s="156"/>
      <c r="P163" s="156"/>
      <c r="Q163" s="156"/>
      <c r="R163" s="156"/>
      <c r="S163" s="156"/>
      <c r="T163" s="157"/>
      <c r="AT163" s="152" t="s">
        <v>144</v>
      </c>
      <c r="AU163" s="152" t="s">
        <v>77</v>
      </c>
      <c r="AV163" s="13" t="s">
        <v>77</v>
      </c>
      <c r="AW163" s="13" t="s">
        <v>30</v>
      </c>
      <c r="AX163" s="13" t="s">
        <v>70</v>
      </c>
      <c r="AY163" s="152" t="s">
        <v>135</v>
      </c>
    </row>
    <row r="164" spans="1:65" s="14" customFormat="1">
      <c r="B164" s="158"/>
      <c r="D164" s="145" t="s">
        <v>144</v>
      </c>
      <c r="E164" s="159" t="s">
        <v>3</v>
      </c>
      <c r="F164" s="160" t="s">
        <v>147</v>
      </c>
      <c r="H164" s="161">
        <v>24</v>
      </c>
      <c r="L164" s="158"/>
      <c r="M164" s="162"/>
      <c r="N164" s="163"/>
      <c r="O164" s="163"/>
      <c r="P164" s="163"/>
      <c r="Q164" s="163"/>
      <c r="R164" s="163"/>
      <c r="S164" s="163"/>
      <c r="T164" s="164"/>
      <c r="AT164" s="159" t="s">
        <v>144</v>
      </c>
      <c r="AU164" s="159" t="s">
        <v>77</v>
      </c>
      <c r="AV164" s="14" t="s">
        <v>142</v>
      </c>
      <c r="AW164" s="14" t="s">
        <v>30</v>
      </c>
      <c r="AX164" s="14" t="s">
        <v>75</v>
      </c>
      <c r="AY164" s="159" t="s">
        <v>135</v>
      </c>
    </row>
    <row r="165" spans="1:65" s="2" customFormat="1" ht="16.5" customHeight="1">
      <c r="A165" s="298"/>
      <c r="B165" s="131"/>
      <c r="C165" s="132" t="s">
        <v>271</v>
      </c>
      <c r="D165" s="132" t="s">
        <v>137</v>
      </c>
      <c r="E165" s="133" t="s">
        <v>557</v>
      </c>
      <c r="F165" s="134" t="s">
        <v>558</v>
      </c>
      <c r="G165" s="135" t="s">
        <v>140</v>
      </c>
      <c r="H165" s="136">
        <v>24</v>
      </c>
      <c r="I165" s="137"/>
      <c r="J165" s="137">
        <f>ROUND(I165*H165,2)</f>
        <v>0</v>
      </c>
      <c r="K165" s="134" t="s">
        <v>141</v>
      </c>
      <c r="L165" s="31"/>
      <c r="M165" s="138" t="s">
        <v>3</v>
      </c>
      <c r="N165" s="139" t="s">
        <v>41</v>
      </c>
      <c r="O165" s="140">
        <v>0.221</v>
      </c>
      <c r="P165" s="140">
        <f>O165*H165</f>
        <v>5.3040000000000003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R165" s="142" t="s">
        <v>405</v>
      </c>
      <c r="AT165" s="142" t="s">
        <v>137</v>
      </c>
      <c r="AU165" s="142" t="s">
        <v>77</v>
      </c>
      <c r="AY165" s="18" t="s">
        <v>135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8" t="s">
        <v>75</v>
      </c>
      <c r="BK165" s="143">
        <f>ROUND(I165*H165,2)</f>
        <v>0</v>
      </c>
      <c r="BL165" s="18" t="s">
        <v>405</v>
      </c>
      <c r="BM165" s="142" t="s">
        <v>559</v>
      </c>
    </row>
    <row r="166" spans="1:65" s="12" customFormat="1">
      <c r="B166" s="144"/>
      <c r="D166" s="145" t="s">
        <v>144</v>
      </c>
      <c r="E166" s="146" t="s">
        <v>3</v>
      </c>
      <c r="F166" s="147" t="s">
        <v>560</v>
      </c>
      <c r="H166" s="146" t="s">
        <v>3</v>
      </c>
      <c r="L166" s="144"/>
      <c r="M166" s="148"/>
      <c r="N166" s="149"/>
      <c r="O166" s="149"/>
      <c r="P166" s="149"/>
      <c r="Q166" s="149"/>
      <c r="R166" s="149"/>
      <c r="S166" s="149"/>
      <c r="T166" s="150"/>
      <c r="AT166" s="146" t="s">
        <v>144</v>
      </c>
      <c r="AU166" s="146" t="s">
        <v>77</v>
      </c>
      <c r="AV166" s="12" t="s">
        <v>75</v>
      </c>
      <c r="AW166" s="12" t="s">
        <v>30</v>
      </c>
      <c r="AX166" s="12" t="s">
        <v>70</v>
      </c>
      <c r="AY166" s="146" t="s">
        <v>135</v>
      </c>
    </row>
    <row r="167" spans="1:65" s="13" customFormat="1">
      <c r="B167" s="151"/>
      <c r="D167" s="145" t="s">
        <v>144</v>
      </c>
      <c r="E167" s="152" t="s">
        <v>3</v>
      </c>
      <c r="F167" s="153" t="s">
        <v>561</v>
      </c>
      <c r="H167" s="154">
        <v>24</v>
      </c>
      <c r="L167" s="151"/>
      <c r="M167" s="155"/>
      <c r="N167" s="156"/>
      <c r="O167" s="156"/>
      <c r="P167" s="156"/>
      <c r="Q167" s="156"/>
      <c r="R167" s="156"/>
      <c r="S167" s="156"/>
      <c r="T167" s="157"/>
      <c r="AT167" s="152" t="s">
        <v>144</v>
      </c>
      <c r="AU167" s="152" t="s">
        <v>77</v>
      </c>
      <c r="AV167" s="13" t="s">
        <v>77</v>
      </c>
      <c r="AW167" s="13" t="s">
        <v>30</v>
      </c>
      <c r="AX167" s="13" t="s">
        <v>75</v>
      </c>
      <c r="AY167" s="152" t="s">
        <v>135</v>
      </c>
    </row>
    <row r="168" spans="1:65" s="2" customFormat="1" ht="16.5" customHeight="1">
      <c r="A168" s="298"/>
      <c r="B168" s="131"/>
      <c r="C168" s="132" t="s">
        <v>276</v>
      </c>
      <c r="D168" s="132" t="s">
        <v>137</v>
      </c>
      <c r="E168" s="133" t="s">
        <v>562</v>
      </c>
      <c r="F168" s="134" t="s">
        <v>563</v>
      </c>
      <c r="G168" s="135" t="s">
        <v>228</v>
      </c>
      <c r="H168" s="136">
        <v>553</v>
      </c>
      <c r="I168" s="137"/>
      <c r="J168" s="137">
        <f>ROUND(I168*H168,2)</f>
        <v>0</v>
      </c>
      <c r="K168" s="134" t="s">
        <v>141</v>
      </c>
      <c r="L168" s="31"/>
      <c r="M168" s="138" t="s">
        <v>3</v>
      </c>
      <c r="N168" s="139" t="s">
        <v>41</v>
      </c>
      <c r="O168" s="140">
        <v>0.11899999999999999</v>
      </c>
      <c r="P168" s="140">
        <f>O168*H168</f>
        <v>65.807000000000002</v>
      </c>
      <c r="Q168" s="140">
        <v>1.4999999999999999E-4</v>
      </c>
      <c r="R168" s="140">
        <f>Q168*H168</f>
        <v>8.2949999999999996E-2</v>
      </c>
      <c r="S168" s="140">
        <v>0</v>
      </c>
      <c r="T168" s="141">
        <f>S168*H168</f>
        <v>0</v>
      </c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R168" s="142" t="s">
        <v>405</v>
      </c>
      <c r="AT168" s="142" t="s">
        <v>137</v>
      </c>
      <c r="AU168" s="142" t="s">
        <v>77</v>
      </c>
      <c r="AY168" s="18" t="s">
        <v>135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8" t="s">
        <v>75</v>
      </c>
      <c r="BK168" s="143">
        <f>ROUND(I168*H168,2)</f>
        <v>0</v>
      </c>
      <c r="BL168" s="18" t="s">
        <v>405</v>
      </c>
      <c r="BM168" s="142" t="s">
        <v>564</v>
      </c>
    </row>
    <row r="169" spans="1:65" s="12" customFormat="1">
      <c r="B169" s="144"/>
      <c r="D169" s="145" t="s">
        <v>144</v>
      </c>
      <c r="E169" s="146" t="s">
        <v>3</v>
      </c>
      <c r="F169" s="147" t="s">
        <v>466</v>
      </c>
      <c r="H169" s="146" t="s">
        <v>3</v>
      </c>
      <c r="L169" s="144"/>
      <c r="M169" s="148"/>
      <c r="N169" s="149"/>
      <c r="O169" s="149"/>
      <c r="P169" s="149"/>
      <c r="Q169" s="149"/>
      <c r="R169" s="149"/>
      <c r="S169" s="149"/>
      <c r="T169" s="150"/>
      <c r="AT169" s="146" t="s">
        <v>144</v>
      </c>
      <c r="AU169" s="146" t="s">
        <v>77</v>
      </c>
      <c r="AV169" s="12" t="s">
        <v>75</v>
      </c>
      <c r="AW169" s="12" t="s">
        <v>30</v>
      </c>
      <c r="AX169" s="12" t="s">
        <v>70</v>
      </c>
      <c r="AY169" s="146" t="s">
        <v>135</v>
      </c>
    </row>
    <row r="170" spans="1:65" s="13" customFormat="1">
      <c r="B170" s="151"/>
      <c r="D170" s="145" t="s">
        <v>144</v>
      </c>
      <c r="E170" s="152" t="s">
        <v>3</v>
      </c>
      <c r="F170" s="153" t="s">
        <v>565</v>
      </c>
      <c r="H170" s="154">
        <v>553</v>
      </c>
      <c r="L170" s="151"/>
      <c r="M170" s="155"/>
      <c r="N170" s="156"/>
      <c r="O170" s="156"/>
      <c r="P170" s="156"/>
      <c r="Q170" s="156"/>
      <c r="R170" s="156"/>
      <c r="S170" s="156"/>
      <c r="T170" s="157"/>
      <c r="AT170" s="152" t="s">
        <v>144</v>
      </c>
      <c r="AU170" s="152" t="s">
        <v>77</v>
      </c>
      <c r="AV170" s="13" t="s">
        <v>77</v>
      </c>
      <c r="AW170" s="13" t="s">
        <v>30</v>
      </c>
      <c r="AX170" s="13" t="s">
        <v>70</v>
      </c>
      <c r="AY170" s="152" t="s">
        <v>135</v>
      </c>
    </row>
    <row r="171" spans="1:65" s="14" customFormat="1">
      <c r="B171" s="158"/>
      <c r="D171" s="145" t="s">
        <v>144</v>
      </c>
      <c r="E171" s="159" t="s">
        <v>3</v>
      </c>
      <c r="F171" s="160" t="s">
        <v>147</v>
      </c>
      <c r="H171" s="161">
        <v>553</v>
      </c>
      <c r="L171" s="158"/>
      <c r="M171" s="162"/>
      <c r="N171" s="163"/>
      <c r="O171" s="163"/>
      <c r="P171" s="163"/>
      <c r="Q171" s="163"/>
      <c r="R171" s="163"/>
      <c r="S171" s="163"/>
      <c r="T171" s="164"/>
      <c r="AT171" s="159" t="s">
        <v>144</v>
      </c>
      <c r="AU171" s="159" t="s">
        <v>77</v>
      </c>
      <c r="AV171" s="14" t="s">
        <v>142</v>
      </c>
      <c r="AW171" s="14" t="s">
        <v>30</v>
      </c>
      <c r="AX171" s="14" t="s">
        <v>75</v>
      </c>
      <c r="AY171" s="159" t="s">
        <v>135</v>
      </c>
    </row>
    <row r="172" spans="1:65" s="2" customFormat="1" ht="16.5" customHeight="1">
      <c r="A172" s="298"/>
      <c r="B172" s="131"/>
      <c r="C172" s="132" t="s">
        <v>283</v>
      </c>
      <c r="D172" s="132" t="s">
        <v>137</v>
      </c>
      <c r="E172" s="133" t="s">
        <v>566</v>
      </c>
      <c r="F172" s="134" t="s">
        <v>567</v>
      </c>
      <c r="G172" s="135" t="s">
        <v>228</v>
      </c>
      <c r="H172" s="136">
        <v>553</v>
      </c>
      <c r="I172" s="137"/>
      <c r="J172" s="137">
        <f>ROUND(I172*H172,2)</f>
        <v>0</v>
      </c>
      <c r="K172" s="134" t="s">
        <v>141</v>
      </c>
      <c r="L172" s="31"/>
      <c r="M172" s="138" t="s">
        <v>3</v>
      </c>
      <c r="N172" s="139" t="s">
        <v>41</v>
      </c>
      <c r="O172" s="140">
        <v>8.6999999999999994E-2</v>
      </c>
      <c r="P172" s="140">
        <f>O172*H172</f>
        <v>48.110999999999997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U172" s="298"/>
      <c r="V172" s="298"/>
      <c r="W172" s="298"/>
      <c r="X172" s="298"/>
      <c r="Y172" s="298"/>
      <c r="Z172" s="298"/>
      <c r="AA172" s="298"/>
      <c r="AB172" s="298"/>
      <c r="AC172" s="298"/>
      <c r="AD172" s="298"/>
      <c r="AE172" s="298"/>
      <c r="AR172" s="142" t="s">
        <v>405</v>
      </c>
      <c r="AT172" s="142" t="s">
        <v>137</v>
      </c>
      <c r="AU172" s="142" t="s">
        <v>77</v>
      </c>
      <c r="AY172" s="18" t="s">
        <v>135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8" t="s">
        <v>75</v>
      </c>
      <c r="BK172" s="143">
        <f>ROUND(I172*H172,2)</f>
        <v>0</v>
      </c>
      <c r="BL172" s="18" t="s">
        <v>405</v>
      </c>
      <c r="BM172" s="142" t="s">
        <v>568</v>
      </c>
    </row>
    <row r="173" spans="1:65" s="12" customFormat="1">
      <c r="B173" s="144"/>
      <c r="D173" s="145" t="s">
        <v>144</v>
      </c>
      <c r="E173" s="146" t="s">
        <v>3</v>
      </c>
      <c r="F173" s="147" t="s">
        <v>569</v>
      </c>
      <c r="H173" s="146" t="s">
        <v>3</v>
      </c>
      <c r="L173" s="144"/>
      <c r="M173" s="148"/>
      <c r="N173" s="149"/>
      <c r="O173" s="149"/>
      <c r="P173" s="149"/>
      <c r="Q173" s="149"/>
      <c r="R173" s="149"/>
      <c r="S173" s="149"/>
      <c r="T173" s="150"/>
      <c r="AT173" s="146" t="s">
        <v>144</v>
      </c>
      <c r="AU173" s="146" t="s">
        <v>77</v>
      </c>
      <c r="AV173" s="12" t="s">
        <v>75</v>
      </c>
      <c r="AW173" s="12" t="s">
        <v>30</v>
      </c>
      <c r="AX173" s="12" t="s">
        <v>70</v>
      </c>
      <c r="AY173" s="146" t="s">
        <v>135</v>
      </c>
    </row>
    <row r="174" spans="1:65" s="13" customFormat="1">
      <c r="B174" s="151"/>
      <c r="D174" s="145" t="s">
        <v>144</v>
      </c>
      <c r="E174" s="152" t="s">
        <v>3</v>
      </c>
      <c r="F174" s="153" t="s">
        <v>570</v>
      </c>
      <c r="H174" s="154">
        <v>553</v>
      </c>
      <c r="L174" s="151"/>
      <c r="M174" s="155"/>
      <c r="N174" s="156"/>
      <c r="O174" s="156"/>
      <c r="P174" s="156"/>
      <c r="Q174" s="156"/>
      <c r="R174" s="156"/>
      <c r="S174" s="156"/>
      <c r="T174" s="157"/>
      <c r="AT174" s="152" t="s">
        <v>144</v>
      </c>
      <c r="AU174" s="152" t="s">
        <v>77</v>
      </c>
      <c r="AV174" s="13" t="s">
        <v>77</v>
      </c>
      <c r="AW174" s="13" t="s">
        <v>30</v>
      </c>
      <c r="AX174" s="13" t="s">
        <v>75</v>
      </c>
      <c r="AY174" s="152" t="s">
        <v>135</v>
      </c>
    </row>
    <row r="175" spans="1:65" s="2" customFormat="1" ht="33" customHeight="1">
      <c r="A175" s="298"/>
      <c r="B175" s="131"/>
      <c r="C175" s="132" t="s">
        <v>288</v>
      </c>
      <c r="D175" s="132" t="s">
        <v>137</v>
      </c>
      <c r="E175" s="133" t="s">
        <v>571</v>
      </c>
      <c r="F175" s="134" t="s">
        <v>572</v>
      </c>
      <c r="G175" s="135" t="s">
        <v>244</v>
      </c>
      <c r="H175" s="136">
        <v>12.96</v>
      </c>
      <c r="I175" s="137"/>
      <c r="J175" s="137">
        <f>ROUND(I175*H175,2)</f>
        <v>0</v>
      </c>
      <c r="K175" s="134" t="s">
        <v>141</v>
      </c>
      <c r="L175" s="31"/>
      <c r="M175" s="138" t="s">
        <v>3</v>
      </c>
      <c r="N175" s="139" t="s">
        <v>41</v>
      </c>
      <c r="O175" s="140">
        <v>3.3</v>
      </c>
      <c r="P175" s="140">
        <f>O175*H175</f>
        <v>42.768000000000001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U175" s="298"/>
      <c r="V175" s="298"/>
      <c r="W175" s="298"/>
      <c r="X175" s="298"/>
      <c r="Y175" s="298"/>
      <c r="Z175" s="298"/>
      <c r="AA175" s="298"/>
      <c r="AB175" s="298"/>
      <c r="AC175" s="298"/>
      <c r="AD175" s="298"/>
      <c r="AE175" s="298"/>
      <c r="AR175" s="142" t="s">
        <v>405</v>
      </c>
      <c r="AT175" s="142" t="s">
        <v>137</v>
      </c>
      <c r="AU175" s="142" t="s">
        <v>77</v>
      </c>
      <c r="AY175" s="18" t="s">
        <v>135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8" t="s">
        <v>75</v>
      </c>
      <c r="BK175" s="143">
        <f>ROUND(I175*H175,2)</f>
        <v>0</v>
      </c>
      <c r="BL175" s="18" t="s">
        <v>405</v>
      </c>
      <c r="BM175" s="142" t="s">
        <v>573</v>
      </c>
    </row>
    <row r="176" spans="1:65" s="12" customFormat="1">
      <c r="B176" s="144"/>
      <c r="D176" s="145" t="s">
        <v>144</v>
      </c>
      <c r="E176" s="146" t="s">
        <v>3</v>
      </c>
      <c r="F176" s="147" t="s">
        <v>465</v>
      </c>
      <c r="H176" s="146" t="s">
        <v>3</v>
      </c>
      <c r="L176" s="144"/>
      <c r="M176" s="148"/>
      <c r="N176" s="149"/>
      <c r="O176" s="149"/>
      <c r="P176" s="149"/>
      <c r="Q176" s="149"/>
      <c r="R176" s="149"/>
      <c r="S176" s="149"/>
      <c r="T176" s="150"/>
      <c r="AT176" s="146" t="s">
        <v>144</v>
      </c>
      <c r="AU176" s="146" t="s">
        <v>77</v>
      </c>
      <c r="AV176" s="12" t="s">
        <v>75</v>
      </c>
      <c r="AW176" s="12" t="s">
        <v>30</v>
      </c>
      <c r="AX176" s="12" t="s">
        <v>70</v>
      </c>
      <c r="AY176" s="146" t="s">
        <v>135</v>
      </c>
    </row>
    <row r="177" spans="1:65" s="12" customFormat="1">
      <c r="B177" s="144"/>
      <c r="D177" s="145" t="s">
        <v>144</v>
      </c>
      <c r="E177" s="146" t="s">
        <v>3</v>
      </c>
      <c r="F177" s="147" t="s">
        <v>466</v>
      </c>
      <c r="H177" s="146" t="s">
        <v>3</v>
      </c>
      <c r="L177" s="144"/>
      <c r="M177" s="148"/>
      <c r="N177" s="149"/>
      <c r="O177" s="149"/>
      <c r="P177" s="149"/>
      <c r="Q177" s="149"/>
      <c r="R177" s="149"/>
      <c r="S177" s="149"/>
      <c r="T177" s="150"/>
      <c r="AT177" s="146" t="s">
        <v>144</v>
      </c>
      <c r="AU177" s="146" t="s">
        <v>77</v>
      </c>
      <c r="AV177" s="12" t="s">
        <v>75</v>
      </c>
      <c r="AW177" s="12" t="s">
        <v>30</v>
      </c>
      <c r="AX177" s="12" t="s">
        <v>70</v>
      </c>
      <c r="AY177" s="146" t="s">
        <v>135</v>
      </c>
    </row>
    <row r="178" spans="1:65" s="12" customFormat="1">
      <c r="B178" s="144"/>
      <c r="D178" s="145" t="s">
        <v>144</v>
      </c>
      <c r="E178" s="146" t="s">
        <v>3</v>
      </c>
      <c r="F178" s="147" t="s">
        <v>467</v>
      </c>
      <c r="H178" s="146" t="s">
        <v>3</v>
      </c>
      <c r="L178" s="144"/>
      <c r="M178" s="148"/>
      <c r="N178" s="149"/>
      <c r="O178" s="149"/>
      <c r="P178" s="149"/>
      <c r="Q178" s="149"/>
      <c r="R178" s="149"/>
      <c r="S178" s="149"/>
      <c r="T178" s="150"/>
      <c r="AT178" s="146" t="s">
        <v>144</v>
      </c>
      <c r="AU178" s="146" t="s">
        <v>77</v>
      </c>
      <c r="AV178" s="12" t="s">
        <v>75</v>
      </c>
      <c r="AW178" s="12" t="s">
        <v>30</v>
      </c>
      <c r="AX178" s="12" t="s">
        <v>70</v>
      </c>
      <c r="AY178" s="146" t="s">
        <v>135</v>
      </c>
    </row>
    <row r="179" spans="1:65" s="13" customFormat="1">
      <c r="B179" s="151"/>
      <c r="D179" s="145" t="s">
        <v>144</v>
      </c>
      <c r="E179" s="152" t="s">
        <v>3</v>
      </c>
      <c r="F179" s="153" t="s">
        <v>574</v>
      </c>
      <c r="H179" s="154">
        <v>12.96</v>
      </c>
      <c r="L179" s="151"/>
      <c r="M179" s="155"/>
      <c r="N179" s="156"/>
      <c r="O179" s="156"/>
      <c r="P179" s="156"/>
      <c r="Q179" s="156"/>
      <c r="R179" s="156"/>
      <c r="S179" s="156"/>
      <c r="T179" s="157"/>
      <c r="AT179" s="152" t="s">
        <v>144</v>
      </c>
      <c r="AU179" s="152" t="s">
        <v>77</v>
      </c>
      <c r="AV179" s="13" t="s">
        <v>77</v>
      </c>
      <c r="AW179" s="13" t="s">
        <v>30</v>
      </c>
      <c r="AX179" s="13" t="s">
        <v>70</v>
      </c>
      <c r="AY179" s="152" t="s">
        <v>135</v>
      </c>
    </row>
    <row r="180" spans="1:65" s="14" customFormat="1">
      <c r="B180" s="158"/>
      <c r="D180" s="145" t="s">
        <v>144</v>
      </c>
      <c r="E180" s="159" t="s">
        <v>3</v>
      </c>
      <c r="F180" s="160" t="s">
        <v>147</v>
      </c>
      <c r="H180" s="161">
        <v>12.96</v>
      </c>
      <c r="L180" s="158"/>
      <c r="M180" s="162"/>
      <c r="N180" s="163"/>
      <c r="O180" s="163"/>
      <c r="P180" s="163"/>
      <c r="Q180" s="163"/>
      <c r="R180" s="163"/>
      <c r="S180" s="163"/>
      <c r="T180" s="164"/>
      <c r="AT180" s="159" t="s">
        <v>144</v>
      </c>
      <c r="AU180" s="159" t="s">
        <v>77</v>
      </c>
      <c r="AV180" s="14" t="s">
        <v>142</v>
      </c>
      <c r="AW180" s="14" t="s">
        <v>30</v>
      </c>
      <c r="AX180" s="14" t="s">
        <v>75</v>
      </c>
      <c r="AY180" s="159" t="s">
        <v>135</v>
      </c>
    </row>
    <row r="181" spans="1:65" s="2" customFormat="1" ht="36">
      <c r="A181" s="298"/>
      <c r="B181" s="131"/>
      <c r="C181" s="132" t="s">
        <v>295</v>
      </c>
      <c r="D181" s="132" t="s">
        <v>137</v>
      </c>
      <c r="E181" s="133" t="s">
        <v>575</v>
      </c>
      <c r="F181" s="134" t="s">
        <v>576</v>
      </c>
      <c r="G181" s="135" t="s">
        <v>228</v>
      </c>
      <c r="H181" s="136">
        <v>222</v>
      </c>
      <c r="I181" s="137"/>
      <c r="J181" s="137">
        <f>ROUND(I181*H181,2)</f>
        <v>0</v>
      </c>
      <c r="K181" s="134" t="s">
        <v>141</v>
      </c>
      <c r="L181" s="31"/>
      <c r="M181" s="138" t="s">
        <v>3</v>
      </c>
      <c r="N181" s="139" t="s">
        <v>41</v>
      </c>
      <c r="O181" s="140">
        <v>1.1830000000000001</v>
      </c>
      <c r="P181" s="140">
        <f>O181*H181</f>
        <v>262.62600000000003</v>
      </c>
      <c r="Q181" s="140">
        <v>0</v>
      </c>
      <c r="R181" s="140">
        <f>Q181*H181</f>
        <v>0</v>
      </c>
      <c r="S181" s="140">
        <v>0</v>
      </c>
      <c r="T181" s="141">
        <f>S181*H181</f>
        <v>0</v>
      </c>
      <c r="U181" s="298"/>
      <c r="V181" s="298"/>
      <c r="W181" s="298"/>
      <c r="X181" s="298"/>
      <c r="Y181" s="298"/>
      <c r="Z181" s="298"/>
      <c r="AA181" s="298"/>
      <c r="AB181" s="298"/>
      <c r="AC181" s="298"/>
      <c r="AD181" s="298"/>
      <c r="AE181" s="298"/>
      <c r="AR181" s="142" t="s">
        <v>405</v>
      </c>
      <c r="AT181" s="142" t="s">
        <v>137</v>
      </c>
      <c r="AU181" s="142" t="s">
        <v>77</v>
      </c>
      <c r="AY181" s="18" t="s">
        <v>135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8" t="s">
        <v>75</v>
      </c>
      <c r="BK181" s="143">
        <f>ROUND(I181*H181,2)</f>
        <v>0</v>
      </c>
      <c r="BL181" s="18" t="s">
        <v>405</v>
      </c>
      <c r="BM181" s="142" t="s">
        <v>577</v>
      </c>
    </row>
    <row r="182" spans="1:65" s="12" customFormat="1">
      <c r="B182" s="144"/>
      <c r="D182" s="145" t="s">
        <v>144</v>
      </c>
      <c r="E182" s="146" t="s">
        <v>3</v>
      </c>
      <c r="F182" s="147" t="s">
        <v>465</v>
      </c>
      <c r="H182" s="146" t="s">
        <v>3</v>
      </c>
      <c r="L182" s="144"/>
      <c r="M182" s="148"/>
      <c r="N182" s="149"/>
      <c r="O182" s="149"/>
      <c r="P182" s="149"/>
      <c r="Q182" s="149"/>
      <c r="R182" s="149"/>
      <c r="S182" s="149"/>
      <c r="T182" s="150"/>
      <c r="AT182" s="146" t="s">
        <v>144</v>
      </c>
      <c r="AU182" s="146" t="s">
        <v>77</v>
      </c>
      <c r="AV182" s="12" t="s">
        <v>75</v>
      </c>
      <c r="AW182" s="12" t="s">
        <v>30</v>
      </c>
      <c r="AX182" s="12" t="s">
        <v>70</v>
      </c>
      <c r="AY182" s="146" t="s">
        <v>135</v>
      </c>
    </row>
    <row r="183" spans="1:65" s="12" customFormat="1">
      <c r="B183" s="144"/>
      <c r="D183" s="145" t="s">
        <v>144</v>
      </c>
      <c r="E183" s="146" t="s">
        <v>3</v>
      </c>
      <c r="F183" s="147" t="s">
        <v>466</v>
      </c>
      <c r="H183" s="146" t="s">
        <v>3</v>
      </c>
      <c r="L183" s="144"/>
      <c r="M183" s="148"/>
      <c r="N183" s="149"/>
      <c r="O183" s="149"/>
      <c r="P183" s="149"/>
      <c r="Q183" s="149"/>
      <c r="R183" s="149"/>
      <c r="S183" s="149"/>
      <c r="T183" s="150"/>
      <c r="AT183" s="146" t="s">
        <v>144</v>
      </c>
      <c r="AU183" s="146" t="s">
        <v>77</v>
      </c>
      <c r="AV183" s="12" t="s">
        <v>75</v>
      </c>
      <c r="AW183" s="12" t="s">
        <v>30</v>
      </c>
      <c r="AX183" s="12" t="s">
        <v>70</v>
      </c>
      <c r="AY183" s="146" t="s">
        <v>135</v>
      </c>
    </row>
    <row r="184" spans="1:65" s="13" customFormat="1">
      <c r="B184" s="151"/>
      <c r="D184" s="145" t="s">
        <v>144</v>
      </c>
      <c r="E184" s="152" t="s">
        <v>3</v>
      </c>
      <c r="F184" s="153" t="s">
        <v>578</v>
      </c>
      <c r="H184" s="154">
        <v>222</v>
      </c>
      <c r="L184" s="151"/>
      <c r="M184" s="155"/>
      <c r="N184" s="156"/>
      <c r="O184" s="156"/>
      <c r="P184" s="156"/>
      <c r="Q184" s="156"/>
      <c r="R184" s="156"/>
      <c r="S184" s="156"/>
      <c r="T184" s="157"/>
      <c r="AT184" s="152" t="s">
        <v>144</v>
      </c>
      <c r="AU184" s="152" t="s">
        <v>77</v>
      </c>
      <c r="AV184" s="13" t="s">
        <v>77</v>
      </c>
      <c r="AW184" s="13" t="s">
        <v>30</v>
      </c>
      <c r="AX184" s="13" t="s">
        <v>70</v>
      </c>
      <c r="AY184" s="152" t="s">
        <v>135</v>
      </c>
    </row>
    <row r="185" spans="1:65" s="14" customFormat="1">
      <c r="B185" s="158"/>
      <c r="D185" s="145" t="s">
        <v>144</v>
      </c>
      <c r="E185" s="159" t="s">
        <v>3</v>
      </c>
      <c r="F185" s="160" t="s">
        <v>147</v>
      </c>
      <c r="H185" s="161">
        <v>222</v>
      </c>
      <c r="L185" s="158"/>
      <c r="M185" s="162"/>
      <c r="N185" s="163"/>
      <c r="O185" s="163"/>
      <c r="P185" s="163"/>
      <c r="Q185" s="163"/>
      <c r="R185" s="163"/>
      <c r="S185" s="163"/>
      <c r="T185" s="164"/>
      <c r="AT185" s="159" t="s">
        <v>144</v>
      </c>
      <c r="AU185" s="159" t="s">
        <v>77</v>
      </c>
      <c r="AV185" s="14" t="s">
        <v>142</v>
      </c>
      <c r="AW185" s="14" t="s">
        <v>30</v>
      </c>
      <c r="AX185" s="14" t="s">
        <v>75</v>
      </c>
      <c r="AY185" s="159" t="s">
        <v>135</v>
      </c>
    </row>
    <row r="186" spans="1:65" s="2" customFormat="1" ht="36">
      <c r="A186" s="298"/>
      <c r="B186" s="131"/>
      <c r="C186" s="132" t="s">
        <v>300</v>
      </c>
      <c r="D186" s="132" t="s">
        <v>137</v>
      </c>
      <c r="E186" s="133" t="s">
        <v>579</v>
      </c>
      <c r="F186" s="134" t="s">
        <v>580</v>
      </c>
      <c r="G186" s="135" t="s">
        <v>228</v>
      </c>
      <c r="H186" s="136">
        <v>44</v>
      </c>
      <c r="I186" s="137"/>
      <c r="J186" s="137">
        <f>ROUND(I186*H186,2)</f>
        <v>0</v>
      </c>
      <c r="K186" s="134" t="s">
        <v>141</v>
      </c>
      <c r="L186" s="31"/>
      <c r="M186" s="138" t="s">
        <v>3</v>
      </c>
      <c r="N186" s="139" t="s">
        <v>41</v>
      </c>
      <c r="O186" s="140">
        <v>2.5350000000000001</v>
      </c>
      <c r="P186" s="140">
        <f>O186*H186</f>
        <v>111.54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U186" s="298"/>
      <c r="V186" s="298"/>
      <c r="W186" s="298"/>
      <c r="X186" s="298"/>
      <c r="Y186" s="298"/>
      <c r="Z186" s="298"/>
      <c r="AA186" s="298"/>
      <c r="AB186" s="298"/>
      <c r="AC186" s="298"/>
      <c r="AD186" s="298"/>
      <c r="AE186" s="298"/>
      <c r="AR186" s="142" t="s">
        <v>405</v>
      </c>
      <c r="AT186" s="142" t="s">
        <v>137</v>
      </c>
      <c r="AU186" s="142" t="s">
        <v>77</v>
      </c>
      <c r="AY186" s="18" t="s">
        <v>135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8" t="s">
        <v>75</v>
      </c>
      <c r="BK186" s="143">
        <f>ROUND(I186*H186,2)</f>
        <v>0</v>
      </c>
      <c r="BL186" s="18" t="s">
        <v>405</v>
      </c>
      <c r="BM186" s="142" t="s">
        <v>581</v>
      </c>
    </row>
    <row r="187" spans="1:65" s="12" customFormat="1">
      <c r="B187" s="144"/>
      <c r="D187" s="145" t="s">
        <v>144</v>
      </c>
      <c r="E187" s="146" t="s">
        <v>3</v>
      </c>
      <c r="F187" s="147" t="s">
        <v>465</v>
      </c>
      <c r="H187" s="146" t="s">
        <v>3</v>
      </c>
      <c r="L187" s="144"/>
      <c r="M187" s="148"/>
      <c r="N187" s="149"/>
      <c r="O187" s="149"/>
      <c r="P187" s="149"/>
      <c r="Q187" s="149"/>
      <c r="R187" s="149"/>
      <c r="S187" s="149"/>
      <c r="T187" s="150"/>
      <c r="AT187" s="146" t="s">
        <v>144</v>
      </c>
      <c r="AU187" s="146" t="s">
        <v>77</v>
      </c>
      <c r="AV187" s="12" t="s">
        <v>75</v>
      </c>
      <c r="AW187" s="12" t="s">
        <v>30</v>
      </c>
      <c r="AX187" s="12" t="s">
        <v>70</v>
      </c>
      <c r="AY187" s="146" t="s">
        <v>135</v>
      </c>
    </row>
    <row r="188" spans="1:65" s="12" customFormat="1">
      <c r="B188" s="144"/>
      <c r="D188" s="145" t="s">
        <v>144</v>
      </c>
      <c r="E188" s="146" t="s">
        <v>3</v>
      </c>
      <c r="F188" s="147" t="s">
        <v>466</v>
      </c>
      <c r="H188" s="146" t="s">
        <v>3</v>
      </c>
      <c r="L188" s="144"/>
      <c r="M188" s="148"/>
      <c r="N188" s="149"/>
      <c r="O188" s="149"/>
      <c r="P188" s="149"/>
      <c r="Q188" s="149"/>
      <c r="R188" s="149"/>
      <c r="S188" s="149"/>
      <c r="T188" s="150"/>
      <c r="AT188" s="146" t="s">
        <v>144</v>
      </c>
      <c r="AU188" s="146" t="s">
        <v>77</v>
      </c>
      <c r="AV188" s="12" t="s">
        <v>75</v>
      </c>
      <c r="AW188" s="12" t="s">
        <v>30</v>
      </c>
      <c r="AX188" s="12" t="s">
        <v>70</v>
      </c>
      <c r="AY188" s="146" t="s">
        <v>135</v>
      </c>
    </row>
    <row r="189" spans="1:65" s="13" customFormat="1">
      <c r="B189" s="151"/>
      <c r="D189" s="145" t="s">
        <v>144</v>
      </c>
      <c r="E189" s="152" t="s">
        <v>3</v>
      </c>
      <c r="F189" s="153" t="s">
        <v>582</v>
      </c>
      <c r="H189" s="154">
        <v>44</v>
      </c>
      <c r="L189" s="151"/>
      <c r="M189" s="155"/>
      <c r="N189" s="156"/>
      <c r="O189" s="156"/>
      <c r="P189" s="156"/>
      <c r="Q189" s="156"/>
      <c r="R189" s="156"/>
      <c r="S189" s="156"/>
      <c r="T189" s="157"/>
      <c r="AT189" s="152" t="s">
        <v>144</v>
      </c>
      <c r="AU189" s="152" t="s">
        <v>77</v>
      </c>
      <c r="AV189" s="13" t="s">
        <v>77</v>
      </c>
      <c r="AW189" s="13" t="s">
        <v>30</v>
      </c>
      <c r="AX189" s="13" t="s">
        <v>70</v>
      </c>
      <c r="AY189" s="152" t="s">
        <v>135</v>
      </c>
    </row>
    <row r="190" spans="1:65" s="14" customFormat="1">
      <c r="B190" s="158"/>
      <c r="D190" s="145" t="s">
        <v>144</v>
      </c>
      <c r="E190" s="159" t="s">
        <v>3</v>
      </c>
      <c r="F190" s="160" t="s">
        <v>147</v>
      </c>
      <c r="H190" s="161">
        <v>44</v>
      </c>
      <c r="L190" s="158"/>
      <c r="M190" s="162"/>
      <c r="N190" s="163"/>
      <c r="O190" s="163"/>
      <c r="P190" s="163"/>
      <c r="Q190" s="163"/>
      <c r="R190" s="163"/>
      <c r="S190" s="163"/>
      <c r="T190" s="164"/>
      <c r="AT190" s="159" t="s">
        <v>144</v>
      </c>
      <c r="AU190" s="159" t="s">
        <v>77</v>
      </c>
      <c r="AV190" s="14" t="s">
        <v>142</v>
      </c>
      <c r="AW190" s="14" t="s">
        <v>30</v>
      </c>
      <c r="AX190" s="14" t="s">
        <v>75</v>
      </c>
      <c r="AY190" s="159" t="s">
        <v>135</v>
      </c>
    </row>
    <row r="191" spans="1:65" s="2" customFormat="1" ht="16.5" customHeight="1">
      <c r="A191" s="298"/>
      <c r="B191" s="131"/>
      <c r="C191" s="132" t="s">
        <v>306</v>
      </c>
      <c r="D191" s="132" t="s">
        <v>137</v>
      </c>
      <c r="E191" s="133" t="s">
        <v>583</v>
      </c>
      <c r="F191" s="134" t="s">
        <v>584</v>
      </c>
      <c r="G191" s="135" t="s">
        <v>244</v>
      </c>
      <c r="H191" s="136">
        <v>3.36</v>
      </c>
      <c r="I191" s="137"/>
      <c r="J191" s="137">
        <f>ROUND(I191*H191,2)</f>
        <v>0</v>
      </c>
      <c r="K191" s="134" t="s">
        <v>141</v>
      </c>
      <c r="L191" s="31"/>
      <c r="M191" s="138" t="s">
        <v>3</v>
      </c>
      <c r="N191" s="139" t="s">
        <v>41</v>
      </c>
      <c r="O191" s="140">
        <v>1.7629999999999999</v>
      </c>
      <c r="P191" s="140">
        <f>O191*H191</f>
        <v>5.9236799999999992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U191" s="298"/>
      <c r="V191" s="298"/>
      <c r="W191" s="298"/>
      <c r="X191" s="298"/>
      <c r="Y191" s="298"/>
      <c r="Z191" s="298"/>
      <c r="AA191" s="298"/>
      <c r="AB191" s="298"/>
      <c r="AC191" s="298"/>
      <c r="AD191" s="298"/>
      <c r="AE191" s="298"/>
      <c r="AR191" s="142" t="s">
        <v>405</v>
      </c>
      <c r="AT191" s="142" t="s">
        <v>137</v>
      </c>
      <c r="AU191" s="142" t="s">
        <v>77</v>
      </c>
      <c r="AY191" s="18" t="s">
        <v>135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8" t="s">
        <v>75</v>
      </c>
      <c r="BK191" s="143">
        <f>ROUND(I191*H191,2)</f>
        <v>0</v>
      </c>
      <c r="BL191" s="18" t="s">
        <v>405</v>
      </c>
      <c r="BM191" s="142" t="s">
        <v>585</v>
      </c>
    </row>
    <row r="192" spans="1:65" s="12" customFormat="1">
      <c r="B192" s="144"/>
      <c r="D192" s="145" t="s">
        <v>144</v>
      </c>
      <c r="E192" s="146" t="s">
        <v>3</v>
      </c>
      <c r="F192" s="147" t="s">
        <v>466</v>
      </c>
      <c r="H192" s="146" t="s">
        <v>3</v>
      </c>
      <c r="L192" s="144"/>
      <c r="M192" s="148"/>
      <c r="N192" s="149"/>
      <c r="O192" s="149"/>
      <c r="P192" s="149"/>
      <c r="Q192" s="149"/>
      <c r="R192" s="149"/>
      <c r="S192" s="149"/>
      <c r="T192" s="150"/>
      <c r="AT192" s="146" t="s">
        <v>144</v>
      </c>
      <c r="AU192" s="146" t="s">
        <v>77</v>
      </c>
      <c r="AV192" s="12" t="s">
        <v>75</v>
      </c>
      <c r="AW192" s="12" t="s">
        <v>30</v>
      </c>
      <c r="AX192" s="12" t="s">
        <v>70</v>
      </c>
      <c r="AY192" s="146" t="s">
        <v>135</v>
      </c>
    </row>
    <row r="193" spans="1:65" s="13" customFormat="1">
      <c r="B193" s="151"/>
      <c r="D193" s="145" t="s">
        <v>144</v>
      </c>
      <c r="E193" s="152" t="s">
        <v>3</v>
      </c>
      <c r="F193" s="153" t="s">
        <v>586</v>
      </c>
      <c r="H193" s="154">
        <v>3.36</v>
      </c>
      <c r="L193" s="151"/>
      <c r="M193" s="155"/>
      <c r="N193" s="156"/>
      <c r="O193" s="156"/>
      <c r="P193" s="156"/>
      <c r="Q193" s="156"/>
      <c r="R193" s="156"/>
      <c r="S193" s="156"/>
      <c r="T193" s="157"/>
      <c r="AT193" s="152" t="s">
        <v>144</v>
      </c>
      <c r="AU193" s="152" t="s">
        <v>77</v>
      </c>
      <c r="AV193" s="13" t="s">
        <v>77</v>
      </c>
      <c r="AW193" s="13" t="s">
        <v>30</v>
      </c>
      <c r="AX193" s="13" t="s">
        <v>70</v>
      </c>
      <c r="AY193" s="152" t="s">
        <v>135</v>
      </c>
    </row>
    <row r="194" spans="1:65" s="14" customFormat="1">
      <c r="B194" s="158"/>
      <c r="D194" s="145" t="s">
        <v>144</v>
      </c>
      <c r="E194" s="159" t="s">
        <v>3</v>
      </c>
      <c r="F194" s="160" t="s">
        <v>147</v>
      </c>
      <c r="H194" s="161">
        <v>3.36</v>
      </c>
      <c r="L194" s="158"/>
      <c r="M194" s="162"/>
      <c r="N194" s="163"/>
      <c r="O194" s="163"/>
      <c r="P194" s="163"/>
      <c r="Q194" s="163"/>
      <c r="R194" s="163"/>
      <c r="S194" s="163"/>
      <c r="T194" s="164"/>
      <c r="AT194" s="159" t="s">
        <v>144</v>
      </c>
      <c r="AU194" s="159" t="s">
        <v>77</v>
      </c>
      <c r="AV194" s="14" t="s">
        <v>142</v>
      </c>
      <c r="AW194" s="14" t="s">
        <v>30</v>
      </c>
      <c r="AX194" s="14" t="s">
        <v>75</v>
      </c>
      <c r="AY194" s="159" t="s">
        <v>135</v>
      </c>
    </row>
    <row r="195" spans="1:65" s="2" customFormat="1" ht="16.5" customHeight="1">
      <c r="A195" s="298"/>
      <c r="B195" s="131"/>
      <c r="C195" s="132" t="s">
        <v>313</v>
      </c>
      <c r="D195" s="132" t="s">
        <v>137</v>
      </c>
      <c r="E195" s="133" t="s">
        <v>587</v>
      </c>
      <c r="F195" s="134" t="s">
        <v>588</v>
      </c>
      <c r="G195" s="135" t="s">
        <v>279</v>
      </c>
      <c r="H195" s="136">
        <v>12</v>
      </c>
      <c r="I195" s="137"/>
      <c r="J195" s="137">
        <f>ROUND(I195*H195,2)</f>
        <v>0</v>
      </c>
      <c r="K195" s="134" t="s">
        <v>141</v>
      </c>
      <c r="L195" s="31"/>
      <c r="M195" s="138" t="s">
        <v>3</v>
      </c>
      <c r="N195" s="139" t="s">
        <v>41</v>
      </c>
      <c r="O195" s="140">
        <v>1.9E-2</v>
      </c>
      <c r="P195" s="140">
        <f>O195*H195</f>
        <v>0.22799999999999998</v>
      </c>
      <c r="Q195" s="140">
        <v>7.6E-3</v>
      </c>
      <c r="R195" s="140">
        <f>Q195*H195</f>
        <v>9.1200000000000003E-2</v>
      </c>
      <c r="S195" s="140">
        <v>0</v>
      </c>
      <c r="T195" s="141">
        <f>S195*H195</f>
        <v>0</v>
      </c>
      <c r="U195" s="298"/>
      <c r="V195" s="298"/>
      <c r="W195" s="298"/>
      <c r="X195" s="298"/>
      <c r="Y195" s="298"/>
      <c r="Z195" s="298"/>
      <c r="AA195" s="298"/>
      <c r="AB195" s="298"/>
      <c r="AC195" s="298"/>
      <c r="AD195" s="298"/>
      <c r="AE195" s="298"/>
      <c r="AR195" s="142" t="s">
        <v>405</v>
      </c>
      <c r="AT195" s="142" t="s">
        <v>137</v>
      </c>
      <c r="AU195" s="142" t="s">
        <v>77</v>
      </c>
      <c r="AY195" s="18" t="s">
        <v>135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8" t="s">
        <v>75</v>
      </c>
      <c r="BK195" s="143">
        <f>ROUND(I195*H195,2)</f>
        <v>0</v>
      </c>
      <c r="BL195" s="18" t="s">
        <v>405</v>
      </c>
      <c r="BM195" s="142" t="s">
        <v>589</v>
      </c>
    </row>
    <row r="196" spans="1:65" s="12" customFormat="1">
      <c r="B196" s="144"/>
      <c r="D196" s="145" t="s">
        <v>144</v>
      </c>
      <c r="E196" s="146" t="s">
        <v>3</v>
      </c>
      <c r="F196" s="147" t="s">
        <v>466</v>
      </c>
      <c r="H196" s="146" t="s">
        <v>3</v>
      </c>
      <c r="L196" s="144"/>
      <c r="M196" s="148"/>
      <c r="N196" s="149"/>
      <c r="O196" s="149"/>
      <c r="P196" s="149"/>
      <c r="Q196" s="149"/>
      <c r="R196" s="149"/>
      <c r="S196" s="149"/>
      <c r="T196" s="150"/>
      <c r="AT196" s="146" t="s">
        <v>144</v>
      </c>
      <c r="AU196" s="146" t="s">
        <v>77</v>
      </c>
      <c r="AV196" s="12" t="s">
        <v>75</v>
      </c>
      <c r="AW196" s="12" t="s">
        <v>30</v>
      </c>
      <c r="AX196" s="12" t="s">
        <v>70</v>
      </c>
      <c r="AY196" s="146" t="s">
        <v>135</v>
      </c>
    </row>
    <row r="197" spans="1:65" s="13" customFormat="1">
      <c r="B197" s="151"/>
      <c r="D197" s="145" t="s">
        <v>144</v>
      </c>
      <c r="E197" s="152" t="s">
        <v>3</v>
      </c>
      <c r="F197" s="153" t="s">
        <v>590</v>
      </c>
      <c r="H197" s="154">
        <v>12</v>
      </c>
      <c r="L197" s="151"/>
      <c r="M197" s="155"/>
      <c r="N197" s="156"/>
      <c r="O197" s="156"/>
      <c r="P197" s="156"/>
      <c r="Q197" s="156"/>
      <c r="R197" s="156"/>
      <c r="S197" s="156"/>
      <c r="T197" s="157"/>
      <c r="AT197" s="152" t="s">
        <v>144</v>
      </c>
      <c r="AU197" s="152" t="s">
        <v>77</v>
      </c>
      <c r="AV197" s="13" t="s">
        <v>77</v>
      </c>
      <c r="AW197" s="13" t="s">
        <v>30</v>
      </c>
      <c r="AX197" s="13" t="s">
        <v>70</v>
      </c>
      <c r="AY197" s="152" t="s">
        <v>135</v>
      </c>
    </row>
    <row r="198" spans="1:65" s="14" customFormat="1">
      <c r="B198" s="158"/>
      <c r="D198" s="145" t="s">
        <v>144</v>
      </c>
      <c r="E198" s="159" t="s">
        <v>3</v>
      </c>
      <c r="F198" s="160" t="s">
        <v>147</v>
      </c>
      <c r="H198" s="161">
        <v>12</v>
      </c>
      <c r="L198" s="158"/>
      <c r="M198" s="162"/>
      <c r="N198" s="163"/>
      <c r="O198" s="163"/>
      <c r="P198" s="163"/>
      <c r="Q198" s="163"/>
      <c r="R198" s="163"/>
      <c r="S198" s="163"/>
      <c r="T198" s="164"/>
      <c r="AT198" s="159" t="s">
        <v>144</v>
      </c>
      <c r="AU198" s="159" t="s">
        <v>77</v>
      </c>
      <c r="AV198" s="14" t="s">
        <v>142</v>
      </c>
      <c r="AW198" s="14" t="s">
        <v>30</v>
      </c>
      <c r="AX198" s="14" t="s">
        <v>75</v>
      </c>
      <c r="AY198" s="159" t="s">
        <v>135</v>
      </c>
    </row>
    <row r="199" spans="1:65" s="2" customFormat="1" ht="24">
      <c r="A199" s="298"/>
      <c r="B199" s="131"/>
      <c r="C199" s="132" t="s">
        <v>318</v>
      </c>
      <c r="D199" s="132" t="s">
        <v>137</v>
      </c>
      <c r="E199" s="133" t="s">
        <v>591</v>
      </c>
      <c r="F199" s="134" t="s">
        <v>592</v>
      </c>
      <c r="G199" s="135" t="s">
        <v>244</v>
      </c>
      <c r="H199" s="136">
        <v>34.31</v>
      </c>
      <c r="I199" s="137"/>
      <c r="J199" s="137">
        <f>ROUND(I199*H199,2)</f>
        <v>0</v>
      </c>
      <c r="K199" s="134" t="s">
        <v>141</v>
      </c>
      <c r="L199" s="31"/>
      <c r="M199" s="138" t="s">
        <v>3</v>
      </c>
      <c r="N199" s="139" t="s">
        <v>41</v>
      </c>
      <c r="O199" s="140">
        <v>0.40699999999999997</v>
      </c>
      <c r="P199" s="140">
        <f>O199*H199</f>
        <v>13.964169999999999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U199" s="298"/>
      <c r="V199" s="298"/>
      <c r="W199" s="298"/>
      <c r="X199" s="298"/>
      <c r="Y199" s="298"/>
      <c r="Z199" s="298"/>
      <c r="AA199" s="298"/>
      <c r="AB199" s="298"/>
      <c r="AC199" s="298"/>
      <c r="AD199" s="298"/>
      <c r="AE199" s="298"/>
      <c r="AR199" s="142" t="s">
        <v>405</v>
      </c>
      <c r="AT199" s="142" t="s">
        <v>137</v>
      </c>
      <c r="AU199" s="142" t="s">
        <v>77</v>
      </c>
      <c r="AY199" s="18" t="s">
        <v>135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8" t="s">
        <v>75</v>
      </c>
      <c r="BK199" s="143">
        <f>ROUND(I199*H199,2)</f>
        <v>0</v>
      </c>
      <c r="BL199" s="18" t="s">
        <v>405</v>
      </c>
      <c r="BM199" s="142" t="s">
        <v>593</v>
      </c>
    </row>
    <row r="200" spans="1:65" s="12" customFormat="1">
      <c r="B200" s="144"/>
      <c r="D200" s="145" t="s">
        <v>144</v>
      </c>
      <c r="E200" s="146" t="s">
        <v>3</v>
      </c>
      <c r="F200" s="147" t="s">
        <v>594</v>
      </c>
      <c r="H200" s="146" t="s">
        <v>3</v>
      </c>
      <c r="L200" s="144"/>
      <c r="M200" s="148"/>
      <c r="N200" s="149"/>
      <c r="O200" s="149"/>
      <c r="P200" s="149"/>
      <c r="Q200" s="149"/>
      <c r="R200" s="149"/>
      <c r="S200" s="149"/>
      <c r="T200" s="150"/>
      <c r="AT200" s="146" t="s">
        <v>144</v>
      </c>
      <c r="AU200" s="146" t="s">
        <v>77</v>
      </c>
      <c r="AV200" s="12" t="s">
        <v>75</v>
      </c>
      <c r="AW200" s="12" t="s">
        <v>30</v>
      </c>
      <c r="AX200" s="12" t="s">
        <v>70</v>
      </c>
      <c r="AY200" s="146" t="s">
        <v>135</v>
      </c>
    </row>
    <row r="201" spans="1:65" s="13" customFormat="1">
      <c r="B201" s="151"/>
      <c r="D201" s="145" t="s">
        <v>144</v>
      </c>
      <c r="E201" s="152" t="s">
        <v>3</v>
      </c>
      <c r="F201" s="153" t="s">
        <v>595</v>
      </c>
      <c r="H201" s="154">
        <v>23.31</v>
      </c>
      <c r="L201" s="151"/>
      <c r="M201" s="155"/>
      <c r="N201" s="156"/>
      <c r="O201" s="156"/>
      <c r="P201" s="156"/>
      <c r="Q201" s="156"/>
      <c r="R201" s="156"/>
      <c r="S201" s="156"/>
      <c r="T201" s="157"/>
      <c r="AT201" s="152" t="s">
        <v>144</v>
      </c>
      <c r="AU201" s="152" t="s">
        <v>77</v>
      </c>
      <c r="AV201" s="13" t="s">
        <v>77</v>
      </c>
      <c r="AW201" s="13" t="s">
        <v>30</v>
      </c>
      <c r="AX201" s="13" t="s">
        <v>70</v>
      </c>
      <c r="AY201" s="152" t="s">
        <v>135</v>
      </c>
    </row>
    <row r="202" spans="1:65" s="13" customFormat="1">
      <c r="B202" s="151"/>
      <c r="D202" s="145" t="s">
        <v>144</v>
      </c>
      <c r="E202" s="152" t="s">
        <v>3</v>
      </c>
      <c r="F202" s="153" t="s">
        <v>596</v>
      </c>
      <c r="H202" s="154">
        <v>11</v>
      </c>
      <c r="L202" s="151"/>
      <c r="M202" s="155"/>
      <c r="N202" s="156"/>
      <c r="O202" s="156"/>
      <c r="P202" s="156"/>
      <c r="Q202" s="156"/>
      <c r="R202" s="156"/>
      <c r="S202" s="156"/>
      <c r="T202" s="157"/>
      <c r="AT202" s="152" t="s">
        <v>144</v>
      </c>
      <c r="AU202" s="152" t="s">
        <v>77</v>
      </c>
      <c r="AV202" s="13" t="s">
        <v>77</v>
      </c>
      <c r="AW202" s="13" t="s">
        <v>30</v>
      </c>
      <c r="AX202" s="13" t="s">
        <v>70</v>
      </c>
      <c r="AY202" s="152" t="s">
        <v>135</v>
      </c>
    </row>
    <row r="203" spans="1:65" s="14" customFormat="1">
      <c r="B203" s="158"/>
      <c r="D203" s="145" t="s">
        <v>144</v>
      </c>
      <c r="E203" s="159" t="s">
        <v>3</v>
      </c>
      <c r="F203" s="160" t="s">
        <v>147</v>
      </c>
      <c r="H203" s="161">
        <v>34.31</v>
      </c>
      <c r="L203" s="158"/>
      <c r="M203" s="162"/>
      <c r="N203" s="163"/>
      <c r="O203" s="163"/>
      <c r="P203" s="163"/>
      <c r="Q203" s="163"/>
      <c r="R203" s="163"/>
      <c r="S203" s="163"/>
      <c r="T203" s="164"/>
      <c r="AT203" s="159" t="s">
        <v>144</v>
      </c>
      <c r="AU203" s="159" t="s">
        <v>77</v>
      </c>
      <c r="AV203" s="14" t="s">
        <v>142</v>
      </c>
      <c r="AW203" s="14" t="s">
        <v>30</v>
      </c>
      <c r="AX203" s="14" t="s">
        <v>75</v>
      </c>
      <c r="AY203" s="159" t="s">
        <v>135</v>
      </c>
    </row>
    <row r="204" spans="1:65" s="2" customFormat="1" ht="33" customHeight="1">
      <c r="A204" s="298"/>
      <c r="B204" s="131"/>
      <c r="C204" s="132" t="s">
        <v>327</v>
      </c>
      <c r="D204" s="132" t="s">
        <v>137</v>
      </c>
      <c r="E204" s="133" t="s">
        <v>597</v>
      </c>
      <c r="F204" s="134" t="s">
        <v>598</v>
      </c>
      <c r="G204" s="135" t="s">
        <v>244</v>
      </c>
      <c r="H204" s="136">
        <v>137.24</v>
      </c>
      <c r="I204" s="137"/>
      <c r="J204" s="137">
        <f>ROUND(I204*H204,2)</f>
        <v>0</v>
      </c>
      <c r="K204" s="134" t="s">
        <v>141</v>
      </c>
      <c r="L204" s="31"/>
      <c r="M204" s="138" t="s">
        <v>3</v>
      </c>
      <c r="N204" s="139" t="s">
        <v>41</v>
      </c>
      <c r="O204" s="140">
        <v>0.376</v>
      </c>
      <c r="P204" s="140">
        <f>O204*H204</f>
        <v>51.602240000000002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U204" s="298"/>
      <c r="V204" s="298"/>
      <c r="W204" s="298"/>
      <c r="X204" s="298"/>
      <c r="Y204" s="298"/>
      <c r="Z204" s="298"/>
      <c r="AA204" s="298"/>
      <c r="AB204" s="298"/>
      <c r="AC204" s="298"/>
      <c r="AD204" s="298"/>
      <c r="AE204" s="298"/>
      <c r="AR204" s="142" t="s">
        <v>405</v>
      </c>
      <c r="AT204" s="142" t="s">
        <v>137</v>
      </c>
      <c r="AU204" s="142" t="s">
        <v>77</v>
      </c>
      <c r="AY204" s="18" t="s">
        <v>135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8" t="s">
        <v>75</v>
      </c>
      <c r="BK204" s="143">
        <f>ROUND(I204*H204,2)</f>
        <v>0</v>
      </c>
      <c r="BL204" s="18" t="s">
        <v>405</v>
      </c>
      <c r="BM204" s="142" t="s">
        <v>599</v>
      </c>
    </row>
    <row r="205" spans="1:65" s="12" customFormat="1">
      <c r="B205" s="144"/>
      <c r="D205" s="145" t="s">
        <v>144</v>
      </c>
      <c r="E205" s="146" t="s">
        <v>3</v>
      </c>
      <c r="F205" s="147" t="s">
        <v>600</v>
      </c>
      <c r="H205" s="146" t="s">
        <v>3</v>
      </c>
      <c r="L205" s="144"/>
      <c r="M205" s="148"/>
      <c r="N205" s="149"/>
      <c r="O205" s="149"/>
      <c r="P205" s="149"/>
      <c r="Q205" s="149"/>
      <c r="R205" s="149"/>
      <c r="S205" s="149"/>
      <c r="T205" s="150"/>
      <c r="AT205" s="146" t="s">
        <v>144</v>
      </c>
      <c r="AU205" s="146" t="s">
        <v>77</v>
      </c>
      <c r="AV205" s="12" t="s">
        <v>75</v>
      </c>
      <c r="AW205" s="12" t="s">
        <v>30</v>
      </c>
      <c r="AX205" s="12" t="s">
        <v>70</v>
      </c>
      <c r="AY205" s="146" t="s">
        <v>135</v>
      </c>
    </row>
    <row r="206" spans="1:65" s="13" customFormat="1">
      <c r="B206" s="151"/>
      <c r="D206" s="145" t="s">
        <v>144</v>
      </c>
      <c r="E206" s="152" t="s">
        <v>3</v>
      </c>
      <c r="F206" s="153" t="s">
        <v>601</v>
      </c>
      <c r="H206" s="154">
        <v>137.24</v>
      </c>
      <c r="L206" s="151"/>
      <c r="M206" s="155"/>
      <c r="N206" s="156"/>
      <c r="O206" s="156"/>
      <c r="P206" s="156"/>
      <c r="Q206" s="156"/>
      <c r="R206" s="156"/>
      <c r="S206" s="156"/>
      <c r="T206" s="157"/>
      <c r="AT206" s="152" t="s">
        <v>144</v>
      </c>
      <c r="AU206" s="152" t="s">
        <v>77</v>
      </c>
      <c r="AV206" s="13" t="s">
        <v>77</v>
      </c>
      <c r="AW206" s="13" t="s">
        <v>30</v>
      </c>
      <c r="AX206" s="13" t="s">
        <v>75</v>
      </c>
      <c r="AY206" s="152" t="s">
        <v>135</v>
      </c>
    </row>
    <row r="207" spans="1:65" s="2" customFormat="1" ht="24">
      <c r="A207" s="298"/>
      <c r="B207" s="131"/>
      <c r="C207" s="132" t="s">
        <v>333</v>
      </c>
      <c r="D207" s="132" t="s">
        <v>137</v>
      </c>
      <c r="E207" s="133" t="s">
        <v>602</v>
      </c>
      <c r="F207" s="134" t="s">
        <v>603</v>
      </c>
      <c r="G207" s="135" t="s">
        <v>244</v>
      </c>
      <c r="H207" s="136">
        <v>34.31</v>
      </c>
      <c r="I207" s="137"/>
      <c r="J207" s="137">
        <f>ROUND(I207*H207,2)</f>
        <v>0</v>
      </c>
      <c r="K207" s="134" t="s">
        <v>141</v>
      </c>
      <c r="L207" s="31"/>
      <c r="M207" s="138" t="s">
        <v>3</v>
      </c>
      <c r="N207" s="139" t="s">
        <v>41</v>
      </c>
      <c r="O207" s="140">
        <v>9.4E-2</v>
      </c>
      <c r="P207" s="140">
        <f>O207*H207</f>
        <v>3.2251400000000001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U207" s="298"/>
      <c r="V207" s="298"/>
      <c r="W207" s="298"/>
      <c r="X207" s="298"/>
      <c r="Y207" s="298"/>
      <c r="Z207" s="298"/>
      <c r="AA207" s="298"/>
      <c r="AB207" s="298"/>
      <c r="AC207" s="298"/>
      <c r="AD207" s="298"/>
      <c r="AE207" s="298"/>
      <c r="AR207" s="142" t="s">
        <v>405</v>
      </c>
      <c r="AT207" s="142" t="s">
        <v>137</v>
      </c>
      <c r="AU207" s="142" t="s">
        <v>77</v>
      </c>
      <c r="AY207" s="18" t="s">
        <v>135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8" t="s">
        <v>75</v>
      </c>
      <c r="BK207" s="143">
        <f>ROUND(I207*H207,2)</f>
        <v>0</v>
      </c>
      <c r="BL207" s="18" t="s">
        <v>405</v>
      </c>
      <c r="BM207" s="142" t="s">
        <v>604</v>
      </c>
    </row>
    <row r="208" spans="1:65" s="12" customFormat="1">
      <c r="B208" s="144"/>
      <c r="D208" s="145" t="s">
        <v>144</v>
      </c>
      <c r="E208" s="146" t="s">
        <v>3</v>
      </c>
      <c r="F208" s="147" t="s">
        <v>605</v>
      </c>
      <c r="H208" s="146" t="s">
        <v>3</v>
      </c>
      <c r="L208" s="144"/>
      <c r="M208" s="148"/>
      <c r="N208" s="149"/>
      <c r="O208" s="149"/>
      <c r="P208" s="149"/>
      <c r="Q208" s="149"/>
      <c r="R208" s="149"/>
      <c r="S208" s="149"/>
      <c r="T208" s="150"/>
      <c r="AT208" s="146" t="s">
        <v>144</v>
      </c>
      <c r="AU208" s="146" t="s">
        <v>77</v>
      </c>
      <c r="AV208" s="12" t="s">
        <v>75</v>
      </c>
      <c r="AW208" s="12" t="s">
        <v>30</v>
      </c>
      <c r="AX208" s="12" t="s">
        <v>70</v>
      </c>
      <c r="AY208" s="146" t="s">
        <v>135</v>
      </c>
    </row>
    <row r="209" spans="1:65" s="12" customFormat="1">
      <c r="B209" s="144"/>
      <c r="D209" s="145" t="s">
        <v>144</v>
      </c>
      <c r="E209" s="146" t="s">
        <v>3</v>
      </c>
      <c r="F209" s="147" t="s">
        <v>600</v>
      </c>
      <c r="H209" s="146" t="s">
        <v>3</v>
      </c>
      <c r="L209" s="144"/>
      <c r="M209" s="148"/>
      <c r="N209" s="149"/>
      <c r="O209" s="149"/>
      <c r="P209" s="149"/>
      <c r="Q209" s="149"/>
      <c r="R209" s="149"/>
      <c r="S209" s="149"/>
      <c r="T209" s="150"/>
      <c r="AT209" s="146" t="s">
        <v>144</v>
      </c>
      <c r="AU209" s="146" t="s">
        <v>77</v>
      </c>
      <c r="AV209" s="12" t="s">
        <v>75</v>
      </c>
      <c r="AW209" s="12" t="s">
        <v>30</v>
      </c>
      <c r="AX209" s="12" t="s">
        <v>70</v>
      </c>
      <c r="AY209" s="146" t="s">
        <v>135</v>
      </c>
    </row>
    <row r="210" spans="1:65" s="13" customFormat="1">
      <c r="B210" s="151"/>
      <c r="D210" s="145" t="s">
        <v>144</v>
      </c>
      <c r="E210" s="152" t="s">
        <v>3</v>
      </c>
      <c r="F210" s="153" t="s">
        <v>606</v>
      </c>
      <c r="H210" s="154">
        <v>34.31</v>
      </c>
      <c r="L210" s="151"/>
      <c r="M210" s="155"/>
      <c r="N210" s="156"/>
      <c r="O210" s="156"/>
      <c r="P210" s="156"/>
      <c r="Q210" s="156"/>
      <c r="R210" s="156"/>
      <c r="S210" s="156"/>
      <c r="T210" s="157"/>
      <c r="AT210" s="152" t="s">
        <v>144</v>
      </c>
      <c r="AU210" s="152" t="s">
        <v>77</v>
      </c>
      <c r="AV210" s="13" t="s">
        <v>77</v>
      </c>
      <c r="AW210" s="13" t="s">
        <v>30</v>
      </c>
      <c r="AX210" s="13" t="s">
        <v>75</v>
      </c>
      <c r="AY210" s="152" t="s">
        <v>135</v>
      </c>
    </row>
    <row r="211" spans="1:65" s="2" customFormat="1" ht="33" customHeight="1">
      <c r="A211" s="298"/>
      <c r="B211" s="131"/>
      <c r="C211" s="132" t="s">
        <v>337</v>
      </c>
      <c r="D211" s="132" t="s">
        <v>137</v>
      </c>
      <c r="E211" s="133" t="s">
        <v>607</v>
      </c>
      <c r="F211" s="134" t="s">
        <v>608</v>
      </c>
      <c r="G211" s="135" t="s">
        <v>244</v>
      </c>
      <c r="H211" s="136">
        <v>308.79000000000002</v>
      </c>
      <c r="I211" s="137"/>
      <c r="J211" s="137">
        <f>ROUND(I211*H211,2)</f>
        <v>0</v>
      </c>
      <c r="K211" s="134" t="s">
        <v>141</v>
      </c>
      <c r="L211" s="31"/>
      <c r="M211" s="138" t="s">
        <v>3</v>
      </c>
      <c r="N211" s="139" t="s">
        <v>41</v>
      </c>
      <c r="O211" s="140">
        <v>1.2999999999999999E-2</v>
      </c>
      <c r="P211" s="140">
        <f>O211*H211</f>
        <v>4.0142699999999998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U211" s="298"/>
      <c r="V211" s="298"/>
      <c r="W211" s="298"/>
      <c r="X211" s="298"/>
      <c r="Y211" s="298"/>
      <c r="Z211" s="298"/>
      <c r="AA211" s="298"/>
      <c r="AB211" s="298"/>
      <c r="AC211" s="298"/>
      <c r="AD211" s="298"/>
      <c r="AE211" s="298"/>
      <c r="AR211" s="142" t="s">
        <v>405</v>
      </c>
      <c r="AT211" s="142" t="s">
        <v>137</v>
      </c>
      <c r="AU211" s="142" t="s">
        <v>77</v>
      </c>
      <c r="AY211" s="18" t="s">
        <v>135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8" t="s">
        <v>75</v>
      </c>
      <c r="BK211" s="143">
        <f>ROUND(I211*H211,2)</f>
        <v>0</v>
      </c>
      <c r="BL211" s="18" t="s">
        <v>405</v>
      </c>
      <c r="BM211" s="142" t="s">
        <v>609</v>
      </c>
    </row>
    <row r="212" spans="1:65" s="12" customFormat="1">
      <c r="B212" s="144"/>
      <c r="D212" s="145" t="s">
        <v>144</v>
      </c>
      <c r="E212" s="146" t="s">
        <v>3</v>
      </c>
      <c r="F212" s="147" t="s">
        <v>610</v>
      </c>
      <c r="H212" s="146" t="s">
        <v>3</v>
      </c>
      <c r="L212" s="144"/>
      <c r="M212" s="148"/>
      <c r="N212" s="149"/>
      <c r="O212" s="149"/>
      <c r="P212" s="149"/>
      <c r="Q212" s="149"/>
      <c r="R212" s="149"/>
      <c r="S212" s="149"/>
      <c r="T212" s="150"/>
      <c r="AT212" s="146" t="s">
        <v>144</v>
      </c>
      <c r="AU212" s="146" t="s">
        <v>77</v>
      </c>
      <c r="AV212" s="12" t="s">
        <v>75</v>
      </c>
      <c r="AW212" s="12" t="s">
        <v>30</v>
      </c>
      <c r="AX212" s="12" t="s">
        <v>70</v>
      </c>
      <c r="AY212" s="146" t="s">
        <v>135</v>
      </c>
    </row>
    <row r="213" spans="1:65" s="13" customFormat="1">
      <c r="B213" s="151"/>
      <c r="D213" s="145" t="s">
        <v>144</v>
      </c>
      <c r="E213" s="152" t="s">
        <v>3</v>
      </c>
      <c r="F213" s="153" t="s">
        <v>611</v>
      </c>
      <c r="H213" s="154">
        <v>308.79000000000002</v>
      </c>
      <c r="L213" s="151"/>
      <c r="M213" s="155"/>
      <c r="N213" s="156"/>
      <c r="O213" s="156"/>
      <c r="P213" s="156"/>
      <c r="Q213" s="156"/>
      <c r="R213" s="156"/>
      <c r="S213" s="156"/>
      <c r="T213" s="157"/>
      <c r="AT213" s="152" t="s">
        <v>144</v>
      </c>
      <c r="AU213" s="152" t="s">
        <v>77</v>
      </c>
      <c r="AV213" s="13" t="s">
        <v>77</v>
      </c>
      <c r="AW213" s="13" t="s">
        <v>30</v>
      </c>
      <c r="AX213" s="13" t="s">
        <v>75</v>
      </c>
      <c r="AY213" s="152" t="s">
        <v>135</v>
      </c>
    </row>
    <row r="214" spans="1:65" s="2" customFormat="1" ht="24">
      <c r="A214" s="298"/>
      <c r="B214" s="131"/>
      <c r="C214" s="132" t="s">
        <v>341</v>
      </c>
      <c r="D214" s="132" t="s">
        <v>137</v>
      </c>
      <c r="E214" s="133" t="s">
        <v>612</v>
      </c>
      <c r="F214" s="134" t="s">
        <v>613</v>
      </c>
      <c r="G214" s="135" t="s">
        <v>268</v>
      </c>
      <c r="H214" s="136">
        <v>60.042999999999999</v>
      </c>
      <c r="I214" s="137"/>
      <c r="J214" s="137">
        <f>ROUND(I214*H214,2)</f>
        <v>0</v>
      </c>
      <c r="K214" s="134" t="s">
        <v>141</v>
      </c>
      <c r="L214" s="31"/>
      <c r="M214" s="138" t="s">
        <v>3</v>
      </c>
      <c r="N214" s="139" t="s">
        <v>41</v>
      </c>
      <c r="O214" s="140">
        <v>0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U214" s="298"/>
      <c r="V214" s="298"/>
      <c r="W214" s="298"/>
      <c r="X214" s="298"/>
      <c r="Y214" s="298"/>
      <c r="Z214" s="298"/>
      <c r="AA214" s="298"/>
      <c r="AB214" s="298"/>
      <c r="AC214" s="298"/>
      <c r="AD214" s="298"/>
      <c r="AE214" s="298"/>
      <c r="AR214" s="142" t="s">
        <v>405</v>
      </c>
      <c r="AT214" s="142" t="s">
        <v>137</v>
      </c>
      <c r="AU214" s="142" t="s">
        <v>77</v>
      </c>
      <c r="AY214" s="18" t="s">
        <v>135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8" t="s">
        <v>75</v>
      </c>
      <c r="BK214" s="143">
        <f>ROUND(I214*H214,2)</f>
        <v>0</v>
      </c>
      <c r="BL214" s="18" t="s">
        <v>405</v>
      </c>
      <c r="BM214" s="142" t="s">
        <v>614</v>
      </c>
    </row>
    <row r="215" spans="1:65" s="13" customFormat="1">
      <c r="B215" s="151"/>
      <c r="D215" s="145" t="s">
        <v>144</v>
      </c>
      <c r="E215" s="152" t="s">
        <v>3</v>
      </c>
      <c r="F215" s="153" t="s">
        <v>615</v>
      </c>
      <c r="H215" s="154">
        <v>60.042999999999999</v>
      </c>
      <c r="L215" s="151"/>
      <c r="M215" s="155"/>
      <c r="N215" s="156"/>
      <c r="O215" s="156"/>
      <c r="P215" s="156"/>
      <c r="Q215" s="156"/>
      <c r="R215" s="156"/>
      <c r="S215" s="156"/>
      <c r="T215" s="157"/>
      <c r="AT215" s="152" t="s">
        <v>144</v>
      </c>
      <c r="AU215" s="152" t="s">
        <v>77</v>
      </c>
      <c r="AV215" s="13" t="s">
        <v>77</v>
      </c>
      <c r="AW215" s="13" t="s">
        <v>30</v>
      </c>
      <c r="AX215" s="13" t="s">
        <v>75</v>
      </c>
      <c r="AY215" s="152" t="s">
        <v>135</v>
      </c>
    </row>
    <row r="216" spans="1:65" s="2" customFormat="1" ht="16.5" customHeight="1">
      <c r="A216" s="298"/>
      <c r="B216" s="131"/>
      <c r="C216" s="132" t="s">
        <v>345</v>
      </c>
      <c r="D216" s="132" t="s">
        <v>137</v>
      </c>
      <c r="E216" s="133" t="s">
        <v>616</v>
      </c>
      <c r="F216" s="134" t="s">
        <v>617</v>
      </c>
      <c r="G216" s="135" t="s">
        <v>244</v>
      </c>
      <c r="H216" s="136">
        <v>34.31</v>
      </c>
      <c r="I216" s="137"/>
      <c r="J216" s="137">
        <f>ROUND(I216*H216,2)</f>
        <v>0</v>
      </c>
      <c r="K216" s="134" t="s">
        <v>141</v>
      </c>
      <c r="L216" s="31"/>
      <c r="M216" s="138" t="s">
        <v>3</v>
      </c>
      <c r="N216" s="139" t="s">
        <v>41</v>
      </c>
      <c r="O216" s="140">
        <v>1.137</v>
      </c>
      <c r="P216" s="140">
        <f>O216*H216</f>
        <v>39.010470000000005</v>
      </c>
      <c r="Q216" s="140">
        <v>0</v>
      </c>
      <c r="R216" s="140">
        <f>Q216*H216</f>
        <v>0</v>
      </c>
      <c r="S216" s="140">
        <v>0</v>
      </c>
      <c r="T216" s="141">
        <f>S216*H216</f>
        <v>0</v>
      </c>
      <c r="U216" s="298"/>
      <c r="V216" s="298"/>
      <c r="W216" s="298"/>
      <c r="X216" s="298"/>
      <c r="Y216" s="298"/>
      <c r="Z216" s="298"/>
      <c r="AA216" s="298"/>
      <c r="AB216" s="298"/>
      <c r="AC216" s="298"/>
      <c r="AD216" s="298"/>
      <c r="AE216" s="298"/>
      <c r="AR216" s="142" t="s">
        <v>405</v>
      </c>
      <c r="AT216" s="142" t="s">
        <v>137</v>
      </c>
      <c r="AU216" s="142" t="s">
        <v>77</v>
      </c>
      <c r="AY216" s="18" t="s">
        <v>135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8" t="s">
        <v>75</v>
      </c>
      <c r="BK216" s="143">
        <f>ROUND(I216*H216,2)</f>
        <v>0</v>
      </c>
      <c r="BL216" s="18" t="s">
        <v>405</v>
      </c>
      <c r="BM216" s="142" t="s">
        <v>618</v>
      </c>
    </row>
    <row r="217" spans="1:65" s="12" customFormat="1">
      <c r="B217" s="144"/>
      <c r="D217" s="145" t="s">
        <v>144</v>
      </c>
      <c r="E217" s="146" t="s">
        <v>3</v>
      </c>
      <c r="F217" s="147" t="s">
        <v>594</v>
      </c>
      <c r="H217" s="146" t="s">
        <v>3</v>
      </c>
      <c r="L217" s="144"/>
      <c r="M217" s="148"/>
      <c r="N217" s="149"/>
      <c r="O217" s="149"/>
      <c r="P217" s="149"/>
      <c r="Q217" s="149"/>
      <c r="R217" s="149"/>
      <c r="S217" s="149"/>
      <c r="T217" s="150"/>
      <c r="AT217" s="146" t="s">
        <v>144</v>
      </c>
      <c r="AU217" s="146" t="s">
        <v>77</v>
      </c>
      <c r="AV217" s="12" t="s">
        <v>75</v>
      </c>
      <c r="AW217" s="12" t="s">
        <v>30</v>
      </c>
      <c r="AX217" s="12" t="s">
        <v>70</v>
      </c>
      <c r="AY217" s="146" t="s">
        <v>135</v>
      </c>
    </row>
    <row r="218" spans="1:65" s="13" customFormat="1">
      <c r="B218" s="151"/>
      <c r="D218" s="145" t="s">
        <v>144</v>
      </c>
      <c r="E218" s="152" t="s">
        <v>3</v>
      </c>
      <c r="F218" s="153" t="s">
        <v>595</v>
      </c>
      <c r="H218" s="154">
        <v>23.31</v>
      </c>
      <c r="L218" s="151"/>
      <c r="M218" s="155"/>
      <c r="N218" s="156"/>
      <c r="O218" s="156"/>
      <c r="P218" s="156"/>
      <c r="Q218" s="156"/>
      <c r="R218" s="156"/>
      <c r="S218" s="156"/>
      <c r="T218" s="157"/>
      <c r="AT218" s="152" t="s">
        <v>144</v>
      </c>
      <c r="AU218" s="152" t="s">
        <v>77</v>
      </c>
      <c r="AV218" s="13" t="s">
        <v>77</v>
      </c>
      <c r="AW218" s="13" t="s">
        <v>30</v>
      </c>
      <c r="AX218" s="13" t="s">
        <v>70</v>
      </c>
      <c r="AY218" s="152" t="s">
        <v>135</v>
      </c>
    </row>
    <row r="219" spans="1:65" s="13" customFormat="1">
      <c r="B219" s="151"/>
      <c r="D219" s="145" t="s">
        <v>144</v>
      </c>
      <c r="E219" s="152" t="s">
        <v>3</v>
      </c>
      <c r="F219" s="153" t="s">
        <v>596</v>
      </c>
      <c r="H219" s="154">
        <v>11</v>
      </c>
      <c r="L219" s="151"/>
      <c r="M219" s="155"/>
      <c r="N219" s="156"/>
      <c r="O219" s="156"/>
      <c r="P219" s="156"/>
      <c r="Q219" s="156"/>
      <c r="R219" s="156"/>
      <c r="S219" s="156"/>
      <c r="T219" s="157"/>
      <c r="AT219" s="152" t="s">
        <v>144</v>
      </c>
      <c r="AU219" s="152" t="s">
        <v>77</v>
      </c>
      <c r="AV219" s="13" t="s">
        <v>77</v>
      </c>
      <c r="AW219" s="13" t="s">
        <v>30</v>
      </c>
      <c r="AX219" s="13" t="s">
        <v>70</v>
      </c>
      <c r="AY219" s="152" t="s">
        <v>135</v>
      </c>
    </row>
    <row r="220" spans="1:65" s="14" customFormat="1">
      <c r="B220" s="158"/>
      <c r="D220" s="145" t="s">
        <v>144</v>
      </c>
      <c r="E220" s="159" t="s">
        <v>3</v>
      </c>
      <c r="F220" s="160" t="s">
        <v>147</v>
      </c>
      <c r="H220" s="161">
        <v>34.31</v>
      </c>
      <c r="L220" s="158"/>
      <c r="M220" s="162"/>
      <c r="N220" s="163"/>
      <c r="O220" s="163"/>
      <c r="P220" s="163"/>
      <c r="Q220" s="163"/>
      <c r="R220" s="163"/>
      <c r="S220" s="163"/>
      <c r="T220" s="164"/>
      <c r="AT220" s="159" t="s">
        <v>144</v>
      </c>
      <c r="AU220" s="159" t="s">
        <v>77</v>
      </c>
      <c r="AV220" s="14" t="s">
        <v>142</v>
      </c>
      <c r="AW220" s="14" t="s">
        <v>30</v>
      </c>
      <c r="AX220" s="14" t="s">
        <v>75</v>
      </c>
      <c r="AY220" s="159" t="s">
        <v>135</v>
      </c>
    </row>
    <row r="221" spans="1:65" s="2" customFormat="1" ht="33" customHeight="1">
      <c r="A221" s="298"/>
      <c r="B221" s="131"/>
      <c r="C221" s="132" t="s">
        <v>349</v>
      </c>
      <c r="D221" s="132" t="s">
        <v>137</v>
      </c>
      <c r="E221" s="133" t="s">
        <v>619</v>
      </c>
      <c r="F221" s="134" t="s">
        <v>620</v>
      </c>
      <c r="G221" s="135" t="s">
        <v>228</v>
      </c>
      <c r="H221" s="136">
        <v>222</v>
      </c>
      <c r="I221" s="137"/>
      <c r="J221" s="137">
        <f>ROUND(I221*H221,2)</f>
        <v>0</v>
      </c>
      <c r="K221" s="134" t="s">
        <v>141</v>
      </c>
      <c r="L221" s="31"/>
      <c r="M221" s="138" t="s">
        <v>3</v>
      </c>
      <c r="N221" s="139" t="s">
        <v>41</v>
      </c>
      <c r="O221" s="140">
        <v>0.218</v>
      </c>
      <c r="P221" s="140">
        <f>O221*H221</f>
        <v>48.396000000000001</v>
      </c>
      <c r="Q221" s="140">
        <v>0</v>
      </c>
      <c r="R221" s="140">
        <f>Q221*H221</f>
        <v>0</v>
      </c>
      <c r="S221" s="140">
        <v>0</v>
      </c>
      <c r="T221" s="141">
        <f>S221*H221</f>
        <v>0</v>
      </c>
      <c r="U221" s="298"/>
      <c r="V221" s="298"/>
      <c r="W221" s="298"/>
      <c r="X221" s="298"/>
      <c r="Y221" s="298"/>
      <c r="Z221" s="298"/>
      <c r="AA221" s="298"/>
      <c r="AB221" s="298"/>
      <c r="AC221" s="298"/>
      <c r="AD221" s="298"/>
      <c r="AE221" s="298"/>
      <c r="AR221" s="142" t="s">
        <v>405</v>
      </c>
      <c r="AT221" s="142" t="s">
        <v>137</v>
      </c>
      <c r="AU221" s="142" t="s">
        <v>77</v>
      </c>
      <c r="AY221" s="18" t="s">
        <v>135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8" t="s">
        <v>75</v>
      </c>
      <c r="BK221" s="143">
        <f>ROUND(I221*H221,2)</f>
        <v>0</v>
      </c>
      <c r="BL221" s="18" t="s">
        <v>405</v>
      </c>
      <c r="BM221" s="142" t="s">
        <v>621</v>
      </c>
    </row>
    <row r="222" spans="1:65" s="12" customFormat="1">
      <c r="B222" s="144"/>
      <c r="D222" s="145" t="s">
        <v>144</v>
      </c>
      <c r="E222" s="146" t="s">
        <v>3</v>
      </c>
      <c r="F222" s="147" t="s">
        <v>465</v>
      </c>
      <c r="H222" s="146" t="s">
        <v>3</v>
      </c>
      <c r="L222" s="144"/>
      <c r="M222" s="148"/>
      <c r="N222" s="149"/>
      <c r="O222" s="149"/>
      <c r="P222" s="149"/>
      <c r="Q222" s="149"/>
      <c r="R222" s="149"/>
      <c r="S222" s="149"/>
      <c r="T222" s="150"/>
      <c r="AT222" s="146" t="s">
        <v>144</v>
      </c>
      <c r="AU222" s="146" t="s">
        <v>77</v>
      </c>
      <c r="AV222" s="12" t="s">
        <v>75</v>
      </c>
      <c r="AW222" s="12" t="s">
        <v>30</v>
      </c>
      <c r="AX222" s="12" t="s">
        <v>70</v>
      </c>
      <c r="AY222" s="146" t="s">
        <v>135</v>
      </c>
    </row>
    <row r="223" spans="1:65" s="12" customFormat="1">
      <c r="B223" s="144"/>
      <c r="D223" s="145" t="s">
        <v>144</v>
      </c>
      <c r="E223" s="146" t="s">
        <v>3</v>
      </c>
      <c r="F223" s="147" t="s">
        <v>466</v>
      </c>
      <c r="H223" s="146" t="s">
        <v>3</v>
      </c>
      <c r="L223" s="144"/>
      <c r="M223" s="148"/>
      <c r="N223" s="149"/>
      <c r="O223" s="149"/>
      <c r="P223" s="149"/>
      <c r="Q223" s="149"/>
      <c r="R223" s="149"/>
      <c r="S223" s="149"/>
      <c r="T223" s="150"/>
      <c r="AT223" s="146" t="s">
        <v>144</v>
      </c>
      <c r="AU223" s="146" t="s">
        <v>77</v>
      </c>
      <c r="AV223" s="12" t="s">
        <v>75</v>
      </c>
      <c r="AW223" s="12" t="s">
        <v>30</v>
      </c>
      <c r="AX223" s="12" t="s">
        <v>70</v>
      </c>
      <c r="AY223" s="146" t="s">
        <v>135</v>
      </c>
    </row>
    <row r="224" spans="1:65" s="13" customFormat="1">
      <c r="B224" s="151"/>
      <c r="D224" s="145" t="s">
        <v>144</v>
      </c>
      <c r="E224" s="152" t="s">
        <v>3</v>
      </c>
      <c r="F224" s="153" t="s">
        <v>578</v>
      </c>
      <c r="H224" s="154">
        <v>222</v>
      </c>
      <c r="L224" s="151"/>
      <c r="M224" s="155"/>
      <c r="N224" s="156"/>
      <c r="O224" s="156"/>
      <c r="P224" s="156"/>
      <c r="Q224" s="156"/>
      <c r="R224" s="156"/>
      <c r="S224" s="156"/>
      <c r="T224" s="157"/>
      <c r="AT224" s="152" t="s">
        <v>144</v>
      </c>
      <c r="AU224" s="152" t="s">
        <v>77</v>
      </c>
      <c r="AV224" s="13" t="s">
        <v>77</v>
      </c>
      <c r="AW224" s="13" t="s">
        <v>30</v>
      </c>
      <c r="AX224" s="13" t="s">
        <v>70</v>
      </c>
      <c r="AY224" s="152" t="s">
        <v>135</v>
      </c>
    </row>
    <row r="225" spans="1:65" s="14" customFormat="1">
      <c r="B225" s="158"/>
      <c r="D225" s="145" t="s">
        <v>144</v>
      </c>
      <c r="E225" s="159" t="s">
        <v>3</v>
      </c>
      <c r="F225" s="160" t="s">
        <v>147</v>
      </c>
      <c r="H225" s="161">
        <v>222</v>
      </c>
      <c r="L225" s="158"/>
      <c r="M225" s="162"/>
      <c r="N225" s="163"/>
      <c r="O225" s="163"/>
      <c r="P225" s="163"/>
      <c r="Q225" s="163"/>
      <c r="R225" s="163"/>
      <c r="S225" s="163"/>
      <c r="T225" s="164"/>
      <c r="AT225" s="159" t="s">
        <v>144</v>
      </c>
      <c r="AU225" s="159" t="s">
        <v>77</v>
      </c>
      <c r="AV225" s="14" t="s">
        <v>142</v>
      </c>
      <c r="AW225" s="14" t="s">
        <v>30</v>
      </c>
      <c r="AX225" s="14" t="s">
        <v>75</v>
      </c>
      <c r="AY225" s="159" t="s">
        <v>135</v>
      </c>
    </row>
    <row r="226" spans="1:65" s="2" customFormat="1" ht="16.5" customHeight="1">
      <c r="A226" s="298"/>
      <c r="B226" s="131"/>
      <c r="C226" s="168" t="s">
        <v>352</v>
      </c>
      <c r="D226" s="168" t="s">
        <v>368</v>
      </c>
      <c r="E226" s="169" t="s">
        <v>622</v>
      </c>
      <c r="F226" s="170" t="s">
        <v>623</v>
      </c>
      <c r="G226" s="171" t="s">
        <v>268</v>
      </c>
      <c r="H226" s="172">
        <v>30.207999999999998</v>
      </c>
      <c r="I226" s="173"/>
      <c r="J226" s="173">
        <f>ROUND(I226*H226,2)</f>
        <v>0</v>
      </c>
      <c r="K226" s="170" t="s">
        <v>141</v>
      </c>
      <c r="L226" s="174"/>
      <c r="M226" s="175" t="s">
        <v>3</v>
      </c>
      <c r="N226" s="176" t="s">
        <v>41</v>
      </c>
      <c r="O226" s="140">
        <v>0</v>
      </c>
      <c r="P226" s="140">
        <f>O226*H226</f>
        <v>0</v>
      </c>
      <c r="Q226" s="140">
        <v>1</v>
      </c>
      <c r="R226" s="140">
        <f>Q226*H226</f>
        <v>30.207999999999998</v>
      </c>
      <c r="S226" s="140">
        <v>0</v>
      </c>
      <c r="T226" s="141">
        <f>S226*H226</f>
        <v>0</v>
      </c>
      <c r="U226" s="298"/>
      <c r="V226" s="298"/>
      <c r="W226" s="298"/>
      <c r="X226" s="298"/>
      <c r="Y226" s="298"/>
      <c r="Z226" s="298"/>
      <c r="AA226" s="298"/>
      <c r="AB226" s="298"/>
      <c r="AC226" s="298"/>
      <c r="AD226" s="298"/>
      <c r="AE226" s="298"/>
      <c r="AR226" s="142" t="s">
        <v>443</v>
      </c>
      <c r="AT226" s="142" t="s">
        <v>368</v>
      </c>
      <c r="AU226" s="142" t="s">
        <v>77</v>
      </c>
      <c r="AY226" s="18" t="s">
        <v>135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8" t="s">
        <v>75</v>
      </c>
      <c r="BK226" s="143">
        <f>ROUND(I226*H226,2)</f>
        <v>0</v>
      </c>
      <c r="BL226" s="18" t="s">
        <v>443</v>
      </c>
      <c r="BM226" s="142" t="s">
        <v>624</v>
      </c>
    </row>
    <row r="227" spans="1:65" s="13" customFormat="1">
      <c r="B227" s="151"/>
      <c r="D227" s="145" t="s">
        <v>144</v>
      </c>
      <c r="E227" s="152" t="s">
        <v>3</v>
      </c>
      <c r="F227" s="153" t="s">
        <v>625</v>
      </c>
      <c r="H227" s="154">
        <v>15.54</v>
      </c>
      <c r="L227" s="151"/>
      <c r="M227" s="155"/>
      <c r="N227" s="156"/>
      <c r="O227" s="156"/>
      <c r="P227" s="156"/>
      <c r="Q227" s="156"/>
      <c r="R227" s="156"/>
      <c r="S227" s="156"/>
      <c r="T227" s="157"/>
      <c r="AT227" s="152" t="s">
        <v>144</v>
      </c>
      <c r="AU227" s="152" t="s">
        <v>77</v>
      </c>
      <c r="AV227" s="13" t="s">
        <v>77</v>
      </c>
      <c r="AW227" s="13" t="s">
        <v>30</v>
      </c>
      <c r="AX227" s="13" t="s">
        <v>70</v>
      </c>
      <c r="AY227" s="152" t="s">
        <v>135</v>
      </c>
    </row>
    <row r="228" spans="1:65" s="13" customFormat="1">
      <c r="B228" s="151"/>
      <c r="D228" s="145" t="s">
        <v>144</v>
      </c>
      <c r="E228" s="152" t="s">
        <v>3</v>
      </c>
      <c r="F228" s="153" t="s">
        <v>626</v>
      </c>
      <c r="H228" s="154">
        <v>-0.436</v>
      </c>
      <c r="L228" s="151"/>
      <c r="M228" s="155"/>
      <c r="N228" s="156"/>
      <c r="O228" s="156"/>
      <c r="P228" s="156"/>
      <c r="Q228" s="156"/>
      <c r="R228" s="156"/>
      <c r="S228" s="156"/>
      <c r="T228" s="157"/>
      <c r="AT228" s="152" t="s">
        <v>144</v>
      </c>
      <c r="AU228" s="152" t="s">
        <v>77</v>
      </c>
      <c r="AV228" s="13" t="s">
        <v>77</v>
      </c>
      <c r="AW228" s="13" t="s">
        <v>30</v>
      </c>
      <c r="AX228" s="13" t="s">
        <v>70</v>
      </c>
      <c r="AY228" s="152" t="s">
        <v>135</v>
      </c>
    </row>
    <row r="229" spans="1:65" s="14" customFormat="1">
      <c r="B229" s="158"/>
      <c r="D229" s="145" t="s">
        <v>144</v>
      </c>
      <c r="E229" s="159" t="s">
        <v>3</v>
      </c>
      <c r="F229" s="160" t="s">
        <v>147</v>
      </c>
      <c r="H229" s="161">
        <v>15.103999999999999</v>
      </c>
      <c r="L229" s="158"/>
      <c r="M229" s="162"/>
      <c r="N229" s="163"/>
      <c r="O229" s="163"/>
      <c r="P229" s="163"/>
      <c r="Q229" s="163"/>
      <c r="R229" s="163"/>
      <c r="S229" s="163"/>
      <c r="T229" s="164"/>
      <c r="AT229" s="159" t="s">
        <v>144</v>
      </c>
      <c r="AU229" s="159" t="s">
        <v>77</v>
      </c>
      <c r="AV229" s="14" t="s">
        <v>142</v>
      </c>
      <c r="AW229" s="14" t="s">
        <v>30</v>
      </c>
      <c r="AX229" s="14" t="s">
        <v>75</v>
      </c>
      <c r="AY229" s="159" t="s">
        <v>135</v>
      </c>
    </row>
    <row r="230" spans="1:65" s="13" customFormat="1">
      <c r="B230" s="151"/>
      <c r="D230" s="145" t="s">
        <v>144</v>
      </c>
      <c r="F230" s="153" t="s">
        <v>627</v>
      </c>
      <c r="H230" s="154">
        <v>30.207999999999998</v>
      </c>
      <c r="L230" s="151"/>
      <c r="M230" s="155"/>
      <c r="N230" s="156"/>
      <c r="O230" s="156"/>
      <c r="P230" s="156"/>
      <c r="Q230" s="156"/>
      <c r="R230" s="156"/>
      <c r="S230" s="156"/>
      <c r="T230" s="157"/>
      <c r="AT230" s="152" t="s">
        <v>144</v>
      </c>
      <c r="AU230" s="152" t="s">
        <v>77</v>
      </c>
      <c r="AV230" s="13" t="s">
        <v>77</v>
      </c>
      <c r="AW230" s="13" t="s">
        <v>4</v>
      </c>
      <c r="AX230" s="13" t="s">
        <v>75</v>
      </c>
      <c r="AY230" s="152" t="s">
        <v>135</v>
      </c>
    </row>
    <row r="231" spans="1:65" s="2" customFormat="1" ht="33" customHeight="1">
      <c r="A231" s="298"/>
      <c r="B231" s="131"/>
      <c r="C231" s="132" t="s">
        <v>377</v>
      </c>
      <c r="D231" s="132" t="s">
        <v>137</v>
      </c>
      <c r="E231" s="133" t="s">
        <v>628</v>
      </c>
      <c r="F231" s="134" t="s">
        <v>629</v>
      </c>
      <c r="G231" s="135" t="s">
        <v>228</v>
      </c>
      <c r="H231" s="136">
        <v>44</v>
      </c>
      <c r="I231" s="137"/>
      <c r="J231" s="137">
        <f>ROUND(I231*H231,2)</f>
        <v>0</v>
      </c>
      <c r="K231" s="134" t="s">
        <v>141</v>
      </c>
      <c r="L231" s="31"/>
      <c r="M231" s="138" t="s">
        <v>3</v>
      </c>
      <c r="N231" s="139" t="s">
        <v>41</v>
      </c>
      <c r="O231" s="140">
        <v>0.46800000000000003</v>
      </c>
      <c r="P231" s="140">
        <f>O231*H231</f>
        <v>20.592000000000002</v>
      </c>
      <c r="Q231" s="140">
        <v>0</v>
      </c>
      <c r="R231" s="140">
        <f>Q231*H231</f>
        <v>0</v>
      </c>
      <c r="S231" s="140">
        <v>0</v>
      </c>
      <c r="T231" s="141">
        <f>S231*H231</f>
        <v>0</v>
      </c>
      <c r="U231" s="298"/>
      <c r="V231" s="298"/>
      <c r="W231" s="298"/>
      <c r="X231" s="298"/>
      <c r="Y231" s="298"/>
      <c r="Z231" s="298"/>
      <c r="AA231" s="298"/>
      <c r="AB231" s="298"/>
      <c r="AC231" s="298"/>
      <c r="AD231" s="298"/>
      <c r="AE231" s="298"/>
      <c r="AR231" s="142" t="s">
        <v>405</v>
      </c>
      <c r="AT231" s="142" t="s">
        <v>137</v>
      </c>
      <c r="AU231" s="142" t="s">
        <v>77</v>
      </c>
      <c r="AY231" s="18" t="s">
        <v>135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8" t="s">
        <v>75</v>
      </c>
      <c r="BK231" s="143">
        <f>ROUND(I231*H231,2)</f>
        <v>0</v>
      </c>
      <c r="BL231" s="18" t="s">
        <v>405</v>
      </c>
      <c r="BM231" s="142" t="s">
        <v>630</v>
      </c>
    </row>
    <row r="232" spans="1:65" s="12" customFormat="1">
      <c r="B232" s="144"/>
      <c r="D232" s="145" t="s">
        <v>144</v>
      </c>
      <c r="E232" s="146" t="s">
        <v>3</v>
      </c>
      <c r="F232" s="147" t="s">
        <v>465</v>
      </c>
      <c r="H232" s="146" t="s">
        <v>3</v>
      </c>
      <c r="L232" s="144"/>
      <c r="M232" s="148"/>
      <c r="N232" s="149"/>
      <c r="O232" s="149"/>
      <c r="P232" s="149"/>
      <c r="Q232" s="149"/>
      <c r="R232" s="149"/>
      <c r="S232" s="149"/>
      <c r="T232" s="150"/>
      <c r="AT232" s="146" t="s">
        <v>144</v>
      </c>
      <c r="AU232" s="146" t="s">
        <v>77</v>
      </c>
      <c r="AV232" s="12" t="s">
        <v>75</v>
      </c>
      <c r="AW232" s="12" t="s">
        <v>30</v>
      </c>
      <c r="AX232" s="12" t="s">
        <v>70</v>
      </c>
      <c r="AY232" s="146" t="s">
        <v>135</v>
      </c>
    </row>
    <row r="233" spans="1:65" s="12" customFormat="1">
      <c r="B233" s="144"/>
      <c r="D233" s="145" t="s">
        <v>144</v>
      </c>
      <c r="E233" s="146" t="s">
        <v>3</v>
      </c>
      <c r="F233" s="147" t="s">
        <v>466</v>
      </c>
      <c r="H233" s="146" t="s">
        <v>3</v>
      </c>
      <c r="L233" s="144"/>
      <c r="M233" s="148"/>
      <c r="N233" s="149"/>
      <c r="O233" s="149"/>
      <c r="P233" s="149"/>
      <c r="Q233" s="149"/>
      <c r="R233" s="149"/>
      <c r="S233" s="149"/>
      <c r="T233" s="150"/>
      <c r="AT233" s="146" t="s">
        <v>144</v>
      </c>
      <c r="AU233" s="146" t="s">
        <v>77</v>
      </c>
      <c r="AV233" s="12" t="s">
        <v>75</v>
      </c>
      <c r="AW233" s="12" t="s">
        <v>30</v>
      </c>
      <c r="AX233" s="12" t="s">
        <v>70</v>
      </c>
      <c r="AY233" s="146" t="s">
        <v>135</v>
      </c>
    </row>
    <row r="234" spans="1:65" s="13" customFormat="1">
      <c r="B234" s="151"/>
      <c r="D234" s="145" t="s">
        <v>144</v>
      </c>
      <c r="E234" s="152" t="s">
        <v>3</v>
      </c>
      <c r="F234" s="153" t="s">
        <v>582</v>
      </c>
      <c r="H234" s="154">
        <v>44</v>
      </c>
      <c r="L234" s="151"/>
      <c r="M234" s="155"/>
      <c r="N234" s="156"/>
      <c r="O234" s="156"/>
      <c r="P234" s="156"/>
      <c r="Q234" s="156"/>
      <c r="R234" s="156"/>
      <c r="S234" s="156"/>
      <c r="T234" s="157"/>
      <c r="AT234" s="152" t="s">
        <v>144</v>
      </c>
      <c r="AU234" s="152" t="s">
        <v>77</v>
      </c>
      <c r="AV234" s="13" t="s">
        <v>77</v>
      </c>
      <c r="AW234" s="13" t="s">
        <v>30</v>
      </c>
      <c r="AX234" s="13" t="s">
        <v>70</v>
      </c>
      <c r="AY234" s="152" t="s">
        <v>135</v>
      </c>
    </row>
    <row r="235" spans="1:65" s="14" customFormat="1">
      <c r="B235" s="158"/>
      <c r="D235" s="145" t="s">
        <v>144</v>
      </c>
      <c r="E235" s="159" t="s">
        <v>3</v>
      </c>
      <c r="F235" s="160" t="s">
        <v>147</v>
      </c>
      <c r="H235" s="161">
        <v>44</v>
      </c>
      <c r="L235" s="158"/>
      <c r="M235" s="162"/>
      <c r="N235" s="163"/>
      <c r="O235" s="163"/>
      <c r="P235" s="163"/>
      <c r="Q235" s="163"/>
      <c r="R235" s="163"/>
      <c r="S235" s="163"/>
      <c r="T235" s="164"/>
      <c r="AT235" s="159" t="s">
        <v>144</v>
      </c>
      <c r="AU235" s="159" t="s">
        <v>77</v>
      </c>
      <c r="AV235" s="14" t="s">
        <v>142</v>
      </c>
      <c r="AW235" s="14" t="s">
        <v>30</v>
      </c>
      <c r="AX235" s="14" t="s">
        <v>75</v>
      </c>
      <c r="AY235" s="159" t="s">
        <v>135</v>
      </c>
    </row>
    <row r="236" spans="1:65" s="2" customFormat="1" ht="16.5" customHeight="1">
      <c r="A236" s="298"/>
      <c r="B236" s="131"/>
      <c r="C236" s="168" t="s">
        <v>378</v>
      </c>
      <c r="D236" s="168" t="s">
        <v>368</v>
      </c>
      <c r="E236" s="169" t="s">
        <v>622</v>
      </c>
      <c r="F236" s="170" t="s">
        <v>623</v>
      </c>
      <c r="G236" s="171" t="s">
        <v>268</v>
      </c>
      <c r="H236" s="172">
        <v>16.908000000000001</v>
      </c>
      <c r="I236" s="173"/>
      <c r="J236" s="173">
        <f>ROUND(I236*H236,2)</f>
        <v>0</v>
      </c>
      <c r="K236" s="170" t="s">
        <v>141</v>
      </c>
      <c r="L236" s="174"/>
      <c r="M236" s="175" t="s">
        <v>3</v>
      </c>
      <c r="N236" s="176" t="s">
        <v>41</v>
      </c>
      <c r="O236" s="140">
        <v>0</v>
      </c>
      <c r="P236" s="140">
        <f>O236*H236</f>
        <v>0</v>
      </c>
      <c r="Q236" s="140">
        <v>1</v>
      </c>
      <c r="R236" s="140">
        <f>Q236*H236</f>
        <v>16.908000000000001</v>
      </c>
      <c r="S236" s="140">
        <v>0</v>
      </c>
      <c r="T236" s="141">
        <f>S236*H236</f>
        <v>0</v>
      </c>
      <c r="U236" s="298"/>
      <c r="V236" s="298"/>
      <c r="W236" s="298"/>
      <c r="X236" s="298"/>
      <c r="Y236" s="298"/>
      <c r="Z236" s="298"/>
      <c r="AA236" s="298"/>
      <c r="AB236" s="298"/>
      <c r="AC236" s="298"/>
      <c r="AD236" s="298"/>
      <c r="AE236" s="298"/>
      <c r="AR236" s="142" t="s">
        <v>444</v>
      </c>
      <c r="AT236" s="142" t="s">
        <v>368</v>
      </c>
      <c r="AU236" s="142" t="s">
        <v>77</v>
      </c>
      <c r="AY236" s="18" t="s">
        <v>135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8" t="s">
        <v>75</v>
      </c>
      <c r="BK236" s="143">
        <f>ROUND(I236*H236,2)</f>
        <v>0</v>
      </c>
      <c r="BL236" s="18" t="s">
        <v>405</v>
      </c>
      <c r="BM236" s="142" t="s">
        <v>631</v>
      </c>
    </row>
    <row r="237" spans="1:65" s="13" customFormat="1">
      <c r="B237" s="151"/>
      <c r="D237" s="145" t="s">
        <v>144</v>
      </c>
      <c r="E237" s="152" t="s">
        <v>3</v>
      </c>
      <c r="F237" s="153" t="s">
        <v>632</v>
      </c>
      <c r="H237" s="154">
        <v>8.8000000000000007</v>
      </c>
      <c r="L237" s="151"/>
      <c r="M237" s="155"/>
      <c r="N237" s="156"/>
      <c r="O237" s="156"/>
      <c r="P237" s="156"/>
      <c r="Q237" s="156"/>
      <c r="R237" s="156"/>
      <c r="S237" s="156"/>
      <c r="T237" s="157"/>
      <c r="AT237" s="152" t="s">
        <v>144</v>
      </c>
      <c r="AU237" s="152" t="s">
        <v>77</v>
      </c>
      <c r="AV237" s="13" t="s">
        <v>77</v>
      </c>
      <c r="AW237" s="13" t="s">
        <v>30</v>
      </c>
      <c r="AX237" s="13" t="s">
        <v>70</v>
      </c>
      <c r="AY237" s="152" t="s">
        <v>135</v>
      </c>
    </row>
    <row r="238" spans="1:65" s="13" customFormat="1">
      <c r="B238" s="151"/>
      <c r="D238" s="145" t="s">
        <v>144</v>
      </c>
      <c r="E238" s="152" t="s">
        <v>3</v>
      </c>
      <c r="F238" s="153" t="s">
        <v>633</v>
      </c>
      <c r="H238" s="154">
        <v>-0.34599999999999997</v>
      </c>
      <c r="L238" s="151"/>
      <c r="M238" s="155"/>
      <c r="N238" s="156"/>
      <c r="O238" s="156"/>
      <c r="P238" s="156"/>
      <c r="Q238" s="156"/>
      <c r="R238" s="156"/>
      <c r="S238" s="156"/>
      <c r="T238" s="157"/>
      <c r="AT238" s="152" t="s">
        <v>144</v>
      </c>
      <c r="AU238" s="152" t="s">
        <v>77</v>
      </c>
      <c r="AV238" s="13" t="s">
        <v>77</v>
      </c>
      <c r="AW238" s="13" t="s">
        <v>30</v>
      </c>
      <c r="AX238" s="13" t="s">
        <v>70</v>
      </c>
      <c r="AY238" s="152" t="s">
        <v>135</v>
      </c>
    </row>
    <row r="239" spans="1:65" s="14" customFormat="1">
      <c r="B239" s="158"/>
      <c r="D239" s="145" t="s">
        <v>144</v>
      </c>
      <c r="E239" s="159" t="s">
        <v>3</v>
      </c>
      <c r="F239" s="160" t="s">
        <v>147</v>
      </c>
      <c r="H239" s="161">
        <v>8.4540000000000006</v>
      </c>
      <c r="L239" s="158"/>
      <c r="M239" s="162"/>
      <c r="N239" s="163"/>
      <c r="O239" s="163"/>
      <c r="P239" s="163"/>
      <c r="Q239" s="163"/>
      <c r="R239" s="163"/>
      <c r="S239" s="163"/>
      <c r="T239" s="164"/>
      <c r="AT239" s="159" t="s">
        <v>144</v>
      </c>
      <c r="AU239" s="159" t="s">
        <v>77</v>
      </c>
      <c r="AV239" s="14" t="s">
        <v>142</v>
      </c>
      <c r="AW239" s="14" t="s">
        <v>30</v>
      </c>
      <c r="AX239" s="14" t="s">
        <v>75</v>
      </c>
      <c r="AY239" s="159" t="s">
        <v>135</v>
      </c>
    </row>
    <row r="240" spans="1:65" s="13" customFormat="1">
      <c r="B240" s="151"/>
      <c r="D240" s="145" t="s">
        <v>144</v>
      </c>
      <c r="F240" s="153" t="s">
        <v>634</v>
      </c>
      <c r="H240" s="154">
        <v>16.908000000000001</v>
      </c>
      <c r="L240" s="151"/>
      <c r="M240" s="155"/>
      <c r="N240" s="156"/>
      <c r="O240" s="156"/>
      <c r="P240" s="156"/>
      <c r="Q240" s="156"/>
      <c r="R240" s="156"/>
      <c r="S240" s="156"/>
      <c r="T240" s="157"/>
      <c r="AT240" s="152" t="s">
        <v>144</v>
      </c>
      <c r="AU240" s="152" t="s">
        <v>77</v>
      </c>
      <c r="AV240" s="13" t="s">
        <v>77</v>
      </c>
      <c r="AW240" s="13" t="s">
        <v>4</v>
      </c>
      <c r="AX240" s="13" t="s">
        <v>75</v>
      </c>
      <c r="AY240" s="152" t="s">
        <v>135</v>
      </c>
    </row>
    <row r="241" spans="1:65" s="2" customFormat="1" ht="16.5" customHeight="1">
      <c r="A241" s="298"/>
      <c r="B241" s="131"/>
      <c r="C241" s="132" t="s">
        <v>379</v>
      </c>
      <c r="D241" s="132" t="s">
        <v>137</v>
      </c>
      <c r="E241" s="133" t="s">
        <v>635</v>
      </c>
      <c r="F241" s="134" t="s">
        <v>636</v>
      </c>
      <c r="G241" s="135" t="s">
        <v>140</v>
      </c>
      <c r="H241" s="136">
        <v>99.7</v>
      </c>
      <c r="I241" s="137"/>
      <c r="J241" s="137">
        <f>ROUND(I241*H241,2)</f>
        <v>0</v>
      </c>
      <c r="K241" s="134" t="s">
        <v>141</v>
      </c>
      <c r="L241" s="31"/>
      <c r="M241" s="138" t="s">
        <v>3</v>
      </c>
      <c r="N241" s="139" t="s">
        <v>41</v>
      </c>
      <c r="O241" s="140">
        <v>0.14899999999999999</v>
      </c>
      <c r="P241" s="140">
        <f>O241*H241</f>
        <v>14.8553</v>
      </c>
      <c r="Q241" s="140">
        <v>0</v>
      </c>
      <c r="R241" s="140">
        <f>Q241*H241</f>
        <v>0</v>
      </c>
      <c r="S241" s="140">
        <v>0</v>
      </c>
      <c r="T241" s="141">
        <f>S241*H241</f>
        <v>0</v>
      </c>
      <c r="U241" s="298"/>
      <c r="V241" s="298"/>
      <c r="W241" s="298"/>
      <c r="X241" s="298"/>
      <c r="Y241" s="298"/>
      <c r="Z241" s="298"/>
      <c r="AA241" s="298"/>
      <c r="AB241" s="298"/>
      <c r="AC241" s="298"/>
      <c r="AD241" s="298"/>
      <c r="AE241" s="298"/>
      <c r="AR241" s="142" t="s">
        <v>405</v>
      </c>
      <c r="AT241" s="142" t="s">
        <v>137</v>
      </c>
      <c r="AU241" s="142" t="s">
        <v>77</v>
      </c>
      <c r="AY241" s="18" t="s">
        <v>135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8" t="s">
        <v>75</v>
      </c>
      <c r="BK241" s="143">
        <f>ROUND(I241*H241,2)</f>
        <v>0</v>
      </c>
      <c r="BL241" s="18" t="s">
        <v>405</v>
      </c>
      <c r="BM241" s="142" t="s">
        <v>637</v>
      </c>
    </row>
    <row r="242" spans="1:65" s="12" customFormat="1">
      <c r="B242" s="144"/>
      <c r="D242" s="145" t="s">
        <v>144</v>
      </c>
      <c r="E242" s="146" t="s">
        <v>3</v>
      </c>
      <c r="F242" s="147" t="s">
        <v>466</v>
      </c>
      <c r="H242" s="146" t="s">
        <v>3</v>
      </c>
      <c r="L242" s="144"/>
      <c r="M242" s="148"/>
      <c r="N242" s="149"/>
      <c r="O242" s="149"/>
      <c r="P242" s="149"/>
      <c r="Q242" s="149"/>
      <c r="R242" s="149"/>
      <c r="S242" s="149"/>
      <c r="T242" s="150"/>
      <c r="AT242" s="146" t="s">
        <v>144</v>
      </c>
      <c r="AU242" s="146" t="s">
        <v>77</v>
      </c>
      <c r="AV242" s="12" t="s">
        <v>75</v>
      </c>
      <c r="AW242" s="12" t="s">
        <v>30</v>
      </c>
      <c r="AX242" s="12" t="s">
        <v>70</v>
      </c>
      <c r="AY242" s="146" t="s">
        <v>135</v>
      </c>
    </row>
    <row r="243" spans="1:65" s="13" customFormat="1">
      <c r="B243" s="151"/>
      <c r="D243" s="145" t="s">
        <v>144</v>
      </c>
      <c r="E243" s="152" t="s">
        <v>3</v>
      </c>
      <c r="F243" s="153" t="s">
        <v>638</v>
      </c>
      <c r="H243" s="154">
        <v>77.7</v>
      </c>
      <c r="L243" s="151"/>
      <c r="M243" s="155"/>
      <c r="N243" s="156"/>
      <c r="O243" s="156"/>
      <c r="P243" s="156"/>
      <c r="Q243" s="156"/>
      <c r="R243" s="156"/>
      <c r="S243" s="156"/>
      <c r="T243" s="157"/>
      <c r="AT243" s="152" t="s">
        <v>144</v>
      </c>
      <c r="AU243" s="152" t="s">
        <v>77</v>
      </c>
      <c r="AV243" s="13" t="s">
        <v>77</v>
      </c>
      <c r="AW243" s="13" t="s">
        <v>30</v>
      </c>
      <c r="AX243" s="13" t="s">
        <v>70</v>
      </c>
      <c r="AY243" s="152" t="s">
        <v>135</v>
      </c>
    </row>
    <row r="244" spans="1:65" s="13" customFormat="1">
      <c r="B244" s="151"/>
      <c r="D244" s="145" t="s">
        <v>144</v>
      </c>
      <c r="E244" s="152" t="s">
        <v>3</v>
      </c>
      <c r="F244" s="153" t="s">
        <v>639</v>
      </c>
      <c r="H244" s="154">
        <v>22</v>
      </c>
      <c r="L244" s="151"/>
      <c r="M244" s="155"/>
      <c r="N244" s="156"/>
      <c r="O244" s="156"/>
      <c r="P244" s="156"/>
      <c r="Q244" s="156"/>
      <c r="R244" s="156"/>
      <c r="S244" s="156"/>
      <c r="T244" s="157"/>
      <c r="AT244" s="152" t="s">
        <v>144</v>
      </c>
      <c r="AU244" s="152" t="s">
        <v>77</v>
      </c>
      <c r="AV244" s="13" t="s">
        <v>77</v>
      </c>
      <c r="AW244" s="13" t="s">
        <v>30</v>
      </c>
      <c r="AX244" s="13" t="s">
        <v>70</v>
      </c>
      <c r="AY244" s="152" t="s">
        <v>135</v>
      </c>
    </row>
    <row r="245" spans="1:65" s="14" customFormat="1">
      <c r="B245" s="158"/>
      <c r="D245" s="145" t="s">
        <v>144</v>
      </c>
      <c r="E245" s="159" t="s">
        <v>3</v>
      </c>
      <c r="F245" s="160" t="s">
        <v>147</v>
      </c>
      <c r="H245" s="161">
        <v>99.7</v>
      </c>
      <c r="L245" s="158"/>
      <c r="M245" s="162"/>
      <c r="N245" s="163"/>
      <c r="O245" s="163"/>
      <c r="P245" s="163"/>
      <c r="Q245" s="163"/>
      <c r="R245" s="163"/>
      <c r="S245" s="163"/>
      <c r="T245" s="164"/>
      <c r="AT245" s="159" t="s">
        <v>144</v>
      </c>
      <c r="AU245" s="159" t="s">
        <v>77</v>
      </c>
      <c r="AV245" s="14" t="s">
        <v>142</v>
      </c>
      <c r="AW245" s="14" t="s">
        <v>30</v>
      </c>
      <c r="AX245" s="14" t="s">
        <v>75</v>
      </c>
      <c r="AY245" s="159" t="s">
        <v>135</v>
      </c>
    </row>
    <row r="246" spans="1:65" s="2" customFormat="1" ht="24">
      <c r="A246" s="298"/>
      <c r="B246" s="131"/>
      <c r="C246" s="132" t="s">
        <v>380</v>
      </c>
      <c r="D246" s="132" t="s">
        <v>137</v>
      </c>
      <c r="E246" s="133" t="s">
        <v>640</v>
      </c>
      <c r="F246" s="134" t="s">
        <v>641</v>
      </c>
      <c r="G246" s="135" t="s">
        <v>228</v>
      </c>
      <c r="H246" s="136">
        <v>10</v>
      </c>
      <c r="I246" s="137"/>
      <c r="J246" s="137">
        <f>ROUND(I246*H246,2)</f>
        <v>0</v>
      </c>
      <c r="K246" s="134" t="s">
        <v>141</v>
      </c>
      <c r="L246" s="31"/>
      <c r="M246" s="138" t="s">
        <v>3</v>
      </c>
      <c r="N246" s="139" t="s">
        <v>41</v>
      </c>
      <c r="O246" s="140">
        <v>0.70299999999999996</v>
      </c>
      <c r="P246" s="140">
        <f>O246*H246</f>
        <v>7.0299999999999994</v>
      </c>
      <c r="Q246" s="140">
        <v>2.7299999999999998E-3</v>
      </c>
      <c r="R246" s="140">
        <f>Q246*H246</f>
        <v>2.7299999999999998E-2</v>
      </c>
      <c r="S246" s="140">
        <v>0</v>
      </c>
      <c r="T246" s="141">
        <f>S246*H246</f>
        <v>0</v>
      </c>
      <c r="U246" s="298"/>
      <c r="V246" s="298"/>
      <c r="W246" s="298"/>
      <c r="X246" s="298"/>
      <c r="Y246" s="298"/>
      <c r="Z246" s="298"/>
      <c r="AA246" s="298"/>
      <c r="AB246" s="298"/>
      <c r="AC246" s="298"/>
      <c r="AD246" s="298"/>
      <c r="AE246" s="298"/>
      <c r="AR246" s="142" t="s">
        <v>405</v>
      </c>
      <c r="AT246" s="142" t="s">
        <v>137</v>
      </c>
      <c r="AU246" s="142" t="s">
        <v>77</v>
      </c>
      <c r="AY246" s="18" t="s">
        <v>135</v>
      </c>
      <c r="BE246" s="143">
        <f>IF(N246="základní",J246,0)</f>
        <v>0</v>
      </c>
      <c r="BF246" s="143">
        <f>IF(N246="snížená",J246,0)</f>
        <v>0</v>
      </c>
      <c r="BG246" s="143">
        <f>IF(N246="zákl. přenesená",J246,0)</f>
        <v>0</v>
      </c>
      <c r="BH246" s="143">
        <f>IF(N246="sníž. přenesená",J246,0)</f>
        <v>0</v>
      </c>
      <c r="BI246" s="143">
        <f>IF(N246="nulová",J246,0)</f>
        <v>0</v>
      </c>
      <c r="BJ246" s="18" t="s">
        <v>75</v>
      </c>
      <c r="BK246" s="143">
        <f>ROUND(I246*H246,2)</f>
        <v>0</v>
      </c>
      <c r="BL246" s="18" t="s">
        <v>405</v>
      </c>
      <c r="BM246" s="142" t="s">
        <v>642</v>
      </c>
    </row>
    <row r="247" spans="1:65" s="12" customFormat="1">
      <c r="B247" s="144"/>
      <c r="D247" s="145" t="s">
        <v>144</v>
      </c>
      <c r="E247" s="146" t="s">
        <v>3</v>
      </c>
      <c r="F247" s="147" t="s">
        <v>465</v>
      </c>
      <c r="H247" s="146" t="s">
        <v>3</v>
      </c>
      <c r="L247" s="144"/>
      <c r="M247" s="148"/>
      <c r="N247" s="149"/>
      <c r="O247" s="149"/>
      <c r="P247" s="149"/>
      <c r="Q247" s="149"/>
      <c r="R247" s="149"/>
      <c r="S247" s="149"/>
      <c r="T247" s="150"/>
      <c r="AT247" s="146" t="s">
        <v>144</v>
      </c>
      <c r="AU247" s="146" t="s">
        <v>77</v>
      </c>
      <c r="AV247" s="12" t="s">
        <v>75</v>
      </c>
      <c r="AW247" s="12" t="s">
        <v>30</v>
      </c>
      <c r="AX247" s="12" t="s">
        <v>70</v>
      </c>
      <c r="AY247" s="146" t="s">
        <v>135</v>
      </c>
    </row>
    <row r="248" spans="1:65" s="12" customFormat="1">
      <c r="B248" s="144"/>
      <c r="D248" s="145" t="s">
        <v>144</v>
      </c>
      <c r="E248" s="146" t="s">
        <v>3</v>
      </c>
      <c r="F248" s="147" t="s">
        <v>466</v>
      </c>
      <c r="H248" s="146" t="s">
        <v>3</v>
      </c>
      <c r="L248" s="144"/>
      <c r="M248" s="148"/>
      <c r="N248" s="149"/>
      <c r="O248" s="149"/>
      <c r="P248" s="149"/>
      <c r="Q248" s="149"/>
      <c r="R248" s="149"/>
      <c r="S248" s="149"/>
      <c r="T248" s="150"/>
      <c r="AT248" s="146" t="s">
        <v>144</v>
      </c>
      <c r="AU248" s="146" t="s">
        <v>77</v>
      </c>
      <c r="AV248" s="12" t="s">
        <v>75</v>
      </c>
      <c r="AW248" s="12" t="s">
        <v>30</v>
      </c>
      <c r="AX248" s="12" t="s">
        <v>70</v>
      </c>
      <c r="AY248" s="146" t="s">
        <v>135</v>
      </c>
    </row>
    <row r="249" spans="1:65" s="13" customFormat="1">
      <c r="B249" s="151"/>
      <c r="D249" s="145" t="s">
        <v>144</v>
      </c>
      <c r="E249" s="152" t="s">
        <v>3</v>
      </c>
      <c r="F249" s="153" t="s">
        <v>361</v>
      </c>
      <c r="H249" s="154">
        <v>10</v>
      </c>
      <c r="L249" s="151"/>
      <c r="M249" s="155"/>
      <c r="N249" s="156"/>
      <c r="O249" s="156"/>
      <c r="P249" s="156"/>
      <c r="Q249" s="156"/>
      <c r="R249" s="156"/>
      <c r="S249" s="156"/>
      <c r="T249" s="157"/>
      <c r="AT249" s="152" t="s">
        <v>144</v>
      </c>
      <c r="AU249" s="152" t="s">
        <v>77</v>
      </c>
      <c r="AV249" s="13" t="s">
        <v>77</v>
      </c>
      <c r="AW249" s="13" t="s">
        <v>30</v>
      </c>
      <c r="AX249" s="13" t="s">
        <v>70</v>
      </c>
      <c r="AY249" s="152" t="s">
        <v>135</v>
      </c>
    </row>
    <row r="250" spans="1:65" s="14" customFormat="1">
      <c r="B250" s="158"/>
      <c r="D250" s="145" t="s">
        <v>144</v>
      </c>
      <c r="E250" s="159" t="s">
        <v>3</v>
      </c>
      <c r="F250" s="160" t="s">
        <v>147</v>
      </c>
      <c r="H250" s="161">
        <v>10</v>
      </c>
      <c r="L250" s="158"/>
      <c r="M250" s="162"/>
      <c r="N250" s="163"/>
      <c r="O250" s="163"/>
      <c r="P250" s="163"/>
      <c r="Q250" s="163"/>
      <c r="R250" s="163"/>
      <c r="S250" s="163"/>
      <c r="T250" s="164"/>
      <c r="AT250" s="159" t="s">
        <v>144</v>
      </c>
      <c r="AU250" s="159" t="s">
        <v>77</v>
      </c>
      <c r="AV250" s="14" t="s">
        <v>142</v>
      </c>
      <c r="AW250" s="14" t="s">
        <v>30</v>
      </c>
      <c r="AX250" s="14" t="s">
        <v>75</v>
      </c>
      <c r="AY250" s="159" t="s">
        <v>135</v>
      </c>
    </row>
    <row r="251" spans="1:65" s="2" customFormat="1" ht="16.5" customHeight="1">
      <c r="A251" s="298"/>
      <c r="B251" s="131"/>
      <c r="C251" s="168" t="s">
        <v>382</v>
      </c>
      <c r="D251" s="168" t="s">
        <v>368</v>
      </c>
      <c r="E251" s="169" t="s">
        <v>643</v>
      </c>
      <c r="F251" s="170" t="s">
        <v>644</v>
      </c>
      <c r="G251" s="171" t="s">
        <v>228</v>
      </c>
      <c r="H251" s="172">
        <v>10.3</v>
      </c>
      <c r="I251" s="173"/>
      <c r="J251" s="173">
        <f>ROUND(I251*H251,2)</f>
        <v>0</v>
      </c>
      <c r="K251" s="170" t="s">
        <v>141</v>
      </c>
      <c r="L251" s="174"/>
      <c r="M251" s="175" t="s">
        <v>3</v>
      </c>
      <c r="N251" s="176" t="s">
        <v>41</v>
      </c>
      <c r="O251" s="140">
        <v>0</v>
      </c>
      <c r="P251" s="140">
        <f>O251*H251</f>
        <v>0</v>
      </c>
      <c r="Q251" s="140">
        <v>1.234E-2</v>
      </c>
      <c r="R251" s="140">
        <f>Q251*H251</f>
        <v>0.12710200000000002</v>
      </c>
      <c r="S251" s="140">
        <v>0</v>
      </c>
      <c r="T251" s="141">
        <f>S251*H251</f>
        <v>0</v>
      </c>
      <c r="U251" s="298"/>
      <c r="V251" s="298"/>
      <c r="W251" s="298"/>
      <c r="X251" s="298"/>
      <c r="Y251" s="298"/>
      <c r="Z251" s="298"/>
      <c r="AA251" s="298"/>
      <c r="AB251" s="298"/>
      <c r="AC251" s="298"/>
      <c r="AD251" s="298"/>
      <c r="AE251" s="298"/>
      <c r="AR251" s="142" t="s">
        <v>443</v>
      </c>
      <c r="AT251" s="142" t="s">
        <v>368</v>
      </c>
      <c r="AU251" s="142" t="s">
        <v>77</v>
      </c>
      <c r="AY251" s="18" t="s">
        <v>135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8" t="s">
        <v>75</v>
      </c>
      <c r="BK251" s="143">
        <f>ROUND(I251*H251,2)</f>
        <v>0</v>
      </c>
      <c r="BL251" s="18" t="s">
        <v>443</v>
      </c>
      <c r="BM251" s="142" t="s">
        <v>645</v>
      </c>
    </row>
    <row r="252" spans="1:65" s="13" customFormat="1">
      <c r="B252" s="151"/>
      <c r="D252" s="145" t="s">
        <v>144</v>
      </c>
      <c r="F252" s="153" t="s">
        <v>381</v>
      </c>
      <c r="H252" s="154">
        <v>10.3</v>
      </c>
      <c r="L252" s="151"/>
      <c r="M252" s="155"/>
      <c r="N252" s="156"/>
      <c r="O252" s="156"/>
      <c r="P252" s="156"/>
      <c r="Q252" s="156"/>
      <c r="R252" s="156"/>
      <c r="S252" s="156"/>
      <c r="T252" s="157"/>
      <c r="AT252" s="152" t="s">
        <v>144</v>
      </c>
      <c r="AU252" s="152" t="s">
        <v>77</v>
      </c>
      <c r="AV252" s="13" t="s">
        <v>77</v>
      </c>
      <c r="AW252" s="13" t="s">
        <v>4</v>
      </c>
      <c r="AX252" s="13" t="s">
        <v>75</v>
      </c>
      <c r="AY252" s="152" t="s">
        <v>135</v>
      </c>
    </row>
    <row r="253" spans="1:65" s="2" customFormat="1" ht="24">
      <c r="A253" s="298"/>
      <c r="B253" s="131"/>
      <c r="C253" s="132" t="s">
        <v>383</v>
      </c>
      <c r="D253" s="132" t="s">
        <v>137</v>
      </c>
      <c r="E253" s="133" t="s">
        <v>646</v>
      </c>
      <c r="F253" s="134" t="s">
        <v>647</v>
      </c>
      <c r="G253" s="135" t="s">
        <v>279</v>
      </c>
      <c r="H253" s="136">
        <v>1</v>
      </c>
      <c r="I253" s="137"/>
      <c r="J253" s="137">
        <f>ROUND(I253*H253,2)</f>
        <v>0</v>
      </c>
      <c r="K253" s="134" t="s">
        <v>141</v>
      </c>
      <c r="L253" s="31"/>
      <c r="M253" s="138" t="s">
        <v>3</v>
      </c>
      <c r="N253" s="139" t="s">
        <v>41</v>
      </c>
      <c r="O253" s="140">
        <v>12.03</v>
      </c>
      <c r="P253" s="140">
        <f>O253*H253</f>
        <v>12.03</v>
      </c>
      <c r="Q253" s="140">
        <v>0</v>
      </c>
      <c r="R253" s="140">
        <f>Q253*H253</f>
        <v>0</v>
      </c>
      <c r="S253" s="140">
        <v>0</v>
      </c>
      <c r="T253" s="141">
        <f>S253*H253</f>
        <v>0</v>
      </c>
      <c r="U253" s="298"/>
      <c r="V253" s="298"/>
      <c r="W253" s="298"/>
      <c r="X253" s="298"/>
      <c r="Y253" s="298"/>
      <c r="Z253" s="298"/>
      <c r="AA253" s="298"/>
      <c r="AB253" s="298"/>
      <c r="AC253" s="298"/>
      <c r="AD253" s="298"/>
      <c r="AE253" s="298"/>
      <c r="AR253" s="142" t="s">
        <v>405</v>
      </c>
      <c r="AT253" s="142" t="s">
        <v>137</v>
      </c>
      <c r="AU253" s="142" t="s">
        <v>77</v>
      </c>
      <c r="AY253" s="18" t="s">
        <v>135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8" t="s">
        <v>75</v>
      </c>
      <c r="BK253" s="143">
        <f>ROUND(I253*H253,2)</f>
        <v>0</v>
      </c>
      <c r="BL253" s="18" t="s">
        <v>405</v>
      </c>
      <c r="BM253" s="142" t="s">
        <v>648</v>
      </c>
    </row>
    <row r="254" spans="1:65" s="12" customFormat="1">
      <c r="B254" s="144"/>
      <c r="D254" s="145" t="s">
        <v>144</v>
      </c>
      <c r="E254" s="146" t="s">
        <v>3</v>
      </c>
      <c r="F254" s="147" t="s">
        <v>465</v>
      </c>
      <c r="H254" s="146" t="s">
        <v>3</v>
      </c>
      <c r="L254" s="144"/>
      <c r="M254" s="148"/>
      <c r="N254" s="149"/>
      <c r="O254" s="149"/>
      <c r="P254" s="149"/>
      <c r="Q254" s="149"/>
      <c r="R254" s="149"/>
      <c r="S254" s="149"/>
      <c r="T254" s="150"/>
      <c r="AT254" s="146" t="s">
        <v>144</v>
      </c>
      <c r="AU254" s="146" t="s">
        <v>77</v>
      </c>
      <c r="AV254" s="12" t="s">
        <v>75</v>
      </c>
      <c r="AW254" s="12" t="s">
        <v>30</v>
      </c>
      <c r="AX254" s="12" t="s">
        <v>70</v>
      </c>
      <c r="AY254" s="146" t="s">
        <v>135</v>
      </c>
    </row>
    <row r="255" spans="1:65" s="12" customFormat="1">
      <c r="B255" s="144"/>
      <c r="D255" s="145" t="s">
        <v>144</v>
      </c>
      <c r="E255" s="146" t="s">
        <v>3</v>
      </c>
      <c r="F255" s="147" t="s">
        <v>466</v>
      </c>
      <c r="H255" s="146" t="s">
        <v>3</v>
      </c>
      <c r="L255" s="144"/>
      <c r="M255" s="148"/>
      <c r="N255" s="149"/>
      <c r="O255" s="149"/>
      <c r="P255" s="149"/>
      <c r="Q255" s="149"/>
      <c r="R255" s="149"/>
      <c r="S255" s="149"/>
      <c r="T255" s="150"/>
      <c r="AT255" s="146" t="s">
        <v>144</v>
      </c>
      <c r="AU255" s="146" t="s">
        <v>77</v>
      </c>
      <c r="AV255" s="12" t="s">
        <v>75</v>
      </c>
      <c r="AW255" s="12" t="s">
        <v>30</v>
      </c>
      <c r="AX255" s="12" t="s">
        <v>70</v>
      </c>
      <c r="AY255" s="146" t="s">
        <v>135</v>
      </c>
    </row>
    <row r="256" spans="1:65" s="13" customFormat="1">
      <c r="B256" s="151"/>
      <c r="D256" s="145" t="s">
        <v>144</v>
      </c>
      <c r="E256" s="152" t="s">
        <v>3</v>
      </c>
      <c r="F256" s="153" t="s">
        <v>287</v>
      </c>
      <c r="H256" s="154">
        <v>1</v>
      </c>
      <c r="L256" s="151"/>
      <c r="M256" s="155"/>
      <c r="N256" s="156"/>
      <c r="O256" s="156"/>
      <c r="P256" s="156"/>
      <c r="Q256" s="156"/>
      <c r="R256" s="156"/>
      <c r="S256" s="156"/>
      <c r="T256" s="157"/>
      <c r="AT256" s="152" t="s">
        <v>144</v>
      </c>
      <c r="AU256" s="152" t="s">
        <v>77</v>
      </c>
      <c r="AV256" s="13" t="s">
        <v>77</v>
      </c>
      <c r="AW256" s="13" t="s">
        <v>30</v>
      </c>
      <c r="AX256" s="13" t="s">
        <v>70</v>
      </c>
      <c r="AY256" s="152" t="s">
        <v>135</v>
      </c>
    </row>
    <row r="257" spans="1:65" s="14" customFormat="1">
      <c r="B257" s="158"/>
      <c r="D257" s="145" t="s">
        <v>144</v>
      </c>
      <c r="E257" s="159" t="s">
        <v>3</v>
      </c>
      <c r="F257" s="160" t="s">
        <v>147</v>
      </c>
      <c r="H257" s="161">
        <v>1</v>
      </c>
      <c r="L257" s="158"/>
      <c r="M257" s="162"/>
      <c r="N257" s="163"/>
      <c r="O257" s="163"/>
      <c r="P257" s="163"/>
      <c r="Q257" s="163"/>
      <c r="R257" s="163"/>
      <c r="S257" s="163"/>
      <c r="T257" s="164"/>
      <c r="AT257" s="159" t="s">
        <v>144</v>
      </c>
      <c r="AU257" s="159" t="s">
        <v>77</v>
      </c>
      <c r="AV257" s="14" t="s">
        <v>142</v>
      </c>
      <c r="AW257" s="14" t="s">
        <v>30</v>
      </c>
      <c r="AX257" s="14" t="s">
        <v>75</v>
      </c>
      <c r="AY257" s="159" t="s">
        <v>135</v>
      </c>
    </row>
    <row r="258" spans="1:65" s="2" customFormat="1" ht="24">
      <c r="A258" s="298"/>
      <c r="B258" s="131"/>
      <c r="C258" s="132" t="s">
        <v>386</v>
      </c>
      <c r="D258" s="132" t="s">
        <v>137</v>
      </c>
      <c r="E258" s="133" t="s">
        <v>649</v>
      </c>
      <c r="F258" s="134" t="s">
        <v>650</v>
      </c>
      <c r="G258" s="135" t="s">
        <v>279</v>
      </c>
      <c r="H258" s="136">
        <v>1</v>
      </c>
      <c r="I258" s="137"/>
      <c r="J258" s="137">
        <f>ROUND(I258*H258,2)</f>
        <v>0</v>
      </c>
      <c r="K258" s="134" t="s">
        <v>141</v>
      </c>
      <c r="L258" s="31"/>
      <c r="M258" s="138" t="s">
        <v>3</v>
      </c>
      <c r="N258" s="139" t="s">
        <v>41</v>
      </c>
      <c r="O258" s="140">
        <v>6.02</v>
      </c>
      <c r="P258" s="140">
        <f>O258*H258</f>
        <v>6.02</v>
      </c>
      <c r="Q258" s="140">
        <v>0</v>
      </c>
      <c r="R258" s="140">
        <f>Q258*H258</f>
        <v>0</v>
      </c>
      <c r="S258" s="140">
        <v>0</v>
      </c>
      <c r="T258" s="141">
        <f>S258*H258</f>
        <v>0</v>
      </c>
      <c r="U258" s="298"/>
      <c r="V258" s="298"/>
      <c r="W258" s="298"/>
      <c r="X258" s="298"/>
      <c r="Y258" s="298"/>
      <c r="Z258" s="298"/>
      <c r="AA258" s="298"/>
      <c r="AB258" s="298"/>
      <c r="AC258" s="298"/>
      <c r="AD258" s="298"/>
      <c r="AE258" s="298"/>
      <c r="AR258" s="142" t="s">
        <v>405</v>
      </c>
      <c r="AT258" s="142" t="s">
        <v>137</v>
      </c>
      <c r="AU258" s="142" t="s">
        <v>77</v>
      </c>
      <c r="AY258" s="18" t="s">
        <v>135</v>
      </c>
      <c r="BE258" s="143">
        <f>IF(N258="základní",J258,0)</f>
        <v>0</v>
      </c>
      <c r="BF258" s="143">
        <f>IF(N258="snížená",J258,0)</f>
        <v>0</v>
      </c>
      <c r="BG258" s="143">
        <f>IF(N258="zákl. přenesená",J258,0)</f>
        <v>0</v>
      </c>
      <c r="BH258" s="143">
        <f>IF(N258="sníž. přenesená",J258,0)</f>
        <v>0</v>
      </c>
      <c r="BI258" s="143">
        <f>IF(N258="nulová",J258,0)</f>
        <v>0</v>
      </c>
      <c r="BJ258" s="18" t="s">
        <v>75</v>
      </c>
      <c r="BK258" s="143">
        <f>ROUND(I258*H258,2)</f>
        <v>0</v>
      </c>
      <c r="BL258" s="18" t="s">
        <v>405</v>
      </c>
      <c r="BM258" s="142" t="s">
        <v>651</v>
      </c>
    </row>
    <row r="259" spans="1:65" s="12" customFormat="1">
      <c r="B259" s="144"/>
      <c r="D259" s="145" t="s">
        <v>144</v>
      </c>
      <c r="E259" s="146" t="s">
        <v>3</v>
      </c>
      <c r="F259" s="147" t="s">
        <v>465</v>
      </c>
      <c r="H259" s="146" t="s">
        <v>3</v>
      </c>
      <c r="L259" s="144"/>
      <c r="M259" s="148"/>
      <c r="N259" s="149"/>
      <c r="O259" s="149"/>
      <c r="P259" s="149"/>
      <c r="Q259" s="149"/>
      <c r="R259" s="149"/>
      <c r="S259" s="149"/>
      <c r="T259" s="150"/>
      <c r="AT259" s="146" t="s">
        <v>144</v>
      </c>
      <c r="AU259" s="146" t="s">
        <v>77</v>
      </c>
      <c r="AV259" s="12" t="s">
        <v>75</v>
      </c>
      <c r="AW259" s="12" t="s">
        <v>30</v>
      </c>
      <c r="AX259" s="12" t="s">
        <v>70</v>
      </c>
      <c r="AY259" s="146" t="s">
        <v>135</v>
      </c>
    </row>
    <row r="260" spans="1:65" s="12" customFormat="1">
      <c r="B260" s="144"/>
      <c r="D260" s="145" t="s">
        <v>144</v>
      </c>
      <c r="E260" s="146" t="s">
        <v>3</v>
      </c>
      <c r="F260" s="147" t="s">
        <v>466</v>
      </c>
      <c r="H260" s="146" t="s">
        <v>3</v>
      </c>
      <c r="L260" s="144"/>
      <c r="M260" s="148"/>
      <c r="N260" s="149"/>
      <c r="O260" s="149"/>
      <c r="P260" s="149"/>
      <c r="Q260" s="149"/>
      <c r="R260" s="149"/>
      <c r="S260" s="149"/>
      <c r="T260" s="150"/>
      <c r="AT260" s="146" t="s">
        <v>144</v>
      </c>
      <c r="AU260" s="146" t="s">
        <v>77</v>
      </c>
      <c r="AV260" s="12" t="s">
        <v>75</v>
      </c>
      <c r="AW260" s="12" t="s">
        <v>30</v>
      </c>
      <c r="AX260" s="12" t="s">
        <v>70</v>
      </c>
      <c r="AY260" s="146" t="s">
        <v>135</v>
      </c>
    </row>
    <row r="261" spans="1:65" s="13" customFormat="1">
      <c r="B261" s="151"/>
      <c r="D261" s="145" t="s">
        <v>144</v>
      </c>
      <c r="E261" s="152" t="s">
        <v>3</v>
      </c>
      <c r="F261" s="153" t="s">
        <v>287</v>
      </c>
      <c r="H261" s="154">
        <v>1</v>
      </c>
      <c r="L261" s="151"/>
      <c r="M261" s="155"/>
      <c r="N261" s="156"/>
      <c r="O261" s="156"/>
      <c r="P261" s="156"/>
      <c r="Q261" s="156"/>
      <c r="R261" s="156"/>
      <c r="S261" s="156"/>
      <c r="T261" s="157"/>
      <c r="AT261" s="152" t="s">
        <v>144</v>
      </c>
      <c r="AU261" s="152" t="s">
        <v>77</v>
      </c>
      <c r="AV261" s="13" t="s">
        <v>77</v>
      </c>
      <c r="AW261" s="13" t="s">
        <v>30</v>
      </c>
      <c r="AX261" s="13" t="s">
        <v>70</v>
      </c>
      <c r="AY261" s="152" t="s">
        <v>135</v>
      </c>
    </row>
    <row r="262" spans="1:65" s="14" customFormat="1">
      <c r="B262" s="158"/>
      <c r="D262" s="145" t="s">
        <v>144</v>
      </c>
      <c r="E262" s="159" t="s">
        <v>3</v>
      </c>
      <c r="F262" s="160" t="s">
        <v>147</v>
      </c>
      <c r="H262" s="161">
        <v>1</v>
      </c>
      <c r="L262" s="158"/>
      <c r="M262" s="162"/>
      <c r="N262" s="163"/>
      <c r="O262" s="163"/>
      <c r="P262" s="163"/>
      <c r="Q262" s="163"/>
      <c r="R262" s="163"/>
      <c r="S262" s="163"/>
      <c r="T262" s="164"/>
      <c r="AT262" s="159" t="s">
        <v>144</v>
      </c>
      <c r="AU262" s="159" t="s">
        <v>77</v>
      </c>
      <c r="AV262" s="14" t="s">
        <v>142</v>
      </c>
      <c r="AW262" s="14" t="s">
        <v>30</v>
      </c>
      <c r="AX262" s="14" t="s">
        <v>75</v>
      </c>
      <c r="AY262" s="159" t="s">
        <v>135</v>
      </c>
    </row>
    <row r="263" spans="1:65" s="2" customFormat="1" ht="16.5" customHeight="1">
      <c r="A263" s="298"/>
      <c r="B263" s="131"/>
      <c r="C263" s="132" t="s">
        <v>389</v>
      </c>
      <c r="D263" s="132" t="s">
        <v>137</v>
      </c>
      <c r="E263" s="133" t="s">
        <v>652</v>
      </c>
      <c r="F263" s="134" t="s">
        <v>653</v>
      </c>
      <c r="G263" s="135" t="s">
        <v>244</v>
      </c>
      <c r="H263" s="136">
        <v>12.96</v>
      </c>
      <c r="I263" s="137"/>
      <c r="J263" s="137">
        <f>ROUND(I263*H263,2)</f>
        <v>0</v>
      </c>
      <c r="K263" s="134" t="s">
        <v>141</v>
      </c>
      <c r="L263" s="31"/>
      <c r="M263" s="138" t="s">
        <v>3</v>
      </c>
      <c r="N263" s="139" t="s">
        <v>41</v>
      </c>
      <c r="O263" s="140">
        <v>0.47699999999999998</v>
      </c>
      <c r="P263" s="140">
        <f>O263*H263</f>
        <v>6.1819199999999999</v>
      </c>
      <c r="Q263" s="140">
        <v>0</v>
      </c>
      <c r="R263" s="140">
        <f>Q263*H263</f>
        <v>0</v>
      </c>
      <c r="S263" s="140">
        <v>0</v>
      </c>
      <c r="T263" s="141">
        <f>S263*H263</f>
        <v>0</v>
      </c>
      <c r="U263" s="298"/>
      <c r="V263" s="298"/>
      <c r="W263" s="298"/>
      <c r="X263" s="298"/>
      <c r="Y263" s="298"/>
      <c r="Z263" s="298"/>
      <c r="AA263" s="298"/>
      <c r="AB263" s="298"/>
      <c r="AC263" s="298"/>
      <c r="AD263" s="298"/>
      <c r="AE263" s="298"/>
      <c r="AR263" s="142" t="s">
        <v>405</v>
      </c>
      <c r="AT263" s="142" t="s">
        <v>137</v>
      </c>
      <c r="AU263" s="142" t="s">
        <v>77</v>
      </c>
      <c r="AY263" s="18" t="s">
        <v>135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8" t="s">
        <v>75</v>
      </c>
      <c r="BK263" s="143">
        <f>ROUND(I263*H263,2)</f>
        <v>0</v>
      </c>
      <c r="BL263" s="18" t="s">
        <v>405</v>
      </c>
      <c r="BM263" s="142" t="s">
        <v>654</v>
      </c>
    </row>
    <row r="264" spans="1:65" s="12" customFormat="1">
      <c r="B264" s="144"/>
      <c r="D264" s="145" t="s">
        <v>144</v>
      </c>
      <c r="E264" s="146" t="s">
        <v>3</v>
      </c>
      <c r="F264" s="147" t="s">
        <v>465</v>
      </c>
      <c r="H264" s="146" t="s">
        <v>3</v>
      </c>
      <c r="L264" s="144"/>
      <c r="M264" s="148"/>
      <c r="N264" s="149"/>
      <c r="O264" s="149"/>
      <c r="P264" s="149"/>
      <c r="Q264" s="149"/>
      <c r="R264" s="149"/>
      <c r="S264" s="149"/>
      <c r="T264" s="150"/>
      <c r="AT264" s="146" t="s">
        <v>144</v>
      </c>
      <c r="AU264" s="146" t="s">
        <v>77</v>
      </c>
      <c r="AV264" s="12" t="s">
        <v>75</v>
      </c>
      <c r="AW264" s="12" t="s">
        <v>30</v>
      </c>
      <c r="AX264" s="12" t="s">
        <v>70</v>
      </c>
      <c r="AY264" s="146" t="s">
        <v>135</v>
      </c>
    </row>
    <row r="265" spans="1:65" s="12" customFormat="1">
      <c r="B265" s="144"/>
      <c r="D265" s="145" t="s">
        <v>144</v>
      </c>
      <c r="E265" s="146" t="s">
        <v>3</v>
      </c>
      <c r="F265" s="147" t="s">
        <v>466</v>
      </c>
      <c r="H265" s="146" t="s">
        <v>3</v>
      </c>
      <c r="L265" s="144"/>
      <c r="M265" s="148"/>
      <c r="N265" s="149"/>
      <c r="O265" s="149"/>
      <c r="P265" s="149"/>
      <c r="Q265" s="149"/>
      <c r="R265" s="149"/>
      <c r="S265" s="149"/>
      <c r="T265" s="150"/>
      <c r="AT265" s="146" t="s">
        <v>144</v>
      </c>
      <c r="AU265" s="146" t="s">
        <v>77</v>
      </c>
      <c r="AV265" s="12" t="s">
        <v>75</v>
      </c>
      <c r="AW265" s="12" t="s">
        <v>30</v>
      </c>
      <c r="AX265" s="12" t="s">
        <v>70</v>
      </c>
      <c r="AY265" s="146" t="s">
        <v>135</v>
      </c>
    </row>
    <row r="266" spans="1:65" s="12" customFormat="1">
      <c r="B266" s="144"/>
      <c r="D266" s="145" t="s">
        <v>144</v>
      </c>
      <c r="E266" s="146" t="s">
        <v>3</v>
      </c>
      <c r="F266" s="147" t="s">
        <v>467</v>
      </c>
      <c r="H266" s="146" t="s">
        <v>3</v>
      </c>
      <c r="L266" s="144"/>
      <c r="M266" s="148"/>
      <c r="N266" s="149"/>
      <c r="O266" s="149"/>
      <c r="P266" s="149"/>
      <c r="Q266" s="149"/>
      <c r="R266" s="149"/>
      <c r="S266" s="149"/>
      <c r="T266" s="150"/>
      <c r="AT266" s="146" t="s">
        <v>144</v>
      </c>
      <c r="AU266" s="146" t="s">
        <v>77</v>
      </c>
      <c r="AV266" s="12" t="s">
        <v>75</v>
      </c>
      <c r="AW266" s="12" t="s">
        <v>30</v>
      </c>
      <c r="AX266" s="12" t="s">
        <v>70</v>
      </c>
      <c r="AY266" s="146" t="s">
        <v>135</v>
      </c>
    </row>
    <row r="267" spans="1:65" s="13" customFormat="1">
      <c r="B267" s="151"/>
      <c r="D267" s="145" t="s">
        <v>144</v>
      </c>
      <c r="E267" s="152" t="s">
        <v>3</v>
      </c>
      <c r="F267" s="153" t="s">
        <v>655</v>
      </c>
      <c r="H267" s="154">
        <v>12.96</v>
      </c>
      <c r="L267" s="151"/>
      <c r="M267" s="155"/>
      <c r="N267" s="156"/>
      <c r="O267" s="156"/>
      <c r="P267" s="156"/>
      <c r="Q267" s="156"/>
      <c r="R267" s="156"/>
      <c r="S267" s="156"/>
      <c r="T267" s="157"/>
      <c r="AT267" s="152" t="s">
        <v>144</v>
      </c>
      <c r="AU267" s="152" t="s">
        <v>77</v>
      </c>
      <c r="AV267" s="13" t="s">
        <v>77</v>
      </c>
      <c r="AW267" s="13" t="s">
        <v>30</v>
      </c>
      <c r="AX267" s="13" t="s">
        <v>70</v>
      </c>
      <c r="AY267" s="152" t="s">
        <v>135</v>
      </c>
    </row>
    <row r="268" spans="1:65" s="14" customFormat="1">
      <c r="B268" s="158"/>
      <c r="D268" s="145" t="s">
        <v>144</v>
      </c>
      <c r="E268" s="159" t="s">
        <v>3</v>
      </c>
      <c r="F268" s="160" t="s">
        <v>147</v>
      </c>
      <c r="H268" s="161">
        <v>12.96</v>
      </c>
      <c r="L268" s="158"/>
      <c r="M268" s="162"/>
      <c r="N268" s="163"/>
      <c r="O268" s="163"/>
      <c r="P268" s="163"/>
      <c r="Q268" s="163"/>
      <c r="R268" s="163"/>
      <c r="S268" s="163"/>
      <c r="T268" s="164"/>
      <c r="AT268" s="159" t="s">
        <v>144</v>
      </c>
      <c r="AU268" s="159" t="s">
        <v>77</v>
      </c>
      <c r="AV268" s="14" t="s">
        <v>142</v>
      </c>
      <c r="AW268" s="14" t="s">
        <v>30</v>
      </c>
      <c r="AX268" s="14" t="s">
        <v>75</v>
      </c>
      <c r="AY268" s="159" t="s">
        <v>135</v>
      </c>
    </row>
    <row r="269" spans="1:65" s="2" customFormat="1" ht="16.5" customHeight="1">
      <c r="A269" s="298"/>
      <c r="B269" s="131"/>
      <c r="C269" s="132" t="s">
        <v>390</v>
      </c>
      <c r="D269" s="132" t="s">
        <v>137</v>
      </c>
      <c r="E269" s="133" t="s">
        <v>656</v>
      </c>
      <c r="F269" s="134" t="s">
        <v>657</v>
      </c>
      <c r="G269" s="135" t="s">
        <v>140</v>
      </c>
      <c r="H269" s="136">
        <v>43.2</v>
      </c>
      <c r="I269" s="137"/>
      <c r="J269" s="137">
        <f>ROUND(I269*H269,2)</f>
        <v>0</v>
      </c>
      <c r="K269" s="134" t="s">
        <v>141</v>
      </c>
      <c r="L269" s="31"/>
      <c r="M269" s="138" t="s">
        <v>3</v>
      </c>
      <c r="N269" s="139" t="s">
        <v>41</v>
      </c>
      <c r="O269" s="140">
        <v>0.35799999999999998</v>
      </c>
      <c r="P269" s="140">
        <f>O269*H269</f>
        <v>15.4656</v>
      </c>
      <c r="Q269" s="140">
        <v>1.16E-3</v>
      </c>
      <c r="R269" s="140">
        <f>Q269*H269</f>
        <v>5.0112000000000004E-2</v>
      </c>
      <c r="S269" s="140">
        <v>0</v>
      </c>
      <c r="T269" s="141">
        <f>S269*H269</f>
        <v>0</v>
      </c>
      <c r="U269" s="298"/>
      <c r="V269" s="298"/>
      <c r="W269" s="298"/>
      <c r="X269" s="298"/>
      <c r="Y269" s="298"/>
      <c r="Z269" s="298"/>
      <c r="AA269" s="298"/>
      <c r="AB269" s="298"/>
      <c r="AC269" s="298"/>
      <c r="AD269" s="298"/>
      <c r="AE269" s="298"/>
      <c r="AR269" s="142" t="s">
        <v>405</v>
      </c>
      <c r="AT269" s="142" t="s">
        <v>137</v>
      </c>
      <c r="AU269" s="142" t="s">
        <v>77</v>
      </c>
      <c r="AY269" s="18" t="s">
        <v>135</v>
      </c>
      <c r="BE269" s="143">
        <f>IF(N269="základní",J269,0)</f>
        <v>0</v>
      </c>
      <c r="BF269" s="143">
        <f>IF(N269="snížená",J269,0)</f>
        <v>0</v>
      </c>
      <c r="BG269" s="143">
        <f>IF(N269="zákl. přenesená",J269,0)</f>
        <v>0</v>
      </c>
      <c r="BH269" s="143">
        <f>IF(N269="sníž. přenesená",J269,0)</f>
        <v>0</v>
      </c>
      <c r="BI269" s="143">
        <f>IF(N269="nulová",J269,0)</f>
        <v>0</v>
      </c>
      <c r="BJ269" s="18" t="s">
        <v>75</v>
      </c>
      <c r="BK269" s="143">
        <f>ROUND(I269*H269,2)</f>
        <v>0</v>
      </c>
      <c r="BL269" s="18" t="s">
        <v>405</v>
      </c>
      <c r="BM269" s="142" t="s">
        <v>658</v>
      </c>
    </row>
    <row r="270" spans="1:65" s="12" customFormat="1">
      <c r="B270" s="144"/>
      <c r="D270" s="145" t="s">
        <v>144</v>
      </c>
      <c r="E270" s="146" t="s">
        <v>3</v>
      </c>
      <c r="F270" s="147" t="s">
        <v>465</v>
      </c>
      <c r="H270" s="146" t="s">
        <v>3</v>
      </c>
      <c r="L270" s="144"/>
      <c r="M270" s="148"/>
      <c r="N270" s="149"/>
      <c r="O270" s="149"/>
      <c r="P270" s="149"/>
      <c r="Q270" s="149"/>
      <c r="R270" s="149"/>
      <c r="S270" s="149"/>
      <c r="T270" s="150"/>
      <c r="AT270" s="146" t="s">
        <v>144</v>
      </c>
      <c r="AU270" s="146" t="s">
        <v>77</v>
      </c>
      <c r="AV270" s="12" t="s">
        <v>75</v>
      </c>
      <c r="AW270" s="12" t="s">
        <v>30</v>
      </c>
      <c r="AX270" s="12" t="s">
        <v>70</v>
      </c>
      <c r="AY270" s="146" t="s">
        <v>135</v>
      </c>
    </row>
    <row r="271" spans="1:65" s="12" customFormat="1">
      <c r="B271" s="144"/>
      <c r="D271" s="145" t="s">
        <v>144</v>
      </c>
      <c r="E271" s="146" t="s">
        <v>3</v>
      </c>
      <c r="F271" s="147" t="s">
        <v>466</v>
      </c>
      <c r="H271" s="146" t="s">
        <v>3</v>
      </c>
      <c r="L271" s="144"/>
      <c r="M271" s="148"/>
      <c r="N271" s="149"/>
      <c r="O271" s="149"/>
      <c r="P271" s="149"/>
      <c r="Q271" s="149"/>
      <c r="R271" s="149"/>
      <c r="S271" s="149"/>
      <c r="T271" s="150"/>
      <c r="AT271" s="146" t="s">
        <v>144</v>
      </c>
      <c r="AU271" s="146" t="s">
        <v>77</v>
      </c>
      <c r="AV271" s="12" t="s">
        <v>75</v>
      </c>
      <c r="AW271" s="12" t="s">
        <v>30</v>
      </c>
      <c r="AX271" s="12" t="s">
        <v>70</v>
      </c>
      <c r="AY271" s="146" t="s">
        <v>135</v>
      </c>
    </row>
    <row r="272" spans="1:65" s="12" customFormat="1">
      <c r="B272" s="144"/>
      <c r="D272" s="145" t="s">
        <v>144</v>
      </c>
      <c r="E272" s="146" t="s">
        <v>3</v>
      </c>
      <c r="F272" s="147" t="s">
        <v>467</v>
      </c>
      <c r="H272" s="146" t="s">
        <v>3</v>
      </c>
      <c r="L272" s="144"/>
      <c r="M272" s="148"/>
      <c r="N272" s="149"/>
      <c r="O272" s="149"/>
      <c r="P272" s="149"/>
      <c r="Q272" s="149"/>
      <c r="R272" s="149"/>
      <c r="S272" s="149"/>
      <c r="T272" s="150"/>
      <c r="AT272" s="146" t="s">
        <v>144</v>
      </c>
      <c r="AU272" s="146" t="s">
        <v>77</v>
      </c>
      <c r="AV272" s="12" t="s">
        <v>75</v>
      </c>
      <c r="AW272" s="12" t="s">
        <v>30</v>
      </c>
      <c r="AX272" s="12" t="s">
        <v>70</v>
      </c>
      <c r="AY272" s="146" t="s">
        <v>135</v>
      </c>
    </row>
    <row r="273" spans="1:65" s="13" customFormat="1">
      <c r="B273" s="151"/>
      <c r="D273" s="145" t="s">
        <v>144</v>
      </c>
      <c r="E273" s="152" t="s">
        <v>3</v>
      </c>
      <c r="F273" s="153" t="s">
        <v>659</v>
      </c>
      <c r="H273" s="154">
        <v>43.2</v>
      </c>
      <c r="L273" s="151"/>
      <c r="M273" s="155"/>
      <c r="N273" s="156"/>
      <c r="O273" s="156"/>
      <c r="P273" s="156"/>
      <c r="Q273" s="156"/>
      <c r="R273" s="156"/>
      <c r="S273" s="156"/>
      <c r="T273" s="157"/>
      <c r="AT273" s="152" t="s">
        <v>144</v>
      </c>
      <c r="AU273" s="152" t="s">
        <v>77</v>
      </c>
      <c r="AV273" s="13" t="s">
        <v>77</v>
      </c>
      <c r="AW273" s="13" t="s">
        <v>30</v>
      </c>
      <c r="AX273" s="13" t="s">
        <v>70</v>
      </c>
      <c r="AY273" s="152" t="s">
        <v>135</v>
      </c>
    </row>
    <row r="274" spans="1:65" s="14" customFormat="1">
      <c r="B274" s="158"/>
      <c r="D274" s="145" t="s">
        <v>144</v>
      </c>
      <c r="E274" s="159" t="s">
        <v>3</v>
      </c>
      <c r="F274" s="160" t="s">
        <v>147</v>
      </c>
      <c r="H274" s="161">
        <v>43.2</v>
      </c>
      <c r="L274" s="158"/>
      <c r="M274" s="162"/>
      <c r="N274" s="163"/>
      <c r="O274" s="163"/>
      <c r="P274" s="163"/>
      <c r="Q274" s="163"/>
      <c r="R274" s="163"/>
      <c r="S274" s="163"/>
      <c r="T274" s="164"/>
      <c r="AT274" s="159" t="s">
        <v>144</v>
      </c>
      <c r="AU274" s="159" t="s">
        <v>77</v>
      </c>
      <c r="AV274" s="14" t="s">
        <v>142</v>
      </c>
      <c r="AW274" s="14" t="s">
        <v>30</v>
      </c>
      <c r="AX274" s="14" t="s">
        <v>75</v>
      </c>
      <c r="AY274" s="159" t="s">
        <v>135</v>
      </c>
    </row>
    <row r="275" spans="1:65" s="2" customFormat="1" ht="16.5" customHeight="1">
      <c r="A275" s="298"/>
      <c r="B275" s="131"/>
      <c r="C275" s="132" t="s">
        <v>391</v>
      </c>
      <c r="D275" s="132" t="s">
        <v>137</v>
      </c>
      <c r="E275" s="133" t="s">
        <v>660</v>
      </c>
      <c r="F275" s="134" t="s">
        <v>661</v>
      </c>
      <c r="G275" s="135" t="s">
        <v>140</v>
      </c>
      <c r="H275" s="136">
        <v>43.2</v>
      </c>
      <c r="I275" s="137"/>
      <c r="J275" s="137">
        <f>ROUND(I275*H275,2)</f>
        <v>0</v>
      </c>
      <c r="K275" s="134" t="s">
        <v>141</v>
      </c>
      <c r="L275" s="31"/>
      <c r="M275" s="138" t="s">
        <v>3</v>
      </c>
      <c r="N275" s="139" t="s">
        <v>41</v>
      </c>
      <c r="O275" s="140">
        <v>0.20100000000000001</v>
      </c>
      <c r="P275" s="140">
        <f>O275*H275</f>
        <v>8.6832000000000011</v>
      </c>
      <c r="Q275" s="140">
        <v>0</v>
      </c>
      <c r="R275" s="140">
        <f>Q275*H275</f>
        <v>0</v>
      </c>
      <c r="S275" s="140">
        <v>0</v>
      </c>
      <c r="T275" s="141">
        <f>S275*H275</f>
        <v>0</v>
      </c>
      <c r="U275" s="298"/>
      <c r="V275" s="298"/>
      <c r="W275" s="298"/>
      <c r="X275" s="298"/>
      <c r="Y275" s="298"/>
      <c r="Z275" s="298"/>
      <c r="AA275" s="298"/>
      <c r="AB275" s="298"/>
      <c r="AC275" s="298"/>
      <c r="AD275" s="298"/>
      <c r="AE275" s="298"/>
      <c r="AR275" s="142" t="s">
        <v>405</v>
      </c>
      <c r="AT275" s="142" t="s">
        <v>137</v>
      </c>
      <c r="AU275" s="142" t="s">
        <v>77</v>
      </c>
      <c r="AY275" s="18" t="s">
        <v>135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8" t="s">
        <v>75</v>
      </c>
      <c r="BK275" s="143">
        <f>ROUND(I275*H275,2)</f>
        <v>0</v>
      </c>
      <c r="BL275" s="18" t="s">
        <v>405</v>
      </c>
      <c r="BM275" s="142" t="s">
        <v>662</v>
      </c>
    </row>
    <row r="276" spans="1:65" s="12" customFormat="1">
      <c r="B276" s="144"/>
      <c r="D276" s="145" t="s">
        <v>144</v>
      </c>
      <c r="E276" s="146" t="s">
        <v>3</v>
      </c>
      <c r="F276" s="147" t="s">
        <v>663</v>
      </c>
      <c r="H276" s="146" t="s">
        <v>3</v>
      </c>
      <c r="L276" s="144"/>
      <c r="M276" s="148"/>
      <c r="N276" s="149"/>
      <c r="O276" s="149"/>
      <c r="P276" s="149"/>
      <c r="Q276" s="149"/>
      <c r="R276" s="149"/>
      <c r="S276" s="149"/>
      <c r="T276" s="150"/>
      <c r="AT276" s="146" t="s">
        <v>144</v>
      </c>
      <c r="AU276" s="146" t="s">
        <v>77</v>
      </c>
      <c r="AV276" s="12" t="s">
        <v>75</v>
      </c>
      <c r="AW276" s="12" t="s">
        <v>30</v>
      </c>
      <c r="AX276" s="12" t="s">
        <v>70</v>
      </c>
      <c r="AY276" s="146" t="s">
        <v>135</v>
      </c>
    </row>
    <row r="277" spans="1:65" s="13" customFormat="1">
      <c r="B277" s="151"/>
      <c r="D277" s="145" t="s">
        <v>144</v>
      </c>
      <c r="E277" s="152" t="s">
        <v>3</v>
      </c>
      <c r="F277" s="153" t="s">
        <v>664</v>
      </c>
      <c r="H277" s="154">
        <v>43.2</v>
      </c>
      <c r="L277" s="151"/>
      <c r="M277" s="155"/>
      <c r="N277" s="156"/>
      <c r="O277" s="156"/>
      <c r="P277" s="156"/>
      <c r="Q277" s="156"/>
      <c r="R277" s="156"/>
      <c r="S277" s="156"/>
      <c r="T277" s="157"/>
      <c r="AT277" s="152" t="s">
        <v>144</v>
      </c>
      <c r="AU277" s="152" t="s">
        <v>77</v>
      </c>
      <c r="AV277" s="13" t="s">
        <v>77</v>
      </c>
      <c r="AW277" s="13" t="s">
        <v>30</v>
      </c>
      <c r="AX277" s="13" t="s">
        <v>75</v>
      </c>
      <c r="AY277" s="152" t="s">
        <v>135</v>
      </c>
    </row>
    <row r="278" spans="1:65" s="2" customFormat="1" ht="21.75" customHeight="1">
      <c r="A278" s="298"/>
      <c r="B278" s="131"/>
      <c r="C278" s="132" t="s">
        <v>392</v>
      </c>
      <c r="D278" s="132" t="s">
        <v>137</v>
      </c>
      <c r="E278" s="133" t="s">
        <v>665</v>
      </c>
      <c r="F278" s="134" t="s">
        <v>666</v>
      </c>
      <c r="G278" s="135" t="s">
        <v>228</v>
      </c>
      <c r="H278" s="136">
        <v>222</v>
      </c>
      <c r="I278" s="137"/>
      <c r="J278" s="137">
        <f>ROUND(I278*H278,2)</f>
        <v>0</v>
      </c>
      <c r="K278" s="134" t="s">
        <v>141</v>
      </c>
      <c r="L278" s="31"/>
      <c r="M278" s="138" t="s">
        <v>3</v>
      </c>
      <c r="N278" s="139" t="s">
        <v>41</v>
      </c>
      <c r="O278" s="140">
        <v>5.8999999999999997E-2</v>
      </c>
      <c r="P278" s="140">
        <f>O278*H278</f>
        <v>13.097999999999999</v>
      </c>
      <c r="Q278" s="140">
        <v>0</v>
      </c>
      <c r="R278" s="140">
        <f>Q278*H278</f>
        <v>0</v>
      </c>
      <c r="S278" s="140">
        <v>0</v>
      </c>
      <c r="T278" s="141">
        <f>S278*H278</f>
        <v>0</v>
      </c>
      <c r="U278" s="298"/>
      <c r="V278" s="298"/>
      <c r="W278" s="298"/>
      <c r="X278" s="298"/>
      <c r="Y278" s="298"/>
      <c r="Z278" s="298"/>
      <c r="AA278" s="298"/>
      <c r="AB278" s="298"/>
      <c r="AC278" s="298"/>
      <c r="AD278" s="298"/>
      <c r="AE278" s="298"/>
      <c r="AR278" s="142" t="s">
        <v>405</v>
      </c>
      <c r="AT278" s="142" t="s">
        <v>137</v>
      </c>
      <c r="AU278" s="142" t="s">
        <v>77</v>
      </c>
      <c r="AY278" s="18" t="s">
        <v>135</v>
      </c>
      <c r="BE278" s="143">
        <f>IF(N278="základní",J278,0)</f>
        <v>0</v>
      </c>
      <c r="BF278" s="143">
        <f>IF(N278="snížená",J278,0)</f>
        <v>0</v>
      </c>
      <c r="BG278" s="143">
        <f>IF(N278="zákl. přenesená",J278,0)</f>
        <v>0</v>
      </c>
      <c r="BH278" s="143">
        <f>IF(N278="sníž. přenesená",J278,0)</f>
        <v>0</v>
      </c>
      <c r="BI278" s="143">
        <f>IF(N278="nulová",J278,0)</f>
        <v>0</v>
      </c>
      <c r="BJ278" s="18" t="s">
        <v>75</v>
      </c>
      <c r="BK278" s="143">
        <f>ROUND(I278*H278,2)</f>
        <v>0</v>
      </c>
      <c r="BL278" s="18" t="s">
        <v>405</v>
      </c>
      <c r="BM278" s="142" t="s">
        <v>667</v>
      </c>
    </row>
    <row r="279" spans="1:65" s="12" customFormat="1">
      <c r="B279" s="144"/>
      <c r="D279" s="145" t="s">
        <v>144</v>
      </c>
      <c r="E279" s="146" t="s">
        <v>3</v>
      </c>
      <c r="F279" s="147" t="s">
        <v>465</v>
      </c>
      <c r="H279" s="146" t="s">
        <v>3</v>
      </c>
      <c r="L279" s="144"/>
      <c r="M279" s="148"/>
      <c r="N279" s="149"/>
      <c r="O279" s="149"/>
      <c r="P279" s="149"/>
      <c r="Q279" s="149"/>
      <c r="R279" s="149"/>
      <c r="S279" s="149"/>
      <c r="T279" s="150"/>
      <c r="AT279" s="146" t="s">
        <v>144</v>
      </c>
      <c r="AU279" s="146" t="s">
        <v>77</v>
      </c>
      <c r="AV279" s="12" t="s">
        <v>75</v>
      </c>
      <c r="AW279" s="12" t="s">
        <v>30</v>
      </c>
      <c r="AX279" s="12" t="s">
        <v>70</v>
      </c>
      <c r="AY279" s="146" t="s">
        <v>135</v>
      </c>
    </row>
    <row r="280" spans="1:65" s="12" customFormat="1">
      <c r="B280" s="144"/>
      <c r="D280" s="145" t="s">
        <v>144</v>
      </c>
      <c r="E280" s="146" t="s">
        <v>3</v>
      </c>
      <c r="F280" s="147" t="s">
        <v>466</v>
      </c>
      <c r="H280" s="146" t="s">
        <v>3</v>
      </c>
      <c r="L280" s="144"/>
      <c r="M280" s="148"/>
      <c r="N280" s="149"/>
      <c r="O280" s="149"/>
      <c r="P280" s="149"/>
      <c r="Q280" s="149"/>
      <c r="R280" s="149"/>
      <c r="S280" s="149"/>
      <c r="T280" s="150"/>
      <c r="AT280" s="146" t="s">
        <v>144</v>
      </c>
      <c r="AU280" s="146" t="s">
        <v>77</v>
      </c>
      <c r="AV280" s="12" t="s">
        <v>75</v>
      </c>
      <c r="AW280" s="12" t="s">
        <v>30</v>
      </c>
      <c r="AX280" s="12" t="s">
        <v>70</v>
      </c>
      <c r="AY280" s="146" t="s">
        <v>135</v>
      </c>
    </row>
    <row r="281" spans="1:65" s="13" customFormat="1">
      <c r="B281" s="151"/>
      <c r="D281" s="145" t="s">
        <v>144</v>
      </c>
      <c r="E281" s="152" t="s">
        <v>3</v>
      </c>
      <c r="F281" s="153" t="s">
        <v>578</v>
      </c>
      <c r="H281" s="154">
        <v>222</v>
      </c>
      <c r="L281" s="151"/>
      <c r="M281" s="155"/>
      <c r="N281" s="156"/>
      <c r="O281" s="156"/>
      <c r="P281" s="156"/>
      <c r="Q281" s="156"/>
      <c r="R281" s="156"/>
      <c r="S281" s="156"/>
      <c r="T281" s="157"/>
      <c r="AT281" s="152" t="s">
        <v>144</v>
      </c>
      <c r="AU281" s="152" t="s">
        <v>77</v>
      </c>
      <c r="AV281" s="13" t="s">
        <v>77</v>
      </c>
      <c r="AW281" s="13" t="s">
        <v>30</v>
      </c>
      <c r="AX281" s="13" t="s">
        <v>70</v>
      </c>
      <c r="AY281" s="152" t="s">
        <v>135</v>
      </c>
    </row>
    <row r="282" spans="1:65" s="14" customFormat="1">
      <c r="B282" s="158"/>
      <c r="D282" s="145" t="s">
        <v>144</v>
      </c>
      <c r="E282" s="159" t="s">
        <v>3</v>
      </c>
      <c r="F282" s="160" t="s">
        <v>147</v>
      </c>
      <c r="H282" s="161">
        <v>222</v>
      </c>
      <c r="L282" s="158"/>
      <c r="M282" s="162"/>
      <c r="N282" s="163"/>
      <c r="O282" s="163"/>
      <c r="P282" s="163"/>
      <c r="Q282" s="163"/>
      <c r="R282" s="163"/>
      <c r="S282" s="163"/>
      <c r="T282" s="164"/>
      <c r="AT282" s="159" t="s">
        <v>144</v>
      </c>
      <c r="AU282" s="159" t="s">
        <v>77</v>
      </c>
      <c r="AV282" s="14" t="s">
        <v>142</v>
      </c>
      <c r="AW282" s="14" t="s">
        <v>30</v>
      </c>
      <c r="AX282" s="14" t="s">
        <v>75</v>
      </c>
      <c r="AY282" s="159" t="s">
        <v>135</v>
      </c>
    </row>
    <row r="283" spans="1:65" s="2" customFormat="1" ht="24">
      <c r="A283" s="298"/>
      <c r="B283" s="131"/>
      <c r="C283" s="132" t="s">
        <v>393</v>
      </c>
      <c r="D283" s="132" t="s">
        <v>137</v>
      </c>
      <c r="E283" s="133" t="s">
        <v>668</v>
      </c>
      <c r="F283" s="134" t="s">
        <v>669</v>
      </c>
      <c r="G283" s="135" t="s">
        <v>228</v>
      </c>
      <c r="H283" s="136">
        <v>44</v>
      </c>
      <c r="I283" s="137"/>
      <c r="J283" s="137">
        <f>ROUND(I283*H283,2)</f>
        <v>0</v>
      </c>
      <c r="K283" s="134" t="s">
        <v>141</v>
      </c>
      <c r="L283" s="31"/>
      <c r="M283" s="138" t="s">
        <v>3</v>
      </c>
      <c r="N283" s="139" t="s">
        <v>41</v>
      </c>
      <c r="O283" s="140">
        <v>6.5000000000000002E-2</v>
      </c>
      <c r="P283" s="140">
        <f>O283*H283</f>
        <v>2.8600000000000003</v>
      </c>
      <c r="Q283" s="140">
        <v>0</v>
      </c>
      <c r="R283" s="140">
        <f>Q283*H283</f>
        <v>0</v>
      </c>
      <c r="S283" s="140">
        <v>0</v>
      </c>
      <c r="T283" s="141">
        <f>S283*H283</f>
        <v>0</v>
      </c>
      <c r="U283" s="298"/>
      <c r="V283" s="298"/>
      <c r="W283" s="298"/>
      <c r="X283" s="298"/>
      <c r="Y283" s="298"/>
      <c r="Z283" s="298"/>
      <c r="AA283" s="298"/>
      <c r="AB283" s="298"/>
      <c r="AC283" s="298"/>
      <c r="AD283" s="298"/>
      <c r="AE283" s="298"/>
      <c r="AR283" s="142" t="s">
        <v>405</v>
      </c>
      <c r="AT283" s="142" t="s">
        <v>137</v>
      </c>
      <c r="AU283" s="142" t="s">
        <v>77</v>
      </c>
      <c r="AY283" s="18" t="s">
        <v>135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8" t="s">
        <v>75</v>
      </c>
      <c r="BK283" s="143">
        <f>ROUND(I283*H283,2)</f>
        <v>0</v>
      </c>
      <c r="BL283" s="18" t="s">
        <v>405</v>
      </c>
      <c r="BM283" s="142" t="s">
        <v>670</v>
      </c>
    </row>
    <row r="284" spans="1:65" s="12" customFormat="1">
      <c r="B284" s="144"/>
      <c r="D284" s="145" t="s">
        <v>144</v>
      </c>
      <c r="E284" s="146" t="s">
        <v>3</v>
      </c>
      <c r="F284" s="147" t="s">
        <v>465</v>
      </c>
      <c r="H284" s="146" t="s">
        <v>3</v>
      </c>
      <c r="L284" s="144"/>
      <c r="M284" s="148"/>
      <c r="N284" s="149"/>
      <c r="O284" s="149"/>
      <c r="P284" s="149"/>
      <c r="Q284" s="149"/>
      <c r="R284" s="149"/>
      <c r="S284" s="149"/>
      <c r="T284" s="150"/>
      <c r="AT284" s="146" t="s">
        <v>144</v>
      </c>
      <c r="AU284" s="146" t="s">
        <v>77</v>
      </c>
      <c r="AV284" s="12" t="s">
        <v>75</v>
      </c>
      <c r="AW284" s="12" t="s">
        <v>30</v>
      </c>
      <c r="AX284" s="12" t="s">
        <v>70</v>
      </c>
      <c r="AY284" s="146" t="s">
        <v>135</v>
      </c>
    </row>
    <row r="285" spans="1:65" s="12" customFormat="1">
      <c r="B285" s="144"/>
      <c r="D285" s="145" t="s">
        <v>144</v>
      </c>
      <c r="E285" s="146" t="s">
        <v>3</v>
      </c>
      <c r="F285" s="147" t="s">
        <v>466</v>
      </c>
      <c r="H285" s="146" t="s">
        <v>3</v>
      </c>
      <c r="L285" s="144"/>
      <c r="M285" s="148"/>
      <c r="N285" s="149"/>
      <c r="O285" s="149"/>
      <c r="P285" s="149"/>
      <c r="Q285" s="149"/>
      <c r="R285" s="149"/>
      <c r="S285" s="149"/>
      <c r="T285" s="150"/>
      <c r="AT285" s="146" t="s">
        <v>144</v>
      </c>
      <c r="AU285" s="146" t="s">
        <v>77</v>
      </c>
      <c r="AV285" s="12" t="s">
        <v>75</v>
      </c>
      <c r="AW285" s="12" t="s">
        <v>30</v>
      </c>
      <c r="AX285" s="12" t="s">
        <v>70</v>
      </c>
      <c r="AY285" s="146" t="s">
        <v>135</v>
      </c>
    </row>
    <row r="286" spans="1:65" s="13" customFormat="1">
      <c r="B286" s="151"/>
      <c r="D286" s="145" t="s">
        <v>144</v>
      </c>
      <c r="E286" s="152" t="s">
        <v>3</v>
      </c>
      <c r="F286" s="153" t="s">
        <v>582</v>
      </c>
      <c r="H286" s="154">
        <v>44</v>
      </c>
      <c r="L286" s="151"/>
      <c r="M286" s="155"/>
      <c r="N286" s="156"/>
      <c r="O286" s="156"/>
      <c r="P286" s="156"/>
      <c r="Q286" s="156"/>
      <c r="R286" s="156"/>
      <c r="S286" s="156"/>
      <c r="T286" s="157"/>
      <c r="AT286" s="152" t="s">
        <v>144</v>
      </c>
      <c r="AU286" s="152" t="s">
        <v>77</v>
      </c>
      <c r="AV286" s="13" t="s">
        <v>77</v>
      </c>
      <c r="AW286" s="13" t="s">
        <v>30</v>
      </c>
      <c r="AX286" s="13" t="s">
        <v>70</v>
      </c>
      <c r="AY286" s="152" t="s">
        <v>135</v>
      </c>
    </row>
    <row r="287" spans="1:65" s="14" customFormat="1">
      <c r="B287" s="158"/>
      <c r="D287" s="145" t="s">
        <v>144</v>
      </c>
      <c r="E287" s="159" t="s">
        <v>3</v>
      </c>
      <c r="F287" s="160" t="s">
        <v>147</v>
      </c>
      <c r="H287" s="161">
        <v>44</v>
      </c>
      <c r="L287" s="158"/>
      <c r="M287" s="162"/>
      <c r="N287" s="163"/>
      <c r="O287" s="163"/>
      <c r="P287" s="163"/>
      <c r="Q287" s="163"/>
      <c r="R287" s="163"/>
      <c r="S287" s="163"/>
      <c r="T287" s="164"/>
      <c r="AT287" s="159" t="s">
        <v>144</v>
      </c>
      <c r="AU287" s="159" t="s">
        <v>77</v>
      </c>
      <c r="AV287" s="14" t="s">
        <v>142</v>
      </c>
      <c r="AW287" s="14" t="s">
        <v>30</v>
      </c>
      <c r="AX287" s="14" t="s">
        <v>75</v>
      </c>
      <c r="AY287" s="159" t="s">
        <v>135</v>
      </c>
    </row>
    <row r="288" spans="1:65" s="2" customFormat="1" ht="21.75" customHeight="1">
      <c r="A288" s="298"/>
      <c r="B288" s="131"/>
      <c r="C288" s="132" t="s">
        <v>394</v>
      </c>
      <c r="D288" s="132" t="s">
        <v>137</v>
      </c>
      <c r="E288" s="133" t="s">
        <v>671</v>
      </c>
      <c r="F288" s="134" t="s">
        <v>672</v>
      </c>
      <c r="G288" s="135" t="s">
        <v>228</v>
      </c>
      <c r="H288" s="136">
        <v>266</v>
      </c>
      <c r="I288" s="137"/>
      <c r="J288" s="137">
        <f>ROUND(I288*H288,2)</f>
        <v>0</v>
      </c>
      <c r="K288" s="134" t="s">
        <v>141</v>
      </c>
      <c r="L288" s="31"/>
      <c r="M288" s="138" t="s">
        <v>3</v>
      </c>
      <c r="N288" s="139" t="s">
        <v>41</v>
      </c>
      <c r="O288" s="140">
        <v>2.1999999999999999E-2</v>
      </c>
      <c r="P288" s="140">
        <f>O288*H288</f>
        <v>5.8519999999999994</v>
      </c>
      <c r="Q288" s="140">
        <v>6.0000000000000002E-5</v>
      </c>
      <c r="R288" s="140">
        <f>Q288*H288</f>
        <v>1.5960000000000002E-2</v>
      </c>
      <c r="S288" s="140">
        <v>0</v>
      </c>
      <c r="T288" s="141">
        <f>S288*H288</f>
        <v>0</v>
      </c>
      <c r="U288" s="298"/>
      <c r="V288" s="298"/>
      <c r="W288" s="298"/>
      <c r="X288" s="298"/>
      <c r="Y288" s="298"/>
      <c r="Z288" s="298"/>
      <c r="AA288" s="298"/>
      <c r="AB288" s="298"/>
      <c r="AC288" s="298"/>
      <c r="AD288" s="298"/>
      <c r="AE288" s="298"/>
      <c r="AR288" s="142" t="s">
        <v>405</v>
      </c>
      <c r="AT288" s="142" t="s">
        <v>137</v>
      </c>
      <c r="AU288" s="142" t="s">
        <v>77</v>
      </c>
      <c r="AY288" s="18" t="s">
        <v>135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8" t="s">
        <v>75</v>
      </c>
      <c r="BK288" s="143">
        <f>ROUND(I288*H288,2)</f>
        <v>0</v>
      </c>
      <c r="BL288" s="18" t="s">
        <v>405</v>
      </c>
      <c r="BM288" s="142" t="s">
        <v>673</v>
      </c>
    </row>
    <row r="289" spans="1:65" s="12" customFormat="1">
      <c r="B289" s="144"/>
      <c r="D289" s="145" t="s">
        <v>144</v>
      </c>
      <c r="E289" s="146" t="s">
        <v>3</v>
      </c>
      <c r="F289" s="147" t="s">
        <v>465</v>
      </c>
      <c r="H289" s="146" t="s">
        <v>3</v>
      </c>
      <c r="L289" s="144"/>
      <c r="M289" s="148"/>
      <c r="N289" s="149"/>
      <c r="O289" s="149"/>
      <c r="P289" s="149"/>
      <c r="Q289" s="149"/>
      <c r="R289" s="149"/>
      <c r="S289" s="149"/>
      <c r="T289" s="150"/>
      <c r="AT289" s="146" t="s">
        <v>144</v>
      </c>
      <c r="AU289" s="146" t="s">
        <v>77</v>
      </c>
      <c r="AV289" s="12" t="s">
        <v>75</v>
      </c>
      <c r="AW289" s="12" t="s">
        <v>30</v>
      </c>
      <c r="AX289" s="12" t="s">
        <v>70</v>
      </c>
      <c r="AY289" s="146" t="s">
        <v>135</v>
      </c>
    </row>
    <row r="290" spans="1:65" s="12" customFormat="1">
      <c r="B290" s="144"/>
      <c r="D290" s="145" t="s">
        <v>144</v>
      </c>
      <c r="E290" s="146" t="s">
        <v>3</v>
      </c>
      <c r="F290" s="147" t="s">
        <v>466</v>
      </c>
      <c r="H290" s="146" t="s">
        <v>3</v>
      </c>
      <c r="L290" s="144"/>
      <c r="M290" s="148"/>
      <c r="N290" s="149"/>
      <c r="O290" s="149"/>
      <c r="P290" s="149"/>
      <c r="Q290" s="149"/>
      <c r="R290" s="149"/>
      <c r="S290" s="149"/>
      <c r="T290" s="150"/>
      <c r="AT290" s="146" t="s">
        <v>144</v>
      </c>
      <c r="AU290" s="146" t="s">
        <v>77</v>
      </c>
      <c r="AV290" s="12" t="s">
        <v>75</v>
      </c>
      <c r="AW290" s="12" t="s">
        <v>30</v>
      </c>
      <c r="AX290" s="12" t="s">
        <v>70</v>
      </c>
      <c r="AY290" s="146" t="s">
        <v>135</v>
      </c>
    </row>
    <row r="291" spans="1:65" s="13" customFormat="1">
      <c r="B291" s="151"/>
      <c r="D291" s="145" t="s">
        <v>144</v>
      </c>
      <c r="E291" s="152" t="s">
        <v>3</v>
      </c>
      <c r="F291" s="153" t="s">
        <v>674</v>
      </c>
      <c r="H291" s="154">
        <v>266</v>
      </c>
      <c r="L291" s="151"/>
      <c r="M291" s="155"/>
      <c r="N291" s="156"/>
      <c r="O291" s="156"/>
      <c r="P291" s="156"/>
      <c r="Q291" s="156"/>
      <c r="R291" s="156"/>
      <c r="S291" s="156"/>
      <c r="T291" s="157"/>
      <c r="AT291" s="152" t="s">
        <v>144</v>
      </c>
      <c r="AU291" s="152" t="s">
        <v>77</v>
      </c>
      <c r="AV291" s="13" t="s">
        <v>77</v>
      </c>
      <c r="AW291" s="13" t="s">
        <v>30</v>
      </c>
      <c r="AX291" s="13" t="s">
        <v>70</v>
      </c>
      <c r="AY291" s="152" t="s">
        <v>135</v>
      </c>
    </row>
    <row r="292" spans="1:65" s="14" customFormat="1">
      <c r="B292" s="158"/>
      <c r="D292" s="145" t="s">
        <v>144</v>
      </c>
      <c r="E292" s="159" t="s">
        <v>3</v>
      </c>
      <c r="F292" s="160" t="s">
        <v>147</v>
      </c>
      <c r="H292" s="161">
        <v>266</v>
      </c>
      <c r="L292" s="158"/>
      <c r="M292" s="162"/>
      <c r="N292" s="163"/>
      <c r="O292" s="163"/>
      <c r="P292" s="163"/>
      <c r="Q292" s="163"/>
      <c r="R292" s="163"/>
      <c r="S292" s="163"/>
      <c r="T292" s="164"/>
      <c r="AT292" s="159" t="s">
        <v>144</v>
      </c>
      <c r="AU292" s="159" t="s">
        <v>77</v>
      </c>
      <c r="AV292" s="14" t="s">
        <v>142</v>
      </c>
      <c r="AW292" s="14" t="s">
        <v>30</v>
      </c>
      <c r="AX292" s="14" t="s">
        <v>75</v>
      </c>
      <c r="AY292" s="159" t="s">
        <v>135</v>
      </c>
    </row>
    <row r="293" spans="1:65" s="2" customFormat="1" ht="24">
      <c r="A293" s="298"/>
      <c r="B293" s="131"/>
      <c r="C293" s="132" t="s">
        <v>395</v>
      </c>
      <c r="D293" s="132" t="s">
        <v>137</v>
      </c>
      <c r="E293" s="133" t="s">
        <v>675</v>
      </c>
      <c r="F293" s="134" t="s">
        <v>676</v>
      </c>
      <c r="G293" s="135" t="s">
        <v>228</v>
      </c>
      <c r="H293" s="136">
        <v>44</v>
      </c>
      <c r="I293" s="137"/>
      <c r="J293" s="137">
        <f>ROUND(I293*H293,2)</f>
        <v>0</v>
      </c>
      <c r="K293" s="134" t="s">
        <v>141</v>
      </c>
      <c r="L293" s="31"/>
      <c r="M293" s="138" t="s">
        <v>3</v>
      </c>
      <c r="N293" s="139" t="s">
        <v>41</v>
      </c>
      <c r="O293" s="140">
        <v>0.17</v>
      </c>
      <c r="P293" s="140">
        <f>O293*H293</f>
        <v>7.48</v>
      </c>
      <c r="Q293" s="140">
        <v>0.108</v>
      </c>
      <c r="R293" s="140">
        <f>Q293*H293</f>
        <v>4.7519999999999998</v>
      </c>
      <c r="S293" s="140">
        <v>0</v>
      </c>
      <c r="T293" s="141">
        <f>S293*H293</f>
        <v>0</v>
      </c>
      <c r="U293" s="298"/>
      <c r="V293" s="298"/>
      <c r="W293" s="298"/>
      <c r="X293" s="298"/>
      <c r="Y293" s="298"/>
      <c r="Z293" s="298"/>
      <c r="AA293" s="298"/>
      <c r="AB293" s="298"/>
      <c r="AC293" s="298"/>
      <c r="AD293" s="298"/>
      <c r="AE293" s="298"/>
      <c r="AR293" s="142" t="s">
        <v>405</v>
      </c>
      <c r="AT293" s="142" t="s">
        <v>137</v>
      </c>
      <c r="AU293" s="142" t="s">
        <v>77</v>
      </c>
      <c r="AY293" s="18" t="s">
        <v>135</v>
      </c>
      <c r="BE293" s="143">
        <f>IF(N293="základní",J293,0)</f>
        <v>0</v>
      </c>
      <c r="BF293" s="143">
        <f>IF(N293="snížená",J293,0)</f>
        <v>0</v>
      </c>
      <c r="BG293" s="143">
        <f>IF(N293="zákl. přenesená",J293,0)</f>
        <v>0</v>
      </c>
      <c r="BH293" s="143">
        <f>IF(N293="sníž. přenesená",J293,0)</f>
        <v>0</v>
      </c>
      <c r="BI293" s="143">
        <f>IF(N293="nulová",J293,0)</f>
        <v>0</v>
      </c>
      <c r="BJ293" s="18" t="s">
        <v>75</v>
      </c>
      <c r="BK293" s="143">
        <f>ROUND(I293*H293,2)</f>
        <v>0</v>
      </c>
      <c r="BL293" s="18" t="s">
        <v>405</v>
      </c>
      <c r="BM293" s="142" t="s">
        <v>677</v>
      </c>
    </row>
    <row r="294" spans="1:65" s="2" customFormat="1" ht="16.5" customHeight="1">
      <c r="A294" s="298"/>
      <c r="B294" s="131"/>
      <c r="C294" s="168" t="s">
        <v>396</v>
      </c>
      <c r="D294" s="168" t="s">
        <v>368</v>
      </c>
      <c r="E294" s="169" t="s">
        <v>678</v>
      </c>
      <c r="F294" s="170" t="s">
        <v>679</v>
      </c>
      <c r="G294" s="171" t="s">
        <v>228</v>
      </c>
      <c r="H294" s="172">
        <v>45.32</v>
      </c>
      <c r="I294" s="173"/>
      <c r="J294" s="173">
        <f>ROUND(I294*H294,2)</f>
        <v>0</v>
      </c>
      <c r="K294" s="170" t="s">
        <v>141</v>
      </c>
      <c r="L294" s="174"/>
      <c r="M294" s="175" t="s">
        <v>3</v>
      </c>
      <c r="N294" s="176" t="s">
        <v>41</v>
      </c>
      <c r="O294" s="140">
        <v>0</v>
      </c>
      <c r="P294" s="140">
        <f>O294*H294</f>
        <v>0</v>
      </c>
      <c r="Q294" s="140">
        <v>2.0999999999999999E-3</v>
      </c>
      <c r="R294" s="140">
        <f>Q294*H294</f>
        <v>9.5171999999999993E-2</v>
      </c>
      <c r="S294" s="140">
        <v>0</v>
      </c>
      <c r="T294" s="141">
        <f>S294*H294</f>
        <v>0</v>
      </c>
      <c r="U294" s="298"/>
      <c r="V294" s="298"/>
      <c r="W294" s="298"/>
      <c r="X294" s="298"/>
      <c r="Y294" s="298"/>
      <c r="Z294" s="298"/>
      <c r="AA294" s="298"/>
      <c r="AB294" s="298"/>
      <c r="AC294" s="298"/>
      <c r="AD294" s="298"/>
      <c r="AE294" s="298"/>
      <c r="AR294" s="142" t="s">
        <v>443</v>
      </c>
      <c r="AT294" s="142" t="s">
        <v>368</v>
      </c>
      <c r="AU294" s="142" t="s">
        <v>77</v>
      </c>
      <c r="AY294" s="18" t="s">
        <v>135</v>
      </c>
      <c r="BE294" s="143">
        <f>IF(N294="základní",J294,0)</f>
        <v>0</v>
      </c>
      <c r="BF294" s="143">
        <f>IF(N294="snížená",J294,0)</f>
        <v>0</v>
      </c>
      <c r="BG294" s="143">
        <f>IF(N294="zákl. přenesená",J294,0)</f>
        <v>0</v>
      </c>
      <c r="BH294" s="143">
        <f>IF(N294="sníž. přenesená",J294,0)</f>
        <v>0</v>
      </c>
      <c r="BI294" s="143">
        <f>IF(N294="nulová",J294,0)</f>
        <v>0</v>
      </c>
      <c r="BJ294" s="18" t="s">
        <v>75</v>
      </c>
      <c r="BK294" s="143">
        <f>ROUND(I294*H294,2)</f>
        <v>0</v>
      </c>
      <c r="BL294" s="18" t="s">
        <v>443</v>
      </c>
      <c r="BM294" s="142" t="s">
        <v>680</v>
      </c>
    </row>
    <row r="295" spans="1:65" s="13" customFormat="1">
      <c r="B295" s="151"/>
      <c r="D295" s="145" t="s">
        <v>144</v>
      </c>
      <c r="F295" s="153" t="s">
        <v>681</v>
      </c>
      <c r="H295" s="154">
        <v>45.32</v>
      </c>
      <c r="L295" s="151"/>
      <c r="M295" s="155"/>
      <c r="N295" s="156"/>
      <c r="O295" s="156"/>
      <c r="P295" s="156"/>
      <c r="Q295" s="156"/>
      <c r="R295" s="156"/>
      <c r="S295" s="156"/>
      <c r="T295" s="157"/>
      <c r="AT295" s="152" t="s">
        <v>144</v>
      </c>
      <c r="AU295" s="152" t="s">
        <v>77</v>
      </c>
      <c r="AV295" s="13" t="s">
        <v>77</v>
      </c>
      <c r="AW295" s="13" t="s">
        <v>4</v>
      </c>
      <c r="AX295" s="13" t="s">
        <v>75</v>
      </c>
      <c r="AY295" s="152" t="s">
        <v>135</v>
      </c>
    </row>
    <row r="296" spans="1:65" s="2" customFormat="1" ht="24">
      <c r="A296" s="298"/>
      <c r="B296" s="131"/>
      <c r="C296" s="132" t="s">
        <v>397</v>
      </c>
      <c r="D296" s="132" t="s">
        <v>137</v>
      </c>
      <c r="E296" s="133" t="s">
        <v>682</v>
      </c>
      <c r="F296" s="134" t="s">
        <v>683</v>
      </c>
      <c r="G296" s="135" t="s">
        <v>228</v>
      </c>
      <c r="H296" s="136">
        <v>18</v>
      </c>
      <c r="I296" s="137"/>
      <c r="J296" s="137">
        <f>ROUND(I296*H296,2)</f>
        <v>0</v>
      </c>
      <c r="K296" s="134" t="s">
        <v>141</v>
      </c>
      <c r="L296" s="31"/>
      <c r="M296" s="138" t="s">
        <v>3</v>
      </c>
      <c r="N296" s="139" t="s">
        <v>41</v>
      </c>
      <c r="O296" s="140">
        <v>0.14199999999999999</v>
      </c>
      <c r="P296" s="140">
        <f>O296*H296</f>
        <v>2.5559999999999996</v>
      </c>
      <c r="Q296" s="140">
        <v>0</v>
      </c>
      <c r="R296" s="140">
        <f>Q296*H296</f>
        <v>0</v>
      </c>
      <c r="S296" s="140">
        <v>0</v>
      </c>
      <c r="T296" s="141">
        <f>S296*H296</f>
        <v>0</v>
      </c>
      <c r="U296" s="298"/>
      <c r="V296" s="298"/>
      <c r="W296" s="298"/>
      <c r="X296" s="298"/>
      <c r="Y296" s="298"/>
      <c r="Z296" s="298"/>
      <c r="AA296" s="298"/>
      <c r="AB296" s="298"/>
      <c r="AC296" s="298"/>
      <c r="AD296" s="298"/>
      <c r="AE296" s="298"/>
      <c r="AR296" s="142" t="s">
        <v>405</v>
      </c>
      <c r="AT296" s="142" t="s">
        <v>137</v>
      </c>
      <c r="AU296" s="142" t="s">
        <v>77</v>
      </c>
      <c r="AY296" s="18" t="s">
        <v>135</v>
      </c>
      <c r="BE296" s="143">
        <f>IF(N296="základní",J296,0)</f>
        <v>0</v>
      </c>
      <c r="BF296" s="143">
        <f>IF(N296="snížená",J296,0)</f>
        <v>0</v>
      </c>
      <c r="BG296" s="143">
        <f>IF(N296="zákl. přenesená",J296,0)</f>
        <v>0</v>
      </c>
      <c r="BH296" s="143">
        <f>IF(N296="sníž. přenesená",J296,0)</f>
        <v>0</v>
      </c>
      <c r="BI296" s="143">
        <f>IF(N296="nulová",J296,0)</f>
        <v>0</v>
      </c>
      <c r="BJ296" s="18" t="s">
        <v>75</v>
      </c>
      <c r="BK296" s="143">
        <f>ROUND(I296*H296,2)</f>
        <v>0</v>
      </c>
      <c r="BL296" s="18" t="s">
        <v>405</v>
      </c>
      <c r="BM296" s="142" t="s">
        <v>684</v>
      </c>
    </row>
    <row r="297" spans="1:65" s="12" customFormat="1">
      <c r="B297" s="144"/>
      <c r="D297" s="145" t="s">
        <v>144</v>
      </c>
      <c r="E297" s="146" t="s">
        <v>3</v>
      </c>
      <c r="F297" s="147" t="s">
        <v>466</v>
      </c>
      <c r="H297" s="146" t="s">
        <v>3</v>
      </c>
      <c r="L297" s="144"/>
      <c r="M297" s="148"/>
      <c r="N297" s="149"/>
      <c r="O297" s="149"/>
      <c r="P297" s="149"/>
      <c r="Q297" s="149"/>
      <c r="R297" s="149"/>
      <c r="S297" s="149"/>
      <c r="T297" s="150"/>
      <c r="AT297" s="146" t="s">
        <v>144</v>
      </c>
      <c r="AU297" s="146" t="s">
        <v>77</v>
      </c>
      <c r="AV297" s="12" t="s">
        <v>75</v>
      </c>
      <c r="AW297" s="12" t="s">
        <v>30</v>
      </c>
      <c r="AX297" s="12" t="s">
        <v>70</v>
      </c>
      <c r="AY297" s="146" t="s">
        <v>135</v>
      </c>
    </row>
    <row r="298" spans="1:65" s="13" customFormat="1">
      <c r="B298" s="151"/>
      <c r="D298" s="145" t="s">
        <v>144</v>
      </c>
      <c r="E298" s="152" t="s">
        <v>3</v>
      </c>
      <c r="F298" s="153" t="s">
        <v>685</v>
      </c>
      <c r="H298" s="154">
        <v>18</v>
      </c>
      <c r="L298" s="151"/>
      <c r="M298" s="155"/>
      <c r="N298" s="156"/>
      <c r="O298" s="156"/>
      <c r="P298" s="156"/>
      <c r="Q298" s="156"/>
      <c r="R298" s="156"/>
      <c r="S298" s="156"/>
      <c r="T298" s="157"/>
      <c r="AT298" s="152" t="s">
        <v>144</v>
      </c>
      <c r="AU298" s="152" t="s">
        <v>77</v>
      </c>
      <c r="AV298" s="13" t="s">
        <v>77</v>
      </c>
      <c r="AW298" s="13" t="s">
        <v>30</v>
      </c>
      <c r="AX298" s="13" t="s">
        <v>70</v>
      </c>
      <c r="AY298" s="152" t="s">
        <v>135</v>
      </c>
    </row>
    <row r="299" spans="1:65" s="14" customFormat="1">
      <c r="B299" s="158"/>
      <c r="D299" s="145" t="s">
        <v>144</v>
      </c>
      <c r="E299" s="159" t="s">
        <v>3</v>
      </c>
      <c r="F299" s="160" t="s">
        <v>147</v>
      </c>
      <c r="H299" s="161">
        <v>18</v>
      </c>
      <c r="L299" s="158"/>
      <c r="M299" s="162"/>
      <c r="N299" s="163"/>
      <c r="O299" s="163"/>
      <c r="P299" s="163"/>
      <c r="Q299" s="163"/>
      <c r="R299" s="163"/>
      <c r="S299" s="163"/>
      <c r="T299" s="164"/>
      <c r="AT299" s="159" t="s">
        <v>144</v>
      </c>
      <c r="AU299" s="159" t="s">
        <v>77</v>
      </c>
      <c r="AV299" s="14" t="s">
        <v>142</v>
      </c>
      <c r="AW299" s="14" t="s">
        <v>30</v>
      </c>
      <c r="AX299" s="14" t="s">
        <v>75</v>
      </c>
      <c r="AY299" s="159" t="s">
        <v>135</v>
      </c>
    </row>
    <row r="300" spans="1:65" s="2" customFormat="1" ht="16.5" customHeight="1">
      <c r="A300" s="298"/>
      <c r="B300" s="131"/>
      <c r="C300" s="168" t="s">
        <v>398</v>
      </c>
      <c r="D300" s="168" t="s">
        <v>368</v>
      </c>
      <c r="E300" s="169" t="s">
        <v>686</v>
      </c>
      <c r="F300" s="170" t="s">
        <v>687</v>
      </c>
      <c r="G300" s="171" t="s">
        <v>228</v>
      </c>
      <c r="H300" s="172">
        <v>18.18</v>
      </c>
      <c r="I300" s="173"/>
      <c r="J300" s="173">
        <f>ROUND(I300*H300,2)</f>
        <v>0</v>
      </c>
      <c r="K300" s="170" t="s">
        <v>141</v>
      </c>
      <c r="L300" s="174"/>
      <c r="M300" s="175" t="s">
        <v>3</v>
      </c>
      <c r="N300" s="176" t="s">
        <v>41</v>
      </c>
      <c r="O300" s="140">
        <v>0</v>
      </c>
      <c r="P300" s="140">
        <f>O300*H300</f>
        <v>0</v>
      </c>
      <c r="Q300" s="140">
        <v>3.2000000000000001E-2</v>
      </c>
      <c r="R300" s="140">
        <f>Q300*H300</f>
        <v>0.58176000000000005</v>
      </c>
      <c r="S300" s="140">
        <v>0</v>
      </c>
      <c r="T300" s="141">
        <f>S300*H300</f>
        <v>0</v>
      </c>
      <c r="U300" s="298"/>
      <c r="V300" s="298"/>
      <c r="W300" s="298"/>
      <c r="X300" s="298"/>
      <c r="Y300" s="298"/>
      <c r="Z300" s="298"/>
      <c r="AA300" s="298"/>
      <c r="AB300" s="298"/>
      <c r="AC300" s="298"/>
      <c r="AD300" s="298"/>
      <c r="AE300" s="298"/>
      <c r="AR300" s="142" t="s">
        <v>443</v>
      </c>
      <c r="AT300" s="142" t="s">
        <v>368</v>
      </c>
      <c r="AU300" s="142" t="s">
        <v>77</v>
      </c>
      <c r="AY300" s="18" t="s">
        <v>135</v>
      </c>
      <c r="BE300" s="143">
        <f>IF(N300="základní",J300,0)</f>
        <v>0</v>
      </c>
      <c r="BF300" s="143">
        <f>IF(N300="snížená",J300,0)</f>
        <v>0</v>
      </c>
      <c r="BG300" s="143">
        <f>IF(N300="zákl. přenesená",J300,0)</f>
        <v>0</v>
      </c>
      <c r="BH300" s="143">
        <f>IF(N300="sníž. přenesená",J300,0)</f>
        <v>0</v>
      </c>
      <c r="BI300" s="143">
        <f>IF(N300="nulová",J300,0)</f>
        <v>0</v>
      </c>
      <c r="BJ300" s="18" t="s">
        <v>75</v>
      </c>
      <c r="BK300" s="143">
        <f>ROUND(I300*H300,2)</f>
        <v>0</v>
      </c>
      <c r="BL300" s="18" t="s">
        <v>443</v>
      </c>
      <c r="BM300" s="142" t="s">
        <v>688</v>
      </c>
    </row>
    <row r="301" spans="1:65" s="13" customFormat="1">
      <c r="B301" s="151"/>
      <c r="D301" s="145" t="s">
        <v>144</v>
      </c>
      <c r="F301" s="153" t="s">
        <v>689</v>
      </c>
      <c r="H301" s="154">
        <v>18.18</v>
      </c>
      <c r="L301" s="151"/>
      <c r="M301" s="155"/>
      <c r="N301" s="156"/>
      <c r="O301" s="156"/>
      <c r="P301" s="156"/>
      <c r="Q301" s="156"/>
      <c r="R301" s="156"/>
      <c r="S301" s="156"/>
      <c r="T301" s="157"/>
      <c r="AT301" s="152" t="s">
        <v>144</v>
      </c>
      <c r="AU301" s="152" t="s">
        <v>77</v>
      </c>
      <c r="AV301" s="13" t="s">
        <v>77</v>
      </c>
      <c r="AW301" s="13" t="s">
        <v>4</v>
      </c>
      <c r="AX301" s="13" t="s">
        <v>75</v>
      </c>
      <c r="AY301" s="152" t="s">
        <v>135</v>
      </c>
    </row>
    <row r="302" spans="1:65" s="2" customFormat="1" ht="21.75" customHeight="1">
      <c r="A302" s="298"/>
      <c r="B302" s="131"/>
      <c r="C302" s="132" t="s">
        <v>399</v>
      </c>
      <c r="D302" s="132" t="s">
        <v>137</v>
      </c>
      <c r="E302" s="133" t="s">
        <v>690</v>
      </c>
      <c r="F302" s="134" t="s">
        <v>691</v>
      </c>
      <c r="G302" s="135" t="s">
        <v>228</v>
      </c>
      <c r="H302" s="136">
        <v>266</v>
      </c>
      <c r="I302" s="137"/>
      <c r="J302" s="137">
        <f>ROUND(I302*H302,2)</f>
        <v>0</v>
      </c>
      <c r="K302" s="134" t="s">
        <v>141</v>
      </c>
      <c r="L302" s="31"/>
      <c r="M302" s="138" t="s">
        <v>3</v>
      </c>
      <c r="N302" s="139" t="s">
        <v>41</v>
      </c>
      <c r="O302" s="140">
        <v>0.11899999999999999</v>
      </c>
      <c r="P302" s="140">
        <f>O302*H302</f>
        <v>31.654</v>
      </c>
      <c r="Q302" s="140">
        <v>0</v>
      </c>
      <c r="R302" s="140">
        <f>Q302*H302</f>
        <v>0</v>
      </c>
      <c r="S302" s="140">
        <v>0</v>
      </c>
      <c r="T302" s="141">
        <f>S302*H302</f>
        <v>0</v>
      </c>
      <c r="U302" s="298"/>
      <c r="V302" s="298"/>
      <c r="W302" s="298"/>
      <c r="X302" s="298"/>
      <c r="Y302" s="298"/>
      <c r="Z302" s="298"/>
      <c r="AA302" s="298"/>
      <c r="AB302" s="298"/>
      <c r="AC302" s="298"/>
      <c r="AD302" s="298"/>
      <c r="AE302" s="298"/>
      <c r="AR302" s="142" t="s">
        <v>405</v>
      </c>
      <c r="AT302" s="142" t="s">
        <v>137</v>
      </c>
      <c r="AU302" s="142" t="s">
        <v>77</v>
      </c>
      <c r="AY302" s="18" t="s">
        <v>135</v>
      </c>
      <c r="BE302" s="143">
        <f>IF(N302="základní",J302,0)</f>
        <v>0</v>
      </c>
      <c r="BF302" s="143">
        <f>IF(N302="snížená",J302,0)</f>
        <v>0</v>
      </c>
      <c r="BG302" s="143">
        <f>IF(N302="zákl. přenesená",J302,0)</f>
        <v>0</v>
      </c>
      <c r="BH302" s="143">
        <f>IF(N302="sníž. přenesená",J302,0)</f>
        <v>0</v>
      </c>
      <c r="BI302" s="143">
        <f>IF(N302="nulová",J302,0)</f>
        <v>0</v>
      </c>
      <c r="BJ302" s="18" t="s">
        <v>75</v>
      </c>
      <c r="BK302" s="143">
        <f>ROUND(I302*H302,2)</f>
        <v>0</v>
      </c>
      <c r="BL302" s="18" t="s">
        <v>405</v>
      </c>
      <c r="BM302" s="142" t="s">
        <v>692</v>
      </c>
    </row>
    <row r="303" spans="1:65" s="12" customFormat="1">
      <c r="B303" s="144"/>
      <c r="D303" s="145" t="s">
        <v>144</v>
      </c>
      <c r="E303" s="146" t="s">
        <v>3</v>
      </c>
      <c r="F303" s="147" t="s">
        <v>465</v>
      </c>
      <c r="H303" s="146" t="s">
        <v>3</v>
      </c>
      <c r="L303" s="144"/>
      <c r="M303" s="148"/>
      <c r="N303" s="149"/>
      <c r="O303" s="149"/>
      <c r="P303" s="149"/>
      <c r="Q303" s="149"/>
      <c r="R303" s="149"/>
      <c r="S303" s="149"/>
      <c r="T303" s="150"/>
      <c r="AT303" s="146" t="s">
        <v>144</v>
      </c>
      <c r="AU303" s="146" t="s">
        <v>77</v>
      </c>
      <c r="AV303" s="12" t="s">
        <v>75</v>
      </c>
      <c r="AW303" s="12" t="s">
        <v>30</v>
      </c>
      <c r="AX303" s="12" t="s">
        <v>70</v>
      </c>
      <c r="AY303" s="146" t="s">
        <v>135</v>
      </c>
    </row>
    <row r="304" spans="1:65" s="12" customFormat="1">
      <c r="B304" s="144"/>
      <c r="D304" s="145" t="s">
        <v>144</v>
      </c>
      <c r="E304" s="146" t="s">
        <v>3</v>
      </c>
      <c r="F304" s="147" t="s">
        <v>466</v>
      </c>
      <c r="H304" s="146" t="s">
        <v>3</v>
      </c>
      <c r="L304" s="144"/>
      <c r="M304" s="148"/>
      <c r="N304" s="149"/>
      <c r="O304" s="149"/>
      <c r="P304" s="149"/>
      <c r="Q304" s="149"/>
      <c r="R304" s="149"/>
      <c r="S304" s="149"/>
      <c r="T304" s="150"/>
      <c r="AT304" s="146" t="s">
        <v>144</v>
      </c>
      <c r="AU304" s="146" t="s">
        <v>77</v>
      </c>
      <c r="AV304" s="12" t="s">
        <v>75</v>
      </c>
      <c r="AW304" s="12" t="s">
        <v>30</v>
      </c>
      <c r="AX304" s="12" t="s">
        <v>70</v>
      </c>
      <c r="AY304" s="146" t="s">
        <v>135</v>
      </c>
    </row>
    <row r="305" spans="1:65" s="13" customFormat="1">
      <c r="B305" s="151"/>
      <c r="D305" s="145" t="s">
        <v>144</v>
      </c>
      <c r="E305" s="152" t="s">
        <v>3</v>
      </c>
      <c r="F305" s="153" t="s">
        <v>674</v>
      </c>
      <c r="H305" s="154">
        <v>266</v>
      </c>
      <c r="L305" s="151"/>
      <c r="M305" s="155"/>
      <c r="N305" s="156"/>
      <c r="O305" s="156"/>
      <c r="P305" s="156"/>
      <c r="Q305" s="156"/>
      <c r="R305" s="156"/>
      <c r="S305" s="156"/>
      <c r="T305" s="157"/>
      <c r="AT305" s="152" t="s">
        <v>144</v>
      </c>
      <c r="AU305" s="152" t="s">
        <v>77</v>
      </c>
      <c r="AV305" s="13" t="s">
        <v>77</v>
      </c>
      <c r="AW305" s="13" t="s">
        <v>30</v>
      </c>
      <c r="AX305" s="13" t="s">
        <v>70</v>
      </c>
      <c r="AY305" s="152" t="s">
        <v>135</v>
      </c>
    </row>
    <row r="306" spans="1:65" s="14" customFormat="1">
      <c r="B306" s="158"/>
      <c r="D306" s="145" t="s">
        <v>144</v>
      </c>
      <c r="E306" s="159" t="s">
        <v>3</v>
      </c>
      <c r="F306" s="160" t="s">
        <v>147</v>
      </c>
      <c r="H306" s="161">
        <v>266</v>
      </c>
      <c r="L306" s="158"/>
      <c r="M306" s="162"/>
      <c r="N306" s="163"/>
      <c r="O306" s="163"/>
      <c r="P306" s="163"/>
      <c r="Q306" s="163"/>
      <c r="R306" s="163"/>
      <c r="S306" s="163"/>
      <c r="T306" s="164"/>
      <c r="AT306" s="159" t="s">
        <v>144</v>
      </c>
      <c r="AU306" s="159" t="s">
        <v>77</v>
      </c>
      <c r="AV306" s="14" t="s">
        <v>142</v>
      </c>
      <c r="AW306" s="14" t="s">
        <v>30</v>
      </c>
      <c r="AX306" s="14" t="s">
        <v>75</v>
      </c>
      <c r="AY306" s="159" t="s">
        <v>135</v>
      </c>
    </row>
    <row r="307" spans="1:65" s="2" customFormat="1" ht="16.5" customHeight="1">
      <c r="A307" s="298"/>
      <c r="B307" s="131"/>
      <c r="C307" s="168" t="s">
        <v>400</v>
      </c>
      <c r="D307" s="168" t="s">
        <v>368</v>
      </c>
      <c r="E307" s="169" t="s">
        <v>693</v>
      </c>
      <c r="F307" s="170" t="s">
        <v>694</v>
      </c>
      <c r="G307" s="171" t="s">
        <v>228</v>
      </c>
      <c r="H307" s="172">
        <v>279.3</v>
      </c>
      <c r="I307" s="173"/>
      <c r="J307" s="173">
        <f>ROUND(I307*H307,2)</f>
        <v>0</v>
      </c>
      <c r="K307" s="170" t="s">
        <v>141</v>
      </c>
      <c r="L307" s="174"/>
      <c r="M307" s="175" t="s">
        <v>3</v>
      </c>
      <c r="N307" s="176" t="s">
        <v>41</v>
      </c>
      <c r="O307" s="140">
        <v>0</v>
      </c>
      <c r="P307" s="140">
        <f>O307*H307</f>
        <v>0</v>
      </c>
      <c r="Q307" s="140">
        <v>2.5999999999999998E-4</v>
      </c>
      <c r="R307" s="140">
        <f>Q307*H307</f>
        <v>7.2618000000000002E-2</v>
      </c>
      <c r="S307" s="140">
        <v>0</v>
      </c>
      <c r="T307" s="141">
        <f>S307*H307</f>
        <v>0</v>
      </c>
      <c r="U307" s="298"/>
      <c r="V307" s="298"/>
      <c r="W307" s="298"/>
      <c r="X307" s="298"/>
      <c r="Y307" s="298"/>
      <c r="Z307" s="298"/>
      <c r="AA307" s="298"/>
      <c r="AB307" s="298"/>
      <c r="AC307" s="298"/>
      <c r="AD307" s="298"/>
      <c r="AE307" s="298"/>
      <c r="AR307" s="142" t="s">
        <v>443</v>
      </c>
      <c r="AT307" s="142" t="s">
        <v>368</v>
      </c>
      <c r="AU307" s="142" t="s">
        <v>77</v>
      </c>
      <c r="AY307" s="18" t="s">
        <v>135</v>
      </c>
      <c r="BE307" s="143">
        <f>IF(N307="základní",J307,0)</f>
        <v>0</v>
      </c>
      <c r="BF307" s="143">
        <f>IF(N307="snížená",J307,0)</f>
        <v>0</v>
      </c>
      <c r="BG307" s="143">
        <f>IF(N307="zákl. přenesená",J307,0)</f>
        <v>0</v>
      </c>
      <c r="BH307" s="143">
        <f>IF(N307="sníž. přenesená",J307,0)</f>
        <v>0</v>
      </c>
      <c r="BI307" s="143">
        <f>IF(N307="nulová",J307,0)</f>
        <v>0</v>
      </c>
      <c r="BJ307" s="18" t="s">
        <v>75</v>
      </c>
      <c r="BK307" s="143">
        <f>ROUND(I307*H307,2)</f>
        <v>0</v>
      </c>
      <c r="BL307" s="18" t="s">
        <v>443</v>
      </c>
      <c r="BM307" s="142" t="s">
        <v>695</v>
      </c>
    </row>
    <row r="308" spans="1:65" s="13" customFormat="1">
      <c r="B308" s="151"/>
      <c r="D308" s="145" t="s">
        <v>144</v>
      </c>
      <c r="F308" s="153" t="s">
        <v>696</v>
      </c>
      <c r="H308" s="154">
        <v>279.3</v>
      </c>
      <c r="L308" s="151"/>
      <c r="M308" s="155"/>
      <c r="N308" s="156"/>
      <c r="O308" s="156"/>
      <c r="P308" s="156"/>
      <c r="Q308" s="156"/>
      <c r="R308" s="156"/>
      <c r="S308" s="156"/>
      <c r="T308" s="157"/>
      <c r="AT308" s="152" t="s">
        <v>144</v>
      </c>
      <c r="AU308" s="152" t="s">
        <v>77</v>
      </c>
      <c r="AV308" s="13" t="s">
        <v>77</v>
      </c>
      <c r="AW308" s="13" t="s">
        <v>4</v>
      </c>
      <c r="AX308" s="13" t="s">
        <v>75</v>
      </c>
      <c r="AY308" s="152" t="s">
        <v>135</v>
      </c>
    </row>
    <row r="309" spans="1:65" s="2" customFormat="1" ht="16.5" customHeight="1">
      <c r="A309" s="298"/>
      <c r="B309" s="131"/>
      <c r="C309" s="132" t="s">
        <v>401</v>
      </c>
      <c r="D309" s="132" t="s">
        <v>137</v>
      </c>
      <c r="E309" s="133" t="s">
        <v>697</v>
      </c>
      <c r="F309" s="134" t="s">
        <v>698</v>
      </c>
      <c r="G309" s="135" t="s">
        <v>268</v>
      </c>
      <c r="H309" s="136">
        <v>53.034999999999997</v>
      </c>
      <c r="I309" s="137"/>
      <c r="J309" s="137">
        <f>ROUND(I309*H309,2)</f>
        <v>0</v>
      </c>
      <c r="K309" s="134" t="s">
        <v>141</v>
      </c>
      <c r="L309" s="31"/>
      <c r="M309" s="177" t="s">
        <v>3</v>
      </c>
      <c r="N309" s="178" t="s">
        <v>41</v>
      </c>
      <c r="O309" s="179">
        <v>0.42399999999999999</v>
      </c>
      <c r="P309" s="179">
        <f>O309*H309</f>
        <v>22.486839999999997</v>
      </c>
      <c r="Q309" s="179">
        <v>0</v>
      </c>
      <c r="R309" s="179">
        <f>Q309*H309</f>
        <v>0</v>
      </c>
      <c r="S309" s="179">
        <v>0</v>
      </c>
      <c r="T309" s="180">
        <f>S309*H309</f>
        <v>0</v>
      </c>
      <c r="U309" s="298"/>
      <c r="V309" s="298"/>
      <c r="W309" s="298"/>
      <c r="X309" s="298"/>
      <c r="Y309" s="298"/>
      <c r="Z309" s="298"/>
      <c r="AA309" s="298"/>
      <c r="AB309" s="298"/>
      <c r="AC309" s="298"/>
      <c r="AD309" s="298"/>
      <c r="AE309" s="298"/>
      <c r="AR309" s="142" t="s">
        <v>405</v>
      </c>
      <c r="AT309" s="142" t="s">
        <v>137</v>
      </c>
      <c r="AU309" s="142" t="s">
        <v>77</v>
      </c>
      <c r="AY309" s="18" t="s">
        <v>135</v>
      </c>
      <c r="BE309" s="143">
        <f>IF(N309="základní",J309,0)</f>
        <v>0</v>
      </c>
      <c r="BF309" s="143">
        <f>IF(N309="snížená",J309,0)</f>
        <v>0</v>
      </c>
      <c r="BG309" s="143">
        <f>IF(N309="zákl. přenesená",J309,0)</f>
        <v>0</v>
      </c>
      <c r="BH309" s="143">
        <f>IF(N309="sníž. přenesená",J309,0)</f>
        <v>0</v>
      </c>
      <c r="BI309" s="143">
        <f>IF(N309="nulová",J309,0)</f>
        <v>0</v>
      </c>
      <c r="BJ309" s="18" t="s">
        <v>75</v>
      </c>
      <c r="BK309" s="143">
        <f>ROUND(I309*H309,2)</f>
        <v>0</v>
      </c>
      <c r="BL309" s="18" t="s">
        <v>405</v>
      </c>
      <c r="BM309" s="142" t="s">
        <v>699</v>
      </c>
    </row>
    <row r="310" spans="1:65" s="2" customFormat="1" ht="6.95" customHeight="1">
      <c r="A310" s="298"/>
      <c r="B310" s="40"/>
      <c r="C310" s="41"/>
      <c r="D310" s="41"/>
      <c r="E310" s="41"/>
      <c r="F310" s="41"/>
      <c r="G310" s="41"/>
      <c r="H310" s="41"/>
      <c r="I310" s="41"/>
      <c r="J310" s="41"/>
      <c r="K310" s="41"/>
      <c r="L310" s="31"/>
      <c r="M310" s="298"/>
      <c r="O310" s="298"/>
      <c r="P310" s="298"/>
      <c r="Q310" s="298"/>
      <c r="R310" s="298"/>
      <c r="S310" s="298"/>
      <c r="T310" s="298"/>
      <c r="U310" s="298"/>
      <c r="V310" s="298"/>
      <c r="W310" s="298"/>
      <c r="X310" s="298"/>
      <c r="Y310" s="298"/>
      <c r="Z310" s="298"/>
      <c r="AA310" s="298"/>
      <c r="AB310" s="298"/>
      <c r="AC310" s="298"/>
      <c r="AD310" s="298"/>
      <c r="AE310" s="298"/>
    </row>
  </sheetData>
  <mergeCells count="12">
    <mergeCell ref="E80:H80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182"/>
  <sheetViews>
    <sheetView topLeftCell="A150" workbookViewId="0">
      <selection activeCell="I91" sqref="I91:I181"/>
    </sheetView>
  </sheetViews>
  <sheetFormatPr defaultRowHeight="11.25"/>
  <cols>
    <col min="1" max="1" width="8.33203125" style="292" customWidth="1"/>
    <col min="2" max="2" width="1.1640625" style="292" customWidth="1"/>
    <col min="3" max="3" width="4.1640625" style="292" customWidth="1"/>
    <col min="4" max="4" width="4.33203125" style="292" customWidth="1"/>
    <col min="5" max="5" width="17.1640625" style="292" customWidth="1"/>
    <col min="6" max="6" width="100.83203125" style="292" customWidth="1"/>
    <col min="7" max="7" width="7.5" style="292" customWidth="1"/>
    <col min="8" max="8" width="14" style="292" customWidth="1"/>
    <col min="9" max="9" width="15.83203125" style="292" customWidth="1"/>
    <col min="10" max="11" width="22.33203125" style="292" customWidth="1"/>
    <col min="12" max="12" width="9.33203125" style="292" customWidth="1"/>
    <col min="13" max="13" width="10.83203125" style="292" hidden="1" customWidth="1"/>
    <col min="14" max="14" width="9.33203125" style="292"/>
    <col min="15" max="20" width="14.1640625" style="292" hidden="1" customWidth="1"/>
    <col min="21" max="21" width="16.33203125" style="292" hidden="1" customWidth="1"/>
    <col min="22" max="22" width="12.33203125" style="292" customWidth="1"/>
    <col min="23" max="23" width="16.33203125" style="292" customWidth="1"/>
    <col min="24" max="24" width="12.33203125" style="292" customWidth="1"/>
    <col min="25" max="25" width="15" style="292" customWidth="1"/>
    <col min="26" max="26" width="11" style="292" customWidth="1"/>
    <col min="27" max="27" width="15" style="292" customWidth="1"/>
    <col min="28" max="28" width="16.33203125" style="292" customWidth="1"/>
    <col min="29" max="29" width="11" style="292" customWidth="1"/>
    <col min="30" max="30" width="15" style="292" customWidth="1"/>
    <col min="31" max="31" width="16.33203125" style="292" customWidth="1"/>
    <col min="32" max="16384" width="9.33203125" style="292"/>
  </cols>
  <sheetData>
    <row r="1" spans="1:46">
      <c r="A1" s="82"/>
    </row>
    <row r="2" spans="1:46" ht="36.950000000000003" customHeight="1">
      <c r="L2" s="512" t="s">
        <v>6</v>
      </c>
      <c r="M2" s="513"/>
      <c r="N2" s="513"/>
      <c r="O2" s="513"/>
      <c r="P2" s="513"/>
      <c r="Q2" s="513"/>
      <c r="R2" s="513"/>
      <c r="S2" s="513"/>
      <c r="T2" s="513"/>
      <c r="U2" s="513"/>
      <c r="V2" s="513"/>
      <c r="AT2" s="18" t="s">
        <v>87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107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299" t="s">
        <v>15</v>
      </c>
      <c r="L6" s="21"/>
    </row>
    <row r="7" spans="1:46" ht="16.5" customHeight="1">
      <c r="B7" s="21"/>
      <c r="E7" s="543" t="str">
        <f>'Rekapitulace stavby'!K6</f>
        <v>Nová komunikace mezi ul. Dukelskou - Karla Nového - Pražská kasárna, projektová dokumentace</v>
      </c>
      <c r="F7" s="544"/>
      <c r="G7" s="544"/>
      <c r="H7" s="544"/>
      <c r="L7" s="21"/>
    </row>
    <row r="8" spans="1:46" ht="12" customHeight="1">
      <c r="B8" s="21"/>
      <c r="D8" s="299" t="s">
        <v>108</v>
      </c>
      <c r="L8" s="21"/>
    </row>
    <row r="9" spans="1:46" s="2" customFormat="1" ht="16.5" customHeight="1">
      <c r="A9" s="298"/>
      <c r="B9" s="31"/>
      <c r="C9" s="298"/>
      <c r="D9" s="298"/>
      <c r="E9" s="543"/>
      <c r="F9" s="542"/>
      <c r="G9" s="542"/>
      <c r="H9" s="542"/>
      <c r="I9" s="298"/>
      <c r="J9" s="298"/>
      <c r="K9" s="298"/>
      <c r="L9" s="84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</row>
    <row r="10" spans="1:46" s="2" customFormat="1" ht="12" customHeight="1">
      <c r="A10" s="298"/>
      <c r="B10" s="31"/>
      <c r="C10" s="298"/>
      <c r="D10" s="299" t="s">
        <v>110</v>
      </c>
      <c r="E10" s="298"/>
      <c r="F10" s="298"/>
      <c r="G10" s="298"/>
      <c r="H10" s="298"/>
      <c r="I10" s="298"/>
      <c r="J10" s="298"/>
      <c r="K10" s="298"/>
      <c r="L10" s="84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</row>
    <row r="11" spans="1:46" s="2" customFormat="1" ht="16.5" customHeight="1">
      <c r="A11" s="298"/>
      <c r="B11" s="31"/>
      <c r="C11" s="298"/>
      <c r="D11" s="298"/>
      <c r="E11" s="523" t="s">
        <v>2211</v>
      </c>
      <c r="F11" s="542"/>
      <c r="G11" s="542"/>
      <c r="H11" s="542"/>
      <c r="I11" s="298"/>
      <c r="J11" s="298"/>
      <c r="K11" s="298"/>
      <c r="L11" s="84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</row>
    <row r="12" spans="1:46" s="2" customFormat="1">
      <c r="A12" s="298"/>
      <c r="B12" s="31"/>
      <c r="C12" s="298"/>
      <c r="D12" s="298"/>
      <c r="E12" s="298"/>
      <c r="F12" s="298"/>
      <c r="G12" s="298"/>
      <c r="H12" s="298"/>
      <c r="I12" s="298"/>
      <c r="J12" s="298"/>
      <c r="K12" s="298"/>
      <c r="L12" s="84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</row>
    <row r="13" spans="1:46" s="2" customFormat="1" ht="12" customHeight="1">
      <c r="A13" s="298"/>
      <c r="B13" s="31"/>
      <c r="C13" s="298"/>
      <c r="D13" s="299" t="s">
        <v>17</v>
      </c>
      <c r="E13" s="298"/>
      <c r="F13" s="291" t="s">
        <v>3</v>
      </c>
      <c r="G13" s="298"/>
      <c r="H13" s="298"/>
      <c r="I13" s="299" t="s">
        <v>18</v>
      </c>
      <c r="J13" s="291" t="s">
        <v>3</v>
      </c>
      <c r="K13" s="298"/>
      <c r="L13" s="84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</row>
    <row r="14" spans="1:46" s="2" customFormat="1" ht="12" customHeight="1">
      <c r="A14" s="298"/>
      <c r="B14" s="31"/>
      <c r="C14" s="298"/>
      <c r="D14" s="299" t="s">
        <v>19</v>
      </c>
      <c r="E14" s="298"/>
      <c r="F14" s="291" t="s">
        <v>20</v>
      </c>
      <c r="G14" s="298"/>
      <c r="H14" s="298"/>
      <c r="I14" s="299" t="s">
        <v>21</v>
      </c>
      <c r="J14" s="295">
        <f>'Rekapitulace stavby'!AN8</f>
        <v>45715</v>
      </c>
      <c r="K14" s="298"/>
      <c r="L14" s="84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</row>
    <row r="15" spans="1:46" s="2" customFormat="1" ht="10.9" customHeight="1">
      <c r="A15" s="298"/>
      <c r="B15" s="31"/>
      <c r="C15" s="298"/>
      <c r="D15" s="298"/>
      <c r="E15" s="298"/>
      <c r="F15" s="298"/>
      <c r="G15" s="298"/>
      <c r="H15" s="298"/>
      <c r="I15" s="298"/>
      <c r="J15" s="298"/>
      <c r="K15" s="298"/>
      <c r="L15" s="84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</row>
    <row r="16" spans="1:46" s="2" customFormat="1" ht="12" customHeight="1">
      <c r="A16" s="298"/>
      <c r="B16" s="31"/>
      <c r="C16" s="298"/>
      <c r="D16" s="299" t="s">
        <v>22</v>
      </c>
      <c r="E16" s="298"/>
      <c r="F16" s="298"/>
      <c r="G16" s="298"/>
      <c r="H16" s="298"/>
      <c r="I16" s="299" t="s">
        <v>23</v>
      </c>
      <c r="J16" s="291" t="s">
        <v>3</v>
      </c>
      <c r="K16" s="298"/>
      <c r="L16" s="84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</row>
    <row r="17" spans="1:31" s="2" customFormat="1" ht="12.75">
      <c r="A17" s="298"/>
      <c r="B17" s="31"/>
      <c r="C17" s="298"/>
      <c r="D17" s="298"/>
      <c r="E17" s="291" t="s">
        <v>24</v>
      </c>
      <c r="F17" s="298"/>
      <c r="G17" s="298"/>
      <c r="H17" s="298"/>
      <c r="I17" s="299" t="s">
        <v>25</v>
      </c>
      <c r="J17" s="291" t="s">
        <v>3</v>
      </c>
      <c r="K17" s="298"/>
      <c r="L17" s="84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</row>
    <row r="18" spans="1:31" s="2" customFormat="1">
      <c r="A18" s="298"/>
      <c r="B18" s="31"/>
      <c r="C18" s="298"/>
      <c r="D18" s="298"/>
      <c r="E18" s="298"/>
      <c r="F18" s="298"/>
      <c r="G18" s="298"/>
      <c r="H18" s="298"/>
      <c r="I18" s="298"/>
      <c r="J18" s="298"/>
      <c r="K18" s="298"/>
      <c r="L18" s="84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</row>
    <row r="19" spans="1:31" s="2" customFormat="1" ht="12.75">
      <c r="A19" s="298"/>
      <c r="B19" s="31"/>
      <c r="C19" s="298"/>
      <c r="D19" s="299" t="s">
        <v>26</v>
      </c>
      <c r="E19" s="298"/>
      <c r="F19" s="298"/>
      <c r="G19" s="298"/>
      <c r="H19" s="298"/>
      <c r="I19" s="299" t="s">
        <v>23</v>
      </c>
      <c r="J19" s="291" t="str">
        <f>'Rekapitulace stavby'!AN13</f>
        <v/>
      </c>
      <c r="K19" s="298"/>
      <c r="L19" s="84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</row>
    <row r="20" spans="1:31" s="2" customFormat="1" ht="12.75">
      <c r="A20" s="298"/>
      <c r="B20" s="31"/>
      <c r="C20" s="298"/>
      <c r="D20" s="298"/>
      <c r="E20" s="534" t="str">
        <f>'Rekapitulace stavby'!E14</f>
        <v xml:space="preserve"> </v>
      </c>
      <c r="F20" s="534"/>
      <c r="G20" s="534"/>
      <c r="H20" s="534"/>
      <c r="I20" s="299" t="s">
        <v>25</v>
      </c>
      <c r="J20" s="291" t="str">
        <f>'Rekapitulace stavby'!AN14</f>
        <v/>
      </c>
      <c r="K20" s="298"/>
      <c r="L20" s="84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</row>
    <row r="21" spans="1:31" s="2" customFormat="1">
      <c r="A21" s="298"/>
      <c r="B21" s="31"/>
      <c r="C21" s="298"/>
      <c r="D21" s="298"/>
      <c r="E21" s="298"/>
      <c r="F21" s="298"/>
      <c r="G21" s="298"/>
      <c r="H21" s="298"/>
      <c r="I21" s="298"/>
      <c r="J21" s="298"/>
      <c r="K21" s="298"/>
      <c r="L21" s="84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</row>
    <row r="22" spans="1:31" s="2" customFormat="1" ht="12.75">
      <c r="A22" s="298"/>
      <c r="B22" s="31"/>
      <c r="C22" s="298"/>
      <c r="D22" s="299" t="s">
        <v>28</v>
      </c>
      <c r="E22" s="298"/>
      <c r="F22" s="298"/>
      <c r="G22" s="298"/>
      <c r="H22" s="298"/>
      <c r="I22" s="299" t="s">
        <v>23</v>
      </c>
      <c r="J22" s="291" t="s">
        <v>3</v>
      </c>
      <c r="K22" s="298"/>
      <c r="L22" s="84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</row>
    <row r="23" spans="1:31" s="2" customFormat="1" ht="12.75">
      <c r="A23" s="298"/>
      <c r="B23" s="31"/>
      <c r="C23" s="298"/>
      <c r="D23" s="298"/>
      <c r="E23" s="291" t="s">
        <v>29</v>
      </c>
      <c r="F23" s="298"/>
      <c r="G23" s="298"/>
      <c r="H23" s="298"/>
      <c r="I23" s="299" t="s">
        <v>25</v>
      </c>
      <c r="J23" s="291" t="s">
        <v>3</v>
      </c>
      <c r="K23" s="298"/>
      <c r="L23" s="84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</row>
    <row r="24" spans="1:31" s="2" customFormat="1">
      <c r="A24" s="298"/>
      <c r="B24" s="31"/>
      <c r="C24" s="298"/>
      <c r="D24" s="298"/>
      <c r="E24" s="298"/>
      <c r="F24" s="298"/>
      <c r="G24" s="298"/>
      <c r="H24" s="298"/>
      <c r="I24" s="298"/>
      <c r="J24" s="298"/>
      <c r="K24" s="298"/>
      <c r="L24" s="84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</row>
    <row r="25" spans="1:31" s="2" customFormat="1" ht="12.75">
      <c r="A25" s="298"/>
      <c r="B25" s="31"/>
      <c r="C25" s="298"/>
      <c r="D25" s="299" t="s">
        <v>31</v>
      </c>
      <c r="E25" s="298"/>
      <c r="F25" s="298"/>
      <c r="G25" s="298"/>
      <c r="H25" s="298"/>
      <c r="I25" s="299" t="s">
        <v>23</v>
      </c>
      <c r="J25" s="291" t="s">
        <v>32</v>
      </c>
      <c r="K25" s="298"/>
      <c r="L25" s="84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</row>
    <row r="26" spans="1:31" s="2" customFormat="1" ht="12.75">
      <c r="A26" s="298"/>
      <c r="B26" s="31"/>
      <c r="C26" s="298"/>
      <c r="D26" s="298"/>
      <c r="E26" s="291" t="s">
        <v>33</v>
      </c>
      <c r="F26" s="298"/>
      <c r="G26" s="298"/>
      <c r="H26" s="298"/>
      <c r="I26" s="299" t="s">
        <v>25</v>
      </c>
      <c r="J26" s="291" t="s">
        <v>3</v>
      </c>
      <c r="K26" s="298"/>
      <c r="L26" s="84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</row>
    <row r="27" spans="1:31" s="2" customFormat="1">
      <c r="A27" s="298"/>
      <c r="B27" s="31"/>
      <c r="C27" s="298"/>
      <c r="D27" s="298"/>
      <c r="E27" s="298"/>
      <c r="F27" s="298"/>
      <c r="G27" s="298"/>
      <c r="H27" s="298"/>
      <c r="I27" s="298"/>
      <c r="J27" s="298"/>
      <c r="K27" s="298"/>
      <c r="L27" s="84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</row>
    <row r="28" spans="1:31" s="2" customFormat="1" ht="12.75">
      <c r="A28" s="298"/>
      <c r="B28" s="31"/>
      <c r="C28" s="298"/>
      <c r="D28" s="299" t="s">
        <v>34</v>
      </c>
      <c r="E28" s="298"/>
      <c r="F28" s="298"/>
      <c r="G28" s="298"/>
      <c r="H28" s="298"/>
      <c r="I28" s="298"/>
      <c r="J28" s="298"/>
      <c r="K28" s="298"/>
      <c r="L28" s="84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</row>
    <row r="29" spans="1:31" s="7" customFormat="1" ht="12.75">
      <c r="A29" s="85"/>
      <c r="B29" s="86"/>
      <c r="C29" s="85"/>
      <c r="D29" s="85"/>
      <c r="E29" s="545" t="s">
        <v>3</v>
      </c>
      <c r="F29" s="545"/>
      <c r="G29" s="545"/>
      <c r="H29" s="545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298"/>
      <c r="B30" s="31"/>
      <c r="C30" s="298"/>
      <c r="D30" s="298"/>
      <c r="E30" s="298"/>
      <c r="F30" s="298"/>
      <c r="G30" s="298"/>
      <c r="H30" s="298"/>
      <c r="I30" s="298"/>
      <c r="J30" s="298"/>
      <c r="K30" s="298"/>
      <c r="L30" s="84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</row>
    <row r="31" spans="1:31" s="2" customFormat="1">
      <c r="A31" s="298"/>
      <c r="B31" s="31"/>
      <c r="C31" s="298"/>
      <c r="D31" s="59"/>
      <c r="E31" s="59"/>
      <c r="F31" s="59"/>
      <c r="G31" s="59"/>
      <c r="H31" s="59"/>
      <c r="I31" s="59"/>
      <c r="J31" s="59"/>
      <c r="K31" s="59"/>
      <c r="L31" s="84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</row>
    <row r="32" spans="1:31" s="2" customFormat="1" ht="15.75">
      <c r="A32" s="298"/>
      <c r="B32" s="31"/>
      <c r="C32" s="298"/>
      <c r="D32" s="88" t="s">
        <v>36</v>
      </c>
      <c r="E32" s="298"/>
      <c r="F32" s="298"/>
      <c r="G32" s="298"/>
      <c r="H32" s="298"/>
      <c r="I32" s="298"/>
      <c r="J32" s="297">
        <f>ROUND(J88, 2)</f>
        <v>0</v>
      </c>
      <c r="K32" s="298"/>
      <c r="L32" s="84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</row>
    <row r="33" spans="1:31" s="2" customFormat="1">
      <c r="A33" s="298"/>
      <c r="B33" s="31"/>
      <c r="C33" s="298"/>
      <c r="D33" s="59"/>
      <c r="E33" s="59"/>
      <c r="F33" s="59"/>
      <c r="G33" s="59"/>
      <c r="H33" s="59"/>
      <c r="I33" s="59"/>
      <c r="J33" s="59"/>
      <c r="K33" s="59"/>
      <c r="L33" s="84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</row>
    <row r="34" spans="1:31" s="2" customFormat="1" ht="12.75">
      <c r="A34" s="298"/>
      <c r="B34" s="31"/>
      <c r="C34" s="298"/>
      <c r="D34" s="298"/>
      <c r="E34" s="298"/>
      <c r="F34" s="294" t="s">
        <v>38</v>
      </c>
      <c r="G34" s="298"/>
      <c r="H34" s="298"/>
      <c r="I34" s="294" t="s">
        <v>37</v>
      </c>
      <c r="J34" s="294" t="s">
        <v>39</v>
      </c>
      <c r="K34" s="298"/>
      <c r="L34" s="84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</row>
    <row r="35" spans="1:31" s="2" customFormat="1" ht="12.75">
      <c r="A35" s="298"/>
      <c r="B35" s="31"/>
      <c r="C35" s="298"/>
      <c r="D35" s="89" t="s">
        <v>40</v>
      </c>
      <c r="E35" s="299" t="s">
        <v>41</v>
      </c>
      <c r="F35" s="90">
        <f>ROUND((SUM(BE88:BE174)),  2)</f>
        <v>0</v>
      </c>
      <c r="G35" s="298"/>
      <c r="H35" s="298"/>
      <c r="I35" s="91">
        <v>0.21</v>
      </c>
      <c r="J35" s="90">
        <f>ROUND(((SUM(BE88:BE174))*I35),  2)</f>
        <v>0</v>
      </c>
      <c r="K35" s="298"/>
      <c r="L35" s="84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</row>
    <row r="36" spans="1:31" s="2" customFormat="1" ht="12.75">
      <c r="A36" s="298"/>
      <c r="B36" s="31"/>
      <c r="C36" s="298"/>
      <c r="D36" s="298"/>
      <c r="E36" s="299" t="s">
        <v>42</v>
      </c>
      <c r="F36" s="90">
        <f>ROUND((SUM(BF88:BF174)),  2)</f>
        <v>0</v>
      </c>
      <c r="G36" s="298"/>
      <c r="H36" s="298"/>
      <c r="I36" s="91">
        <v>0.12</v>
      </c>
      <c r="J36" s="90">
        <f>ROUND(((SUM(BF88:BF174))*I36),  2)</f>
        <v>0</v>
      </c>
      <c r="K36" s="298"/>
      <c r="L36" s="84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</row>
    <row r="37" spans="1:31" s="2" customFormat="1" ht="12.75">
      <c r="A37" s="298"/>
      <c r="B37" s="31"/>
      <c r="C37" s="298"/>
      <c r="D37" s="298"/>
      <c r="E37" s="299" t="s">
        <v>43</v>
      </c>
      <c r="F37" s="90">
        <f>ROUND((SUM(BG88:BG174)),  2)</f>
        <v>0</v>
      </c>
      <c r="G37" s="298"/>
      <c r="H37" s="298"/>
      <c r="I37" s="91">
        <v>0.21</v>
      </c>
      <c r="J37" s="90">
        <f>0</f>
        <v>0</v>
      </c>
      <c r="K37" s="298"/>
      <c r="L37" s="84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</row>
    <row r="38" spans="1:31" s="2" customFormat="1" ht="12.75">
      <c r="A38" s="298"/>
      <c r="B38" s="31"/>
      <c r="C38" s="298"/>
      <c r="D38" s="298"/>
      <c r="E38" s="299" t="s">
        <v>44</v>
      </c>
      <c r="F38" s="90">
        <f>ROUND((SUM(BH88:BH174)),  2)</f>
        <v>0</v>
      </c>
      <c r="G38" s="298"/>
      <c r="H38" s="298"/>
      <c r="I38" s="91">
        <v>0.12</v>
      </c>
      <c r="J38" s="90">
        <f>0</f>
        <v>0</v>
      </c>
      <c r="K38" s="298"/>
      <c r="L38" s="84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</row>
    <row r="39" spans="1:31" s="2" customFormat="1" ht="12.75">
      <c r="A39" s="298"/>
      <c r="B39" s="31"/>
      <c r="C39" s="298"/>
      <c r="D39" s="298"/>
      <c r="E39" s="299" t="s">
        <v>45</v>
      </c>
      <c r="F39" s="90">
        <f>ROUND((SUM(BI88:BI174)),  2)</f>
        <v>0</v>
      </c>
      <c r="G39" s="298"/>
      <c r="H39" s="298"/>
      <c r="I39" s="91">
        <v>0</v>
      </c>
      <c r="J39" s="90">
        <f>0</f>
        <v>0</v>
      </c>
      <c r="K39" s="298"/>
      <c r="L39" s="84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</row>
    <row r="40" spans="1:31" s="2" customFormat="1">
      <c r="A40" s="298"/>
      <c r="B40" s="31"/>
      <c r="C40" s="298"/>
      <c r="D40" s="298"/>
      <c r="E40" s="298"/>
      <c r="F40" s="298"/>
      <c r="G40" s="298"/>
      <c r="H40" s="298"/>
      <c r="I40" s="298"/>
      <c r="J40" s="298"/>
      <c r="K40" s="298"/>
      <c r="L40" s="84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</row>
    <row r="41" spans="1:31" s="2" customFormat="1" ht="15.75">
      <c r="A41" s="298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</row>
    <row r="42" spans="1:31" s="2" customFormat="1">
      <c r="A42" s="298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</row>
    <row r="46" spans="1:31" s="2" customFormat="1">
      <c r="A46" s="298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</row>
    <row r="47" spans="1:31" s="2" customFormat="1" ht="18">
      <c r="A47" s="298"/>
      <c r="B47" s="31"/>
      <c r="C47" s="22" t="s">
        <v>112</v>
      </c>
      <c r="D47" s="298"/>
      <c r="E47" s="298"/>
      <c r="F47" s="298"/>
      <c r="G47" s="298"/>
      <c r="H47" s="298"/>
      <c r="I47" s="298"/>
      <c r="J47" s="298"/>
      <c r="K47" s="298"/>
      <c r="L47" s="84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</row>
    <row r="48" spans="1:31" s="2" customFormat="1">
      <c r="A48" s="298"/>
      <c r="B48" s="31"/>
      <c r="C48" s="298"/>
      <c r="D48" s="298"/>
      <c r="E48" s="298"/>
      <c r="F48" s="298"/>
      <c r="G48" s="298"/>
      <c r="H48" s="298"/>
      <c r="I48" s="298"/>
      <c r="J48" s="298"/>
      <c r="K48" s="298"/>
      <c r="L48" s="84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</row>
    <row r="49" spans="1:47" s="2" customFormat="1" ht="12.75">
      <c r="A49" s="298"/>
      <c r="B49" s="31"/>
      <c r="C49" s="299" t="s">
        <v>15</v>
      </c>
      <c r="D49" s="298"/>
      <c r="E49" s="298"/>
      <c r="F49" s="298"/>
      <c r="G49" s="298"/>
      <c r="H49" s="298"/>
      <c r="I49" s="298"/>
      <c r="J49" s="298"/>
      <c r="K49" s="298"/>
      <c r="L49" s="84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</row>
    <row r="50" spans="1:47" s="2" customFormat="1" ht="12.75">
      <c r="A50" s="298"/>
      <c r="B50" s="31"/>
      <c r="C50" s="298"/>
      <c r="D50" s="298"/>
      <c r="E50" s="543" t="str">
        <f>E7</f>
        <v>Nová komunikace mezi ul. Dukelskou - Karla Nového - Pražská kasárna, projektová dokumentace</v>
      </c>
      <c r="F50" s="544"/>
      <c r="G50" s="544"/>
      <c r="H50" s="544"/>
      <c r="I50" s="298"/>
      <c r="J50" s="298"/>
      <c r="K50" s="298"/>
      <c r="L50" s="84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</row>
    <row r="51" spans="1:47" ht="12.75">
      <c r="B51" s="21"/>
      <c r="C51" s="299" t="s">
        <v>108</v>
      </c>
      <c r="L51" s="21"/>
    </row>
    <row r="52" spans="1:47" s="2" customFormat="1" ht="12.75">
      <c r="A52" s="298"/>
      <c r="B52" s="31"/>
      <c r="C52" s="298"/>
      <c r="D52" s="298"/>
      <c r="E52" s="543"/>
      <c r="F52" s="542"/>
      <c r="G52" s="542"/>
      <c r="H52" s="542"/>
      <c r="I52" s="298"/>
      <c r="J52" s="298"/>
      <c r="K52" s="298"/>
      <c r="L52" s="84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</row>
    <row r="53" spans="1:47" s="2" customFormat="1" ht="12.75">
      <c r="A53" s="298"/>
      <c r="B53" s="31"/>
      <c r="C53" s="299" t="s">
        <v>110</v>
      </c>
      <c r="D53" s="298"/>
      <c r="E53" s="298"/>
      <c r="F53" s="298"/>
      <c r="G53" s="298"/>
      <c r="H53" s="298"/>
      <c r="I53" s="298"/>
      <c r="J53" s="298"/>
      <c r="K53" s="298"/>
      <c r="L53" s="84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</row>
    <row r="54" spans="1:47" s="2" customFormat="1">
      <c r="A54" s="298"/>
      <c r="B54" s="31"/>
      <c r="C54" s="298"/>
      <c r="D54" s="298"/>
      <c r="E54" s="523" t="str">
        <f>E11</f>
        <v>SO 402 - Chráničky</v>
      </c>
      <c r="F54" s="542"/>
      <c r="G54" s="542"/>
      <c r="H54" s="542"/>
      <c r="I54" s="298"/>
      <c r="J54" s="298"/>
      <c r="K54" s="298"/>
      <c r="L54" s="84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</row>
    <row r="55" spans="1:47" s="2" customFormat="1">
      <c r="A55" s="298"/>
      <c r="B55" s="31"/>
      <c r="C55" s="298"/>
      <c r="D55" s="298"/>
      <c r="E55" s="298"/>
      <c r="F55" s="298"/>
      <c r="G55" s="298"/>
      <c r="H55" s="298"/>
      <c r="I55" s="298"/>
      <c r="J55" s="298"/>
      <c r="K55" s="298"/>
      <c r="L55" s="84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</row>
    <row r="56" spans="1:47" s="2" customFormat="1" ht="12.75">
      <c r="A56" s="298"/>
      <c r="B56" s="31"/>
      <c r="C56" s="299" t="s">
        <v>19</v>
      </c>
      <c r="D56" s="298"/>
      <c r="E56" s="298"/>
      <c r="F56" s="291" t="str">
        <f>F14</f>
        <v>k.ú. Benešov</v>
      </c>
      <c r="G56" s="298"/>
      <c r="H56" s="298"/>
      <c r="I56" s="299" t="s">
        <v>21</v>
      </c>
      <c r="J56" s="295">
        <f>IF(J14="","",J14)</f>
        <v>45715</v>
      </c>
      <c r="K56" s="298"/>
      <c r="L56" s="84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</row>
    <row r="57" spans="1:47" s="2" customFormat="1">
      <c r="A57" s="298"/>
      <c r="B57" s="31"/>
      <c r="C57" s="298"/>
      <c r="D57" s="298"/>
      <c r="E57" s="298"/>
      <c r="F57" s="298"/>
      <c r="G57" s="298"/>
      <c r="H57" s="298"/>
      <c r="I57" s="298"/>
      <c r="J57" s="298"/>
      <c r="K57" s="298"/>
      <c r="L57" s="84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</row>
    <row r="58" spans="1:47" s="2" customFormat="1" ht="12.75">
      <c r="A58" s="298"/>
      <c r="B58" s="31"/>
      <c r="C58" s="299" t="s">
        <v>22</v>
      </c>
      <c r="D58" s="298"/>
      <c r="E58" s="298"/>
      <c r="F58" s="291" t="str">
        <f>E17</f>
        <v>Město Benešov</v>
      </c>
      <c r="G58" s="298"/>
      <c r="H58" s="298"/>
      <c r="I58" s="299" t="s">
        <v>28</v>
      </c>
      <c r="J58" s="300" t="str">
        <f>E23</f>
        <v>DOPAS s.r.o. Praha</v>
      </c>
      <c r="K58" s="298"/>
      <c r="L58" s="84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</row>
    <row r="59" spans="1:47" s="2" customFormat="1" ht="12.75">
      <c r="A59" s="298"/>
      <c r="B59" s="31"/>
      <c r="C59" s="299" t="s">
        <v>26</v>
      </c>
      <c r="D59" s="298"/>
      <c r="E59" s="298"/>
      <c r="F59" s="291" t="str">
        <f>IF(E20="","",E20)</f>
        <v xml:space="preserve"> </v>
      </c>
      <c r="G59" s="298"/>
      <c r="H59" s="298"/>
      <c r="I59" s="299" t="s">
        <v>31</v>
      </c>
      <c r="J59" s="300" t="str">
        <f>E26</f>
        <v>L. Štuller</v>
      </c>
      <c r="K59" s="298"/>
      <c r="L59" s="84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</row>
    <row r="60" spans="1:47" s="2" customFormat="1">
      <c r="A60" s="298"/>
      <c r="B60" s="31"/>
      <c r="C60" s="298"/>
      <c r="D60" s="298"/>
      <c r="E60" s="298"/>
      <c r="F60" s="298"/>
      <c r="G60" s="298"/>
      <c r="H60" s="298"/>
      <c r="I60" s="298"/>
      <c r="J60" s="298"/>
      <c r="K60" s="298"/>
      <c r="L60" s="84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</row>
    <row r="61" spans="1:47" s="2" customFormat="1" ht="12">
      <c r="A61" s="298"/>
      <c r="B61" s="31"/>
      <c r="C61" s="98" t="s">
        <v>113</v>
      </c>
      <c r="D61" s="92"/>
      <c r="E61" s="92"/>
      <c r="F61" s="92"/>
      <c r="G61" s="92"/>
      <c r="H61" s="92"/>
      <c r="I61" s="92"/>
      <c r="J61" s="99" t="s">
        <v>114</v>
      </c>
      <c r="K61" s="92"/>
      <c r="L61" s="84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</row>
    <row r="62" spans="1:47" s="2" customFormat="1">
      <c r="A62" s="298"/>
      <c r="B62" s="31"/>
      <c r="C62" s="298"/>
      <c r="D62" s="298"/>
      <c r="E62" s="298"/>
      <c r="F62" s="298"/>
      <c r="G62" s="298"/>
      <c r="H62" s="298"/>
      <c r="I62" s="298"/>
      <c r="J62" s="298"/>
      <c r="K62" s="298"/>
      <c r="L62" s="84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</row>
    <row r="63" spans="1:47" s="2" customFormat="1" ht="15.75">
      <c r="A63" s="298"/>
      <c r="B63" s="31"/>
      <c r="C63" s="100" t="s">
        <v>68</v>
      </c>
      <c r="D63" s="298"/>
      <c r="E63" s="298"/>
      <c r="F63" s="298"/>
      <c r="G63" s="298"/>
      <c r="H63" s="298"/>
      <c r="I63" s="298"/>
      <c r="J63" s="297">
        <f>J88</f>
        <v>0</v>
      </c>
      <c r="K63" s="298"/>
      <c r="L63" s="84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U63" s="18" t="s">
        <v>115</v>
      </c>
    </row>
    <row r="64" spans="1:47" s="8" customFormat="1" ht="15">
      <c r="B64" s="101"/>
      <c r="D64" s="102" t="s">
        <v>434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290" customFormat="1" ht="12.75">
      <c r="B65" s="105"/>
      <c r="D65" s="106" t="s">
        <v>455</v>
      </c>
      <c r="E65" s="107"/>
      <c r="F65" s="107"/>
      <c r="G65" s="107"/>
      <c r="H65" s="107"/>
      <c r="I65" s="107"/>
      <c r="J65" s="108" t="e">
        <f>#REF!</f>
        <v>#REF!</v>
      </c>
      <c r="L65" s="105"/>
    </row>
    <row r="66" spans="1:31" s="290" customFormat="1" ht="12.75">
      <c r="B66" s="105"/>
      <c r="D66" s="106" t="s">
        <v>456</v>
      </c>
      <c r="E66" s="107"/>
      <c r="F66" s="107"/>
      <c r="G66" s="107"/>
      <c r="H66" s="107"/>
      <c r="I66" s="107"/>
      <c r="J66" s="108">
        <f>J90</f>
        <v>0</v>
      </c>
      <c r="L66" s="105"/>
    </row>
    <row r="67" spans="1:31" s="2" customFormat="1">
      <c r="A67" s="298"/>
      <c r="B67" s="31"/>
      <c r="C67" s="298"/>
      <c r="D67" s="298"/>
      <c r="E67" s="298"/>
      <c r="F67" s="298"/>
      <c r="G67" s="298"/>
      <c r="H67" s="298"/>
      <c r="I67" s="298"/>
      <c r="J67" s="298"/>
      <c r="K67" s="298"/>
      <c r="L67" s="84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</row>
    <row r="68" spans="1:31" s="2" customFormat="1">
      <c r="A68" s="298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</row>
    <row r="72" spans="1:31" s="2" customFormat="1">
      <c r="A72" s="298"/>
      <c r="B72" s="480"/>
      <c r="C72" s="481"/>
      <c r="D72" s="481"/>
      <c r="E72" s="481"/>
      <c r="F72" s="481"/>
      <c r="G72" s="481"/>
      <c r="H72" s="481"/>
      <c r="I72" s="481"/>
      <c r="J72" s="481"/>
      <c r="K72" s="482"/>
      <c r="L72" s="310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</row>
    <row r="73" spans="1:31" s="2" customFormat="1" ht="18">
      <c r="A73" s="298"/>
      <c r="B73" s="483"/>
      <c r="C73" s="306" t="s">
        <v>120</v>
      </c>
      <c r="D73" s="311"/>
      <c r="E73" s="311"/>
      <c r="F73" s="311"/>
      <c r="G73" s="311"/>
      <c r="H73" s="311"/>
      <c r="I73" s="311"/>
      <c r="J73" s="311"/>
      <c r="K73" s="484"/>
      <c r="L73" s="310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</row>
    <row r="74" spans="1:31" s="2" customFormat="1">
      <c r="A74" s="298"/>
      <c r="B74" s="483"/>
      <c r="C74" s="311"/>
      <c r="D74" s="311"/>
      <c r="E74" s="311"/>
      <c r="F74" s="311"/>
      <c r="G74" s="311"/>
      <c r="H74" s="311"/>
      <c r="I74" s="311"/>
      <c r="J74" s="311"/>
      <c r="K74" s="484"/>
      <c r="L74" s="310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</row>
    <row r="75" spans="1:31" s="2" customFormat="1" ht="12.75">
      <c r="A75" s="298"/>
      <c r="B75" s="483"/>
      <c r="C75" s="451" t="s">
        <v>15</v>
      </c>
      <c r="D75" s="311"/>
      <c r="E75" s="311"/>
      <c r="F75" s="311"/>
      <c r="G75" s="311"/>
      <c r="H75" s="311"/>
      <c r="I75" s="311"/>
      <c r="J75" s="311"/>
      <c r="K75" s="484"/>
      <c r="L75" s="310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</row>
    <row r="76" spans="1:31" s="2" customFormat="1" ht="12.75">
      <c r="A76" s="298"/>
      <c r="B76" s="483"/>
      <c r="C76" s="311"/>
      <c r="D76" s="311"/>
      <c r="E76" s="548" t="str">
        <f>E7</f>
        <v>Nová komunikace mezi ul. Dukelskou - Karla Nového - Pražská kasárna, projektová dokumentace</v>
      </c>
      <c r="F76" s="549"/>
      <c r="G76" s="549"/>
      <c r="H76" s="549"/>
      <c r="I76" s="311"/>
      <c r="J76" s="311"/>
      <c r="K76" s="484"/>
      <c r="L76" s="310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</row>
    <row r="77" spans="1:31" ht="12.75">
      <c r="B77" s="485"/>
      <c r="C77" s="451" t="s">
        <v>108</v>
      </c>
      <c r="D77" s="303"/>
      <c r="E77" s="303"/>
      <c r="F77" s="303"/>
      <c r="G77" s="303"/>
      <c r="H77" s="303"/>
      <c r="I77" s="303"/>
      <c r="J77" s="303"/>
      <c r="K77" s="486"/>
      <c r="L77" s="303"/>
    </row>
    <row r="78" spans="1:31" s="2" customFormat="1" ht="12.75">
      <c r="A78" s="298"/>
      <c r="B78" s="483"/>
      <c r="C78" s="311"/>
      <c r="D78" s="311"/>
      <c r="E78" s="548"/>
      <c r="F78" s="547"/>
      <c r="G78" s="547"/>
      <c r="H78" s="547"/>
      <c r="I78" s="311"/>
      <c r="J78" s="311"/>
      <c r="K78" s="484"/>
      <c r="L78" s="310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</row>
    <row r="79" spans="1:31" s="2" customFormat="1" ht="12.75">
      <c r="A79" s="298"/>
      <c r="B79" s="483"/>
      <c r="C79" s="451" t="s">
        <v>110</v>
      </c>
      <c r="D79" s="311"/>
      <c r="E79" s="311"/>
      <c r="F79" s="311"/>
      <c r="G79" s="311"/>
      <c r="H79" s="311"/>
      <c r="I79" s="311"/>
      <c r="J79" s="311"/>
      <c r="K79" s="484"/>
      <c r="L79" s="310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</row>
    <row r="80" spans="1:31" s="2" customFormat="1" ht="20.25" customHeight="1">
      <c r="A80" s="298"/>
      <c r="B80" s="483"/>
      <c r="C80" s="311"/>
      <c r="D80" s="311"/>
      <c r="E80" s="546" t="str">
        <f>E11</f>
        <v>SO 402 - Chráničky</v>
      </c>
      <c r="F80" s="547"/>
      <c r="G80" s="547"/>
      <c r="H80" s="547"/>
      <c r="I80" s="311"/>
      <c r="J80" s="311"/>
      <c r="K80" s="484"/>
      <c r="L80" s="310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</row>
    <row r="81" spans="1:65" s="2" customFormat="1" ht="6.95" customHeight="1">
      <c r="A81" s="298"/>
      <c r="B81" s="483"/>
      <c r="C81" s="311"/>
      <c r="D81" s="311"/>
      <c r="E81" s="311"/>
      <c r="F81" s="311"/>
      <c r="G81" s="311"/>
      <c r="H81" s="311"/>
      <c r="I81" s="311"/>
      <c r="J81" s="311"/>
      <c r="K81" s="484"/>
      <c r="L81" s="310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</row>
    <row r="82" spans="1:65" s="2" customFormat="1" ht="12" customHeight="1">
      <c r="A82" s="298"/>
      <c r="B82" s="483"/>
      <c r="C82" s="451" t="s">
        <v>19</v>
      </c>
      <c r="D82" s="311"/>
      <c r="E82" s="311"/>
      <c r="F82" s="314" t="str">
        <f>F14</f>
        <v>k.ú. Benešov</v>
      </c>
      <c r="G82" s="311"/>
      <c r="H82" s="311"/>
      <c r="I82" s="451" t="s">
        <v>21</v>
      </c>
      <c r="J82" s="313">
        <f>IF(J14="","",J14)</f>
        <v>45715</v>
      </c>
      <c r="K82" s="484"/>
      <c r="L82" s="310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</row>
    <row r="83" spans="1:65" s="2" customFormat="1" ht="6.95" customHeight="1">
      <c r="A83" s="298"/>
      <c r="B83" s="483"/>
      <c r="C83" s="311"/>
      <c r="D83" s="311"/>
      <c r="E83" s="311"/>
      <c r="F83" s="311"/>
      <c r="G83" s="311"/>
      <c r="H83" s="311"/>
      <c r="I83" s="311"/>
      <c r="J83" s="311"/>
      <c r="K83" s="484"/>
      <c r="L83" s="310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</row>
    <row r="84" spans="1:65" s="2" customFormat="1" ht="15.2" customHeight="1">
      <c r="A84" s="298"/>
      <c r="B84" s="483"/>
      <c r="C84" s="451" t="s">
        <v>22</v>
      </c>
      <c r="D84" s="311"/>
      <c r="E84" s="311"/>
      <c r="F84" s="314" t="str">
        <f>E17</f>
        <v>Město Benešov</v>
      </c>
      <c r="G84" s="311"/>
      <c r="H84" s="311"/>
      <c r="I84" s="451" t="s">
        <v>28</v>
      </c>
      <c r="J84" s="316" t="str">
        <f>E23</f>
        <v>DOPAS s.r.o. Praha</v>
      </c>
      <c r="K84" s="484"/>
      <c r="L84" s="310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</row>
    <row r="85" spans="1:65" s="2" customFormat="1" ht="15.2" customHeight="1">
      <c r="A85" s="298"/>
      <c r="B85" s="483"/>
      <c r="C85" s="451" t="s">
        <v>26</v>
      </c>
      <c r="D85" s="311"/>
      <c r="E85" s="311"/>
      <c r="F85" s="314" t="str">
        <f>IF(E20="","",E20)</f>
        <v xml:space="preserve"> </v>
      </c>
      <c r="G85" s="311"/>
      <c r="H85" s="311"/>
      <c r="I85" s="451" t="s">
        <v>31</v>
      </c>
      <c r="J85" s="316" t="str">
        <f>E26</f>
        <v>L. Štuller</v>
      </c>
      <c r="K85" s="484"/>
      <c r="L85" s="310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</row>
    <row r="86" spans="1:65" s="2" customFormat="1" ht="10.35" customHeight="1">
      <c r="A86" s="298"/>
      <c r="B86" s="483"/>
      <c r="C86" s="311"/>
      <c r="D86" s="311"/>
      <c r="E86" s="311"/>
      <c r="F86" s="311"/>
      <c r="G86" s="311"/>
      <c r="H86" s="311"/>
      <c r="I86" s="311"/>
      <c r="J86" s="311"/>
      <c r="K86" s="484"/>
      <c r="L86" s="310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</row>
    <row r="87" spans="1:65" s="10" customFormat="1" ht="29.25" customHeight="1">
      <c r="A87" s="109"/>
      <c r="B87" s="487"/>
      <c r="C87" s="111" t="s">
        <v>121</v>
      </c>
      <c r="D87" s="112" t="s">
        <v>55</v>
      </c>
      <c r="E87" s="112" t="s">
        <v>51</v>
      </c>
      <c r="F87" s="112" t="s">
        <v>52</v>
      </c>
      <c r="G87" s="112" t="s">
        <v>122</v>
      </c>
      <c r="H87" s="112" t="s">
        <v>123</v>
      </c>
      <c r="I87" s="112" t="s">
        <v>124</v>
      </c>
      <c r="J87" s="112" t="s">
        <v>114</v>
      </c>
      <c r="K87" s="488" t="s">
        <v>125</v>
      </c>
      <c r="L87" s="368"/>
      <c r="M87" s="55" t="s">
        <v>3</v>
      </c>
      <c r="N87" s="56" t="s">
        <v>40</v>
      </c>
      <c r="O87" s="56" t="s">
        <v>126</v>
      </c>
      <c r="P87" s="56" t="s">
        <v>127</v>
      </c>
      <c r="Q87" s="56" t="s">
        <v>128</v>
      </c>
      <c r="R87" s="56" t="s">
        <v>129</v>
      </c>
      <c r="S87" s="56" t="s">
        <v>130</v>
      </c>
      <c r="T87" s="57" t="s">
        <v>131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298"/>
      <c r="B88" s="483"/>
      <c r="C88" s="458" t="s">
        <v>132</v>
      </c>
      <c r="D88" s="311"/>
      <c r="E88" s="311"/>
      <c r="F88" s="311"/>
      <c r="G88" s="311"/>
      <c r="H88" s="311"/>
      <c r="I88" s="311"/>
      <c r="J88" s="459">
        <f>SUM(J89)</f>
        <v>0</v>
      </c>
      <c r="K88" s="484"/>
      <c r="L88" s="311"/>
      <c r="M88" s="58"/>
      <c r="N88" s="49"/>
      <c r="O88" s="59"/>
      <c r="P88" s="116" t="e">
        <f>P89</f>
        <v>#REF!</v>
      </c>
      <c r="Q88" s="59"/>
      <c r="R88" s="116" t="e">
        <f>R89</f>
        <v>#REF!</v>
      </c>
      <c r="S88" s="59"/>
      <c r="T88" s="117" t="e">
        <f>T89</f>
        <v>#REF!</v>
      </c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T88" s="18" t="s">
        <v>69</v>
      </c>
      <c r="AU88" s="18" t="s">
        <v>115</v>
      </c>
      <c r="BK88" s="118" t="e">
        <f>BK89</f>
        <v>#REF!</v>
      </c>
    </row>
    <row r="89" spans="1:65" s="11" customFormat="1" ht="25.9" customHeight="1">
      <c r="B89" s="489"/>
      <c r="C89" s="377"/>
      <c r="D89" s="386" t="s">
        <v>69</v>
      </c>
      <c r="E89" s="460" t="s">
        <v>368</v>
      </c>
      <c r="F89" s="460" t="s">
        <v>442</v>
      </c>
      <c r="G89" s="377"/>
      <c r="H89" s="377"/>
      <c r="I89" s="377"/>
      <c r="J89" s="461">
        <f>SUM(J90)</f>
        <v>0</v>
      </c>
      <c r="K89" s="490"/>
      <c r="L89" s="377"/>
      <c r="M89" s="123"/>
      <c r="N89" s="124"/>
      <c r="O89" s="124"/>
      <c r="P89" s="125" t="e">
        <f>#REF!+P90</f>
        <v>#REF!</v>
      </c>
      <c r="Q89" s="124"/>
      <c r="R89" s="125" t="e">
        <f>#REF!+R90</f>
        <v>#REF!</v>
      </c>
      <c r="S89" s="124"/>
      <c r="T89" s="126" t="e">
        <f>#REF!+T90</f>
        <v>#REF!</v>
      </c>
      <c r="AR89" s="120" t="s">
        <v>152</v>
      </c>
      <c r="AT89" s="127" t="s">
        <v>69</v>
      </c>
      <c r="AU89" s="127" t="s">
        <v>70</v>
      </c>
      <c r="AY89" s="120" t="s">
        <v>135</v>
      </c>
      <c r="BK89" s="128" t="e">
        <f>#REF!+BK90</f>
        <v>#REF!</v>
      </c>
    </row>
    <row r="90" spans="1:65" s="11" customFormat="1" ht="22.9" customHeight="1">
      <c r="B90" s="489"/>
      <c r="C90" s="377"/>
      <c r="D90" s="386" t="s">
        <v>69</v>
      </c>
      <c r="E90" s="463" t="s">
        <v>533</v>
      </c>
      <c r="F90" s="463" t="s">
        <v>534</v>
      </c>
      <c r="G90" s="377"/>
      <c r="H90" s="377"/>
      <c r="I90" s="377"/>
      <c r="J90" s="464">
        <f>BK90</f>
        <v>0</v>
      </c>
      <c r="K90" s="490"/>
      <c r="L90" s="377"/>
      <c r="M90" s="123"/>
      <c r="N90" s="124"/>
      <c r="O90" s="124"/>
      <c r="P90" s="125">
        <f>SUM(P91:P174)</f>
        <v>596.4932960000001</v>
      </c>
      <c r="Q90" s="124"/>
      <c r="R90" s="125">
        <f>SUM(R91:R174)</f>
        <v>29.286714199999999</v>
      </c>
      <c r="S90" s="124"/>
      <c r="T90" s="126">
        <f>SUM(T91:T174)</f>
        <v>0</v>
      </c>
      <c r="AR90" s="120" t="s">
        <v>152</v>
      </c>
      <c r="AT90" s="127" t="s">
        <v>69</v>
      </c>
      <c r="AU90" s="127" t="s">
        <v>75</v>
      </c>
      <c r="AY90" s="120" t="s">
        <v>135</v>
      </c>
      <c r="BK90" s="128">
        <f>SUM(BK91:BK174)</f>
        <v>0</v>
      </c>
    </row>
    <row r="91" spans="1:65" s="2" customFormat="1" ht="16.5" customHeight="1">
      <c r="A91" s="298"/>
      <c r="B91" s="491"/>
      <c r="C91" s="132">
        <v>1</v>
      </c>
      <c r="D91" s="132" t="s">
        <v>137</v>
      </c>
      <c r="E91" s="133" t="s">
        <v>535</v>
      </c>
      <c r="F91" s="134" t="s">
        <v>536</v>
      </c>
      <c r="G91" s="135" t="s">
        <v>537</v>
      </c>
      <c r="H91" s="136">
        <v>0.26600000000000001</v>
      </c>
      <c r="I91" s="137"/>
      <c r="J91" s="137">
        <f>ROUND(I91*H91,2)</f>
        <v>0</v>
      </c>
      <c r="K91" s="492" t="s">
        <v>141</v>
      </c>
      <c r="L91" s="311"/>
      <c r="M91" s="138" t="s">
        <v>3</v>
      </c>
      <c r="N91" s="139" t="s">
        <v>41</v>
      </c>
      <c r="O91" s="140">
        <v>4.0999999999999996</v>
      </c>
      <c r="P91" s="140">
        <f>O91*H91</f>
        <v>1.0906</v>
      </c>
      <c r="Q91" s="140">
        <v>8.8000000000000005E-3</v>
      </c>
      <c r="R91" s="140">
        <f>Q91*H91</f>
        <v>2.3408000000000001E-3</v>
      </c>
      <c r="S91" s="140">
        <v>0</v>
      </c>
      <c r="T91" s="141">
        <f>S91*H91</f>
        <v>0</v>
      </c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R91" s="142" t="s">
        <v>405</v>
      </c>
      <c r="AT91" s="142" t="s">
        <v>137</v>
      </c>
      <c r="AU91" s="142" t="s">
        <v>77</v>
      </c>
      <c r="AY91" s="18" t="s">
        <v>135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405</v>
      </c>
      <c r="BM91" s="142" t="s">
        <v>538</v>
      </c>
    </row>
    <row r="92" spans="1:65" s="12" customFormat="1">
      <c r="B92" s="493"/>
      <c r="C92" s="431"/>
      <c r="D92" s="467" t="s">
        <v>144</v>
      </c>
      <c r="E92" s="438" t="s">
        <v>3</v>
      </c>
      <c r="F92" s="474" t="s">
        <v>466</v>
      </c>
      <c r="G92" s="431"/>
      <c r="H92" s="438" t="s">
        <v>3</v>
      </c>
      <c r="I92" s="431"/>
      <c r="J92" s="431"/>
      <c r="K92" s="494"/>
      <c r="L92" s="431"/>
      <c r="M92" s="148"/>
      <c r="N92" s="149"/>
      <c r="O92" s="149"/>
      <c r="P92" s="149"/>
      <c r="Q92" s="149"/>
      <c r="R92" s="149"/>
      <c r="S92" s="149"/>
      <c r="T92" s="150"/>
      <c r="AT92" s="146" t="s">
        <v>144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135</v>
      </c>
    </row>
    <row r="93" spans="1:65" s="13" customFormat="1">
      <c r="B93" s="495"/>
      <c r="C93" s="403"/>
      <c r="D93" s="467" t="s">
        <v>144</v>
      </c>
      <c r="E93" s="412" t="s">
        <v>3</v>
      </c>
      <c r="F93" s="468" t="s">
        <v>539</v>
      </c>
      <c r="G93" s="403"/>
      <c r="H93" s="469">
        <v>0.222</v>
      </c>
      <c r="I93" s="403"/>
      <c r="J93" s="403"/>
      <c r="K93" s="496"/>
      <c r="L93" s="403"/>
      <c r="M93" s="155"/>
      <c r="N93" s="156"/>
      <c r="O93" s="156"/>
      <c r="P93" s="156"/>
      <c r="Q93" s="156"/>
      <c r="R93" s="156"/>
      <c r="S93" s="156"/>
      <c r="T93" s="157"/>
      <c r="AT93" s="152" t="s">
        <v>144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135</v>
      </c>
    </row>
    <row r="94" spans="1:65" s="13" customFormat="1">
      <c r="B94" s="495"/>
      <c r="C94" s="403"/>
      <c r="D94" s="467" t="s">
        <v>144</v>
      </c>
      <c r="E94" s="412" t="s">
        <v>3</v>
      </c>
      <c r="F94" s="468" t="s">
        <v>540</v>
      </c>
      <c r="G94" s="403"/>
      <c r="H94" s="469">
        <v>4.3999999999999997E-2</v>
      </c>
      <c r="I94" s="403"/>
      <c r="J94" s="403"/>
      <c r="K94" s="496"/>
      <c r="L94" s="403"/>
      <c r="M94" s="155"/>
      <c r="N94" s="156"/>
      <c r="O94" s="156"/>
      <c r="P94" s="156"/>
      <c r="Q94" s="156"/>
      <c r="R94" s="156"/>
      <c r="S94" s="156"/>
      <c r="T94" s="157"/>
      <c r="AT94" s="152" t="s">
        <v>144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135</v>
      </c>
    </row>
    <row r="95" spans="1:65" s="14" customFormat="1">
      <c r="B95" s="497"/>
      <c r="C95" s="422"/>
      <c r="D95" s="467" t="s">
        <v>144</v>
      </c>
      <c r="E95" s="430" t="s">
        <v>3</v>
      </c>
      <c r="F95" s="472" t="s">
        <v>147</v>
      </c>
      <c r="G95" s="422"/>
      <c r="H95" s="473">
        <v>0.26600000000000001</v>
      </c>
      <c r="I95" s="422"/>
      <c r="J95" s="422"/>
      <c r="K95" s="498"/>
      <c r="L95" s="422"/>
      <c r="M95" s="162"/>
      <c r="N95" s="163"/>
      <c r="O95" s="163"/>
      <c r="P95" s="163"/>
      <c r="Q95" s="163"/>
      <c r="R95" s="163"/>
      <c r="S95" s="163"/>
      <c r="T95" s="164"/>
      <c r="AT95" s="159" t="s">
        <v>144</v>
      </c>
      <c r="AU95" s="159" t="s">
        <v>77</v>
      </c>
      <c r="AV95" s="14" t="s">
        <v>142</v>
      </c>
      <c r="AW95" s="14" t="s">
        <v>30</v>
      </c>
      <c r="AX95" s="14" t="s">
        <v>75</v>
      </c>
      <c r="AY95" s="159" t="s">
        <v>135</v>
      </c>
    </row>
    <row r="96" spans="1:65" s="2" customFormat="1" ht="16.5" customHeight="1">
      <c r="A96" s="298"/>
      <c r="B96" s="491"/>
      <c r="C96" s="132">
        <v>2</v>
      </c>
      <c r="D96" s="132" t="s">
        <v>137</v>
      </c>
      <c r="E96" s="133" t="s">
        <v>541</v>
      </c>
      <c r="F96" s="134" t="s">
        <v>542</v>
      </c>
      <c r="G96" s="135" t="s">
        <v>537</v>
      </c>
      <c r="H96" s="136">
        <v>0.26600000000000001</v>
      </c>
      <c r="I96" s="137"/>
      <c r="J96" s="137">
        <f>ROUND(I96*H96,2)</f>
        <v>0</v>
      </c>
      <c r="K96" s="492" t="s">
        <v>141</v>
      </c>
      <c r="L96" s="311"/>
      <c r="M96" s="138" t="s">
        <v>3</v>
      </c>
      <c r="N96" s="139" t="s">
        <v>41</v>
      </c>
      <c r="O96" s="140">
        <v>4.6959999999999997</v>
      </c>
      <c r="P96" s="140">
        <f>O96*H96</f>
        <v>1.249136</v>
      </c>
      <c r="Q96" s="140">
        <v>9.9000000000000008E-3</v>
      </c>
      <c r="R96" s="140">
        <f>Q96*H96</f>
        <v>2.6334000000000002E-3</v>
      </c>
      <c r="S96" s="140">
        <v>0</v>
      </c>
      <c r="T96" s="141">
        <f>S96*H96</f>
        <v>0</v>
      </c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R96" s="142" t="s">
        <v>405</v>
      </c>
      <c r="AT96" s="142" t="s">
        <v>137</v>
      </c>
      <c r="AU96" s="142" t="s">
        <v>77</v>
      </c>
      <c r="AY96" s="18" t="s">
        <v>135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405</v>
      </c>
      <c r="BM96" s="142" t="s">
        <v>543</v>
      </c>
    </row>
    <row r="97" spans="1:65" s="12" customFormat="1">
      <c r="B97" s="493"/>
      <c r="C97" s="431"/>
      <c r="D97" s="467" t="s">
        <v>144</v>
      </c>
      <c r="E97" s="438" t="s">
        <v>3</v>
      </c>
      <c r="F97" s="474" t="s">
        <v>544</v>
      </c>
      <c r="G97" s="431"/>
      <c r="H97" s="438" t="s">
        <v>3</v>
      </c>
      <c r="I97" s="431"/>
      <c r="J97" s="431"/>
      <c r="K97" s="494"/>
      <c r="L97" s="431"/>
      <c r="M97" s="148"/>
      <c r="N97" s="149"/>
      <c r="O97" s="149"/>
      <c r="P97" s="149"/>
      <c r="Q97" s="149"/>
      <c r="R97" s="149"/>
      <c r="S97" s="149"/>
      <c r="T97" s="150"/>
      <c r="AT97" s="146" t="s">
        <v>144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135</v>
      </c>
    </row>
    <row r="98" spans="1:65" s="13" customFormat="1">
      <c r="B98" s="495"/>
      <c r="C98" s="403"/>
      <c r="D98" s="467" t="s">
        <v>144</v>
      </c>
      <c r="E98" s="412" t="s">
        <v>3</v>
      </c>
      <c r="F98" s="468" t="s">
        <v>545</v>
      </c>
      <c r="G98" s="403"/>
      <c r="H98" s="469">
        <v>0.26600000000000001</v>
      </c>
      <c r="I98" s="403"/>
      <c r="J98" s="403"/>
      <c r="K98" s="496"/>
      <c r="L98" s="403"/>
      <c r="M98" s="155"/>
      <c r="N98" s="156"/>
      <c r="O98" s="156"/>
      <c r="P98" s="156"/>
      <c r="Q98" s="156"/>
      <c r="R98" s="156"/>
      <c r="S98" s="156"/>
      <c r="T98" s="157"/>
      <c r="AT98" s="152" t="s">
        <v>144</v>
      </c>
      <c r="AU98" s="152" t="s">
        <v>77</v>
      </c>
      <c r="AV98" s="13" t="s">
        <v>77</v>
      </c>
      <c r="AW98" s="13" t="s">
        <v>30</v>
      </c>
      <c r="AX98" s="13" t="s">
        <v>75</v>
      </c>
      <c r="AY98" s="152" t="s">
        <v>135</v>
      </c>
    </row>
    <row r="99" spans="1:65" s="2" customFormat="1" ht="16.5" customHeight="1">
      <c r="A99" s="298"/>
      <c r="B99" s="491"/>
      <c r="C99" s="132">
        <v>3</v>
      </c>
      <c r="D99" s="132" t="s">
        <v>137</v>
      </c>
      <c r="E99" s="133" t="s">
        <v>546</v>
      </c>
      <c r="F99" s="134" t="s">
        <v>547</v>
      </c>
      <c r="G99" s="135" t="s">
        <v>279</v>
      </c>
      <c r="H99" s="136">
        <v>4</v>
      </c>
      <c r="I99" s="137"/>
      <c r="J99" s="137">
        <f>ROUND(I99*H99,2)</f>
        <v>0</v>
      </c>
      <c r="K99" s="492" t="s">
        <v>141</v>
      </c>
      <c r="L99" s="311"/>
      <c r="M99" s="138" t="s">
        <v>3</v>
      </c>
      <c r="N99" s="139" t="s">
        <v>41</v>
      </c>
      <c r="O99" s="140">
        <v>0.43</v>
      </c>
      <c r="P99" s="140">
        <f>O99*H99</f>
        <v>1.72</v>
      </c>
      <c r="Q99" s="140">
        <v>6.4999999999999997E-4</v>
      </c>
      <c r="R99" s="140">
        <f>Q99*H99</f>
        <v>2.5999999999999999E-3</v>
      </c>
      <c r="S99" s="140">
        <v>0</v>
      </c>
      <c r="T99" s="141">
        <f>S99*H99</f>
        <v>0</v>
      </c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R99" s="142" t="s">
        <v>405</v>
      </c>
      <c r="AT99" s="142" t="s">
        <v>137</v>
      </c>
      <c r="AU99" s="142" t="s">
        <v>77</v>
      </c>
      <c r="AY99" s="18" t="s">
        <v>135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405</v>
      </c>
      <c r="BM99" s="142" t="s">
        <v>548</v>
      </c>
    </row>
    <row r="100" spans="1:65" s="12" customFormat="1">
      <c r="B100" s="493"/>
      <c r="C100" s="431"/>
      <c r="D100" s="467" t="s">
        <v>144</v>
      </c>
      <c r="E100" s="438" t="s">
        <v>3</v>
      </c>
      <c r="F100" s="474" t="s">
        <v>466</v>
      </c>
      <c r="G100" s="431"/>
      <c r="H100" s="438" t="s">
        <v>3</v>
      </c>
      <c r="I100" s="431"/>
      <c r="J100" s="431"/>
      <c r="K100" s="494"/>
      <c r="L100" s="431"/>
      <c r="M100" s="148"/>
      <c r="N100" s="149"/>
      <c r="O100" s="149"/>
      <c r="P100" s="149"/>
      <c r="Q100" s="149"/>
      <c r="R100" s="149"/>
      <c r="S100" s="149"/>
      <c r="T100" s="150"/>
      <c r="AT100" s="146" t="s">
        <v>144</v>
      </c>
      <c r="AU100" s="146" t="s">
        <v>77</v>
      </c>
      <c r="AV100" s="12" t="s">
        <v>75</v>
      </c>
      <c r="AW100" s="12" t="s">
        <v>30</v>
      </c>
      <c r="AX100" s="12" t="s">
        <v>70</v>
      </c>
      <c r="AY100" s="146" t="s">
        <v>135</v>
      </c>
    </row>
    <row r="101" spans="1:65" s="13" customFormat="1">
      <c r="B101" s="495"/>
      <c r="C101" s="403"/>
      <c r="D101" s="467" t="s">
        <v>144</v>
      </c>
      <c r="E101" s="412" t="s">
        <v>3</v>
      </c>
      <c r="F101" s="468" t="s">
        <v>435</v>
      </c>
      <c r="G101" s="403"/>
      <c r="H101" s="469">
        <v>4</v>
      </c>
      <c r="I101" s="403"/>
      <c r="J101" s="403"/>
      <c r="K101" s="496"/>
      <c r="L101" s="403"/>
      <c r="M101" s="155"/>
      <c r="N101" s="156"/>
      <c r="O101" s="156"/>
      <c r="P101" s="156"/>
      <c r="Q101" s="156"/>
      <c r="R101" s="156"/>
      <c r="S101" s="156"/>
      <c r="T101" s="157"/>
      <c r="AT101" s="152" t="s">
        <v>144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135</v>
      </c>
    </row>
    <row r="102" spans="1:65" s="14" customFormat="1">
      <c r="B102" s="497"/>
      <c r="C102" s="422"/>
      <c r="D102" s="467" t="s">
        <v>144</v>
      </c>
      <c r="E102" s="430" t="s">
        <v>3</v>
      </c>
      <c r="F102" s="472" t="s">
        <v>147</v>
      </c>
      <c r="G102" s="422"/>
      <c r="H102" s="473">
        <v>4</v>
      </c>
      <c r="I102" s="422"/>
      <c r="J102" s="422"/>
      <c r="K102" s="498"/>
      <c r="L102" s="422"/>
      <c r="M102" s="162"/>
      <c r="N102" s="163"/>
      <c r="O102" s="163"/>
      <c r="P102" s="163"/>
      <c r="Q102" s="163"/>
      <c r="R102" s="163"/>
      <c r="S102" s="163"/>
      <c r="T102" s="164"/>
      <c r="AT102" s="159" t="s">
        <v>144</v>
      </c>
      <c r="AU102" s="159" t="s">
        <v>77</v>
      </c>
      <c r="AV102" s="14" t="s">
        <v>142</v>
      </c>
      <c r="AW102" s="14" t="s">
        <v>30</v>
      </c>
      <c r="AX102" s="14" t="s">
        <v>75</v>
      </c>
      <c r="AY102" s="159" t="s">
        <v>135</v>
      </c>
    </row>
    <row r="103" spans="1:65" s="2" customFormat="1" ht="16.5" customHeight="1">
      <c r="A103" s="298"/>
      <c r="B103" s="491"/>
      <c r="C103" s="132">
        <v>4</v>
      </c>
      <c r="D103" s="132" t="s">
        <v>137</v>
      </c>
      <c r="E103" s="133" t="s">
        <v>549</v>
      </c>
      <c r="F103" s="134" t="s">
        <v>550</v>
      </c>
      <c r="G103" s="135" t="s">
        <v>279</v>
      </c>
      <c r="H103" s="136">
        <v>4</v>
      </c>
      <c r="I103" s="137"/>
      <c r="J103" s="137">
        <f>ROUND(I103*H103,2)</f>
        <v>0</v>
      </c>
      <c r="K103" s="492" t="s">
        <v>141</v>
      </c>
      <c r="L103" s="311"/>
      <c r="M103" s="138" t="s">
        <v>3</v>
      </c>
      <c r="N103" s="139" t="s">
        <v>41</v>
      </c>
      <c r="O103" s="140">
        <v>0.28999999999999998</v>
      </c>
      <c r="P103" s="140">
        <f>O103*H103</f>
        <v>1.1599999999999999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R103" s="142" t="s">
        <v>405</v>
      </c>
      <c r="AT103" s="142" t="s">
        <v>137</v>
      </c>
      <c r="AU103" s="142" t="s">
        <v>77</v>
      </c>
      <c r="AY103" s="18" t="s">
        <v>135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8" t="s">
        <v>75</v>
      </c>
      <c r="BK103" s="143">
        <f>ROUND(I103*H103,2)</f>
        <v>0</v>
      </c>
      <c r="BL103" s="18" t="s">
        <v>405</v>
      </c>
      <c r="BM103" s="142" t="s">
        <v>551</v>
      </c>
    </row>
    <row r="104" spans="1:65" s="12" customFormat="1">
      <c r="B104" s="493"/>
      <c r="C104" s="431"/>
      <c r="D104" s="467" t="s">
        <v>144</v>
      </c>
      <c r="E104" s="438" t="s">
        <v>3</v>
      </c>
      <c r="F104" s="474" t="s">
        <v>552</v>
      </c>
      <c r="G104" s="431"/>
      <c r="H104" s="438" t="s">
        <v>3</v>
      </c>
      <c r="I104" s="431"/>
      <c r="J104" s="431"/>
      <c r="K104" s="494"/>
      <c r="L104" s="431"/>
      <c r="M104" s="148"/>
      <c r="N104" s="149"/>
      <c r="O104" s="149"/>
      <c r="P104" s="149"/>
      <c r="Q104" s="149"/>
      <c r="R104" s="149"/>
      <c r="S104" s="149"/>
      <c r="T104" s="150"/>
      <c r="AT104" s="146" t="s">
        <v>144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135</v>
      </c>
    </row>
    <row r="105" spans="1:65" s="13" customFormat="1">
      <c r="B105" s="495"/>
      <c r="C105" s="403"/>
      <c r="D105" s="467" t="s">
        <v>144</v>
      </c>
      <c r="E105" s="412" t="s">
        <v>3</v>
      </c>
      <c r="F105" s="468" t="s">
        <v>435</v>
      </c>
      <c r="G105" s="403"/>
      <c r="H105" s="469">
        <v>4</v>
      </c>
      <c r="I105" s="403"/>
      <c r="J105" s="403"/>
      <c r="K105" s="496"/>
      <c r="L105" s="403"/>
      <c r="M105" s="155"/>
      <c r="N105" s="156"/>
      <c r="O105" s="156"/>
      <c r="P105" s="156"/>
      <c r="Q105" s="156"/>
      <c r="R105" s="156"/>
      <c r="S105" s="156"/>
      <c r="T105" s="157"/>
      <c r="AT105" s="152" t="s">
        <v>144</v>
      </c>
      <c r="AU105" s="152" t="s">
        <v>77</v>
      </c>
      <c r="AV105" s="13" t="s">
        <v>77</v>
      </c>
      <c r="AW105" s="13" t="s">
        <v>30</v>
      </c>
      <c r="AX105" s="13" t="s">
        <v>75</v>
      </c>
      <c r="AY105" s="152" t="s">
        <v>135</v>
      </c>
    </row>
    <row r="106" spans="1:65" s="2" customFormat="1" ht="36">
      <c r="A106" s="298"/>
      <c r="B106" s="491"/>
      <c r="C106" s="132">
        <v>5</v>
      </c>
      <c r="D106" s="132" t="s">
        <v>137</v>
      </c>
      <c r="E106" s="133" t="s">
        <v>575</v>
      </c>
      <c r="F106" s="134" t="s">
        <v>2219</v>
      </c>
      <c r="G106" s="135" t="s">
        <v>228</v>
      </c>
      <c r="H106" s="136">
        <v>222</v>
      </c>
      <c r="I106" s="137"/>
      <c r="J106" s="137">
        <f>ROUND(I106*H106,2)</f>
        <v>0</v>
      </c>
      <c r="K106" s="492" t="s">
        <v>141</v>
      </c>
      <c r="L106" s="311"/>
      <c r="M106" s="138" t="s">
        <v>3</v>
      </c>
      <c r="N106" s="139" t="s">
        <v>41</v>
      </c>
      <c r="O106" s="140">
        <v>1.1830000000000001</v>
      </c>
      <c r="P106" s="140">
        <f>O106*H106</f>
        <v>262.62600000000003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R106" s="142" t="s">
        <v>405</v>
      </c>
      <c r="AT106" s="142" t="s">
        <v>137</v>
      </c>
      <c r="AU106" s="142" t="s">
        <v>77</v>
      </c>
      <c r="AY106" s="18" t="s">
        <v>135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8" t="s">
        <v>75</v>
      </c>
      <c r="BK106" s="143">
        <f>ROUND(I106*H106,2)</f>
        <v>0</v>
      </c>
      <c r="BL106" s="18" t="s">
        <v>405</v>
      </c>
      <c r="BM106" s="142" t="s">
        <v>577</v>
      </c>
    </row>
    <row r="107" spans="1:65" s="12" customFormat="1">
      <c r="B107" s="493"/>
      <c r="C107" s="431"/>
      <c r="D107" s="467" t="s">
        <v>144</v>
      </c>
      <c r="E107" s="438" t="s">
        <v>3</v>
      </c>
      <c r="F107" s="474" t="s">
        <v>465</v>
      </c>
      <c r="G107" s="431"/>
      <c r="H107" s="438" t="s">
        <v>3</v>
      </c>
      <c r="I107" s="431"/>
      <c r="J107" s="431"/>
      <c r="K107" s="494"/>
      <c r="L107" s="431"/>
      <c r="M107" s="148"/>
      <c r="N107" s="149"/>
      <c r="O107" s="149"/>
      <c r="P107" s="149"/>
      <c r="Q107" s="149"/>
      <c r="R107" s="149"/>
      <c r="S107" s="149"/>
      <c r="T107" s="150"/>
      <c r="AT107" s="146" t="s">
        <v>144</v>
      </c>
      <c r="AU107" s="146" t="s">
        <v>77</v>
      </c>
      <c r="AV107" s="12" t="s">
        <v>75</v>
      </c>
      <c r="AW107" s="12" t="s">
        <v>30</v>
      </c>
      <c r="AX107" s="12" t="s">
        <v>70</v>
      </c>
      <c r="AY107" s="146" t="s">
        <v>135</v>
      </c>
    </row>
    <row r="108" spans="1:65" s="12" customFormat="1">
      <c r="B108" s="493"/>
      <c r="C108" s="431"/>
      <c r="D108" s="467" t="s">
        <v>144</v>
      </c>
      <c r="E108" s="438" t="s">
        <v>3</v>
      </c>
      <c r="F108" s="474" t="s">
        <v>466</v>
      </c>
      <c r="G108" s="431"/>
      <c r="H108" s="438" t="s">
        <v>3</v>
      </c>
      <c r="I108" s="431"/>
      <c r="J108" s="431"/>
      <c r="K108" s="494"/>
      <c r="L108" s="431"/>
      <c r="M108" s="148"/>
      <c r="N108" s="149"/>
      <c r="O108" s="149"/>
      <c r="P108" s="149"/>
      <c r="Q108" s="149"/>
      <c r="R108" s="149"/>
      <c r="S108" s="149"/>
      <c r="T108" s="150"/>
      <c r="AT108" s="146" t="s">
        <v>144</v>
      </c>
      <c r="AU108" s="146" t="s">
        <v>77</v>
      </c>
      <c r="AV108" s="12" t="s">
        <v>75</v>
      </c>
      <c r="AW108" s="12" t="s">
        <v>30</v>
      </c>
      <c r="AX108" s="12" t="s">
        <v>70</v>
      </c>
      <c r="AY108" s="146" t="s">
        <v>135</v>
      </c>
    </row>
    <row r="109" spans="1:65" s="13" customFormat="1">
      <c r="B109" s="495"/>
      <c r="C109" s="403"/>
      <c r="D109" s="467" t="s">
        <v>144</v>
      </c>
      <c r="E109" s="412" t="s">
        <v>3</v>
      </c>
      <c r="F109" s="468" t="s">
        <v>578</v>
      </c>
      <c r="G109" s="403"/>
      <c r="H109" s="469">
        <v>222</v>
      </c>
      <c r="I109" s="403"/>
      <c r="J109" s="403"/>
      <c r="K109" s="496"/>
      <c r="L109" s="403"/>
      <c r="M109" s="155"/>
      <c r="N109" s="156"/>
      <c r="O109" s="156"/>
      <c r="P109" s="156"/>
      <c r="Q109" s="156"/>
      <c r="R109" s="156"/>
      <c r="S109" s="156"/>
      <c r="T109" s="157"/>
      <c r="AT109" s="152" t="s">
        <v>144</v>
      </c>
      <c r="AU109" s="152" t="s">
        <v>77</v>
      </c>
      <c r="AV109" s="13" t="s">
        <v>77</v>
      </c>
      <c r="AW109" s="13" t="s">
        <v>30</v>
      </c>
      <c r="AX109" s="13" t="s">
        <v>70</v>
      </c>
      <c r="AY109" s="152" t="s">
        <v>135</v>
      </c>
    </row>
    <row r="110" spans="1:65" s="14" customFormat="1">
      <c r="B110" s="497"/>
      <c r="C110" s="422"/>
      <c r="D110" s="467" t="s">
        <v>144</v>
      </c>
      <c r="E110" s="430" t="s">
        <v>3</v>
      </c>
      <c r="F110" s="472" t="s">
        <v>147</v>
      </c>
      <c r="G110" s="422"/>
      <c r="H110" s="473">
        <v>222</v>
      </c>
      <c r="I110" s="422"/>
      <c r="J110" s="422"/>
      <c r="K110" s="498"/>
      <c r="L110" s="422"/>
      <c r="M110" s="162"/>
      <c r="N110" s="163"/>
      <c r="O110" s="163"/>
      <c r="P110" s="163"/>
      <c r="Q110" s="163"/>
      <c r="R110" s="163"/>
      <c r="S110" s="163"/>
      <c r="T110" s="164"/>
      <c r="AT110" s="159" t="s">
        <v>144</v>
      </c>
      <c r="AU110" s="159" t="s">
        <v>77</v>
      </c>
      <c r="AV110" s="14" t="s">
        <v>142</v>
      </c>
      <c r="AW110" s="14" t="s">
        <v>30</v>
      </c>
      <c r="AX110" s="14" t="s">
        <v>75</v>
      </c>
      <c r="AY110" s="159" t="s">
        <v>135</v>
      </c>
    </row>
    <row r="111" spans="1:65" s="2" customFormat="1" ht="36">
      <c r="A111" s="298"/>
      <c r="B111" s="491"/>
      <c r="C111" s="132">
        <v>6</v>
      </c>
      <c r="D111" s="132" t="s">
        <v>137</v>
      </c>
      <c r="E111" s="133" t="s">
        <v>579</v>
      </c>
      <c r="F111" s="134" t="s">
        <v>2220</v>
      </c>
      <c r="G111" s="135" t="s">
        <v>228</v>
      </c>
      <c r="H111" s="136">
        <v>44</v>
      </c>
      <c r="I111" s="137"/>
      <c r="J111" s="137">
        <f>ROUND(I111*H111,2)</f>
        <v>0</v>
      </c>
      <c r="K111" s="492" t="s">
        <v>141</v>
      </c>
      <c r="L111" s="311"/>
      <c r="M111" s="138" t="s">
        <v>3</v>
      </c>
      <c r="N111" s="139" t="s">
        <v>41</v>
      </c>
      <c r="O111" s="140">
        <v>2.5350000000000001</v>
      </c>
      <c r="P111" s="140">
        <f>O111*H111</f>
        <v>111.54</v>
      </c>
      <c r="Q111" s="140">
        <v>0</v>
      </c>
      <c r="R111" s="140">
        <f>Q111*H111</f>
        <v>0</v>
      </c>
      <c r="S111" s="140">
        <v>0</v>
      </c>
      <c r="T111" s="141">
        <f>S111*H111</f>
        <v>0</v>
      </c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R111" s="142" t="s">
        <v>405</v>
      </c>
      <c r="AT111" s="142" t="s">
        <v>137</v>
      </c>
      <c r="AU111" s="142" t="s">
        <v>77</v>
      </c>
      <c r="AY111" s="18" t="s">
        <v>135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8" t="s">
        <v>75</v>
      </c>
      <c r="BK111" s="143">
        <f>ROUND(I111*H111,2)</f>
        <v>0</v>
      </c>
      <c r="BL111" s="18" t="s">
        <v>405</v>
      </c>
      <c r="BM111" s="142" t="s">
        <v>581</v>
      </c>
    </row>
    <row r="112" spans="1:65" s="12" customFormat="1">
      <c r="B112" s="493"/>
      <c r="C112" s="431"/>
      <c r="D112" s="467" t="s">
        <v>144</v>
      </c>
      <c r="E112" s="438" t="s">
        <v>3</v>
      </c>
      <c r="F112" s="474" t="s">
        <v>465</v>
      </c>
      <c r="G112" s="431"/>
      <c r="H112" s="438" t="s">
        <v>3</v>
      </c>
      <c r="I112" s="431"/>
      <c r="J112" s="431"/>
      <c r="K112" s="494"/>
      <c r="L112" s="431"/>
      <c r="M112" s="148"/>
      <c r="N112" s="149"/>
      <c r="O112" s="149"/>
      <c r="P112" s="149"/>
      <c r="Q112" s="149"/>
      <c r="R112" s="149"/>
      <c r="S112" s="149"/>
      <c r="T112" s="150"/>
      <c r="AT112" s="146" t="s">
        <v>144</v>
      </c>
      <c r="AU112" s="146" t="s">
        <v>77</v>
      </c>
      <c r="AV112" s="12" t="s">
        <v>75</v>
      </c>
      <c r="AW112" s="12" t="s">
        <v>30</v>
      </c>
      <c r="AX112" s="12" t="s">
        <v>70</v>
      </c>
      <c r="AY112" s="146" t="s">
        <v>135</v>
      </c>
    </row>
    <row r="113" spans="1:65" s="12" customFormat="1">
      <c r="B113" s="493"/>
      <c r="C113" s="431"/>
      <c r="D113" s="467" t="s">
        <v>144</v>
      </c>
      <c r="E113" s="438" t="s">
        <v>3</v>
      </c>
      <c r="F113" s="474" t="s">
        <v>466</v>
      </c>
      <c r="G113" s="431"/>
      <c r="H113" s="438" t="s">
        <v>3</v>
      </c>
      <c r="I113" s="431"/>
      <c r="J113" s="431"/>
      <c r="K113" s="494"/>
      <c r="L113" s="431"/>
      <c r="M113" s="148"/>
      <c r="N113" s="149"/>
      <c r="O113" s="149"/>
      <c r="P113" s="149"/>
      <c r="Q113" s="149"/>
      <c r="R113" s="149"/>
      <c r="S113" s="149"/>
      <c r="T113" s="150"/>
      <c r="AT113" s="146" t="s">
        <v>144</v>
      </c>
      <c r="AU113" s="146" t="s">
        <v>77</v>
      </c>
      <c r="AV113" s="12" t="s">
        <v>75</v>
      </c>
      <c r="AW113" s="12" t="s">
        <v>30</v>
      </c>
      <c r="AX113" s="12" t="s">
        <v>70</v>
      </c>
      <c r="AY113" s="146" t="s">
        <v>135</v>
      </c>
    </row>
    <row r="114" spans="1:65" s="13" customFormat="1">
      <c r="B114" s="495"/>
      <c r="C114" s="403"/>
      <c r="D114" s="467" t="s">
        <v>144</v>
      </c>
      <c r="E114" s="412" t="s">
        <v>3</v>
      </c>
      <c r="F114" s="468" t="s">
        <v>582</v>
      </c>
      <c r="G114" s="403"/>
      <c r="H114" s="469">
        <v>44</v>
      </c>
      <c r="I114" s="403"/>
      <c r="J114" s="403"/>
      <c r="K114" s="496"/>
      <c r="L114" s="403"/>
      <c r="M114" s="155"/>
      <c r="N114" s="156"/>
      <c r="O114" s="156"/>
      <c r="P114" s="156"/>
      <c r="Q114" s="156"/>
      <c r="R114" s="156"/>
      <c r="S114" s="156"/>
      <c r="T114" s="157"/>
      <c r="AT114" s="152" t="s">
        <v>144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135</v>
      </c>
    </row>
    <row r="115" spans="1:65" s="14" customFormat="1">
      <c r="B115" s="497"/>
      <c r="C115" s="422"/>
      <c r="D115" s="467" t="s">
        <v>144</v>
      </c>
      <c r="E115" s="430" t="s">
        <v>3</v>
      </c>
      <c r="F115" s="472" t="s">
        <v>147</v>
      </c>
      <c r="G115" s="422"/>
      <c r="H115" s="473">
        <v>44</v>
      </c>
      <c r="I115" s="422"/>
      <c r="J115" s="422"/>
      <c r="K115" s="498"/>
      <c r="L115" s="422"/>
      <c r="M115" s="162"/>
      <c r="N115" s="163"/>
      <c r="O115" s="163"/>
      <c r="P115" s="163"/>
      <c r="Q115" s="163"/>
      <c r="R115" s="163"/>
      <c r="S115" s="163"/>
      <c r="T115" s="164"/>
      <c r="AT115" s="159" t="s">
        <v>144</v>
      </c>
      <c r="AU115" s="159" t="s">
        <v>77</v>
      </c>
      <c r="AV115" s="14" t="s">
        <v>142</v>
      </c>
      <c r="AW115" s="14" t="s">
        <v>30</v>
      </c>
      <c r="AX115" s="14" t="s">
        <v>75</v>
      </c>
      <c r="AY115" s="159" t="s">
        <v>135</v>
      </c>
    </row>
    <row r="116" spans="1:65" s="2" customFormat="1" ht="16.5" customHeight="1">
      <c r="A116" s="298"/>
      <c r="B116" s="491"/>
      <c r="C116" s="132">
        <v>7</v>
      </c>
      <c r="D116" s="132" t="s">
        <v>137</v>
      </c>
      <c r="E116" s="133" t="s">
        <v>583</v>
      </c>
      <c r="F116" s="134" t="s">
        <v>584</v>
      </c>
      <c r="G116" s="135" t="s">
        <v>244</v>
      </c>
      <c r="H116" s="136">
        <v>3.36</v>
      </c>
      <c r="I116" s="137"/>
      <c r="J116" s="137">
        <f>ROUND(I116*H116,2)</f>
        <v>0</v>
      </c>
      <c r="K116" s="492" t="s">
        <v>141</v>
      </c>
      <c r="L116" s="311"/>
      <c r="M116" s="138" t="s">
        <v>3</v>
      </c>
      <c r="N116" s="139" t="s">
        <v>41</v>
      </c>
      <c r="O116" s="140">
        <v>1.7629999999999999</v>
      </c>
      <c r="P116" s="140">
        <f>O116*H116</f>
        <v>5.9236799999999992</v>
      </c>
      <c r="Q116" s="140">
        <v>0</v>
      </c>
      <c r="R116" s="140">
        <f>Q116*H116</f>
        <v>0</v>
      </c>
      <c r="S116" s="140">
        <v>0</v>
      </c>
      <c r="T116" s="141">
        <f>S116*H116</f>
        <v>0</v>
      </c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R116" s="142" t="s">
        <v>405</v>
      </c>
      <c r="AT116" s="142" t="s">
        <v>137</v>
      </c>
      <c r="AU116" s="142" t="s">
        <v>77</v>
      </c>
      <c r="AY116" s="18" t="s">
        <v>135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405</v>
      </c>
      <c r="BM116" s="142" t="s">
        <v>585</v>
      </c>
    </row>
    <row r="117" spans="1:65" s="12" customFormat="1">
      <c r="B117" s="493"/>
      <c r="C117" s="431"/>
      <c r="D117" s="467" t="s">
        <v>144</v>
      </c>
      <c r="E117" s="438" t="s">
        <v>3</v>
      </c>
      <c r="F117" s="474" t="s">
        <v>466</v>
      </c>
      <c r="G117" s="431"/>
      <c r="H117" s="438" t="s">
        <v>3</v>
      </c>
      <c r="I117" s="431"/>
      <c r="J117" s="431"/>
      <c r="K117" s="494"/>
      <c r="L117" s="431"/>
      <c r="M117" s="148"/>
      <c r="N117" s="149"/>
      <c r="O117" s="149"/>
      <c r="P117" s="149"/>
      <c r="Q117" s="149"/>
      <c r="R117" s="149"/>
      <c r="S117" s="149"/>
      <c r="T117" s="150"/>
      <c r="AT117" s="146" t="s">
        <v>144</v>
      </c>
      <c r="AU117" s="146" t="s">
        <v>77</v>
      </c>
      <c r="AV117" s="12" t="s">
        <v>75</v>
      </c>
      <c r="AW117" s="12" t="s">
        <v>30</v>
      </c>
      <c r="AX117" s="12" t="s">
        <v>70</v>
      </c>
      <c r="AY117" s="146" t="s">
        <v>135</v>
      </c>
    </row>
    <row r="118" spans="1:65" s="13" customFormat="1">
      <c r="B118" s="495"/>
      <c r="C118" s="403"/>
      <c r="D118" s="467" t="s">
        <v>144</v>
      </c>
      <c r="E118" s="412" t="s">
        <v>3</v>
      </c>
      <c r="F118" s="468" t="s">
        <v>586</v>
      </c>
      <c r="G118" s="403"/>
      <c r="H118" s="469">
        <v>3.36</v>
      </c>
      <c r="I118" s="403"/>
      <c r="J118" s="403"/>
      <c r="K118" s="496"/>
      <c r="L118" s="403"/>
      <c r="M118" s="155"/>
      <c r="N118" s="156"/>
      <c r="O118" s="156"/>
      <c r="P118" s="156"/>
      <c r="Q118" s="156"/>
      <c r="R118" s="156"/>
      <c r="S118" s="156"/>
      <c r="T118" s="157"/>
      <c r="AT118" s="152" t="s">
        <v>144</v>
      </c>
      <c r="AU118" s="152" t="s">
        <v>77</v>
      </c>
      <c r="AV118" s="13" t="s">
        <v>77</v>
      </c>
      <c r="AW118" s="13" t="s">
        <v>30</v>
      </c>
      <c r="AX118" s="13" t="s">
        <v>70</v>
      </c>
      <c r="AY118" s="152" t="s">
        <v>135</v>
      </c>
    </row>
    <row r="119" spans="1:65" s="14" customFormat="1">
      <c r="B119" s="497"/>
      <c r="C119" s="422"/>
      <c r="D119" s="467" t="s">
        <v>144</v>
      </c>
      <c r="E119" s="430" t="s">
        <v>3</v>
      </c>
      <c r="F119" s="472" t="s">
        <v>147</v>
      </c>
      <c r="G119" s="422"/>
      <c r="H119" s="473">
        <v>3.36</v>
      </c>
      <c r="I119" s="422"/>
      <c r="J119" s="422"/>
      <c r="K119" s="498"/>
      <c r="L119" s="422"/>
      <c r="M119" s="162"/>
      <c r="N119" s="163"/>
      <c r="O119" s="163"/>
      <c r="P119" s="163"/>
      <c r="Q119" s="163"/>
      <c r="R119" s="163"/>
      <c r="S119" s="163"/>
      <c r="T119" s="164"/>
      <c r="AT119" s="159" t="s">
        <v>144</v>
      </c>
      <c r="AU119" s="159" t="s">
        <v>77</v>
      </c>
      <c r="AV119" s="14" t="s">
        <v>142</v>
      </c>
      <c r="AW119" s="14" t="s">
        <v>30</v>
      </c>
      <c r="AX119" s="14" t="s">
        <v>75</v>
      </c>
      <c r="AY119" s="159" t="s">
        <v>135</v>
      </c>
    </row>
    <row r="120" spans="1:65" s="2" customFormat="1" ht="16.5" customHeight="1">
      <c r="A120" s="298"/>
      <c r="B120" s="491"/>
      <c r="C120" s="132">
        <v>8</v>
      </c>
      <c r="D120" s="132" t="s">
        <v>137</v>
      </c>
      <c r="E120" s="133" t="s">
        <v>587</v>
      </c>
      <c r="F120" s="134" t="s">
        <v>588</v>
      </c>
      <c r="G120" s="135" t="s">
        <v>279</v>
      </c>
      <c r="H120" s="136">
        <v>12</v>
      </c>
      <c r="I120" s="137"/>
      <c r="J120" s="137">
        <f>ROUND(I120*H120,2)</f>
        <v>0</v>
      </c>
      <c r="K120" s="492" t="s">
        <v>141</v>
      </c>
      <c r="L120" s="311"/>
      <c r="M120" s="138" t="s">
        <v>3</v>
      </c>
      <c r="N120" s="139" t="s">
        <v>41</v>
      </c>
      <c r="O120" s="140">
        <v>1.9E-2</v>
      </c>
      <c r="P120" s="140">
        <f>O120*H120</f>
        <v>0.22799999999999998</v>
      </c>
      <c r="Q120" s="140">
        <v>7.6E-3</v>
      </c>
      <c r="R120" s="140">
        <f>Q120*H120</f>
        <v>9.1200000000000003E-2</v>
      </c>
      <c r="S120" s="140">
        <v>0</v>
      </c>
      <c r="T120" s="141">
        <f>S120*H120</f>
        <v>0</v>
      </c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R120" s="142" t="s">
        <v>405</v>
      </c>
      <c r="AT120" s="142" t="s">
        <v>137</v>
      </c>
      <c r="AU120" s="142" t="s">
        <v>77</v>
      </c>
      <c r="AY120" s="18" t="s">
        <v>135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405</v>
      </c>
      <c r="BM120" s="142" t="s">
        <v>589</v>
      </c>
    </row>
    <row r="121" spans="1:65" s="12" customFormat="1">
      <c r="B121" s="493"/>
      <c r="C121" s="431"/>
      <c r="D121" s="467" t="s">
        <v>144</v>
      </c>
      <c r="E121" s="438" t="s">
        <v>3</v>
      </c>
      <c r="F121" s="474" t="s">
        <v>466</v>
      </c>
      <c r="G121" s="431"/>
      <c r="H121" s="438" t="s">
        <v>3</v>
      </c>
      <c r="I121" s="431"/>
      <c r="J121" s="431"/>
      <c r="K121" s="494"/>
      <c r="L121" s="431"/>
      <c r="M121" s="148"/>
      <c r="N121" s="149"/>
      <c r="O121" s="149"/>
      <c r="P121" s="149"/>
      <c r="Q121" s="149"/>
      <c r="R121" s="149"/>
      <c r="S121" s="149"/>
      <c r="T121" s="150"/>
      <c r="AT121" s="146" t="s">
        <v>144</v>
      </c>
      <c r="AU121" s="146" t="s">
        <v>77</v>
      </c>
      <c r="AV121" s="12" t="s">
        <v>75</v>
      </c>
      <c r="AW121" s="12" t="s">
        <v>30</v>
      </c>
      <c r="AX121" s="12" t="s">
        <v>70</v>
      </c>
      <c r="AY121" s="146" t="s">
        <v>135</v>
      </c>
    </row>
    <row r="122" spans="1:65" s="13" customFormat="1">
      <c r="B122" s="495"/>
      <c r="C122" s="403"/>
      <c r="D122" s="467" t="s">
        <v>144</v>
      </c>
      <c r="E122" s="412" t="s">
        <v>3</v>
      </c>
      <c r="F122" s="468" t="s">
        <v>590</v>
      </c>
      <c r="G122" s="403"/>
      <c r="H122" s="469">
        <v>12</v>
      </c>
      <c r="I122" s="403"/>
      <c r="J122" s="403"/>
      <c r="K122" s="496"/>
      <c r="L122" s="403"/>
      <c r="M122" s="155"/>
      <c r="N122" s="156"/>
      <c r="O122" s="156"/>
      <c r="P122" s="156"/>
      <c r="Q122" s="156"/>
      <c r="R122" s="156"/>
      <c r="S122" s="156"/>
      <c r="T122" s="157"/>
      <c r="AT122" s="152" t="s">
        <v>144</v>
      </c>
      <c r="AU122" s="152" t="s">
        <v>77</v>
      </c>
      <c r="AV122" s="13" t="s">
        <v>77</v>
      </c>
      <c r="AW122" s="13" t="s">
        <v>30</v>
      </c>
      <c r="AX122" s="13" t="s">
        <v>70</v>
      </c>
      <c r="AY122" s="152" t="s">
        <v>135</v>
      </c>
    </row>
    <row r="123" spans="1:65" s="14" customFormat="1">
      <c r="B123" s="497"/>
      <c r="C123" s="422"/>
      <c r="D123" s="467" t="s">
        <v>144</v>
      </c>
      <c r="E123" s="430" t="s">
        <v>3</v>
      </c>
      <c r="F123" s="472" t="s">
        <v>147</v>
      </c>
      <c r="G123" s="422"/>
      <c r="H123" s="473">
        <v>12</v>
      </c>
      <c r="I123" s="422"/>
      <c r="J123" s="422"/>
      <c r="K123" s="498"/>
      <c r="L123" s="422"/>
      <c r="M123" s="162"/>
      <c r="N123" s="163"/>
      <c r="O123" s="163"/>
      <c r="P123" s="163"/>
      <c r="Q123" s="163"/>
      <c r="R123" s="163"/>
      <c r="S123" s="163"/>
      <c r="T123" s="164"/>
      <c r="AT123" s="159" t="s">
        <v>144</v>
      </c>
      <c r="AU123" s="159" t="s">
        <v>77</v>
      </c>
      <c r="AV123" s="14" t="s">
        <v>142</v>
      </c>
      <c r="AW123" s="14" t="s">
        <v>30</v>
      </c>
      <c r="AX123" s="14" t="s">
        <v>75</v>
      </c>
      <c r="AY123" s="159" t="s">
        <v>135</v>
      </c>
    </row>
    <row r="124" spans="1:65" s="2" customFormat="1" ht="24">
      <c r="A124" s="298"/>
      <c r="B124" s="491"/>
      <c r="C124" s="132">
        <v>9</v>
      </c>
      <c r="D124" s="132" t="s">
        <v>137</v>
      </c>
      <c r="E124" s="133" t="s">
        <v>591</v>
      </c>
      <c r="F124" s="134" t="s">
        <v>592</v>
      </c>
      <c r="G124" s="135" t="s">
        <v>244</v>
      </c>
      <c r="H124" s="136">
        <v>18</v>
      </c>
      <c r="I124" s="137"/>
      <c r="J124" s="137">
        <f>ROUND(I124*H124,2)</f>
        <v>0</v>
      </c>
      <c r="K124" s="492" t="s">
        <v>141</v>
      </c>
      <c r="L124" s="311"/>
      <c r="M124" s="138" t="s">
        <v>3</v>
      </c>
      <c r="N124" s="139" t="s">
        <v>41</v>
      </c>
      <c r="O124" s="140">
        <v>0.40699999999999997</v>
      </c>
      <c r="P124" s="140">
        <f>O124*H124</f>
        <v>7.3259999999999996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R124" s="142" t="s">
        <v>405</v>
      </c>
      <c r="AT124" s="142" t="s">
        <v>137</v>
      </c>
      <c r="AU124" s="142" t="s">
        <v>77</v>
      </c>
      <c r="AY124" s="18" t="s">
        <v>135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405</v>
      </c>
      <c r="BM124" s="142" t="s">
        <v>593</v>
      </c>
    </row>
    <row r="125" spans="1:65" s="12" customFormat="1">
      <c r="B125" s="493"/>
      <c r="C125" s="431"/>
      <c r="D125" s="467" t="s">
        <v>144</v>
      </c>
      <c r="E125" s="438" t="s">
        <v>3</v>
      </c>
      <c r="F125" s="474" t="s">
        <v>594</v>
      </c>
      <c r="G125" s="431"/>
      <c r="H125" s="438" t="s">
        <v>3</v>
      </c>
      <c r="I125" s="431"/>
      <c r="J125" s="431"/>
      <c r="K125" s="494"/>
      <c r="L125" s="431"/>
      <c r="M125" s="148"/>
      <c r="N125" s="149"/>
      <c r="O125" s="149"/>
      <c r="P125" s="149"/>
      <c r="Q125" s="149"/>
      <c r="R125" s="149"/>
      <c r="S125" s="149"/>
      <c r="T125" s="150"/>
      <c r="AT125" s="146" t="s">
        <v>144</v>
      </c>
      <c r="AU125" s="146" t="s">
        <v>77</v>
      </c>
      <c r="AV125" s="12" t="s">
        <v>75</v>
      </c>
      <c r="AW125" s="12" t="s">
        <v>30</v>
      </c>
      <c r="AX125" s="12" t="s">
        <v>70</v>
      </c>
      <c r="AY125" s="146" t="s">
        <v>135</v>
      </c>
    </row>
    <row r="126" spans="1:65" s="2" customFormat="1" ht="33" customHeight="1">
      <c r="A126" s="298"/>
      <c r="B126" s="491"/>
      <c r="C126" s="132">
        <v>10</v>
      </c>
      <c r="D126" s="132" t="s">
        <v>137</v>
      </c>
      <c r="E126" s="133" t="s">
        <v>597</v>
      </c>
      <c r="F126" s="134" t="s">
        <v>598</v>
      </c>
      <c r="G126" s="135" t="s">
        <v>244</v>
      </c>
      <c r="H126" s="136">
        <v>68</v>
      </c>
      <c r="I126" s="137"/>
      <c r="J126" s="137">
        <f>ROUND(I126*H126,2)</f>
        <v>0</v>
      </c>
      <c r="K126" s="492" t="s">
        <v>141</v>
      </c>
      <c r="L126" s="311"/>
      <c r="M126" s="138" t="s">
        <v>3</v>
      </c>
      <c r="N126" s="139" t="s">
        <v>41</v>
      </c>
      <c r="O126" s="140">
        <v>0.376</v>
      </c>
      <c r="P126" s="140">
        <f>O126*H126</f>
        <v>25.568000000000001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R126" s="142" t="s">
        <v>405</v>
      </c>
      <c r="AT126" s="142" t="s">
        <v>137</v>
      </c>
      <c r="AU126" s="142" t="s">
        <v>77</v>
      </c>
      <c r="AY126" s="18" t="s">
        <v>135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8" t="s">
        <v>75</v>
      </c>
      <c r="BK126" s="143">
        <f>ROUND(I126*H126,2)</f>
        <v>0</v>
      </c>
      <c r="BL126" s="18" t="s">
        <v>405</v>
      </c>
      <c r="BM126" s="142" t="s">
        <v>599</v>
      </c>
    </row>
    <row r="127" spans="1:65" s="2" customFormat="1" ht="24">
      <c r="A127" s="298"/>
      <c r="B127" s="491"/>
      <c r="C127" s="132">
        <v>11</v>
      </c>
      <c r="D127" s="132" t="s">
        <v>137</v>
      </c>
      <c r="E127" s="133" t="s">
        <v>602</v>
      </c>
      <c r="F127" s="134" t="s">
        <v>603</v>
      </c>
      <c r="G127" s="135" t="s">
        <v>244</v>
      </c>
      <c r="H127" s="136">
        <v>18</v>
      </c>
      <c r="I127" s="137"/>
      <c r="J127" s="137">
        <f>ROUND(I127*H127,2)</f>
        <v>0</v>
      </c>
      <c r="K127" s="492" t="s">
        <v>141</v>
      </c>
      <c r="L127" s="311"/>
      <c r="M127" s="138" t="s">
        <v>3</v>
      </c>
      <c r="N127" s="139" t="s">
        <v>41</v>
      </c>
      <c r="O127" s="140">
        <v>9.4E-2</v>
      </c>
      <c r="P127" s="140">
        <f>O127*H127</f>
        <v>1.6919999999999999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R127" s="142" t="s">
        <v>405</v>
      </c>
      <c r="AT127" s="142" t="s">
        <v>137</v>
      </c>
      <c r="AU127" s="142" t="s">
        <v>77</v>
      </c>
      <c r="AY127" s="18" t="s">
        <v>135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8" t="s">
        <v>75</v>
      </c>
      <c r="BK127" s="143">
        <f>ROUND(I127*H127,2)</f>
        <v>0</v>
      </c>
      <c r="BL127" s="18" t="s">
        <v>405</v>
      </c>
      <c r="BM127" s="142" t="s">
        <v>604</v>
      </c>
    </row>
    <row r="128" spans="1:65" s="12" customFormat="1">
      <c r="B128" s="493"/>
      <c r="C128" s="431"/>
      <c r="D128" s="467" t="s">
        <v>144</v>
      </c>
      <c r="E128" s="438" t="s">
        <v>3</v>
      </c>
      <c r="F128" s="474" t="s">
        <v>605</v>
      </c>
      <c r="G128" s="431"/>
      <c r="H128" s="438" t="s">
        <v>3</v>
      </c>
      <c r="I128" s="431"/>
      <c r="J128" s="431"/>
      <c r="K128" s="494"/>
      <c r="L128" s="431"/>
      <c r="M128" s="148"/>
      <c r="N128" s="149"/>
      <c r="O128" s="149"/>
      <c r="P128" s="149"/>
      <c r="Q128" s="149"/>
      <c r="R128" s="149"/>
      <c r="S128" s="149"/>
      <c r="T128" s="150"/>
      <c r="AT128" s="146" t="s">
        <v>144</v>
      </c>
      <c r="AU128" s="146" t="s">
        <v>77</v>
      </c>
      <c r="AV128" s="12" t="s">
        <v>75</v>
      </c>
      <c r="AW128" s="12" t="s">
        <v>30</v>
      </c>
      <c r="AX128" s="12" t="s">
        <v>70</v>
      </c>
      <c r="AY128" s="146" t="s">
        <v>135</v>
      </c>
    </row>
    <row r="129" spans="1:65" s="2" customFormat="1" ht="33" customHeight="1">
      <c r="A129" s="298"/>
      <c r="B129" s="491"/>
      <c r="C129" s="132">
        <v>12</v>
      </c>
      <c r="D129" s="132" t="s">
        <v>137</v>
      </c>
      <c r="E129" s="133" t="s">
        <v>607</v>
      </c>
      <c r="F129" s="134" t="s">
        <v>2223</v>
      </c>
      <c r="G129" s="135" t="s">
        <v>244</v>
      </c>
      <c r="H129" s="136">
        <v>308.79000000000002</v>
      </c>
      <c r="I129" s="137"/>
      <c r="J129" s="137">
        <f>ROUND(I129*H129,2)</f>
        <v>0</v>
      </c>
      <c r="K129" s="492" t="s">
        <v>141</v>
      </c>
      <c r="L129" s="311"/>
      <c r="M129" s="138" t="s">
        <v>3</v>
      </c>
      <c r="N129" s="139" t="s">
        <v>41</v>
      </c>
      <c r="O129" s="140">
        <v>1.2999999999999999E-2</v>
      </c>
      <c r="P129" s="140">
        <f>O129*H129</f>
        <v>4.0142699999999998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R129" s="142" t="s">
        <v>405</v>
      </c>
      <c r="AT129" s="142" t="s">
        <v>137</v>
      </c>
      <c r="AU129" s="142" t="s">
        <v>77</v>
      </c>
      <c r="AY129" s="18" t="s">
        <v>135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8" t="s">
        <v>75</v>
      </c>
      <c r="BK129" s="143">
        <f>ROUND(I129*H129,2)</f>
        <v>0</v>
      </c>
      <c r="BL129" s="18" t="s">
        <v>405</v>
      </c>
      <c r="BM129" s="142" t="s">
        <v>609</v>
      </c>
    </row>
    <row r="130" spans="1:65" s="12" customFormat="1">
      <c r="B130" s="493"/>
      <c r="C130" s="431"/>
      <c r="D130" s="467" t="s">
        <v>144</v>
      </c>
      <c r="E130" s="438" t="s">
        <v>3</v>
      </c>
      <c r="F130" s="474" t="s">
        <v>610</v>
      </c>
      <c r="G130" s="431"/>
      <c r="H130" s="438" t="s">
        <v>3</v>
      </c>
      <c r="I130" s="431"/>
      <c r="J130" s="431"/>
      <c r="K130" s="494"/>
      <c r="L130" s="431"/>
      <c r="M130" s="148"/>
      <c r="N130" s="149"/>
      <c r="O130" s="149"/>
      <c r="P130" s="149"/>
      <c r="Q130" s="149"/>
      <c r="R130" s="149"/>
      <c r="S130" s="149"/>
      <c r="T130" s="150"/>
      <c r="AT130" s="146" t="s">
        <v>144</v>
      </c>
      <c r="AU130" s="146" t="s">
        <v>77</v>
      </c>
      <c r="AV130" s="12" t="s">
        <v>75</v>
      </c>
      <c r="AW130" s="12" t="s">
        <v>30</v>
      </c>
      <c r="AX130" s="12" t="s">
        <v>70</v>
      </c>
      <c r="AY130" s="146" t="s">
        <v>135</v>
      </c>
    </row>
    <row r="131" spans="1:65" s="13" customFormat="1">
      <c r="B131" s="495"/>
      <c r="C131" s="403"/>
      <c r="D131" s="467" t="s">
        <v>144</v>
      </c>
      <c r="E131" s="412" t="s">
        <v>3</v>
      </c>
      <c r="F131" s="468" t="s">
        <v>611</v>
      </c>
      <c r="G131" s="403"/>
      <c r="H131" s="469">
        <v>308.79000000000002</v>
      </c>
      <c r="I131" s="403"/>
      <c r="J131" s="403"/>
      <c r="K131" s="496"/>
      <c r="L131" s="403"/>
      <c r="M131" s="155"/>
      <c r="N131" s="156"/>
      <c r="O131" s="156"/>
      <c r="P131" s="156"/>
      <c r="Q131" s="156"/>
      <c r="R131" s="156"/>
      <c r="S131" s="156"/>
      <c r="T131" s="157"/>
      <c r="AT131" s="152" t="s">
        <v>144</v>
      </c>
      <c r="AU131" s="152" t="s">
        <v>77</v>
      </c>
      <c r="AV131" s="13" t="s">
        <v>77</v>
      </c>
      <c r="AW131" s="13" t="s">
        <v>30</v>
      </c>
      <c r="AX131" s="13" t="s">
        <v>75</v>
      </c>
      <c r="AY131" s="152" t="s">
        <v>135</v>
      </c>
    </row>
    <row r="132" spans="1:65" s="13" customFormat="1">
      <c r="B132" s="495"/>
      <c r="C132" s="403"/>
      <c r="D132" s="467" t="s">
        <v>144</v>
      </c>
      <c r="E132" s="412" t="s">
        <v>3</v>
      </c>
      <c r="F132" s="468" t="s">
        <v>615</v>
      </c>
      <c r="G132" s="403"/>
      <c r="H132" s="469">
        <v>60.042999999999999</v>
      </c>
      <c r="I132" s="403"/>
      <c r="J132" s="403"/>
      <c r="K132" s="496"/>
      <c r="L132" s="403"/>
      <c r="M132" s="155"/>
      <c r="N132" s="156"/>
      <c r="O132" s="156"/>
      <c r="P132" s="156"/>
      <c r="Q132" s="156"/>
      <c r="R132" s="156"/>
      <c r="S132" s="156"/>
      <c r="T132" s="157"/>
      <c r="AT132" s="152" t="s">
        <v>144</v>
      </c>
      <c r="AU132" s="152" t="s">
        <v>77</v>
      </c>
      <c r="AV132" s="13" t="s">
        <v>77</v>
      </c>
      <c r="AW132" s="13" t="s">
        <v>30</v>
      </c>
      <c r="AX132" s="13" t="s">
        <v>75</v>
      </c>
      <c r="AY132" s="152" t="s">
        <v>135</v>
      </c>
    </row>
    <row r="133" spans="1:65" s="2" customFormat="1" ht="16.5" customHeight="1">
      <c r="A133" s="298"/>
      <c r="B133" s="491"/>
      <c r="C133" s="132">
        <v>13</v>
      </c>
      <c r="D133" s="132" t="s">
        <v>137</v>
      </c>
      <c r="E133" s="133" t="s">
        <v>616</v>
      </c>
      <c r="F133" s="134" t="s">
        <v>617</v>
      </c>
      <c r="G133" s="135" t="s">
        <v>244</v>
      </c>
      <c r="H133" s="136">
        <v>34.31</v>
      </c>
      <c r="I133" s="137"/>
      <c r="J133" s="137">
        <f>ROUND(I133*H133,2)</f>
        <v>0</v>
      </c>
      <c r="K133" s="492" t="s">
        <v>141</v>
      </c>
      <c r="L133" s="311"/>
      <c r="M133" s="138" t="s">
        <v>3</v>
      </c>
      <c r="N133" s="139" t="s">
        <v>41</v>
      </c>
      <c r="O133" s="140">
        <v>1.137</v>
      </c>
      <c r="P133" s="140">
        <f>O133*H133</f>
        <v>39.010470000000005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R133" s="142" t="s">
        <v>405</v>
      </c>
      <c r="AT133" s="142" t="s">
        <v>137</v>
      </c>
      <c r="AU133" s="142" t="s">
        <v>77</v>
      </c>
      <c r="AY133" s="18" t="s">
        <v>135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8" t="s">
        <v>75</v>
      </c>
      <c r="BK133" s="143">
        <f>ROUND(I133*H133,2)</f>
        <v>0</v>
      </c>
      <c r="BL133" s="18" t="s">
        <v>405</v>
      </c>
      <c r="BM133" s="142" t="s">
        <v>618</v>
      </c>
    </row>
    <row r="134" spans="1:65" s="12" customFormat="1">
      <c r="B134" s="493"/>
      <c r="C134" s="431"/>
      <c r="D134" s="467" t="s">
        <v>144</v>
      </c>
      <c r="E134" s="438" t="s">
        <v>3</v>
      </c>
      <c r="F134" s="474" t="s">
        <v>594</v>
      </c>
      <c r="G134" s="431"/>
      <c r="H134" s="438" t="s">
        <v>3</v>
      </c>
      <c r="I134" s="431"/>
      <c r="J134" s="431"/>
      <c r="K134" s="494"/>
      <c r="L134" s="431"/>
      <c r="M134" s="148"/>
      <c r="N134" s="149"/>
      <c r="O134" s="149"/>
      <c r="P134" s="149"/>
      <c r="Q134" s="149"/>
      <c r="R134" s="149"/>
      <c r="S134" s="149"/>
      <c r="T134" s="150"/>
      <c r="AT134" s="146" t="s">
        <v>144</v>
      </c>
      <c r="AU134" s="146" t="s">
        <v>77</v>
      </c>
      <c r="AV134" s="12" t="s">
        <v>75</v>
      </c>
      <c r="AW134" s="12" t="s">
        <v>30</v>
      </c>
      <c r="AX134" s="12" t="s">
        <v>70</v>
      </c>
      <c r="AY134" s="146" t="s">
        <v>135</v>
      </c>
    </row>
    <row r="135" spans="1:65" s="13" customFormat="1">
      <c r="B135" s="495"/>
      <c r="C135" s="403"/>
      <c r="D135" s="467" t="s">
        <v>144</v>
      </c>
      <c r="E135" s="412" t="s">
        <v>3</v>
      </c>
      <c r="F135" s="468" t="s">
        <v>595</v>
      </c>
      <c r="G135" s="403"/>
      <c r="H135" s="469">
        <v>23.31</v>
      </c>
      <c r="I135" s="403"/>
      <c r="J135" s="403"/>
      <c r="K135" s="496"/>
      <c r="L135" s="403"/>
      <c r="M135" s="155"/>
      <c r="N135" s="156"/>
      <c r="O135" s="156"/>
      <c r="P135" s="156"/>
      <c r="Q135" s="156"/>
      <c r="R135" s="156"/>
      <c r="S135" s="156"/>
      <c r="T135" s="157"/>
      <c r="AT135" s="152" t="s">
        <v>144</v>
      </c>
      <c r="AU135" s="152" t="s">
        <v>77</v>
      </c>
      <c r="AV135" s="13" t="s">
        <v>77</v>
      </c>
      <c r="AW135" s="13" t="s">
        <v>30</v>
      </c>
      <c r="AX135" s="13" t="s">
        <v>70</v>
      </c>
      <c r="AY135" s="152" t="s">
        <v>135</v>
      </c>
    </row>
    <row r="136" spans="1:65" s="13" customFormat="1">
      <c r="B136" s="495"/>
      <c r="C136" s="403"/>
      <c r="D136" s="467" t="s">
        <v>144</v>
      </c>
      <c r="E136" s="412" t="s">
        <v>3</v>
      </c>
      <c r="F136" s="468" t="s">
        <v>596</v>
      </c>
      <c r="G136" s="403"/>
      <c r="H136" s="469">
        <v>11</v>
      </c>
      <c r="I136" s="403"/>
      <c r="J136" s="403"/>
      <c r="K136" s="496"/>
      <c r="L136" s="403"/>
      <c r="M136" s="155"/>
      <c r="N136" s="156"/>
      <c r="O136" s="156"/>
      <c r="P136" s="156"/>
      <c r="Q136" s="156"/>
      <c r="R136" s="156"/>
      <c r="S136" s="156"/>
      <c r="T136" s="157"/>
      <c r="AT136" s="152" t="s">
        <v>144</v>
      </c>
      <c r="AU136" s="152" t="s">
        <v>77</v>
      </c>
      <c r="AV136" s="13" t="s">
        <v>77</v>
      </c>
      <c r="AW136" s="13" t="s">
        <v>30</v>
      </c>
      <c r="AX136" s="13" t="s">
        <v>70</v>
      </c>
      <c r="AY136" s="152" t="s">
        <v>135</v>
      </c>
    </row>
    <row r="137" spans="1:65" s="14" customFormat="1">
      <c r="B137" s="497"/>
      <c r="C137" s="422"/>
      <c r="D137" s="467" t="s">
        <v>144</v>
      </c>
      <c r="E137" s="430" t="s">
        <v>3</v>
      </c>
      <c r="F137" s="472" t="s">
        <v>147</v>
      </c>
      <c r="G137" s="422"/>
      <c r="H137" s="473">
        <v>34.31</v>
      </c>
      <c r="I137" s="422"/>
      <c r="J137" s="422"/>
      <c r="K137" s="498"/>
      <c r="L137" s="422"/>
      <c r="M137" s="162"/>
      <c r="N137" s="163"/>
      <c r="O137" s="163"/>
      <c r="P137" s="163"/>
      <c r="Q137" s="163"/>
      <c r="R137" s="163"/>
      <c r="S137" s="163"/>
      <c r="T137" s="164"/>
      <c r="AT137" s="159" t="s">
        <v>144</v>
      </c>
      <c r="AU137" s="159" t="s">
        <v>77</v>
      </c>
      <c r="AV137" s="14" t="s">
        <v>142</v>
      </c>
      <c r="AW137" s="14" t="s">
        <v>30</v>
      </c>
      <c r="AX137" s="14" t="s">
        <v>75</v>
      </c>
      <c r="AY137" s="159" t="s">
        <v>135</v>
      </c>
    </row>
    <row r="138" spans="1:65" s="2" customFormat="1" ht="33" customHeight="1">
      <c r="A138" s="298"/>
      <c r="B138" s="491"/>
      <c r="C138" s="132">
        <v>14</v>
      </c>
      <c r="D138" s="132" t="s">
        <v>137</v>
      </c>
      <c r="E138" s="133" t="s">
        <v>619</v>
      </c>
      <c r="F138" s="134" t="s">
        <v>2221</v>
      </c>
      <c r="G138" s="135" t="s">
        <v>228</v>
      </c>
      <c r="H138" s="136">
        <v>222</v>
      </c>
      <c r="I138" s="137"/>
      <c r="J138" s="137">
        <f>ROUND(I138*H138,2)</f>
        <v>0</v>
      </c>
      <c r="K138" s="492" t="s">
        <v>141</v>
      </c>
      <c r="L138" s="311"/>
      <c r="M138" s="138" t="s">
        <v>3</v>
      </c>
      <c r="N138" s="139" t="s">
        <v>41</v>
      </c>
      <c r="O138" s="140">
        <v>0.218</v>
      </c>
      <c r="P138" s="140">
        <f>O138*H138</f>
        <v>48.396000000000001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R138" s="142" t="s">
        <v>405</v>
      </c>
      <c r="AT138" s="142" t="s">
        <v>137</v>
      </c>
      <c r="AU138" s="142" t="s">
        <v>77</v>
      </c>
      <c r="AY138" s="18" t="s">
        <v>135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8" t="s">
        <v>75</v>
      </c>
      <c r="BK138" s="143">
        <f>ROUND(I138*H138,2)</f>
        <v>0</v>
      </c>
      <c r="BL138" s="18" t="s">
        <v>405</v>
      </c>
      <c r="BM138" s="142" t="s">
        <v>621</v>
      </c>
    </row>
    <row r="139" spans="1:65" s="12" customFormat="1">
      <c r="B139" s="493"/>
      <c r="C139" s="431"/>
      <c r="D139" s="467" t="s">
        <v>144</v>
      </c>
      <c r="E139" s="438" t="s">
        <v>3</v>
      </c>
      <c r="F139" s="474" t="s">
        <v>465</v>
      </c>
      <c r="G139" s="431"/>
      <c r="H139" s="438" t="s">
        <v>3</v>
      </c>
      <c r="I139" s="431"/>
      <c r="J139" s="431"/>
      <c r="K139" s="494"/>
      <c r="L139" s="431"/>
      <c r="M139" s="148"/>
      <c r="N139" s="149"/>
      <c r="O139" s="149"/>
      <c r="P139" s="149"/>
      <c r="Q139" s="149"/>
      <c r="R139" s="149"/>
      <c r="S139" s="149"/>
      <c r="T139" s="150"/>
      <c r="AT139" s="146" t="s">
        <v>144</v>
      </c>
      <c r="AU139" s="146" t="s">
        <v>77</v>
      </c>
      <c r="AV139" s="12" t="s">
        <v>75</v>
      </c>
      <c r="AW139" s="12" t="s">
        <v>30</v>
      </c>
      <c r="AX139" s="12" t="s">
        <v>70</v>
      </c>
      <c r="AY139" s="146" t="s">
        <v>135</v>
      </c>
    </row>
    <row r="140" spans="1:65" s="12" customFormat="1">
      <c r="B140" s="493"/>
      <c r="C140" s="431"/>
      <c r="D140" s="467" t="s">
        <v>144</v>
      </c>
      <c r="E140" s="438" t="s">
        <v>3</v>
      </c>
      <c r="F140" s="474" t="s">
        <v>466</v>
      </c>
      <c r="G140" s="431"/>
      <c r="H140" s="438" t="s">
        <v>3</v>
      </c>
      <c r="I140" s="431"/>
      <c r="J140" s="431"/>
      <c r="K140" s="494"/>
      <c r="L140" s="431"/>
      <c r="M140" s="148"/>
      <c r="N140" s="149"/>
      <c r="O140" s="149"/>
      <c r="P140" s="149"/>
      <c r="Q140" s="149"/>
      <c r="R140" s="149"/>
      <c r="S140" s="149"/>
      <c r="T140" s="150"/>
      <c r="AT140" s="146" t="s">
        <v>144</v>
      </c>
      <c r="AU140" s="146" t="s">
        <v>77</v>
      </c>
      <c r="AV140" s="12" t="s">
        <v>75</v>
      </c>
      <c r="AW140" s="12" t="s">
        <v>30</v>
      </c>
      <c r="AX140" s="12" t="s">
        <v>70</v>
      </c>
      <c r="AY140" s="146" t="s">
        <v>135</v>
      </c>
    </row>
    <row r="141" spans="1:65" s="13" customFormat="1">
      <c r="B141" s="495"/>
      <c r="C141" s="403"/>
      <c r="D141" s="467" t="s">
        <v>144</v>
      </c>
      <c r="E141" s="412" t="s">
        <v>3</v>
      </c>
      <c r="F141" s="468" t="s">
        <v>578</v>
      </c>
      <c r="G141" s="403"/>
      <c r="H141" s="469">
        <v>222</v>
      </c>
      <c r="I141" s="403"/>
      <c r="J141" s="403"/>
      <c r="K141" s="496"/>
      <c r="L141" s="403"/>
      <c r="M141" s="155"/>
      <c r="N141" s="156"/>
      <c r="O141" s="156"/>
      <c r="P141" s="156"/>
      <c r="Q141" s="156"/>
      <c r="R141" s="156"/>
      <c r="S141" s="156"/>
      <c r="T141" s="157"/>
      <c r="AT141" s="152" t="s">
        <v>144</v>
      </c>
      <c r="AU141" s="152" t="s">
        <v>77</v>
      </c>
      <c r="AV141" s="13" t="s">
        <v>77</v>
      </c>
      <c r="AW141" s="13" t="s">
        <v>30</v>
      </c>
      <c r="AX141" s="13" t="s">
        <v>70</v>
      </c>
      <c r="AY141" s="152" t="s">
        <v>135</v>
      </c>
    </row>
    <row r="142" spans="1:65" s="14" customFormat="1">
      <c r="B142" s="497"/>
      <c r="C142" s="422"/>
      <c r="D142" s="467" t="s">
        <v>144</v>
      </c>
      <c r="E142" s="430" t="s">
        <v>3</v>
      </c>
      <c r="F142" s="472" t="s">
        <v>147</v>
      </c>
      <c r="G142" s="422"/>
      <c r="H142" s="473">
        <v>222</v>
      </c>
      <c r="I142" s="422"/>
      <c r="J142" s="422"/>
      <c r="K142" s="498"/>
      <c r="L142" s="422"/>
      <c r="M142" s="162"/>
      <c r="N142" s="163"/>
      <c r="O142" s="163"/>
      <c r="P142" s="163"/>
      <c r="Q142" s="163"/>
      <c r="R142" s="163"/>
      <c r="S142" s="163"/>
      <c r="T142" s="164"/>
      <c r="AT142" s="159" t="s">
        <v>144</v>
      </c>
      <c r="AU142" s="159" t="s">
        <v>77</v>
      </c>
      <c r="AV142" s="14" t="s">
        <v>142</v>
      </c>
      <c r="AW142" s="14" t="s">
        <v>30</v>
      </c>
      <c r="AX142" s="14" t="s">
        <v>75</v>
      </c>
      <c r="AY142" s="159" t="s">
        <v>135</v>
      </c>
    </row>
    <row r="143" spans="1:65" s="2" customFormat="1" ht="16.5" customHeight="1">
      <c r="A143" s="298"/>
      <c r="B143" s="491"/>
      <c r="C143" s="168">
        <v>15</v>
      </c>
      <c r="D143" s="168" t="s">
        <v>368</v>
      </c>
      <c r="E143" s="169" t="s">
        <v>622</v>
      </c>
      <c r="F143" s="170" t="s">
        <v>623</v>
      </c>
      <c r="G143" s="171" t="s">
        <v>268</v>
      </c>
      <c r="H143" s="172">
        <v>28</v>
      </c>
      <c r="I143" s="173"/>
      <c r="J143" s="173">
        <f>ROUND(I143*H143,2)</f>
        <v>0</v>
      </c>
      <c r="K143" s="499" t="s">
        <v>141</v>
      </c>
      <c r="L143" s="479"/>
      <c r="M143" s="175" t="s">
        <v>3</v>
      </c>
      <c r="N143" s="176" t="s">
        <v>41</v>
      </c>
      <c r="O143" s="140">
        <v>0</v>
      </c>
      <c r="P143" s="140">
        <f>O143*H143</f>
        <v>0</v>
      </c>
      <c r="Q143" s="140">
        <v>1</v>
      </c>
      <c r="R143" s="140">
        <f>Q143*H143</f>
        <v>28</v>
      </c>
      <c r="S143" s="140">
        <v>0</v>
      </c>
      <c r="T143" s="141">
        <f>S143*H143</f>
        <v>0</v>
      </c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R143" s="142" t="s">
        <v>443</v>
      </c>
      <c r="AT143" s="142" t="s">
        <v>368</v>
      </c>
      <c r="AU143" s="142" t="s">
        <v>77</v>
      </c>
      <c r="AY143" s="18" t="s">
        <v>135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8" t="s">
        <v>75</v>
      </c>
      <c r="BK143" s="143">
        <f>ROUND(I143*H143,2)</f>
        <v>0</v>
      </c>
      <c r="BL143" s="18" t="s">
        <v>443</v>
      </c>
      <c r="BM143" s="142" t="s">
        <v>624</v>
      </c>
    </row>
    <row r="144" spans="1:65" s="2" customFormat="1" ht="33" customHeight="1">
      <c r="A144" s="298"/>
      <c r="B144" s="491"/>
      <c r="C144" s="132">
        <v>16</v>
      </c>
      <c r="D144" s="132" t="s">
        <v>137</v>
      </c>
      <c r="E144" s="133" t="s">
        <v>628</v>
      </c>
      <c r="F144" s="134" t="s">
        <v>2222</v>
      </c>
      <c r="G144" s="135" t="s">
        <v>228</v>
      </c>
      <c r="H144" s="136">
        <v>44</v>
      </c>
      <c r="I144" s="137"/>
      <c r="J144" s="137">
        <f>ROUND(I144*H144,2)</f>
        <v>0</v>
      </c>
      <c r="K144" s="492" t="s">
        <v>141</v>
      </c>
      <c r="L144" s="311"/>
      <c r="M144" s="138" t="s">
        <v>3</v>
      </c>
      <c r="N144" s="139" t="s">
        <v>41</v>
      </c>
      <c r="O144" s="140">
        <v>0.46800000000000003</v>
      </c>
      <c r="P144" s="140">
        <f>O144*H144</f>
        <v>20.592000000000002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R144" s="142" t="s">
        <v>405</v>
      </c>
      <c r="AT144" s="142" t="s">
        <v>137</v>
      </c>
      <c r="AU144" s="142" t="s">
        <v>77</v>
      </c>
      <c r="AY144" s="18" t="s">
        <v>135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8" t="s">
        <v>75</v>
      </c>
      <c r="BK144" s="143">
        <f>ROUND(I144*H144,2)</f>
        <v>0</v>
      </c>
      <c r="BL144" s="18" t="s">
        <v>405</v>
      </c>
      <c r="BM144" s="142" t="s">
        <v>630</v>
      </c>
    </row>
    <row r="145" spans="1:65" s="2" customFormat="1" ht="16.5" customHeight="1">
      <c r="A145" s="298"/>
      <c r="B145" s="491"/>
      <c r="C145" s="132">
        <v>17</v>
      </c>
      <c r="D145" s="132" t="s">
        <v>137</v>
      </c>
      <c r="E145" s="133" t="s">
        <v>635</v>
      </c>
      <c r="F145" s="134" t="s">
        <v>636</v>
      </c>
      <c r="G145" s="135" t="s">
        <v>140</v>
      </c>
      <c r="H145" s="136">
        <v>99.7</v>
      </c>
      <c r="I145" s="137"/>
      <c r="J145" s="137">
        <f>ROUND(I145*H145,2)</f>
        <v>0</v>
      </c>
      <c r="K145" s="492" t="s">
        <v>141</v>
      </c>
      <c r="L145" s="311"/>
      <c r="M145" s="138" t="s">
        <v>3</v>
      </c>
      <c r="N145" s="139" t="s">
        <v>41</v>
      </c>
      <c r="O145" s="140">
        <v>0.14899999999999999</v>
      </c>
      <c r="P145" s="140">
        <f>O145*H145</f>
        <v>14.8553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R145" s="142" t="s">
        <v>405</v>
      </c>
      <c r="AT145" s="142" t="s">
        <v>137</v>
      </c>
      <c r="AU145" s="142" t="s">
        <v>77</v>
      </c>
      <c r="AY145" s="18" t="s">
        <v>135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8" t="s">
        <v>75</v>
      </c>
      <c r="BK145" s="143">
        <f>ROUND(I145*H145,2)</f>
        <v>0</v>
      </c>
      <c r="BL145" s="18" t="s">
        <v>405</v>
      </c>
      <c r="BM145" s="142" t="s">
        <v>637</v>
      </c>
    </row>
    <row r="146" spans="1:65" s="12" customFormat="1">
      <c r="B146" s="493"/>
      <c r="C146" s="431"/>
      <c r="D146" s="467" t="s">
        <v>144</v>
      </c>
      <c r="E146" s="438" t="s">
        <v>3</v>
      </c>
      <c r="F146" s="474" t="s">
        <v>466</v>
      </c>
      <c r="G146" s="431"/>
      <c r="H146" s="438" t="s">
        <v>3</v>
      </c>
      <c r="I146" s="431"/>
      <c r="J146" s="431"/>
      <c r="K146" s="494"/>
      <c r="L146" s="431"/>
      <c r="M146" s="148"/>
      <c r="N146" s="149"/>
      <c r="O146" s="149"/>
      <c r="P146" s="149"/>
      <c r="Q146" s="149"/>
      <c r="R146" s="149"/>
      <c r="S146" s="149"/>
      <c r="T146" s="150"/>
      <c r="AT146" s="146" t="s">
        <v>144</v>
      </c>
      <c r="AU146" s="146" t="s">
        <v>77</v>
      </c>
      <c r="AV146" s="12" t="s">
        <v>75</v>
      </c>
      <c r="AW146" s="12" t="s">
        <v>30</v>
      </c>
      <c r="AX146" s="12" t="s">
        <v>70</v>
      </c>
      <c r="AY146" s="146" t="s">
        <v>135</v>
      </c>
    </row>
    <row r="147" spans="1:65" s="13" customFormat="1">
      <c r="B147" s="495"/>
      <c r="C147" s="403"/>
      <c r="D147" s="467" t="s">
        <v>144</v>
      </c>
      <c r="E147" s="412" t="s">
        <v>3</v>
      </c>
      <c r="F147" s="468" t="s">
        <v>638</v>
      </c>
      <c r="G147" s="403"/>
      <c r="H147" s="469">
        <v>77.7</v>
      </c>
      <c r="I147" s="403"/>
      <c r="J147" s="403"/>
      <c r="K147" s="496"/>
      <c r="L147" s="403"/>
      <c r="M147" s="155"/>
      <c r="N147" s="156"/>
      <c r="O147" s="156"/>
      <c r="P147" s="156"/>
      <c r="Q147" s="156"/>
      <c r="R147" s="156"/>
      <c r="S147" s="156"/>
      <c r="T147" s="157"/>
      <c r="AT147" s="152" t="s">
        <v>144</v>
      </c>
      <c r="AU147" s="152" t="s">
        <v>77</v>
      </c>
      <c r="AV147" s="13" t="s">
        <v>77</v>
      </c>
      <c r="AW147" s="13" t="s">
        <v>30</v>
      </c>
      <c r="AX147" s="13" t="s">
        <v>70</v>
      </c>
      <c r="AY147" s="152" t="s">
        <v>135</v>
      </c>
    </row>
    <row r="148" spans="1:65" s="13" customFormat="1">
      <c r="B148" s="495"/>
      <c r="C148" s="403"/>
      <c r="D148" s="467" t="s">
        <v>144</v>
      </c>
      <c r="E148" s="412" t="s">
        <v>3</v>
      </c>
      <c r="F148" s="468" t="s">
        <v>639</v>
      </c>
      <c r="G148" s="403"/>
      <c r="H148" s="469">
        <v>22</v>
      </c>
      <c r="I148" s="403"/>
      <c r="J148" s="403"/>
      <c r="K148" s="496"/>
      <c r="L148" s="403"/>
      <c r="M148" s="155"/>
      <c r="N148" s="156"/>
      <c r="O148" s="156"/>
      <c r="P148" s="156"/>
      <c r="Q148" s="156"/>
      <c r="R148" s="156"/>
      <c r="S148" s="156"/>
      <c r="T148" s="157"/>
      <c r="AT148" s="152" t="s">
        <v>144</v>
      </c>
      <c r="AU148" s="152" t="s">
        <v>77</v>
      </c>
      <c r="AV148" s="13" t="s">
        <v>77</v>
      </c>
      <c r="AW148" s="13" t="s">
        <v>30</v>
      </c>
      <c r="AX148" s="13" t="s">
        <v>70</v>
      </c>
      <c r="AY148" s="152" t="s">
        <v>135</v>
      </c>
    </row>
    <row r="149" spans="1:65" s="14" customFormat="1">
      <c r="B149" s="497"/>
      <c r="C149" s="422"/>
      <c r="D149" s="467" t="s">
        <v>144</v>
      </c>
      <c r="E149" s="430" t="s">
        <v>3</v>
      </c>
      <c r="F149" s="472" t="s">
        <v>147</v>
      </c>
      <c r="G149" s="422"/>
      <c r="H149" s="473">
        <v>99.7</v>
      </c>
      <c r="I149" s="422"/>
      <c r="J149" s="422"/>
      <c r="K149" s="498"/>
      <c r="L149" s="422"/>
      <c r="M149" s="162"/>
      <c r="N149" s="163"/>
      <c r="O149" s="163"/>
      <c r="P149" s="163"/>
      <c r="Q149" s="163"/>
      <c r="R149" s="163"/>
      <c r="S149" s="163"/>
      <c r="T149" s="164"/>
      <c r="AT149" s="159" t="s">
        <v>144</v>
      </c>
      <c r="AU149" s="159" t="s">
        <v>77</v>
      </c>
      <c r="AV149" s="14" t="s">
        <v>142</v>
      </c>
      <c r="AW149" s="14" t="s">
        <v>30</v>
      </c>
      <c r="AX149" s="14" t="s">
        <v>75</v>
      </c>
      <c r="AY149" s="159" t="s">
        <v>135</v>
      </c>
    </row>
    <row r="150" spans="1:65" s="2" customFormat="1" ht="21.75" customHeight="1">
      <c r="A150" s="298"/>
      <c r="B150" s="491"/>
      <c r="C150" s="132">
        <v>18</v>
      </c>
      <c r="D150" s="132" t="s">
        <v>137</v>
      </c>
      <c r="E150" s="133" t="s">
        <v>665</v>
      </c>
      <c r="F150" s="134" t="s">
        <v>2218</v>
      </c>
      <c r="G150" s="135" t="s">
        <v>228</v>
      </c>
      <c r="H150" s="136">
        <v>266</v>
      </c>
      <c r="I150" s="137"/>
      <c r="J150" s="137">
        <f>ROUND(I150*H150,2)</f>
        <v>0</v>
      </c>
      <c r="K150" s="492" t="s">
        <v>141</v>
      </c>
      <c r="L150" s="311"/>
      <c r="M150" s="138" t="s">
        <v>3</v>
      </c>
      <c r="N150" s="139" t="s">
        <v>41</v>
      </c>
      <c r="O150" s="140">
        <v>5.8999999999999997E-2</v>
      </c>
      <c r="P150" s="140">
        <f>O150*H150</f>
        <v>15.693999999999999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R150" s="142" t="s">
        <v>405</v>
      </c>
      <c r="AT150" s="142" t="s">
        <v>137</v>
      </c>
      <c r="AU150" s="142" t="s">
        <v>77</v>
      </c>
      <c r="AY150" s="18" t="s">
        <v>135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8" t="s">
        <v>75</v>
      </c>
      <c r="BK150" s="143">
        <f>ROUND(I150*H150,2)</f>
        <v>0</v>
      </c>
      <c r="BL150" s="18" t="s">
        <v>405</v>
      </c>
      <c r="BM150" s="142" t="s">
        <v>667</v>
      </c>
    </row>
    <row r="151" spans="1:65" s="12" customFormat="1">
      <c r="B151" s="493"/>
      <c r="C151" s="431"/>
      <c r="D151" s="467" t="s">
        <v>144</v>
      </c>
      <c r="E151" s="438" t="s">
        <v>3</v>
      </c>
      <c r="F151" s="474" t="s">
        <v>465</v>
      </c>
      <c r="G151" s="431"/>
      <c r="H151" s="438" t="s">
        <v>3</v>
      </c>
      <c r="I151" s="431"/>
      <c r="J151" s="431"/>
      <c r="K151" s="494"/>
      <c r="L151" s="431"/>
      <c r="M151" s="148"/>
      <c r="N151" s="149"/>
      <c r="O151" s="149"/>
      <c r="P151" s="149"/>
      <c r="Q151" s="149"/>
      <c r="R151" s="149"/>
      <c r="S151" s="149"/>
      <c r="T151" s="150"/>
      <c r="AT151" s="146" t="s">
        <v>144</v>
      </c>
      <c r="AU151" s="146" t="s">
        <v>77</v>
      </c>
      <c r="AV151" s="12" t="s">
        <v>75</v>
      </c>
      <c r="AW151" s="12" t="s">
        <v>30</v>
      </c>
      <c r="AX151" s="12" t="s">
        <v>70</v>
      </c>
      <c r="AY151" s="146" t="s">
        <v>135</v>
      </c>
    </row>
    <row r="152" spans="1:65" s="12" customFormat="1">
      <c r="B152" s="493"/>
      <c r="C152" s="431"/>
      <c r="D152" s="467" t="s">
        <v>144</v>
      </c>
      <c r="E152" s="438" t="s">
        <v>3</v>
      </c>
      <c r="F152" s="474" t="s">
        <v>466</v>
      </c>
      <c r="G152" s="431"/>
      <c r="H152" s="438" t="s">
        <v>3</v>
      </c>
      <c r="I152" s="431"/>
      <c r="J152" s="431"/>
      <c r="K152" s="494"/>
      <c r="L152" s="431"/>
      <c r="M152" s="148"/>
      <c r="N152" s="149"/>
      <c r="O152" s="149"/>
      <c r="P152" s="149"/>
      <c r="Q152" s="149"/>
      <c r="R152" s="149"/>
      <c r="S152" s="149"/>
      <c r="T152" s="150"/>
      <c r="AT152" s="146" t="s">
        <v>144</v>
      </c>
      <c r="AU152" s="146" t="s">
        <v>77</v>
      </c>
      <c r="AV152" s="12" t="s">
        <v>75</v>
      </c>
      <c r="AW152" s="12" t="s">
        <v>30</v>
      </c>
      <c r="AX152" s="12" t="s">
        <v>70</v>
      </c>
      <c r="AY152" s="146" t="s">
        <v>135</v>
      </c>
    </row>
    <row r="153" spans="1:65" s="13" customFormat="1">
      <c r="B153" s="495"/>
      <c r="C153" s="403"/>
      <c r="D153" s="467" t="s">
        <v>144</v>
      </c>
      <c r="E153" s="412" t="s">
        <v>3</v>
      </c>
      <c r="F153" s="468" t="s">
        <v>578</v>
      </c>
      <c r="G153" s="403"/>
      <c r="H153" s="469">
        <v>222</v>
      </c>
      <c r="I153" s="403"/>
      <c r="J153" s="403"/>
      <c r="K153" s="496"/>
      <c r="L153" s="403"/>
      <c r="M153" s="155"/>
      <c r="N153" s="156"/>
      <c r="O153" s="156"/>
      <c r="P153" s="156"/>
      <c r="Q153" s="156"/>
      <c r="R153" s="156"/>
      <c r="S153" s="156"/>
      <c r="T153" s="157"/>
      <c r="AT153" s="152" t="s">
        <v>144</v>
      </c>
      <c r="AU153" s="152" t="s">
        <v>77</v>
      </c>
      <c r="AV153" s="13" t="s">
        <v>77</v>
      </c>
      <c r="AW153" s="13" t="s">
        <v>30</v>
      </c>
      <c r="AX153" s="13" t="s">
        <v>70</v>
      </c>
      <c r="AY153" s="152" t="s">
        <v>135</v>
      </c>
    </row>
    <row r="154" spans="1:65" s="14" customFormat="1">
      <c r="B154" s="497"/>
      <c r="C154" s="422"/>
      <c r="D154" s="467" t="s">
        <v>144</v>
      </c>
      <c r="E154" s="430" t="s">
        <v>3</v>
      </c>
      <c r="F154" s="472" t="s">
        <v>147</v>
      </c>
      <c r="G154" s="422"/>
      <c r="H154" s="473">
        <v>222</v>
      </c>
      <c r="I154" s="422"/>
      <c r="J154" s="422"/>
      <c r="K154" s="498"/>
      <c r="L154" s="422"/>
      <c r="M154" s="162"/>
      <c r="N154" s="163"/>
      <c r="O154" s="163"/>
      <c r="P154" s="163"/>
      <c r="Q154" s="163"/>
      <c r="R154" s="163"/>
      <c r="S154" s="163"/>
      <c r="T154" s="164"/>
      <c r="AT154" s="159" t="s">
        <v>144</v>
      </c>
      <c r="AU154" s="159" t="s">
        <v>77</v>
      </c>
      <c r="AV154" s="14" t="s">
        <v>142</v>
      </c>
      <c r="AW154" s="14" t="s">
        <v>30</v>
      </c>
      <c r="AX154" s="14" t="s">
        <v>75</v>
      </c>
      <c r="AY154" s="159" t="s">
        <v>135</v>
      </c>
    </row>
    <row r="155" spans="1:65" s="2" customFormat="1" ht="21.75" customHeight="1">
      <c r="A155" s="298"/>
      <c r="B155" s="491"/>
      <c r="C155" s="132">
        <v>19</v>
      </c>
      <c r="D155" s="132" t="s">
        <v>137</v>
      </c>
      <c r="E155" s="133" t="s">
        <v>671</v>
      </c>
      <c r="F155" s="134" t="s">
        <v>2217</v>
      </c>
      <c r="G155" s="135" t="s">
        <v>228</v>
      </c>
      <c r="H155" s="136">
        <v>266</v>
      </c>
      <c r="I155" s="137"/>
      <c r="J155" s="137">
        <f>ROUND(I155*H155,2)</f>
        <v>0</v>
      </c>
      <c r="K155" s="492" t="s">
        <v>141</v>
      </c>
      <c r="L155" s="311"/>
      <c r="M155" s="138" t="s">
        <v>3</v>
      </c>
      <c r="N155" s="139" t="s">
        <v>41</v>
      </c>
      <c r="O155" s="140">
        <v>2.1999999999999999E-2</v>
      </c>
      <c r="P155" s="140">
        <f>O155*H155</f>
        <v>5.8519999999999994</v>
      </c>
      <c r="Q155" s="140">
        <v>6.0000000000000002E-5</v>
      </c>
      <c r="R155" s="140">
        <f>Q155*H155</f>
        <v>1.5960000000000002E-2</v>
      </c>
      <c r="S155" s="140">
        <v>0</v>
      </c>
      <c r="T155" s="141">
        <f>S155*H155</f>
        <v>0</v>
      </c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R155" s="142" t="s">
        <v>405</v>
      </c>
      <c r="AT155" s="142" t="s">
        <v>137</v>
      </c>
      <c r="AU155" s="142" t="s">
        <v>77</v>
      </c>
      <c r="AY155" s="18" t="s">
        <v>135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8" t="s">
        <v>75</v>
      </c>
      <c r="BK155" s="143">
        <f>ROUND(I155*H155,2)</f>
        <v>0</v>
      </c>
      <c r="BL155" s="18" t="s">
        <v>405</v>
      </c>
      <c r="BM155" s="142" t="s">
        <v>673</v>
      </c>
    </row>
    <row r="156" spans="1:65" s="12" customFormat="1">
      <c r="B156" s="493"/>
      <c r="C156" s="431"/>
      <c r="D156" s="467" t="s">
        <v>144</v>
      </c>
      <c r="E156" s="438" t="s">
        <v>3</v>
      </c>
      <c r="F156" s="474" t="s">
        <v>465</v>
      </c>
      <c r="G156" s="431"/>
      <c r="H156" s="438" t="s">
        <v>3</v>
      </c>
      <c r="I156" s="431"/>
      <c r="J156" s="431"/>
      <c r="K156" s="494"/>
      <c r="L156" s="431"/>
      <c r="M156" s="148"/>
      <c r="N156" s="149"/>
      <c r="O156" s="149"/>
      <c r="P156" s="149"/>
      <c r="Q156" s="149"/>
      <c r="R156" s="149"/>
      <c r="S156" s="149"/>
      <c r="T156" s="150"/>
      <c r="AT156" s="146" t="s">
        <v>144</v>
      </c>
      <c r="AU156" s="146" t="s">
        <v>77</v>
      </c>
      <c r="AV156" s="12" t="s">
        <v>75</v>
      </c>
      <c r="AW156" s="12" t="s">
        <v>30</v>
      </c>
      <c r="AX156" s="12" t="s">
        <v>70</v>
      </c>
      <c r="AY156" s="146" t="s">
        <v>135</v>
      </c>
    </row>
    <row r="157" spans="1:65" s="12" customFormat="1">
      <c r="B157" s="493"/>
      <c r="C157" s="431"/>
      <c r="D157" s="467" t="s">
        <v>144</v>
      </c>
      <c r="E157" s="438" t="s">
        <v>3</v>
      </c>
      <c r="F157" s="474" t="s">
        <v>466</v>
      </c>
      <c r="G157" s="431"/>
      <c r="H157" s="438" t="s">
        <v>3</v>
      </c>
      <c r="I157" s="431"/>
      <c r="J157" s="431"/>
      <c r="K157" s="494"/>
      <c r="L157" s="431"/>
      <c r="M157" s="148"/>
      <c r="N157" s="149"/>
      <c r="O157" s="149"/>
      <c r="P157" s="149"/>
      <c r="Q157" s="149"/>
      <c r="R157" s="149"/>
      <c r="S157" s="149"/>
      <c r="T157" s="150"/>
      <c r="AT157" s="146" t="s">
        <v>144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135</v>
      </c>
    </row>
    <row r="158" spans="1:65" s="13" customFormat="1">
      <c r="B158" s="495"/>
      <c r="C158" s="403"/>
      <c r="D158" s="467" t="s">
        <v>144</v>
      </c>
      <c r="E158" s="412" t="s">
        <v>3</v>
      </c>
      <c r="F158" s="468" t="s">
        <v>674</v>
      </c>
      <c r="G158" s="403"/>
      <c r="H158" s="469">
        <v>266</v>
      </c>
      <c r="I158" s="403"/>
      <c r="J158" s="403"/>
      <c r="K158" s="496"/>
      <c r="L158" s="403"/>
      <c r="M158" s="155"/>
      <c r="N158" s="156"/>
      <c r="O158" s="156"/>
      <c r="P158" s="156"/>
      <c r="Q158" s="156"/>
      <c r="R158" s="156"/>
      <c r="S158" s="156"/>
      <c r="T158" s="157"/>
      <c r="AT158" s="152" t="s">
        <v>144</v>
      </c>
      <c r="AU158" s="152" t="s">
        <v>77</v>
      </c>
      <c r="AV158" s="13" t="s">
        <v>77</v>
      </c>
      <c r="AW158" s="13" t="s">
        <v>30</v>
      </c>
      <c r="AX158" s="13" t="s">
        <v>70</v>
      </c>
      <c r="AY158" s="152" t="s">
        <v>135</v>
      </c>
    </row>
    <row r="159" spans="1:65" s="14" customFormat="1">
      <c r="B159" s="497"/>
      <c r="C159" s="422"/>
      <c r="D159" s="467" t="s">
        <v>144</v>
      </c>
      <c r="E159" s="430" t="s">
        <v>3</v>
      </c>
      <c r="F159" s="472" t="s">
        <v>147</v>
      </c>
      <c r="G159" s="422"/>
      <c r="H159" s="473">
        <v>266</v>
      </c>
      <c r="I159" s="422"/>
      <c r="J159" s="422"/>
      <c r="K159" s="498"/>
      <c r="L159" s="422"/>
      <c r="M159" s="162"/>
      <c r="N159" s="163"/>
      <c r="O159" s="163"/>
      <c r="P159" s="163"/>
      <c r="Q159" s="163"/>
      <c r="R159" s="163"/>
      <c r="S159" s="163"/>
      <c r="T159" s="164"/>
      <c r="AT159" s="159" t="s">
        <v>144</v>
      </c>
      <c r="AU159" s="159" t="s">
        <v>77</v>
      </c>
      <c r="AV159" s="14" t="s">
        <v>142</v>
      </c>
      <c r="AW159" s="14" t="s">
        <v>30</v>
      </c>
      <c r="AX159" s="14" t="s">
        <v>75</v>
      </c>
      <c r="AY159" s="159" t="s">
        <v>135</v>
      </c>
    </row>
    <row r="160" spans="1:65" s="13" customFormat="1">
      <c r="B160" s="495"/>
      <c r="C160" s="403"/>
      <c r="D160" s="467" t="s">
        <v>144</v>
      </c>
      <c r="E160" s="403"/>
      <c r="F160" s="468" t="s">
        <v>681</v>
      </c>
      <c r="G160" s="403"/>
      <c r="H160" s="469">
        <v>45.32</v>
      </c>
      <c r="I160" s="403"/>
      <c r="J160" s="403"/>
      <c r="K160" s="496"/>
      <c r="L160" s="403"/>
      <c r="M160" s="155"/>
      <c r="N160" s="156"/>
      <c r="O160" s="156"/>
      <c r="P160" s="156"/>
      <c r="Q160" s="156"/>
      <c r="R160" s="156"/>
      <c r="S160" s="156"/>
      <c r="T160" s="157"/>
      <c r="AT160" s="152" t="s">
        <v>144</v>
      </c>
      <c r="AU160" s="152" t="s">
        <v>77</v>
      </c>
      <c r="AV160" s="13" t="s">
        <v>77</v>
      </c>
      <c r="AW160" s="13" t="s">
        <v>4</v>
      </c>
      <c r="AX160" s="13" t="s">
        <v>75</v>
      </c>
      <c r="AY160" s="152" t="s">
        <v>135</v>
      </c>
    </row>
    <row r="161" spans="1:65" s="2" customFormat="1" ht="24">
      <c r="A161" s="298"/>
      <c r="B161" s="491"/>
      <c r="C161" s="132">
        <v>20</v>
      </c>
      <c r="D161" s="132" t="s">
        <v>137</v>
      </c>
      <c r="E161" s="133" t="s">
        <v>682</v>
      </c>
      <c r="F161" s="134" t="s">
        <v>683</v>
      </c>
      <c r="G161" s="135" t="s">
        <v>228</v>
      </c>
      <c r="H161" s="136">
        <v>36</v>
      </c>
      <c r="I161" s="137"/>
      <c r="J161" s="137">
        <f>ROUND(I161*H161,2)</f>
        <v>0</v>
      </c>
      <c r="K161" s="492" t="s">
        <v>141</v>
      </c>
      <c r="L161" s="311"/>
      <c r="M161" s="138" t="s">
        <v>3</v>
      </c>
      <c r="N161" s="139" t="s">
        <v>41</v>
      </c>
      <c r="O161" s="140">
        <v>0.14199999999999999</v>
      </c>
      <c r="P161" s="140">
        <f>O161*H161</f>
        <v>5.1119999999999992</v>
      </c>
      <c r="Q161" s="140">
        <v>0</v>
      </c>
      <c r="R161" s="140">
        <f>Q161*H161</f>
        <v>0</v>
      </c>
      <c r="S161" s="140">
        <v>0</v>
      </c>
      <c r="T161" s="141">
        <f>S161*H161</f>
        <v>0</v>
      </c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R161" s="142" t="s">
        <v>405</v>
      </c>
      <c r="AT161" s="142" t="s">
        <v>137</v>
      </c>
      <c r="AU161" s="142" t="s">
        <v>77</v>
      </c>
      <c r="AY161" s="18" t="s">
        <v>135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8" t="s">
        <v>75</v>
      </c>
      <c r="BK161" s="143">
        <f>ROUND(I161*H161,2)</f>
        <v>0</v>
      </c>
      <c r="BL161" s="18" t="s">
        <v>405</v>
      </c>
      <c r="BM161" s="142" t="s">
        <v>684</v>
      </c>
    </row>
    <row r="162" spans="1:65" s="12" customFormat="1">
      <c r="B162" s="493"/>
      <c r="C162" s="431"/>
      <c r="D162" s="467" t="s">
        <v>144</v>
      </c>
      <c r="E162" s="438" t="s">
        <v>3</v>
      </c>
      <c r="F162" s="474" t="s">
        <v>2215</v>
      </c>
      <c r="G162" s="431"/>
      <c r="H162" s="438" t="s">
        <v>3</v>
      </c>
      <c r="I162" s="431"/>
      <c r="J162" s="431"/>
      <c r="K162" s="494"/>
      <c r="L162" s="431"/>
      <c r="M162" s="148"/>
      <c r="N162" s="149"/>
      <c r="O162" s="149"/>
      <c r="P162" s="149"/>
      <c r="Q162" s="149"/>
      <c r="R162" s="149"/>
      <c r="S162" s="149"/>
      <c r="T162" s="150"/>
      <c r="AT162" s="146" t="s">
        <v>144</v>
      </c>
      <c r="AU162" s="146" t="s">
        <v>77</v>
      </c>
      <c r="AV162" s="12" t="s">
        <v>75</v>
      </c>
      <c r="AW162" s="12" t="s">
        <v>30</v>
      </c>
      <c r="AX162" s="12" t="s">
        <v>70</v>
      </c>
      <c r="AY162" s="146" t="s">
        <v>135</v>
      </c>
    </row>
    <row r="163" spans="1:65" s="13" customFormat="1">
      <c r="B163" s="495"/>
      <c r="C163" s="403"/>
      <c r="D163" s="467" t="s">
        <v>144</v>
      </c>
      <c r="E163" s="412" t="s">
        <v>3</v>
      </c>
      <c r="F163" s="468" t="s">
        <v>685</v>
      </c>
      <c r="G163" s="403"/>
      <c r="H163" s="469">
        <v>18</v>
      </c>
      <c r="I163" s="403"/>
      <c r="J163" s="403"/>
      <c r="K163" s="496"/>
      <c r="L163" s="403"/>
      <c r="M163" s="155"/>
      <c r="N163" s="156"/>
      <c r="O163" s="156"/>
      <c r="P163" s="156"/>
      <c r="Q163" s="156"/>
      <c r="R163" s="156"/>
      <c r="S163" s="156"/>
      <c r="T163" s="157"/>
      <c r="AT163" s="152" t="s">
        <v>144</v>
      </c>
      <c r="AU163" s="152" t="s">
        <v>77</v>
      </c>
      <c r="AV163" s="13" t="s">
        <v>77</v>
      </c>
      <c r="AW163" s="13" t="s">
        <v>30</v>
      </c>
      <c r="AX163" s="13" t="s">
        <v>70</v>
      </c>
      <c r="AY163" s="152" t="s">
        <v>135</v>
      </c>
    </row>
    <row r="164" spans="1:65" s="14" customFormat="1">
      <c r="B164" s="497"/>
      <c r="C164" s="422"/>
      <c r="D164" s="467" t="s">
        <v>144</v>
      </c>
      <c r="E164" s="430" t="s">
        <v>3</v>
      </c>
      <c r="F164" s="472" t="s">
        <v>147</v>
      </c>
      <c r="G164" s="422"/>
      <c r="H164" s="473">
        <v>18</v>
      </c>
      <c r="I164" s="422"/>
      <c r="J164" s="422"/>
      <c r="K164" s="498"/>
      <c r="L164" s="422"/>
      <c r="M164" s="162"/>
      <c r="N164" s="163"/>
      <c r="O164" s="163"/>
      <c r="P164" s="163"/>
      <c r="Q164" s="163"/>
      <c r="R164" s="163"/>
      <c r="S164" s="163"/>
      <c r="T164" s="164"/>
      <c r="AT164" s="159" t="s">
        <v>144</v>
      </c>
      <c r="AU164" s="159" t="s">
        <v>77</v>
      </c>
      <c r="AV164" s="14" t="s">
        <v>142</v>
      </c>
      <c r="AW164" s="14" t="s">
        <v>30</v>
      </c>
      <c r="AX164" s="14" t="s">
        <v>75</v>
      </c>
      <c r="AY164" s="159" t="s">
        <v>135</v>
      </c>
    </row>
    <row r="165" spans="1:65" s="2" customFormat="1" ht="16.5" customHeight="1">
      <c r="A165" s="298"/>
      <c r="B165" s="491"/>
      <c r="C165" s="168">
        <v>21</v>
      </c>
      <c r="D165" s="168" t="s">
        <v>368</v>
      </c>
      <c r="E165" s="169" t="s">
        <v>686</v>
      </c>
      <c r="F165" s="170" t="s">
        <v>687</v>
      </c>
      <c r="G165" s="171" t="s">
        <v>228</v>
      </c>
      <c r="H165" s="172">
        <v>36.6</v>
      </c>
      <c r="I165" s="173"/>
      <c r="J165" s="173">
        <f>ROUND(I165*H165,2)</f>
        <v>0</v>
      </c>
      <c r="K165" s="499" t="s">
        <v>141</v>
      </c>
      <c r="L165" s="479"/>
      <c r="M165" s="175" t="s">
        <v>3</v>
      </c>
      <c r="N165" s="176" t="s">
        <v>41</v>
      </c>
      <c r="O165" s="140">
        <v>0</v>
      </c>
      <c r="P165" s="140">
        <f>O165*H165</f>
        <v>0</v>
      </c>
      <c r="Q165" s="140">
        <v>3.2000000000000001E-2</v>
      </c>
      <c r="R165" s="140">
        <f>Q165*H165</f>
        <v>1.1712</v>
      </c>
      <c r="S165" s="140">
        <v>0</v>
      </c>
      <c r="T165" s="141">
        <f>S165*H165</f>
        <v>0</v>
      </c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R165" s="142" t="s">
        <v>443</v>
      </c>
      <c r="AT165" s="142" t="s">
        <v>368</v>
      </c>
      <c r="AU165" s="142" t="s">
        <v>77</v>
      </c>
      <c r="AY165" s="18" t="s">
        <v>135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8" t="s">
        <v>75</v>
      </c>
      <c r="BK165" s="143">
        <f>ROUND(I165*H165,2)</f>
        <v>0</v>
      </c>
      <c r="BL165" s="18" t="s">
        <v>443</v>
      </c>
      <c r="BM165" s="142" t="s">
        <v>688</v>
      </c>
    </row>
    <row r="166" spans="1:65" s="13" customFormat="1">
      <c r="B166" s="495"/>
      <c r="C166" s="403"/>
      <c r="D166" s="467" t="s">
        <v>144</v>
      </c>
      <c r="E166" s="403"/>
      <c r="F166" s="468" t="s">
        <v>689</v>
      </c>
      <c r="G166" s="403"/>
      <c r="H166" s="469">
        <v>18.18</v>
      </c>
      <c r="I166" s="403"/>
      <c r="J166" s="403"/>
      <c r="K166" s="496"/>
      <c r="L166" s="403"/>
      <c r="M166" s="155"/>
      <c r="N166" s="156"/>
      <c r="O166" s="156"/>
      <c r="P166" s="156"/>
      <c r="Q166" s="156"/>
      <c r="R166" s="156"/>
      <c r="S166" s="156"/>
      <c r="T166" s="157"/>
      <c r="AT166" s="152" t="s">
        <v>144</v>
      </c>
      <c r="AU166" s="152" t="s">
        <v>77</v>
      </c>
      <c r="AV166" s="13" t="s">
        <v>77</v>
      </c>
      <c r="AW166" s="13" t="s">
        <v>4</v>
      </c>
      <c r="AX166" s="13" t="s">
        <v>75</v>
      </c>
      <c r="AY166" s="152" t="s">
        <v>135</v>
      </c>
    </row>
    <row r="167" spans="1:65" s="2" customFormat="1" ht="21.75" customHeight="1">
      <c r="A167" s="298"/>
      <c r="B167" s="491"/>
      <c r="C167" s="132">
        <v>22</v>
      </c>
      <c r="D167" s="132" t="s">
        <v>137</v>
      </c>
      <c r="E167" s="133" t="s">
        <v>690</v>
      </c>
      <c r="F167" s="134" t="s">
        <v>2216</v>
      </c>
      <c r="G167" s="135" t="s">
        <v>1995</v>
      </c>
      <c r="H167" s="136">
        <v>3</v>
      </c>
      <c r="I167" s="137"/>
      <c r="J167" s="137">
        <f>ROUND(I167*H167,2)</f>
        <v>0</v>
      </c>
      <c r="K167" s="492" t="s">
        <v>141</v>
      </c>
      <c r="L167" s="311"/>
      <c r="M167" s="138" t="s">
        <v>3</v>
      </c>
      <c r="N167" s="139" t="s">
        <v>41</v>
      </c>
      <c r="O167" s="140">
        <v>0.11899999999999999</v>
      </c>
      <c r="P167" s="140">
        <f>O167*H167</f>
        <v>0.35699999999999998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R167" s="142" t="s">
        <v>405</v>
      </c>
      <c r="AT167" s="142" t="s">
        <v>137</v>
      </c>
      <c r="AU167" s="142" t="s">
        <v>77</v>
      </c>
      <c r="AY167" s="18" t="s">
        <v>135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8" t="s">
        <v>75</v>
      </c>
      <c r="BK167" s="143">
        <f>ROUND(I167*H167,2)</f>
        <v>0</v>
      </c>
      <c r="BL167" s="18" t="s">
        <v>405</v>
      </c>
      <c r="BM167" s="142" t="s">
        <v>692</v>
      </c>
    </row>
    <row r="168" spans="1:65" s="12" customFormat="1">
      <c r="B168" s="493"/>
      <c r="C168" s="431"/>
      <c r="D168" s="467" t="s">
        <v>144</v>
      </c>
      <c r="E168" s="438" t="s">
        <v>3</v>
      </c>
      <c r="F168" s="474" t="s">
        <v>465</v>
      </c>
      <c r="G168" s="431"/>
      <c r="H168" s="438" t="s">
        <v>3</v>
      </c>
      <c r="I168" s="431"/>
      <c r="J168" s="431"/>
      <c r="K168" s="494"/>
      <c r="L168" s="431"/>
      <c r="M168" s="148"/>
      <c r="N168" s="149"/>
      <c r="O168" s="149"/>
      <c r="P168" s="149"/>
      <c r="Q168" s="149"/>
      <c r="R168" s="149"/>
      <c r="S168" s="149"/>
      <c r="T168" s="150"/>
      <c r="AT168" s="146" t="s">
        <v>144</v>
      </c>
      <c r="AU168" s="146" t="s">
        <v>77</v>
      </c>
      <c r="AV168" s="12" t="s">
        <v>75</v>
      </c>
      <c r="AW168" s="12" t="s">
        <v>30</v>
      </c>
      <c r="AX168" s="12" t="s">
        <v>70</v>
      </c>
      <c r="AY168" s="146" t="s">
        <v>135</v>
      </c>
    </row>
    <row r="169" spans="1:65" s="12" customFormat="1">
      <c r="B169" s="493"/>
      <c r="C169" s="431"/>
      <c r="D169" s="467" t="s">
        <v>144</v>
      </c>
      <c r="E169" s="438" t="s">
        <v>3</v>
      </c>
      <c r="F169" s="474" t="s">
        <v>466</v>
      </c>
      <c r="G169" s="431"/>
      <c r="H169" s="438" t="s">
        <v>3</v>
      </c>
      <c r="I169" s="431"/>
      <c r="J169" s="431"/>
      <c r="K169" s="494"/>
      <c r="L169" s="431"/>
      <c r="M169" s="148"/>
      <c r="N169" s="149"/>
      <c r="O169" s="149"/>
      <c r="P169" s="149"/>
      <c r="Q169" s="149"/>
      <c r="R169" s="149"/>
      <c r="S169" s="149"/>
      <c r="T169" s="150"/>
      <c r="AT169" s="146" t="s">
        <v>144</v>
      </c>
      <c r="AU169" s="146" t="s">
        <v>77</v>
      </c>
      <c r="AV169" s="12" t="s">
        <v>75</v>
      </c>
      <c r="AW169" s="12" t="s">
        <v>30</v>
      </c>
      <c r="AX169" s="12" t="s">
        <v>70</v>
      </c>
      <c r="AY169" s="146" t="s">
        <v>135</v>
      </c>
    </row>
    <row r="170" spans="1:65" s="13" customFormat="1">
      <c r="B170" s="495"/>
      <c r="C170" s="403"/>
      <c r="D170" s="467" t="s">
        <v>144</v>
      </c>
      <c r="E170" s="412" t="s">
        <v>3</v>
      </c>
      <c r="F170" s="468" t="s">
        <v>674</v>
      </c>
      <c r="G170" s="403"/>
      <c r="H170" s="469">
        <v>266</v>
      </c>
      <c r="I170" s="403"/>
      <c r="J170" s="403"/>
      <c r="K170" s="496"/>
      <c r="L170" s="403"/>
      <c r="M170" s="155"/>
      <c r="N170" s="156"/>
      <c r="O170" s="156"/>
      <c r="P170" s="156"/>
      <c r="Q170" s="156"/>
      <c r="R170" s="156"/>
      <c r="S170" s="156"/>
      <c r="T170" s="157"/>
      <c r="AT170" s="152" t="s">
        <v>144</v>
      </c>
      <c r="AU170" s="152" t="s">
        <v>77</v>
      </c>
      <c r="AV170" s="13" t="s">
        <v>77</v>
      </c>
      <c r="AW170" s="13" t="s">
        <v>30</v>
      </c>
      <c r="AX170" s="13" t="s">
        <v>70</v>
      </c>
      <c r="AY170" s="152" t="s">
        <v>135</v>
      </c>
    </row>
    <row r="171" spans="1:65" s="14" customFormat="1">
      <c r="B171" s="497"/>
      <c r="C171" s="422"/>
      <c r="D171" s="467" t="s">
        <v>144</v>
      </c>
      <c r="E171" s="430" t="s">
        <v>3</v>
      </c>
      <c r="F171" s="472" t="s">
        <v>147</v>
      </c>
      <c r="G171" s="422"/>
      <c r="H171" s="473">
        <v>266</v>
      </c>
      <c r="I171" s="422"/>
      <c r="J171" s="422"/>
      <c r="K171" s="498"/>
      <c r="L171" s="422"/>
      <c r="M171" s="162"/>
      <c r="N171" s="163"/>
      <c r="O171" s="163"/>
      <c r="P171" s="163"/>
      <c r="Q171" s="163"/>
      <c r="R171" s="163"/>
      <c r="S171" s="163"/>
      <c r="T171" s="164"/>
      <c r="AT171" s="159" t="s">
        <v>144</v>
      </c>
      <c r="AU171" s="159" t="s">
        <v>77</v>
      </c>
      <c r="AV171" s="14" t="s">
        <v>142</v>
      </c>
      <c r="AW171" s="14" t="s">
        <v>30</v>
      </c>
      <c r="AX171" s="14" t="s">
        <v>75</v>
      </c>
      <c r="AY171" s="159" t="s">
        <v>135</v>
      </c>
    </row>
    <row r="172" spans="1:65" s="2" customFormat="1" ht="16.5" customHeight="1">
      <c r="A172" s="298"/>
      <c r="B172" s="491"/>
      <c r="C172" s="168">
        <v>23</v>
      </c>
      <c r="D172" s="168" t="s">
        <v>368</v>
      </c>
      <c r="E172" s="169" t="s">
        <v>693</v>
      </c>
      <c r="F172" s="170" t="s">
        <v>2214</v>
      </c>
      <c r="G172" s="171" t="s">
        <v>1915</v>
      </c>
      <c r="H172" s="172">
        <v>3</v>
      </c>
      <c r="I172" s="173"/>
      <c r="J172" s="173">
        <f>ROUND(I172*H172,2)</f>
        <v>0</v>
      </c>
      <c r="K172" s="499" t="s">
        <v>141</v>
      </c>
      <c r="L172" s="479"/>
      <c r="M172" s="175" t="s">
        <v>3</v>
      </c>
      <c r="N172" s="176" t="s">
        <v>41</v>
      </c>
      <c r="O172" s="140">
        <v>0</v>
      </c>
      <c r="P172" s="140">
        <f>O172*H172</f>
        <v>0</v>
      </c>
      <c r="Q172" s="140">
        <v>2.5999999999999998E-4</v>
      </c>
      <c r="R172" s="140">
        <f>Q172*H172</f>
        <v>7.7999999999999988E-4</v>
      </c>
      <c r="S172" s="140">
        <v>0</v>
      </c>
      <c r="T172" s="141">
        <f>S172*H172</f>
        <v>0</v>
      </c>
      <c r="U172" s="298"/>
      <c r="V172" s="298"/>
      <c r="W172" s="298"/>
      <c r="X172" s="298"/>
      <c r="Y172" s="298"/>
      <c r="Z172" s="298"/>
      <c r="AA172" s="298"/>
      <c r="AB172" s="298"/>
      <c r="AC172" s="298"/>
      <c r="AD172" s="298"/>
      <c r="AE172" s="298"/>
      <c r="AR172" s="142" t="s">
        <v>443</v>
      </c>
      <c r="AT172" s="142" t="s">
        <v>368</v>
      </c>
      <c r="AU172" s="142" t="s">
        <v>77</v>
      </c>
      <c r="AY172" s="18" t="s">
        <v>135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8" t="s">
        <v>75</v>
      </c>
      <c r="BK172" s="143">
        <f>ROUND(I172*H172,2)</f>
        <v>0</v>
      </c>
      <c r="BL172" s="18" t="s">
        <v>443</v>
      </c>
      <c r="BM172" s="142" t="s">
        <v>695</v>
      </c>
    </row>
    <row r="173" spans="1:65" s="13" customFormat="1">
      <c r="B173" s="495"/>
      <c r="C173" s="403"/>
      <c r="D173" s="467" t="s">
        <v>144</v>
      </c>
      <c r="E173" s="403"/>
      <c r="F173" s="468" t="s">
        <v>696</v>
      </c>
      <c r="G173" s="403"/>
      <c r="H173" s="469">
        <v>279.3</v>
      </c>
      <c r="I173" s="403"/>
      <c r="J173" s="403"/>
      <c r="K173" s="496"/>
      <c r="L173" s="403"/>
      <c r="M173" s="155"/>
      <c r="N173" s="156"/>
      <c r="O173" s="156"/>
      <c r="P173" s="156"/>
      <c r="Q173" s="156"/>
      <c r="R173" s="156"/>
      <c r="S173" s="156"/>
      <c r="T173" s="157"/>
      <c r="AT173" s="152" t="s">
        <v>144</v>
      </c>
      <c r="AU173" s="152" t="s">
        <v>77</v>
      </c>
      <c r="AV173" s="13" t="s">
        <v>77</v>
      </c>
      <c r="AW173" s="13" t="s">
        <v>4</v>
      </c>
      <c r="AX173" s="13" t="s">
        <v>75</v>
      </c>
      <c r="AY173" s="152" t="s">
        <v>135</v>
      </c>
    </row>
    <row r="174" spans="1:65" s="2" customFormat="1" ht="16.5" customHeight="1">
      <c r="A174" s="298"/>
      <c r="B174" s="491"/>
      <c r="C174" s="132">
        <v>24</v>
      </c>
      <c r="D174" s="132" t="s">
        <v>137</v>
      </c>
      <c r="E174" s="133" t="s">
        <v>697</v>
      </c>
      <c r="F174" s="134" t="s">
        <v>698</v>
      </c>
      <c r="G174" s="135" t="s">
        <v>268</v>
      </c>
      <c r="H174" s="136">
        <v>53.034999999999997</v>
      </c>
      <c r="I174" s="137"/>
      <c r="J174" s="137">
        <f>ROUND(I174*H174,2)</f>
        <v>0</v>
      </c>
      <c r="K174" s="492" t="s">
        <v>141</v>
      </c>
      <c r="L174" s="311"/>
      <c r="M174" s="177" t="s">
        <v>3</v>
      </c>
      <c r="N174" s="178" t="s">
        <v>41</v>
      </c>
      <c r="O174" s="179">
        <v>0.42399999999999999</v>
      </c>
      <c r="P174" s="179">
        <f>O174*H174</f>
        <v>22.486839999999997</v>
      </c>
      <c r="Q174" s="179">
        <v>0</v>
      </c>
      <c r="R174" s="179">
        <f>Q174*H174</f>
        <v>0</v>
      </c>
      <c r="S174" s="179">
        <v>0</v>
      </c>
      <c r="T174" s="180">
        <f>S174*H174</f>
        <v>0</v>
      </c>
      <c r="U174" s="298"/>
      <c r="V174" s="298"/>
      <c r="W174" s="298"/>
      <c r="X174" s="298"/>
      <c r="Y174" s="298"/>
      <c r="Z174" s="298"/>
      <c r="AA174" s="298"/>
      <c r="AB174" s="298"/>
      <c r="AC174" s="298"/>
      <c r="AD174" s="298"/>
      <c r="AE174" s="298"/>
      <c r="AR174" s="142" t="s">
        <v>405</v>
      </c>
      <c r="AT174" s="142" t="s">
        <v>137</v>
      </c>
      <c r="AU174" s="142" t="s">
        <v>77</v>
      </c>
      <c r="AY174" s="18" t="s">
        <v>135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8" t="s">
        <v>75</v>
      </c>
      <c r="BK174" s="143">
        <f>ROUND(I174*H174,2)</f>
        <v>0</v>
      </c>
      <c r="BL174" s="18" t="s">
        <v>405</v>
      </c>
      <c r="BM174" s="142" t="s">
        <v>699</v>
      </c>
    </row>
    <row r="175" spans="1:65" s="2" customFormat="1" ht="21.75" customHeight="1">
      <c r="A175" s="298"/>
      <c r="B175" s="491"/>
      <c r="C175" s="132">
        <v>25</v>
      </c>
      <c r="D175" s="132" t="s">
        <v>137</v>
      </c>
      <c r="E175" s="133" t="s">
        <v>690</v>
      </c>
      <c r="F175" s="134" t="s">
        <v>691</v>
      </c>
      <c r="G175" s="135" t="s">
        <v>228</v>
      </c>
      <c r="H175" s="136">
        <v>532</v>
      </c>
      <c r="I175" s="137"/>
      <c r="J175" s="137">
        <f>ROUND(I175*H175,2)</f>
        <v>0</v>
      </c>
      <c r="K175" s="492" t="s">
        <v>141</v>
      </c>
      <c r="L175" s="311"/>
      <c r="M175" s="138" t="s">
        <v>3</v>
      </c>
      <c r="N175" s="139" t="s">
        <v>41</v>
      </c>
      <c r="O175" s="140">
        <v>0.11899999999999999</v>
      </c>
      <c r="P175" s="140">
        <f>O175*H175</f>
        <v>63.308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U175" s="298"/>
      <c r="V175" s="298"/>
      <c r="W175" s="298"/>
      <c r="X175" s="298"/>
      <c r="Y175" s="298"/>
      <c r="Z175" s="298"/>
      <c r="AA175" s="298"/>
      <c r="AB175" s="298"/>
      <c r="AC175" s="298"/>
      <c r="AD175" s="298"/>
      <c r="AE175" s="298"/>
      <c r="AR175" s="142" t="s">
        <v>405</v>
      </c>
      <c r="AT175" s="142" t="s">
        <v>137</v>
      </c>
      <c r="AU175" s="142" t="s">
        <v>77</v>
      </c>
      <c r="AY175" s="18" t="s">
        <v>135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8" t="s">
        <v>75</v>
      </c>
      <c r="BK175" s="143">
        <f>ROUND(I175*H175,2)</f>
        <v>0</v>
      </c>
      <c r="BL175" s="18" t="s">
        <v>405</v>
      </c>
      <c r="BM175" s="142" t="s">
        <v>692</v>
      </c>
    </row>
    <row r="176" spans="1:65" s="12" customFormat="1">
      <c r="B176" s="493"/>
      <c r="C176" s="431"/>
      <c r="D176" s="467" t="s">
        <v>144</v>
      </c>
      <c r="E176" s="438" t="s">
        <v>3</v>
      </c>
      <c r="F176" s="474" t="s">
        <v>465</v>
      </c>
      <c r="G176" s="431"/>
      <c r="H176" s="438" t="s">
        <v>3</v>
      </c>
      <c r="I176" s="431"/>
      <c r="J176" s="431"/>
      <c r="K176" s="494"/>
      <c r="L176" s="431"/>
      <c r="M176" s="148"/>
      <c r="N176" s="149"/>
      <c r="O176" s="149"/>
      <c r="P176" s="149"/>
      <c r="Q176" s="149"/>
      <c r="R176" s="149"/>
      <c r="S176" s="149"/>
      <c r="T176" s="150"/>
      <c r="AT176" s="146" t="s">
        <v>144</v>
      </c>
      <c r="AU176" s="146" t="s">
        <v>77</v>
      </c>
      <c r="AV176" s="12" t="s">
        <v>75</v>
      </c>
      <c r="AW176" s="12" t="s">
        <v>30</v>
      </c>
      <c r="AX176" s="12" t="s">
        <v>70</v>
      </c>
      <c r="AY176" s="146" t="s">
        <v>135</v>
      </c>
    </row>
    <row r="177" spans="1:65" s="12" customFormat="1">
      <c r="B177" s="493"/>
      <c r="C177" s="431"/>
      <c r="D177" s="467" t="s">
        <v>144</v>
      </c>
      <c r="E177" s="438" t="s">
        <v>3</v>
      </c>
      <c r="F177" s="474" t="s">
        <v>466</v>
      </c>
      <c r="G177" s="431"/>
      <c r="H177" s="438" t="s">
        <v>3</v>
      </c>
      <c r="I177" s="431"/>
      <c r="J177" s="431"/>
      <c r="K177" s="494"/>
      <c r="L177" s="431"/>
      <c r="M177" s="148"/>
      <c r="N177" s="149"/>
      <c r="O177" s="149"/>
      <c r="P177" s="149"/>
      <c r="Q177" s="149"/>
      <c r="R177" s="149"/>
      <c r="S177" s="149"/>
      <c r="T177" s="150"/>
      <c r="AT177" s="146" t="s">
        <v>144</v>
      </c>
      <c r="AU177" s="146" t="s">
        <v>77</v>
      </c>
      <c r="AV177" s="12" t="s">
        <v>75</v>
      </c>
      <c r="AW177" s="12" t="s">
        <v>30</v>
      </c>
      <c r="AX177" s="12" t="s">
        <v>70</v>
      </c>
      <c r="AY177" s="146" t="s">
        <v>135</v>
      </c>
    </row>
    <row r="178" spans="1:65" s="13" customFormat="1">
      <c r="B178" s="495"/>
      <c r="C178" s="403"/>
      <c r="D178" s="467" t="s">
        <v>144</v>
      </c>
      <c r="E178" s="412" t="s">
        <v>3</v>
      </c>
      <c r="F178" s="468" t="s">
        <v>2213</v>
      </c>
      <c r="G178" s="403"/>
      <c r="H178" s="469">
        <v>532</v>
      </c>
      <c r="I178" s="403"/>
      <c r="J178" s="403"/>
      <c r="K178" s="496"/>
      <c r="L178" s="403"/>
      <c r="M178" s="155"/>
      <c r="N178" s="156"/>
      <c r="O178" s="156"/>
      <c r="P178" s="156"/>
      <c r="Q178" s="156"/>
      <c r="R178" s="156"/>
      <c r="S178" s="156"/>
      <c r="T178" s="157"/>
      <c r="AT178" s="152" t="s">
        <v>144</v>
      </c>
      <c r="AU178" s="152" t="s">
        <v>77</v>
      </c>
      <c r="AV178" s="13" t="s">
        <v>77</v>
      </c>
      <c r="AW178" s="13" t="s">
        <v>30</v>
      </c>
      <c r="AX178" s="13" t="s">
        <v>70</v>
      </c>
      <c r="AY178" s="152" t="s">
        <v>135</v>
      </c>
    </row>
    <row r="179" spans="1:65" s="14" customFormat="1">
      <c r="B179" s="497"/>
      <c r="C179" s="422"/>
      <c r="D179" s="467" t="s">
        <v>144</v>
      </c>
      <c r="E179" s="430" t="s">
        <v>3</v>
      </c>
      <c r="F179" s="472" t="s">
        <v>147</v>
      </c>
      <c r="G179" s="422"/>
      <c r="H179" s="473">
        <v>266</v>
      </c>
      <c r="I179" s="422"/>
      <c r="J179" s="422"/>
      <c r="K179" s="498"/>
      <c r="L179" s="422"/>
      <c r="M179" s="162"/>
      <c r="N179" s="163"/>
      <c r="O179" s="163"/>
      <c r="P179" s="163"/>
      <c r="Q179" s="163"/>
      <c r="R179" s="163"/>
      <c r="S179" s="163"/>
      <c r="T179" s="164"/>
      <c r="AT179" s="159" t="s">
        <v>144</v>
      </c>
      <c r="AU179" s="159" t="s">
        <v>77</v>
      </c>
      <c r="AV179" s="14" t="s">
        <v>142</v>
      </c>
      <c r="AW179" s="14" t="s">
        <v>30</v>
      </c>
      <c r="AX179" s="14" t="s">
        <v>75</v>
      </c>
      <c r="AY179" s="159" t="s">
        <v>135</v>
      </c>
    </row>
    <row r="180" spans="1:65" s="2" customFormat="1" ht="16.5" customHeight="1">
      <c r="A180" s="298"/>
      <c r="B180" s="491"/>
      <c r="C180" s="168">
        <v>26</v>
      </c>
      <c r="D180" s="168" t="s">
        <v>368</v>
      </c>
      <c r="E180" s="169" t="s">
        <v>693</v>
      </c>
      <c r="F180" s="170" t="s">
        <v>2212</v>
      </c>
      <c r="G180" s="171" t="s">
        <v>228</v>
      </c>
      <c r="H180" s="172">
        <v>558.6</v>
      </c>
      <c r="I180" s="173"/>
      <c r="J180" s="173">
        <f>ROUND(I180*H180,2)</f>
        <v>0</v>
      </c>
      <c r="K180" s="499" t="s">
        <v>141</v>
      </c>
      <c r="L180" s="479"/>
      <c r="M180" s="175" t="s">
        <v>3</v>
      </c>
      <c r="N180" s="176" t="s">
        <v>41</v>
      </c>
      <c r="O180" s="140">
        <v>0</v>
      </c>
      <c r="P180" s="140">
        <f>O180*H180</f>
        <v>0</v>
      </c>
      <c r="Q180" s="140">
        <v>2.5999999999999998E-4</v>
      </c>
      <c r="R180" s="140">
        <f>Q180*H180</f>
        <v>0.145236</v>
      </c>
      <c r="S180" s="140">
        <v>0</v>
      </c>
      <c r="T180" s="141">
        <f>S180*H180</f>
        <v>0</v>
      </c>
      <c r="U180" s="298"/>
      <c r="V180" s="298"/>
      <c r="W180" s="298">
        <v>532</v>
      </c>
      <c r="X180" s="298">
        <v>1.1000000000000001</v>
      </c>
      <c r="Y180" s="298"/>
      <c r="Z180" s="298"/>
      <c r="AA180" s="298"/>
      <c r="AB180" s="298"/>
      <c r="AC180" s="298"/>
      <c r="AD180" s="298"/>
      <c r="AE180" s="298"/>
      <c r="AR180" s="142" t="s">
        <v>443</v>
      </c>
      <c r="AT180" s="142" t="s">
        <v>368</v>
      </c>
      <c r="AU180" s="142" t="s">
        <v>77</v>
      </c>
      <c r="AY180" s="18" t="s">
        <v>135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8" t="s">
        <v>75</v>
      </c>
      <c r="BK180" s="143">
        <f>ROUND(I180*H180,2)</f>
        <v>0</v>
      </c>
      <c r="BL180" s="18" t="s">
        <v>443</v>
      </c>
      <c r="BM180" s="142" t="s">
        <v>695</v>
      </c>
    </row>
    <row r="181" spans="1:65" s="13" customFormat="1">
      <c r="B181" s="500"/>
      <c r="C181" s="501"/>
      <c r="D181" s="502" t="s">
        <v>144</v>
      </c>
      <c r="E181" s="501"/>
      <c r="F181" s="503" t="s">
        <v>696</v>
      </c>
      <c r="G181" s="501"/>
      <c r="H181" s="504">
        <v>279.3</v>
      </c>
      <c r="I181" s="501"/>
      <c r="J181" s="501"/>
      <c r="K181" s="505"/>
      <c r="L181" s="403"/>
      <c r="M181" s="155"/>
      <c r="N181" s="156"/>
      <c r="O181" s="156"/>
      <c r="P181" s="156"/>
      <c r="Q181" s="156"/>
      <c r="R181" s="156"/>
      <c r="S181" s="156"/>
      <c r="T181" s="157"/>
      <c r="AT181" s="152" t="s">
        <v>144</v>
      </c>
      <c r="AU181" s="152" t="s">
        <v>77</v>
      </c>
      <c r="AV181" s="13" t="s">
        <v>77</v>
      </c>
      <c r="AW181" s="13" t="s">
        <v>4</v>
      </c>
      <c r="AX181" s="13" t="s">
        <v>75</v>
      </c>
      <c r="AY181" s="152" t="s">
        <v>135</v>
      </c>
    </row>
    <row r="182" spans="1:65">
      <c r="W182" s="292">
        <v>532</v>
      </c>
      <c r="X182" s="292">
        <v>1.05</v>
      </c>
      <c r="Y182" s="292">
        <f>SUM(W182*X182)</f>
        <v>558.6</v>
      </c>
    </row>
  </sheetData>
  <mergeCells count="12">
    <mergeCell ref="E80:H80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296"/>
  <sheetViews>
    <sheetView showGridLines="0" topLeftCell="A108" workbookViewId="0">
      <selection activeCell="I126" sqref="I126:I296"/>
    </sheetView>
  </sheetViews>
  <sheetFormatPr defaultRowHeight="11.25"/>
  <cols>
    <col min="1" max="1" width="8.33203125" style="302" customWidth="1"/>
    <col min="2" max="2" width="1.1640625" style="302" customWidth="1"/>
    <col min="3" max="3" width="4.1640625" style="302" customWidth="1"/>
    <col min="4" max="4" width="4.33203125" style="302" customWidth="1"/>
    <col min="5" max="5" width="17.1640625" style="302" customWidth="1"/>
    <col min="6" max="6" width="50.83203125" style="302" customWidth="1"/>
    <col min="7" max="7" width="7.5" style="302" customWidth="1"/>
    <col min="8" max="8" width="14" style="302" customWidth="1"/>
    <col min="9" max="9" width="15.83203125" style="302" customWidth="1"/>
    <col min="10" max="11" width="22.33203125" style="302" customWidth="1"/>
    <col min="12" max="12" width="9.33203125" style="302" hidden="1" customWidth="1"/>
    <col min="13" max="13" width="10.83203125" style="302" hidden="1" customWidth="1"/>
    <col min="14" max="14" width="11.6640625" style="302" hidden="1" customWidth="1"/>
    <col min="15" max="20" width="14.1640625" style="302" hidden="1" customWidth="1"/>
    <col min="21" max="21" width="16.33203125" style="302" customWidth="1"/>
    <col min="22" max="22" width="12.33203125" style="302" customWidth="1"/>
    <col min="23" max="23" width="16.33203125" style="302" customWidth="1"/>
    <col min="24" max="24" width="12.33203125" style="302" customWidth="1"/>
    <col min="25" max="25" width="15" style="302" customWidth="1"/>
    <col min="26" max="26" width="11" style="302" customWidth="1"/>
    <col min="27" max="27" width="15" style="302" customWidth="1"/>
    <col min="28" max="28" width="16.33203125" style="302" customWidth="1"/>
    <col min="29" max="29" width="11" style="302" customWidth="1"/>
    <col min="30" max="30" width="15" style="302" customWidth="1"/>
    <col min="31" max="31" width="16.33203125" style="302" customWidth="1"/>
    <col min="32" max="16384" width="9.33203125" style="302"/>
  </cols>
  <sheetData>
    <row r="1" spans="1:56">
      <c r="A1" s="301"/>
    </row>
    <row r="2" spans="1:56" ht="36.950000000000003" customHeight="1"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AT2" s="304" t="s">
        <v>1768</v>
      </c>
      <c r="AZ2" s="305" t="s">
        <v>1769</v>
      </c>
      <c r="BA2" s="305" t="s">
        <v>3</v>
      </c>
      <c r="BB2" s="305" t="s">
        <v>3</v>
      </c>
      <c r="BC2" s="305" t="s">
        <v>1770</v>
      </c>
      <c r="BD2" s="305" t="s">
        <v>77</v>
      </c>
    </row>
    <row r="3" spans="1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304" t="s">
        <v>77</v>
      </c>
      <c r="AZ3" s="305" t="s">
        <v>1771</v>
      </c>
      <c r="BA3" s="305" t="s">
        <v>3</v>
      </c>
      <c r="BB3" s="305" t="s">
        <v>3</v>
      </c>
      <c r="BC3" s="305" t="s">
        <v>1770</v>
      </c>
      <c r="BD3" s="305" t="s">
        <v>77</v>
      </c>
    </row>
    <row r="4" spans="1:56" ht="24.95" customHeight="1">
      <c r="B4" s="21"/>
      <c r="D4" s="306" t="s">
        <v>107</v>
      </c>
      <c r="L4" s="21"/>
      <c r="M4" s="307" t="s">
        <v>11</v>
      </c>
      <c r="AT4" s="304" t="s">
        <v>4</v>
      </c>
      <c r="AZ4" s="305" t="s">
        <v>1772</v>
      </c>
      <c r="BA4" s="305" t="s">
        <v>3</v>
      </c>
      <c r="BB4" s="305" t="s">
        <v>3</v>
      </c>
      <c r="BC4" s="305" t="s">
        <v>1773</v>
      </c>
      <c r="BD4" s="305" t="s">
        <v>77</v>
      </c>
    </row>
    <row r="5" spans="1:56" ht="6.95" customHeight="1">
      <c r="B5" s="21"/>
      <c r="L5" s="21"/>
      <c r="AZ5" s="305" t="s">
        <v>1774</v>
      </c>
      <c r="BA5" s="305" t="s">
        <v>3</v>
      </c>
      <c r="BB5" s="305" t="s">
        <v>3</v>
      </c>
      <c r="BC5" s="305" t="s">
        <v>1775</v>
      </c>
      <c r="BD5" s="305" t="s">
        <v>77</v>
      </c>
    </row>
    <row r="6" spans="1:56" s="310" customFormat="1" ht="12" customHeight="1">
      <c r="A6" s="308"/>
      <c r="B6" s="31"/>
      <c r="C6" s="308"/>
      <c r="D6" s="309" t="s">
        <v>15</v>
      </c>
      <c r="E6" s="308"/>
      <c r="F6" s="308"/>
      <c r="G6" s="308"/>
      <c r="H6" s="308"/>
      <c r="I6" s="308"/>
      <c r="J6" s="308"/>
      <c r="K6" s="308"/>
      <c r="L6" s="84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Z6" s="305" t="s">
        <v>1776</v>
      </c>
      <c r="BA6" s="305" t="s">
        <v>3</v>
      </c>
      <c r="BB6" s="305" t="s">
        <v>3</v>
      </c>
      <c r="BC6" s="305" t="s">
        <v>70</v>
      </c>
      <c r="BD6" s="305" t="s">
        <v>77</v>
      </c>
    </row>
    <row r="7" spans="1:56" s="310" customFormat="1" ht="30" customHeight="1">
      <c r="A7" s="308"/>
      <c r="B7" s="31"/>
      <c r="C7" s="308"/>
      <c r="D7" s="308"/>
      <c r="E7" s="546" t="s">
        <v>1777</v>
      </c>
      <c r="F7" s="547"/>
      <c r="G7" s="547"/>
      <c r="H7" s="547"/>
      <c r="I7" s="308"/>
      <c r="J7" s="308"/>
      <c r="K7" s="308"/>
      <c r="L7" s="84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Z7" s="305" t="s">
        <v>1778</v>
      </c>
      <c r="BA7" s="305" t="s">
        <v>3</v>
      </c>
      <c r="BB7" s="305" t="s">
        <v>3</v>
      </c>
      <c r="BC7" s="305" t="s">
        <v>70</v>
      </c>
      <c r="BD7" s="305" t="s">
        <v>77</v>
      </c>
    </row>
    <row r="8" spans="1:56" s="310" customFormat="1">
      <c r="A8" s="308"/>
      <c r="B8" s="31"/>
      <c r="C8" s="308"/>
      <c r="D8" s="308"/>
      <c r="E8" s="308"/>
      <c r="F8" s="308"/>
      <c r="G8" s="308"/>
      <c r="H8" s="308"/>
      <c r="I8" s="308"/>
      <c r="J8" s="308"/>
      <c r="K8" s="308"/>
      <c r="L8" s="84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Z8" s="305" t="s">
        <v>1779</v>
      </c>
      <c r="BA8" s="305" t="s">
        <v>3</v>
      </c>
      <c r="BB8" s="305" t="s">
        <v>3</v>
      </c>
      <c r="BC8" s="305" t="s">
        <v>1780</v>
      </c>
      <c r="BD8" s="305" t="s">
        <v>77</v>
      </c>
    </row>
    <row r="9" spans="1:56" s="310" customFormat="1" ht="12" customHeight="1">
      <c r="A9" s="308"/>
      <c r="B9" s="31"/>
      <c r="C9" s="308"/>
      <c r="D9" s="309" t="s">
        <v>17</v>
      </c>
      <c r="E9" s="308"/>
      <c r="F9" s="312" t="s">
        <v>3</v>
      </c>
      <c r="G9" s="308"/>
      <c r="H9" s="308"/>
      <c r="I9" s="309" t="s">
        <v>18</v>
      </c>
      <c r="J9" s="312" t="s">
        <v>3</v>
      </c>
      <c r="K9" s="308"/>
      <c r="L9" s="84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Z9" s="305" t="s">
        <v>1781</v>
      </c>
      <c r="BA9" s="305" t="s">
        <v>3</v>
      </c>
      <c r="BB9" s="305" t="s">
        <v>3</v>
      </c>
      <c r="BC9" s="305" t="s">
        <v>1782</v>
      </c>
      <c r="BD9" s="305" t="s">
        <v>77</v>
      </c>
    </row>
    <row r="10" spans="1:56" s="310" customFormat="1" ht="12" customHeight="1">
      <c r="A10" s="308"/>
      <c r="B10" s="31"/>
      <c r="C10" s="308"/>
      <c r="D10" s="309" t="s">
        <v>19</v>
      </c>
      <c r="E10" s="308"/>
      <c r="F10" s="312" t="s">
        <v>1783</v>
      </c>
      <c r="G10" s="308"/>
      <c r="H10" s="308"/>
      <c r="I10" s="309" t="s">
        <v>21</v>
      </c>
      <c r="J10" s="313" t="str">
        <f>'[1]Rekapitulace stavby'!AN8</f>
        <v>22. 1. 2025</v>
      </c>
      <c r="K10" s="308"/>
      <c r="L10" s="84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Z10" s="305" t="s">
        <v>1784</v>
      </c>
      <c r="BA10" s="305" t="s">
        <v>3</v>
      </c>
      <c r="BB10" s="305" t="s">
        <v>3</v>
      </c>
      <c r="BC10" s="305" t="s">
        <v>1785</v>
      </c>
      <c r="BD10" s="305" t="s">
        <v>77</v>
      </c>
    </row>
    <row r="11" spans="1:56" s="310" customFormat="1" ht="10.9" customHeight="1">
      <c r="A11" s="308"/>
      <c r="B11" s="31"/>
      <c r="C11" s="308"/>
      <c r="D11" s="308"/>
      <c r="E11" s="308"/>
      <c r="F11" s="308"/>
      <c r="G11" s="308"/>
      <c r="H11" s="308"/>
      <c r="I11" s="308"/>
      <c r="J11" s="308"/>
      <c r="K11" s="308"/>
      <c r="L11" s="84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Z11" s="305" t="s">
        <v>1786</v>
      </c>
      <c r="BA11" s="305" t="s">
        <v>3</v>
      </c>
      <c r="BB11" s="305" t="s">
        <v>3</v>
      </c>
      <c r="BC11" s="305" t="s">
        <v>1787</v>
      </c>
      <c r="BD11" s="305" t="s">
        <v>77</v>
      </c>
    </row>
    <row r="12" spans="1:56" s="310" customFormat="1" ht="12" customHeight="1">
      <c r="A12" s="308"/>
      <c r="B12" s="31"/>
      <c r="C12" s="308"/>
      <c r="D12" s="309" t="s">
        <v>22</v>
      </c>
      <c r="E12" s="308"/>
      <c r="F12" s="308"/>
      <c r="G12" s="308"/>
      <c r="H12" s="308"/>
      <c r="I12" s="309" t="s">
        <v>23</v>
      </c>
      <c r="J12" s="312" t="s">
        <v>3</v>
      </c>
      <c r="K12" s="308"/>
      <c r="L12" s="84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</row>
    <row r="13" spans="1:56" s="310" customFormat="1" ht="18" customHeight="1">
      <c r="A13" s="308"/>
      <c r="B13" s="31"/>
      <c r="C13" s="308"/>
      <c r="D13" s="308"/>
      <c r="E13" s="312" t="s">
        <v>1788</v>
      </c>
      <c r="F13" s="308"/>
      <c r="G13" s="308"/>
      <c r="H13" s="308"/>
      <c r="I13" s="309" t="s">
        <v>25</v>
      </c>
      <c r="J13" s="312" t="s">
        <v>3</v>
      </c>
      <c r="K13" s="308"/>
      <c r="L13" s="84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</row>
    <row r="14" spans="1:56" s="310" customFormat="1" ht="6.95" customHeight="1">
      <c r="A14" s="308"/>
      <c r="B14" s="31"/>
      <c r="C14" s="308"/>
      <c r="D14" s="308"/>
      <c r="E14" s="308"/>
      <c r="F14" s="308"/>
      <c r="G14" s="308"/>
      <c r="H14" s="308"/>
      <c r="I14" s="308"/>
      <c r="J14" s="308"/>
      <c r="K14" s="308"/>
      <c r="L14" s="84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</row>
    <row r="15" spans="1:56" s="310" customFormat="1" ht="12" customHeight="1">
      <c r="A15" s="308"/>
      <c r="B15" s="31"/>
      <c r="C15" s="308"/>
      <c r="D15" s="309" t="s">
        <v>26</v>
      </c>
      <c r="E15" s="308"/>
      <c r="F15" s="308"/>
      <c r="G15" s="308"/>
      <c r="H15" s="308"/>
      <c r="I15" s="309" t="s">
        <v>23</v>
      </c>
      <c r="J15" s="312" t="str">
        <f>'[1]Rekapitulace stavby'!AN13</f>
        <v/>
      </c>
      <c r="K15" s="308"/>
      <c r="L15" s="84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</row>
    <row r="16" spans="1:56" s="310" customFormat="1" ht="18" customHeight="1">
      <c r="A16" s="308"/>
      <c r="B16" s="31"/>
      <c r="C16" s="308"/>
      <c r="D16" s="308"/>
      <c r="E16" s="553" t="str">
        <f>'[1]Rekapitulace stavby'!E14</f>
        <v xml:space="preserve"> </v>
      </c>
      <c r="F16" s="553"/>
      <c r="G16" s="553"/>
      <c r="H16" s="553"/>
      <c r="I16" s="309" t="s">
        <v>25</v>
      </c>
      <c r="J16" s="312" t="str">
        <f>'[1]Rekapitulace stavby'!AN14</f>
        <v/>
      </c>
      <c r="K16" s="308"/>
      <c r="L16" s="84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</row>
    <row r="17" spans="1:31" s="310" customFormat="1" ht="18" customHeight="1">
      <c r="A17" s="308"/>
      <c r="B17" s="31"/>
      <c r="C17" s="308"/>
      <c r="D17" s="308"/>
      <c r="E17" s="308"/>
      <c r="F17" s="308"/>
      <c r="G17" s="308"/>
      <c r="H17" s="308"/>
      <c r="I17" s="308"/>
      <c r="J17" s="308"/>
      <c r="K17" s="308"/>
      <c r="L17" s="84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</row>
    <row r="18" spans="1:31" s="310" customFormat="1" ht="6.95" customHeight="1">
      <c r="A18" s="308"/>
      <c r="B18" s="31"/>
      <c r="C18" s="308"/>
      <c r="D18" s="309" t="s">
        <v>28</v>
      </c>
      <c r="E18" s="308"/>
      <c r="F18" s="308"/>
      <c r="G18" s="308"/>
      <c r="H18" s="308"/>
      <c r="I18" s="309" t="s">
        <v>23</v>
      </c>
      <c r="J18" s="312" t="s">
        <v>3</v>
      </c>
      <c r="K18" s="308"/>
      <c r="L18" s="84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</row>
    <row r="19" spans="1:31" s="310" customFormat="1" ht="12" customHeight="1">
      <c r="A19" s="308"/>
      <c r="B19" s="31"/>
      <c r="C19" s="308"/>
      <c r="D19" s="308"/>
      <c r="E19" s="312" t="s">
        <v>1789</v>
      </c>
      <c r="F19" s="308"/>
      <c r="G19" s="308"/>
      <c r="H19" s="308"/>
      <c r="I19" s="309" t="s">
        <v>25</v>
      </c>
      <c r="J19" s="312" t="s">
        <v>3</v>
      </c>
      <c r="K19" s="308"/>
      <c r="L19" s="84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</row>
    <row r="20" spans="1:31" s="310" customFormat="1" ht="18" customHeight="1">
      <c r="A20" s="308"/>
      <c r="B20" s="31"/>
      <c r="C20" s="308"/>
      <c r="D20" s="308"/>
      <c r="E20" s="308"/>
      <c r="F20" s="308"/>
      <c r="G20" s="308"/>
      <c r="H20" s="308"/>
      <c r="I20" s="308"/>
      <c r="J20" s="308"/>
      <c r="K20" s="308"/>
      <c r="L20" s="84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</row>
    <row r="21" spans="1:31" s="310" customFormat="1" ht="6.95" customHeight="1">
      <c r="A21" s="308"/>
      <c r="B21" s="31"/>
      <c r="C21" s="308"/>
      <c r="D21" s="309" t="s">
        <v>31</v>
      </c>
      <c r="E21" s="308"/>
      <c r="F21" s="308"/>
      <c r="G21" s="308"/>
      <c r="H21" s="308"/>
      <c r="I21" s="309" t="s">
        <v>23</v>
      </c>
      <c r="J21" s="312" t="s">
        <v>3</v>
      </c>
      <c r="K21" s="308"/>
      <c r="L21" s="84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</row>
    <row r="22" spans="1:31" s="310" customFormat="1" ht="12" customHeight="1">
      <c r="A22" s="308"/>
      <c r="B22" s="31"/>
      <c r="C22" s="308"/>
      <c r="D22" s="308"/>
      <c r="E22" s="312" t="s">
        <v>1790</v>
      </c>
      <c r="F22" s="308"/>
      <c r="G22" s="308"/>
      <c r="H22" s="308"/>
      <c r="I22" s="309" t="s">
        <v>25</v>
      </c>
      <c r="J22" s="312" t="s">
        <v>3</v>
      </c>
      <c r="K22" s="308"/>
      <c r="L22" s="84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</row>
    <row r="23" spans="1:31" s="310" customFormat="1" ht="18" customHeight="1">
      <c r="A23" s="308"/>
      <c r="B23" s="31"/>
      <c r="C23" s="308"/>
      <c r="D23" s="308"/>
      <c r="E23" s="308"/>
      <c r="F23" s="308"/>
      <c r="G23" s="308"/>
      <c r="H23" s="308"/>
      <c r="I23" s="308"/>
      <c r="J23" s="308"/>
      <c r="K23" s="308"/>
      <c r="L23" s="84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</row>
    <row r="24" spans="1:31" s="310" customFormat="1" ht="6.95" customHeight="1">
      <c r="A24" s="308"/>
      <c r="B24" s="31"/>
      <c r="C24" s="308"/>
      <c r="D24" s="309" t="s">
        <v>34</v>
      </c>
      <c r="E24" s="308"/>
      <c r="F24" s="308"/>
      <c r="G24" s="308"/>
      <c r="H24" s="308"/>
      <c r="I24" s="308"/>
      <c r="J24" s="308"/>
      <c r="K24" s="308"/>
      <c r="L24" s="84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</row>
    <row r="25" spans="1:31" s="317" customFormat="1" ht="12" customHeight="1">
      <c r="A25" s="315"/>
      <c r="B25" s="86"/>
      <c r="C25" s="315"/>
      <c r="D25" s="315"/>
      <c r="E25" s="554" t="s">
        <v>1791</v>
      </c>
      <c r="F25" s="554"/>
      <c r="G25" s="554"/>
      <c r="H25" s="554"/>
      <c r="I25" s="315"/>
      <c r="J25" s="315"/>
      <c r="K25" s="315"/>
      <c r="L25" s="87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</row>
    <row r="26" spans="1:31" s="310" customFormat="1" ht="18" customHeight="1">
      <c r="A26" s="308"/>
      <c r="B26" s="31"/>
      <c r="C26" s="308"/>
      <c r="D26" s="308"/>
      <c r="E26" s="308"/>
      <c r="F26" s="308"/>
      <c r="G26" s="308"/>
      <c r="H26" s="308"/>
      <c r="I26" s="308"/>
      <c r="J26" s="308"/>
      <c r="K26" s="308"/>
      <c r="L26" s="84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</row>
    <row r="27" spans="1:31" s="310" customFormat="1" ht="6.95" customHeight="1">
      <c r="A27" s="308"/>
      <c r="B27" s="31"/>
      <c r="C27" s="308"/>
      <c r="D27" s="59"/>
      <c r="E27" s="59"/>
      <c r="F27" s="59"/>
      <c r="G27" s="59"/>
      <c r="H27" s="59"/>
      <c r="I27" s="59"/>
      <c r="J27" s="59"/>
      <c r="K27" s="59"/>
      <c r="L27" s="84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</row>
    <row r="28" spans="1:31" s="310" customFormat="1" ht="12" customHeight="1">
      <c r="A28" s="308"/>
      <c r="B28" s="31"/>
      <c r="C28" s="308"/>
      <c r="D28" s="318" t="s">
        <v>36</v>
      </c>
      <c r="E28" s="308"/>
      <c r="F28" s="308"/>
      <c r="G28" s="308"/>
      <c r="H28" s="308"/>
      <c r="I28" s="308"/>
      <c r="J28" s="319">
        <f>ROUND(J123, 2)</f>
        <v>0</v>
      </c>
      <c r="K28" s="308"/>
      <c r="L28" s="84"/>
      <c r="N28" s="508">
        <f>SUM(F31+F32+J31+J32)</f>
        <v>0</v>
      </c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</row>
    <row r="29" spans="1:31" s="310" customFormat="1" ht="16.5" customHeight="1">
      <c r="A29" s="308"/>
      <c r="B29" s="31"/>
      <c r="C29" s="308"/>
      <c r="D29" s="59"/>
      <c r="E29" s="59"/>
      <c r="F29" s="59"/>
      <c r="G29" s="59"/>
      <c r="H29" s="59"/>
      <c r="I29" s="59"/>
      <c r="J29" s="59"/>
      <c r="K29" s="59"/>
      <c r="L29" s="84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</row>
    <row r="30" spans="1:31" s="310" customFormat="1" ht="15" customHeight="1">
      <c r="A30" s="308"/>
      <c r="B30" s="31"/>
      <c r="C30" s="308"/>
      <c r="D30" s="308"/>
      <c r="E30" s="308"/>
      <c r="F30" s="320" t="s">
        <v>38</v>
      </c>
      <c r="G30" s="308"/>
      <c r="H30" s="308"/>
      <c r="I30" s="320" t="s">
        <v>37</v>
      </c>
      <c r="J30" s="320" t="s">
        <v>39</v>
      </c>
      <c r="K30" s="308"/>
      <c r="L30" s="84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</row>
    <row r="31" spans="1:31" s="310" customFormat="1" ht="18" customHeight="1">
      <c r="A31" s="308"/>
      <c r="B31" s="31"/>
      <c r="C31" s="308"/>
      <c r="D31" s="321" t="s">
        <v>40</v>
      </c>
      <c r="E31" s="309" t="s">
        <v>41</v>
      </c>
      <c r="F31" s="322">
        <f>ROUND((SUM(BE123:BE295)),  2)</f>
        <v>0</v>
      </c>
      <c r="G31" s="308"/>
      <c r="H31" s="308"/>
      <c r="I31" s="323">
        <v>0.21</v>
      </c>
      <c r="J31" s="322">
        <f>ROUND(((SUM(BE123:BE295))*I31),  2)</f>
        <v>0</v>
      </c>
      <c r="K31" s="308"/>
      <c r="L31" s="84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</row>
    <row r="32" spans="1:31" s="310" customFormat="1" ht="25.35" customHeight="1">
      <c r="A32" s="308"/>
      <c r="B32" s="31"/>
      <c r="C32" s="308"/>
      <c r="D32" s="308"/>
      <c r="E32" s="309" t="s">
        <v>42</v>
      </c>
      <c r="F32" s="322">
        <f>ROUND((SUM(BF123:BF295)),  2)</f>
        <v>0</v>
      </c>
      <c r="G32" s="308"/>
      <c r="H32" s="308"/>
      <c r="I32" s="323">
        <v>0.12</v>
      </c>
      <c r="J32" s="322">
        <f>ROUND(((SUM(BF123:BF295))*I32),  2)</f>
        <v>0</v>
      </c>
      <c r="K32" s="308"/>
      <c r="L32" s="84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</row>
    <row r="33" spans="1:31" s="310" customFormat="1" ht="14.45" hidden="1" customHeight="1">
      <c r="A33" s="308"/>
      <c r="B33" s="31"/>
      <c r="C33" s="308"/>
      <c r="D33" s="308"/>
      <c r="E33" s="309" t="s">
        <v>43</v>
      </c>
      <c r="F33" s="322">
        <f>ROUND((SUM(BG123:BG295)),  2)</f>
        <v>0</v>
      </c>
      <c r="G33" s="308"/>
      <c r="H33" s="308"/>
      <c r="I33" s="323">
        <v>0.21</v>
      </c>
      <c r="J33" s="322">
        <f>0</f>
        <v>0</v>
      </c>
      <c r="K33" s="308"/>
      <c r="L33" s="84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</row>
    <row r="34" spans="1:31" s="310" customFormat="1" ht="14.45" hidden="1" customHeight="1">
      <c r="A34" s="308"/>
      <c r="B34" s="31"/>
      <c r="C34" s="308"/>
      <c r="D34" s="308"/>
      <c r="E34" s="309" t="s">
        <v>44</v>
      </c>
      <c r="F34" s="322">
        <f>ROUND((SUM(BH123:BH295)),  2)</f>
        <v>0</v>
      </c>
      <c r="G34" s="308"/>
      <c r="H34" s="308"/>
      <c r="I34" s="323">
        <v>0.15</v>
      </c>
      <c r="J34" s="322">
        <f>0</f>
        <v>0</v>
      </c>
      <c r="K34" s="308"/>
      <c r="L34" s="84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</row>
    <row r="35" spans="1:31" s="310" customFormat="1" ht="14.45" hidden="1" customHeight="1">
      <c r="A35" s="308"/>
      <c r="B35" s="31"/>
      <c r="C35" s="308"/>
      <c r="D35" s="308"/>
      <c r="E35" s="309" t="s">
        <v>45</v>
      </c>
      <c r="F35" s="322">
        <f>ROUND((SUM(BI123:BI295)),  2)</f>
        <v>0</v>
      </c>
      <c r="G35" s="308"/>
      <c r="H35" s="308"/>
      <c r="I35" s="323">
        <v>0</v>
      </c>
      <c r="J35" s="322">
        <f>0</f>
        <v>0</v>
      </c>
      <c r="K35" s="308"/>
      <c r="L35" s="84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</row>
    <row r="36" spans="1:31" s="310" customFormat="1" ht="6.95" customHeight="1">
      <c r="A36" s="308"/>
      <c r="B36" s="31"/>
      <c r="C36" s="308"/>
      <c r="D36" s="308"/>
      <c r="E36" s="308"/>
      <c r="F36" s="308"/>
      <c r="G36" s="308"/>
      <c r="H36" s="308"/>
      <c r="I36" s="308"/>
      <c r="J36" s="308"/>
      <c r="K36" s="308"/>
      <c r="L36" s="84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</row>
    <row r="37" spans="1:31" s="310" customFormat="1" ht="25.35" customHeight="1">
      <c r="A37" s="308"/>
      <c r="B37" s="31"/>
      <c r="C37" s="324"/>
      <c r="D37" s="93" t="s">
        <v>46</v>
      </c>
      <c r="E37" s="53"/>
      <c r="F37" s="53"/>
      <c r="G37" s="94" t="s">
        <v>47</v>
      </c>
      <c r="H37" s="95" t="s">
        <v>48</v>
      </c>
      <c r="I37" s="53"/>
      <c r="J37" s="96">
        <f>SUM(J28+J31+J32)</f>
        <v>0</v>
      </c>
      <c r="K37" s="97"/>
      <c r="L37" s="84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</row>
    <row r="38" spans="1:31" s="310" customFormat="1" ht="14.45" customHeight="1">
      <c r="A38" s="308"/>
      <c r="B38" s="31"/>
      <c r="C38" s="308"/>
      <c r="D38" s="308"/>
      <c r="E38" s="308"/>
      <c r="F38" s="308"/>
      <c r="G38" s="308"/>
      <c r="H38" s="308"/>
      <c r="I38" s="308"/>
      <c r="J38" s="308"/>
      <c r="K38" s="308"/>
      <c r="L38" s="84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</row>
    <row r="39" spans="1:31" ht="14.45" customHeight="1">
      <c r="B39" s="21"/>
      <c r="L39" s="21"/>
    </row>
    <row r="40" spans="1:31" ht="14.45" customHeight="1">
      <c r="B40" s="21"/>
      <c r="L40" s="21"/>
    </row>
    <row r="41" spans="1:31" ht="14.45" customHeight="1">
      <c r="B41" s="21"/>
      <c r="L41" s="21"/>
    </row>
    <row r="42" spans="1:31" ht="14.45" customHeight="1">
      <c r="B42" s="21"/>
      <c r="L42" s="21"/>
    </row>
    <row r="43" spans="1:31" ht="14.45" customHeight="1">
      <c r="B43" s="21"/>
      <c r="L43" s="21"/>
    </row>
    <row r="44" spans="1:31" ht="14.45" customHeight="1">
      <c r="B44" s="21"/>
      <c r="L44" s="21"/>
    </row>
    <row r="45" spans="1:31" ht="14.45" customHeight="1">
      <c r="B45" s="21"/>
      <c r="L45" s="21"/>
    </row>
    <row r="46" spans="1:31" ht="14.45" customHeight="1">
      <c r="B46" s="21"/>
      <c r="L46" s="21"/>
    </row>
    <row r="47" spans="1:31" ht="14.45" customHeight="1">
      <c r="B47" s="21"/>
      <c r="L47" s="21"/>
    </row>
    <row r="48" spans="1:31" ht="14.45" customHeight="1">
      <c r="B48" s="21"/>
      <c r="L48" s="21"/>
    </row>
    <row r="49" spans="1:31" ht="14.45" customHeight="1">
      <c r="B49" s="21"/>
      <c r="L49" s="21"/>
    </row>
    <row r="50" spans="1:31" s="310" customFormat="1" ht="14.45" customHeight="1">
      <c r="B50" s="84"/>
      <c r="D50" s="325" t="s">
        <v>1653</v>
      </c>
      <c r="E50" s="326"/>
      <c r="F50" s="326"/>
      <c r="G50" s="325" t="s">
        <v>1792</v>
      </c>
      <c r="H50" s="326"/>
      <c r="I50" s="326"/>
      <c r="J50" s="326"/>
      <c r="K50" s="326"/>
      <c r="L50" s="84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310" customFormat="1" ht="12.75">
      <c r="A61" s="308"/>
      <c r="B61" s="31"/>
      <c r="C61" s="308"/>
      <c r="D61" s="327" t="s">
        <v>1793</v>
      </c>
      <c r="E61" s="289"/>
      <c r="F61" s="328" t="s">
        <v>1794</v>
      </c>
      <c r="G61" s="327" t="s">
        <v>1793</v>
      </c>
      <c r="H61" s="289"/>
      <c r="I61" s="289"/>
      <c r="J61" s="329" t="s">
        <v>1794</v>
      </c>
      <c r="K61" s="289"/>
      <c r="L61" s="84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8"/>
      <c r="AE61" s="308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310" customFormat="1" ht="12.75">
      <c r="A65" s="308"/>
      <c r="B65" s="31"/>
      <c r="C65" s="308"/>
      <c r="D65" s="325" t="s">
        <v>1795</v>
      </c>
      <c r="E65" s="330"/>
      <c r="F65" s="330"/>
      <c r="G65" s="325" t="s">
        <v>1796</v>
      </c>
      <c r="H65" s="330"/>
      <c r="I65" s="330"/>
      <c r="J65" s="330"/>
      <c r="K65" s="330"/>
      <c r="L65" s="84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310" customFormat="1" ht="12.75">
      <c r="A76" s="308"/>
      <c r="B76" s="31"/>
      <c r="C76" s="308"/>
      <c r="D76" s="327" t="s">
        <v>1793</v>
      </c>
      <c r="E76" s="289"/>
      <c r="F76" s="328" t="s">
        <v>1794</v>
      </c>
      <c r="G76" s="327" t="s">
        <v>1793</v>
      </c>
      <c r="H76" s="289"/>
      <c r="I76" s="289"/>
      <c r="J76" s="329" t="s">
        <v>1794</v>
      </c>
      <c r="K76" s="289"/>
      <c r="L76" s="84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</row>
    <row r="77" spans="1:31" s="310" customFormat="1" ht="14.45" customHeight="1">
      <c r="A77" s="308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84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</row>
    <row r="81" spans="1:47" s="310" customFormat="1" ht="6.95" customHeight="1">
      <c r="A81" s="308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84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</row>
    <row r="82" spans="1:47" s="310" customFormat="1" ht="24.95" customHeight="1">
      <c r="A82" s="308"/>
      <c r="B82" s="331"/>
      <c r="C82" s="332" t="s">
        <v>112</v>
      </c>
      <c r="D82" s="333"/>
      <c r="E82" s="333"/>
      <c r="F82" s="333"/>
      <c r="G82" s="333"/>
      <c r="H82" s="333"/>
      <c r="I82" s="333"/>
      <c r="J82" s="333"/>
      <c r="K82" s="333"/>
      <c r="L82" s="84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</row>
    <row r="83" spans="1:47" s="310" customFormat="1" ht="6.95" customHeight="1">
      <c r="A83" s="308"/>
      <c r="B83" s="331"/>
      <c r="C83" s="333"/>
      <c r="D83" s="333"/>
      <c r="E83" s="333"/>
      <c r="F83" s="333"/>
      <c r="G83" s="333"/>
      <c r="H83" s="333"/>
      <c r="I83" s="333"/>
      <c r="J83" s="333"/>
      <c r="K83" s="333"/>
      <c r="L83" s="84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</row>
    <row r="84" spans="1:47" s="310" customFormat="1" ht="12" customHeight="1">
      <c r="A84" s="308"/>
      <c r="B84" s="331"/>
      <c r="C84" s="334" t="s">
        <v>15</v>
      </c>
      <c r="D84" s="333"/>
      <c r="E84" s="333"/>
      <c r="F84" s="333"/>
      <c r="G84" s="333"/>
      <c r="H84" s="333"/>
      <c r="I84" s="333"/>
      <c r="J84" s="333"/>
      <c r="K84" s="333"/>
      <c r="L84" s="84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</row>
    <row r="85" spans="1:47" s="310" customFormat="1" ht="30" customHeight="1">
      <c r="A85" s="308"/>
      <c r="B85" s="331"/>
      <c r="C85" s="333"/>
      <c r="D85" s="333"/>
      <c r="E85" s="550" t="str">
        <f>E7</f>
        <v>Rekonstrukce rozvodů CZT mezi ulicemi Dukelská a Karla Nového - Benešov</v>
      </c>
      <c r="F85" s="551"/>
      <c r="G85" s="551"/>
      <c r="H85" s="551"/>
      <c r="I85" s="333"/>
      <c r="J85" s="333"/>
      <c r="K85" s="333"/>
      <c r="L85" s="84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</row>
    <row r="86" spans="1:47" s="310" customFormat="1" ht="6.95" customHeight="1">
      <c r="A86" s="308"/>
      <c r="B86" s="331"/>
      <c r="C86" s="333"/>
      <c r="D86" s="333"/>
      <c r="E86" s="333"/>
      <c r="F86" s="333"/>
      <c r="G86" s="333"/>
      <c r="H86" s="333"/>
      <c r="I86" s="333"/>
      <c r="J86" s="333"/>
      <c r="K86" s="333"/>
      <c r="L86" s="84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</row>
    <row r="87" spans="1:47" s="310" customFormat="1" ht="12" customHeight="1">
      <c r="A87" s="308"/>
      <c r="B87" s="331"/>
      <c r="C87" s="334" t="s">
        <v>19</v>
      </c>
      <c r="D87" s="333"/>
      <c r="E87" s="333"/>
      <c r="F87" s="336" t="str">
        <f>F10</f>
        <v>Benešov</v>
      </c>
      <c r="G87" s="333"/>
      <c r="H87" s="333"/>
      <c r="I87" s="334" t="s">
        <v>21</v>
      </c>
      <c r="J87" s="337" t="str">
        <f>IF(J10="","",J10)</f>
        <v>22. 1. 2025</v>
      </c>
      <c r="K87" s="333"/>
      <c r="L87" s="84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</row>
    <row r="88" spans="1:47" s="310" customFormat="1" ht="6.95" customHeight="1">
      <c r="A88" s="308"/>
      <c r="B88" s="331"/>
      <c r="C88" s="333"/>
      <c r="D88" s="333"/>
      <c r="E88" s="333"/>
      <c r="F88" s="333"/>
      <c r="G88" s="333"/>
      <c r="H88" s="333"/>
      <c r="I88" s="333"/>
      <c r="J88" s="333"/>
      <c r="K88" s="333"/>
      <c r="L88" s="84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</row>
    <row r="89" spans="1:47" s="310" customFormat="1" ht="25.7" customHeight="1">
      <c r="A89" s="308"/>
      <c r="B89" s="331"/>
      <c r="C89" s="334" t="s">
        <v>22</v>
      </c>
      <c r="D89" s="333"/>
      <c r="E89" s="333"/>
      <c r="F89" s="336" t="str">
        <f>E13</f>
        <v>Městská tepelná zařízení s.r.o.</v>
      </c>
      <c r="G89" s="333"/>
      <c r="H89" s="333"/>
      <c r="I89" s="334" t="s">
        <v>28</v>
      </c>
      <c r="J89" s="338" t="str">
        <f>E19</f>
        <v>LORENC TZB spol. s.r.o.</v>
      </c>
      <c r="K89" s="333"/>
      <c r="L89" s="84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</row>
    <row r="90" spans="1:47" s="310" customFormat="1" ht="15.2" customHeight="1">
      <c r="A90" s="308"/>
      <c r="B90" s="331"/>
      <c r="C90" s="334" t="s">
        <v>26</v>
      </c>
      <c r="D90" s="333"/>
      <c r="E90" s="333"/>
      <c r="F90" s="336" t="str">
        <f>IF(E16="","",E16)</f>
        <v xml:space="preserve"> </v>
      </c>
      <c r="G90" s="333"/>
      <c r="H90" s="333"/>
      <c r="I90" s="334" t="s">
        <v>31</v>
      </c>
      <c r="J90" s="338" t="str">
        <f>E22</f>
        <v>Martin Škrabal</v>
      </c>
      <c r="K90" s="333"/>
      <c r="L90" s="84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</row>
    <row r="91" spans="1:47" s="310" customFormat="1" ht="10.35" customHeight="1">
      <c r="A91" s="308"/>
      <c r="B91" s="331"/>
      <c r="C91" s="333"/>
      <c r="D91" s="333"/>
      <c r="E91" s="333"/>
      <c r="F91" s="333"/>
      <c r="G91" s="333"/>
      <c r="H91" s="333"/>
      <c r="I91" s="333"/>
      <c r="J91" s="333"/>
      <c r="K91" s="333"/>
      <c r="L91" s="84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</row>
    <row r="92" spans="1:47" s="310" customFormat="1" ht="29.25" customHeight="1">
      <c r="A92" s="308"/>
      <c r="B92" s="331"/>
      <c r="C92" s="339" t="s">
        <v>113</v>
      </c>
      <c r="D92" s="340"/>
      <c r="E92" s="340"/>
      <c r="F92" s="340"/>
      <c r="G92" s="340"/>
      <c r="H92" s="340"/>
      <c r="I92" s="340"/>
      <c r="J92" s="341" t="s">
        <v>114</v>
      </c>
      <c r="K92" s="340"/>
      <c r="L92" s="84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</row>
    <row r="93" spans="1:47" s="310" customFormat="1" ht="10.35" customHeight="1">
      <c r="A93" s="308"/>
      <c r="B93" s="331"/>
      <c r="C93" s="333"/>
      <c r="D93" s="333"/>
      <c r="E93" s="333"/>
      <c r="F93" s="333"/>
      <c r="G93" s="333"/>
      <c r="H93" s="333"/>
      <c r="I93" s="333"/>
      <c r="J93" s="333"/>
      <c r="K93" s="333"/>
      <c r="L93" s="84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</row>
    <row r="94" spans="1:47" s="310" customFormat="1" ht="22.9" customHeight="1">
      <c r="A94" s="308"/>
      <c r="B94" s="331"/>
      <c r="C94" s="342" t="s">
        <v>1797</v>
      </c>
      <c r="D94" s="333"/>
      <c r="E94" s="333"/>
      <c r="F94" s="333"/>
      <c r="G94" s="333"/>
      <c r="H94" s="333"/>
      <c r="I94" s="333"/>
      <c r="J94" s="343">
        <f>J123</f>
        <v>0</v>
      </c>
      <c r="K94" s="333"/>
      <c r="L94" s="84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U94" s="304" t="s">
        <v>115</v>
      </c>
    </row>
    <row r="95" spans="1:47" s="344" customFormat="1" ht="24.95" customHeight="1">
      <c r="B95" s="345"/>
      <c r="C95" s="346"/>
      <c r="D95" s="347" t="s">
        <v>116</v>
      </c>
      <c r="E95" s="348"/>
      <c r="F95" s="348"/>
      <c r="G95" s="348"/>
      <c r="H95" s="348"/>
      <c r="I95" s="348"/>
      <c r="J95" s="349">
        <f>J124</f>
        <v>0</v>
      </c>
      <c r="K95" s="346"/>
      <c r="L95" s="101"/>
    </row>
    <row r="96" spans="1:47" s="350" customFormat="1" ht="19.899999999999999" customHeight="1">
      <c r="B96" s="351"/>
      <c r="C96" s="352"/>
      <c r="D96" s="353" t="s">
        <v>117</v>
      </c>
      <c r="E96" s="354"/>
      <c r="F96" s="354"/>
      <c r="G96" s="354"/>
      <c r="H96" s="354"/>
      <c r="I96" s="354"/>
      <c r="J96" s="355">
        <f>J125</f>
        <v>0</v>
      </c>
      <c r="K96" s="352"/>
      <c r="L96" s="105"/>
    </row>
    <row r="97" spans="1:31" s="350" customFormat="1" ht="19.899999999999999" customHeight="1">
      <c r="B97" s="351"/>
      <c r="C97" s="352"/>
      <c r="D97" s="353" t="s">
        <v>358</v>
      </c>
      <c r="E97" s="354"/>
      <c r="F97" s="354"/>
      <c r="G97" s="354"/>
      <c r="H97" s="354"/>
      <c r="I97" s="354"/>
      <c r="J97" s="355">
        <f>J196</f>
        <v>0</v>
      </c>
      <c r="K97" s="352"/>
      <c r="L97" s="105"/>
    </row>
    <row r="98" spans="1:31" s="350" customFormat="1" ht="19.899999999999999" customHeight="1">
      <c r="B98" s="351"/>
      <c r="C98" s="352"/>
      <c r="D98" s="353" t="s">
        <v>834</v>
      </c>
      <c r="E98" s="354"/>
      <c r="F98" s="354"/>
      <c r="G98" s="354"/>
      <c r="H98" s="354"/>
      <c r="I98" s="354"/>
      <c r="J98" s="355">
        <f>J209</f>
        <v>0</v>
      </c>
      <c r="K98" s="352"/>
      <c r="L98" s="105"/>
    </row>
    <row r="99" spans="1:31" s="350" customFormat="1" ht="19.899999999999999" customHeight="1">
      <c r="B99" s="351"/>
      <c r="C99" s="352"/>
      <c r="D99" s="353" t="s">
        <v>359</v>
      </c>
      <c r="E99" s="354"/>
      <c r="F99" s="354"/>
      <c r="G99" s="354"/>
      <c r="H99" s="354"/>
      <c r="I99" s="354"/>
      <c r="J99" s="355">
        <f>J234</f>
        <v>0</v>
      </c>
      <c r="K99" s="352"/>
      <c r="L99" s="105"/>
    </row>
    <row r="100" spans="1:31" s="350" customFormat="1" ht="19.899999999999999" customHeight="1">
      <c r="B100" s="351"/>
      <c r="C100" s="352"/>
      <c r="D100" s="353" t="s">
        <v>118</v>
      </c>
      <c r="E100" s="354"/>
      <c r="F100" s="354"/>
      <c r="G100" s="354"/>
      <c r="H100" s="354"/>
      <c r="I100" s="354"/>
      <c r="J100" s="355">
        <f>J241</f>
        <v>0</v>
      </c>
      <c r="K100" s="352"/>
      <c r="L100" s="105"/>
    </row>
    <row r="101" spans="1:31" s="350" customFormat="1" ht="19.899999999999999" customHeight="1">
      <c r="B101" s="351"/>
      <c r="C101" s="352"/>
      <c r="D101" s="353" t="s">
        <v>119</v>
      </c>
      <c r="E101" s="354"/>
      <c r="F101" s="354"/>
      <c r="G101" s="354"/>
      <c r="H101" s="354"/>
      <c r="I101" s="354"/>
      <c r="J101" s="355">
        <f>J255</f>
        <v>0</v>
      </c>
      <c r="K101" s="352"/>
      <c r="L101" s="105"/>
    </row>
    <row r="102" spans="1:31" s="350" customFormat="1" ht="19.899999999999999" customHeight="1">
      <c r="B102" s="351"/>
      <c r="C102" s="352"/>
      <c r="D102" s="353" t="s">
        <v>360</v>
      </c>
      <c r="E102" s="354"/>
      <c r="F102" s="354"/>
      <c r="G102" s="354"/>
      <c r="H102" s="354"/>
      <c r="I102" s="354"/>
      <c r="J102" s="355">
        <f>J287</f>
        <v>0</v>
      </c>
      <c r="K102" s="352"/>
      <c r="L102" s="105"/>
    </row>
    <row r="103" spans="1:31" s="344" customFormat="1" ht="24.95" customHeight="1">
      <c r="B103" s="345"/>
      <c r="C103" s="346"/>
      <c r="D103" s="347" t="s">
        <v>728</v>
      </c>
      <c r="E103" s="348"/>
      <c r="F103" s="348"/>
      <c r="G103" s="348"/>
      <c r="H103" s="348"/>
      <c r="I103" s="348"/>
      <c r="J103" s="349">
        <f>J289</f>
        <v>0</v>
      </c>
      <c r="K103" s="346"/>
      <c r="L103" s="101"/>
    </row>
    <row r="104" spans="1:31" s="350" customFormat="1" ht="19.899999999999999" customHeight="1">
      <c r="B104" s="351"/>
      <c r="C104" s="352"/>
      <c r="D104" s="353" t="s">
        <v>729</v>
      </c>
      <c r="E104" s="354"/>
      <c r="F104" s="354"/>
      <c r="G104" s="354"/>
      <c r="H104" s="354"/>
      <c r="I104" s="354"/>
      <c r="J104" s="355">
        <f>J290</f>
        <v>0</v>
      </c>
      <c r="K104" s="352"/>
      <c r="L104" s="105"/>
    </row>
    <row r="105" spans="1:31" s="350" customFormat="1" ht="19.899999999999999" customHeight="1">
      <c r="B105" s="351"/>
      <c r="C105" s="352"/>
      <c r="D105" s="353" t="s">
        <v>730</v>
      </c>
      <c r="E105" s="354"/>
      <c r="F105" s="354"/>
      <c r="G105" s="354"/>
      <c r="H105" s="354"/>
      <c r="I105" s="354"/>
      <c r="J105" s="355">
        <f>J293</f>
        <v>0</v>
      </c>
      <c r="K105" s="352"/>
      <c r="L105" s="105"/>
    </row>
    <row r="106" spans="1:31" s="310" customFormat="1" ht="21.75" customHeight="1">
      <c r="A106" s="308"/>
      <c r="B106" s="331"/>
      <c r="C106" s="333"/>
      <c r="D106" s="333"/>
      <c r="E106" s="333"/>
      <c r="F106" s="333"/>
      <c r="G106" s="333"/>
      <c r="H106" s="333"/>
      <c r="I106" s="333"/>
      <c r="J106" s="333"/>
      <c r="K106" s="333"/>
      <c r="L106" s="84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</row>
    <row r="107" spans="1:31" s="310" customFormat="1" ht="6.95" customHeight="1">
      <c r="A107" s="308"/>
      <c r="B107" s="356"/>
      <c r="C107" s="357"/>
      <c r="D107" s="357"/>
      <c r="E107" s="357"/>
      <c r="F107" s="357"/>
      <c r="G107" s="357"/>
      <c r="H107" s="357"/>
      <c r="I107" s="357"/>
      <c r="J107" s="357"/>
      <c r="K107" s="357"/>
      <c r="L107" s="84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</row>
    <row r="111" spans="1:31" s="310" customFormat="1" ht="6.95" customHeight="1">
      <c r="A111" s="308"/>
      <c r="B111" s="358"/>
      <c r="C111" s="359"/>
      <c r="D111" s="359"/>
      <c r="E111" s="359"/>
      <c r="F111" s="359"/>
      <c r="G111" s="359"/>
      <c r="H111" s="359"/>
      <c r="I111" s="359"/>
      <c r="J111" s="359"/>
      <c r="K111" s="359"/>
      <c r="L111" s="84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</row>
    <row r="112" spans="1:31" s="310" customFormat="1" ht="24.95" customHeight="1">
      <c r="A112" s="308"/>
      <c r="B112" s="331"/>
      <c r="C112" s="332" t="s">
        <v>120</v>
      </c>
      <c r="D112" s="333"/>
      <c r="E112" s="333"/>
      <c r="F112" s="333"/>
      <c r="G112" s="333"/>
      <c r="H112" s="333"/>
      <c r="I112" s="333"/>
      <c r="J112" s="333"/>
      <c r="K112" s="333"/>
      <c r="L112" s="84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</row>
    <row r="113" spans="1:65" s="310" customFormat="1" ht="6.95" customHeight="1">
      <c r="A113" s="308"/>
      <c r="B113" s="331"/>
      <c r="C113" s="333"/>
      <c r="D113" s="333"/>
      <c r="E113" s="333"/>
      <c r="F113" s="333"/>
      <c r="G113" s="333"/>
      <c r="H113" s="333"/>
      <c r="I113" s="333"/>
      <c r="J113" s="333"/>
      <c r="K113" s="333"/>
      <c r="L113" s="84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</row>
    <row r="114" spans="1:65" s="310" customFormat="1" ht="12" customHeight="1">
      <c r="A114" s="308"/>
      <c r="B114" s="331"/>
      <c r="C114" s="334" t="s">
        <v>15</v>
      </c>
      <c r="D114" s="333"/>
      <c r="E114" s="333"/>
      <c r="F114" s="333"/>
      <c r="G114" s="333"/>
      <c r="H114" s="333"/>
      <c r="I114" s="333"/>
      <c r="J114" s="333"/>
      <c r="K114" s="333"/>
      <c r="L114" s="84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</row>
    <row r="115" spans="1:65" s="310" customFormat="1" ht="30" customHeight="1">
      <c r="A115" s="308"/>
      <c r="B115" s="331"/>
      <c r="C115" s="333"/>
      <c r="D115" s="333"/>
      <c r="E115" s="550" t="str">
        <f>E7</f>
        <v>Rekonstrukce rozvodů CZT mezi ulicemi Dukelská a Karla Nového - Benešov</v>
      </c>
      <c r="F115" s="551"/>
      <c r="G115" s="551"/>
      <c r="H115" s="551"/>
      <c r="I115" s="333"/>
      <c r="J115" s="333"/>
      <c r="K115" s="333"/>
      <c r="L115" s="84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</row>
    <row r="116" spans="1:65" s="310" customFormat="1" ht="6.95" customHeight="1">
      <c r="A116" s="308"/>
      <c r="B116" s="331"/>
      <c r="C116" s="333"/>
      <c r="D116" s="333"/>
      <c r="E116" s="333"/>
      <c r="F116" s="333"/>
      <c r="G116" s="333"/>
      <c r="H116" s="333"/>
      <c r="I116" s="333"/>
      <c r="J116" s="333"/>
      <c r="K116" s="333"/>
      <c r="L116" s="84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</row>
    <row r="117" spans="1:65" s="310" customFormat="1" ht="12" customHeight="1">
      <c r="A117" s="308"/>
      <c r="B117" s="331"/>
      <c r="C117" s="334" t="s">
        <v>19</v>
      </c>
      <c r="D117" s="333"/>
      <c r="E117" s="333"/>
      <c r="F117" s="336" t="str">
        <f>F10</f>
        <v>Benešov</v>
      </c>
      <c r="G117" s="333"/>
      <c r="H117" s="333"/>
      <c r="I117" s="334" t="s">
        <v>21</v>
      </c>
      <c r="J117" s="337" t="str">
        <f>IF(J10="","",J10)</f>
        <v>22. 1. 2025</v>
      </c>
      <c r="K117" s="333"/>
      <c r="L117" s="84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</row>
    <row r="118" spans="1:65" s="310" customFormat="1" ht="6.95" customHeight="1">
      <c r="A118" s="308"/>
      <c r="B118" s="331"/>
      <c r="C118" s="333"/>
      <c r="D118" s="333"/>
      <c r="E118" s="333"/>
      <c r="F118" s="333"/>
      <c r="G118" s="333"/>
      <c r="H118" s="333"/>
      <c r="I118" s="333"/>
      <c r="J118" s="333"/>
      <c r="K118" s="333"/>
      <c r="L118" s="84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</row>
    <row r="119" spans="1:65" s="310" customFormat="1" ht="25.7" customHeight="1">
      <c r="A119" s="308"/>
      <c r="B119" s="331"/>
      <c r="C119" s="334" t="s">
        <v>22</v>
      </c>
      <c r="D119" s="333"/>
      <c r="E119" s="333"/>
      <c r="F119" s="336" t="str">
        <f>E13</f>
        <v>Městská tepelná zařízení s.r.o.</v>
      </c>
      <c r="G119" s="333"/>
      <c r="H119" s="333"/>
      <c r="I119" s="334" t="s">
        <v>28</v>
      </c>
      <c r="J119" s="338" t="str">
        <f>E19</f>
        <v>LORENC TZB spol. s.r.o.</v>
      </c>
      <c r="K119" s="333"/>
      <c r="L119" s="84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</row>
    <row r="120" spans="1:65" s="310" customFormat="1" ht="15.2" customHeight="1">
      <c r="A120" s="308"/>
      <c r="B120" s="331"/>
      <c r="C120" s="334" t="s">
        <v>26</v>
      </c>
      <c r="D120" s="333"/>
      <c r="E120" s="333"/>
      <c r="F120" s="336" t="str">
        <f>IF(E16="","",E16)</f>
        <v xml:space="preserve"> </v>
      </c>
      <c r="G120" s="333"/>
      <c r="H120" s="333"/>
      <c r="I120" s="334" t="s">
        <v>31</v>
      </c>
      <c r="J120" s="338" t="str">
        <f>E22</f>
        <v>Martin Škrabal</v>
      </c>
      <c r="K120" s="333"/>
      <c r="L120" s="84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</row>
    <row r="121" spans="1:65" s="310" customFormat="1" ht="10.35" customHeight="1">
      <c r="A121" s="308"/>
      <c r="B121" s="331"/>
      <c r="C121" s="333"/>
      <c r="D121" s="333"/>
      <c r="E121" s="333"/>
      <c r="F121" s="333"/>
      <c r="G121" s="333"/>
      <c r="H121" s="333"/>
      <c r="I121" s="333"/>
      <c r="J121" s="333"/>
      <c r="K121" s="333"/>
      <c r="L121" s="84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</row>
    <row r="122" spans="1:65" s="368" customFormat="1" ht="29.25" customHeight="1">
      <c r="A122" s="360"/>
      <c r="B122" s="361"/>
      <c r="C122" s="362" t="s">
        <v>121</v>
      </c>
      <c r="D122" s="363" t="s">
        <v>55</v>
      </c>
      <c r="E122" s="363" t="s">
        <v>51</v>
      </c>
      <c r="F122" s="363" t="s">
        <v>52</v>
      </c>
      <c r="G122" s="363" t="s">
        <v>122</v>
      </c>
      <c r="H122" s="363" t="s">
        <v>123</v>
      </c>
      <c r="I122" s="363" t="s">
        <v>124</v>
      </c>
      <c r="J122" s="363" t="s">
        <v>114</v>
      </c>
      <c r="K122" s="364" t="s">
        <v>125</v>
      </c>
      <c r="L122" s="114"/>
      <c r="M122" s="365" t="s">
        <v>3</v>
      </c>
      <c r="N122" s="366" t="s">
        <v>40</v>
      </c>
      <c r="O122" s="366" t="s">
        <v>126</v>
      </c>
      <c r="P122" s="366" t="s">
        <v>127</v>
      </c>
      <c r="Q122" s="366" t="s">
        <v>128</v>
      </c>
      <c r="R122" s="366" t="s">
        <v>129</v>
      </c>
      <c r="S122" s="366" t="s">
        <v>130</v>
      </c>
      <c r="T122" s="367" t="s">
        <v>131</v>
      </c>
      <c r="U122" s="360"/>
      <c r="V122" s="360"/>
      <c r="W122" s="360"/>
      <c r="X122" s="360"/>
      <c r="Y122" s="360"/>
      <c r="Z122" s="360"/>
      <c r="AA122" s="360"/>
      <c r="AB122" s="360"/>
      <c r="AC122" s="360"/>
      <c r="AD122" s="360"/>
      <c r="AE122" s="360"/>
    </row>
    <row r="123" spans="1:65" s="310" customFormat="1" ht="22.9" customHeight="1">
      <c r="A123" s="308"/>
      <c r="B123" s="331"/>
      <c r="C123" s="369" t="s">
        <v>132</v>
      </c>
      <c r="D123" s="333"/>
      <c r="E123" s="333"/>
      <c r="F123" s="333"/>
      <c r="G123" s="333"/>
      <c r="H123" s="333"/>
      <c r="I123" s="333"/>
      <c r="J123" s="370">
        <f>BK123</f>
        <v>0</v>
      </c>
      <c r="K123" s="333"/>
      <c r="L123" s="31"/>
      <c r="M123" s="371"/>
      <c r="N123" s="372"/>
      <c r="O123" s="373"/>
      <c r="P123" s="374">
        <f>P124+P289</f>
        <v>645.92808899999989</v>
      </c>
      <c r="Q123" s="373"/>
      <c r="R123" s="374">
        <f>R124+R289</f>
        <v>153.89926274000001</v>
      </c>
      <c r="S123" s="373"/>
      <c r="T123" s="375">
        <f>T124+T289</f>
        <v>150.42800000000003</v>
      </c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T123" s="304" t="s">
        <v>69</v>
      </c>
      <c r="AU123" s="304" t="s">
        <v>115</v>
      </c>
      <c r="BK123" s="376">
        <f>BK124+BK289</f>
        <v>0</v>
      </c>
    </row>
    <row r="124" spans="1:65" s="377" customFormat="1" ht="25.9" customHeight="1">
      <c r="B124" s="378"/>
      <c r="C124" s="379"/>
      <c r="D124" s="380" t="s">
        <v>69</v>
      </c>
      <c r="E124" s="381" t="s">
        <v>133</v>
      </c>
      <c r="F124" s="381" t="s">
        <v>134</v>
      </c>
      <c r="G124" s="379"/>
      <c r="H124" s="379"/>
      <c r="I124" s="379"/>
      <c r="J124" s="382">
        <f>BK124</f>
        <v>0</v>
      </c>
      <c r="K124" s="379"/>
      <c r="L124" s="119"/>
      <c r="M124" s="383"/>
      <c r="N124" s="379"/>
      <c r="O124" s="379"/>
      <c r="P124" s="384">
        <f>P125+P196+P209+P234+P241+P255+P287</f>
        <v>645.92808899999989</v>
      </c>
      <c r="Q124" s="379"/>
      <c r="R124" s="384">
        <f>R125+R196+R209+R234+R241+R255+R287</f>
        <v>153.89926274000001</v>
      </c>
      <c r="S124" s="379"/>
      <c r="T124" s="385">
        <f>T125+T196+T209+T234+T241+T255+T287</f>
        <v>150.42800000000003</v>
      </c>
      <c r="AR124" s="386" t="s">
        <v>75</v>
      </c>
      <c r="AT124" s="387" t="s">
        <v>69</v>
      </c>
      <c r="AU124" s="387" t="s">
        <v>70</v>
      </c>
      <c r="AY124" s="386" t="s">
        <v>135</v>
      </c>
      <c r="BK124" s="388">
        <f>BK125+BK196+BK209+BK234+BK241+BK255+BK287</f>
        <v>0</v>
      </c>
    </row>
    <row r="125" spans="1:65" s="377" customFormat="1" ht="22.9" customHeight="1">
      <c r="B125" s="378"/>
      <c r="C125" s="379"/>
      <c r="D125" s="380" t="s">
        <v>69</v>
      </c>
      <c r="E125" s="389" t="s">
        <v>75</v>
      </c>
      <c r="F125" s="389" t="s">
        <v>136</v>
      </c>
      <c r="G125" s="379"/>
      <c r="H125" s="379"/>
      <c r="I125" s="379"/>
      <c r="J125" s="390">
        <f>BK125</f>
        <v>0</v>
      </c>
      <c r="K125" s="379"/>
      <c r="L125" s="119"/>
      <c r="M125" s="383"/>
      <c r="N125" s="379"/>
      <c r="O125" s="379"/>
      <c r="P125" s="384">
        <f>SUM(P126:P195)</f>
        <v>399.80108299999989</v>
      </c>
      <c r="Q125" s="379"/>
      <c r="R125" s="384">
        <f>SUM(R126:R195)</f>
        <v>145.61455950000001</v>
      </c>
      <c r="S125" s="379"/>
      <c r="T125" s="385">
        <f>SUM(T126:T195)</f>
        <v>150.38400000000001</v>
      </c>
      <c r="AR125" s="386" t="s">
        <v>75</v>
      </c>
      <c r="AT125" s="387" t="s">
        <v>69</v>
      </c>
      <c r="AU125" s="387" t="s">
        <v>75</v>
      </c>
      <c r="AY125" s="386" t="s">
        <v>135</v>
      </c>
      <c r="BK125" s="388">
        <f>SUM(BK126:BK195)</f>
        <v>0</v>
      </c>
    </row>
    <row r="126" spans="1:65" s="310" customFormat="1" ht="33" customHeight="1">
      <c r="A126" s="308"/>
      <c r="B126" s="331"/>
      <c r="C126" s="391" t="s">
        <v>75</v>
      </c>
      <c r="D126" s="391" t="s">
        <v>137</v>
      </c>
      <c r="E126" s="392" t="s">
        <v>1798</v>
      </c>
      <c r="F126" s="393" t="s">
        <v>1799</v>
      </c>
      <c r="G126" s="394" t="s">
        <v>140</v>
      </c>
      <c r="H126" s="395">
        <v>144.6</v>
      </c>
      <c r="I126" s="396"/>
      <c r="J126" s="396">
        <f>ROUND(I126*H126,2)</f>
        <v>0</v>
      </c>
      <c r="K126" s="393" t="s">
        <v>1800</v>
      </c>
      <c r="L126" s="31"/>
      <c r="M126" s="397" t="s">
        <v>3</v>
      </c>
      <c r="N126" s="398" t="s">
        <v>42</v>
      </c>
      <c r="O126" s="399">
        <v>0.24099999999999999</v>
      </c>
      <c r="P126" s="399">
        <f>O126*H126</f>
        <v>34.848599999999998</v>
      </c>
      <c r="Q126" s="399">
        <v>0</v>
      </c>
      <c r="R126" s="399">
        <f>Q126*H126</f>
        <v>0</v>
      </c>
      <c r="S126" s="399">
        <v>0.44</v>
      </c>
      <c r="T126" s="400">
        <f>S126*H126</f>
        <v>63.623999999999995</v>
      </c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R126" s="401" t="s">
        <v>142</v>
      </c>
      <c r="AT126" s="401" t="s">
        <v>137</v>
      </c>
      <c r="AU126" s="401" t="s">
        <v>77</v>
      </c>
      <c r="AY126" s="304" t="s">
        <v>135</v>
      </c>
      <c r="BE126" s="402">
        <f>IF(N126="základní",J126,0)</f>
        <v>0</v>
      </c>
      <c r="BF126" s="402">
        <f>IF(N126="snížená",J126,0)</f>
        <v>0</v>
      </c>
      <c r="BG126" s="402">
        <f>IF(N126="zákl. přenesená",J126,0)</f>
        <v>0</v>
      </c>
      <c r="BH126" s="402">
        <f>IF(N126="sníž. přenesená",J126,0)</f>
        <v>0</v>
      </c>
      <c r="BI126" s="402">
        <f>IF(N126="nulová",J126,0)</f>
        <v>0</v>
      </c>
      <c r="BJ126" s="304" t="s">
        <v>77</v>
      </c>
      <c r="BK126" s="402">
        <f>ROUND(I126*H126,2)</f>
        <v>0</v>
      </c>
      <c r="BL126" s="304" t="s">
        <v>142</v>
      </c>
      <c r="BM126" s="401" t="s">
        <v>1801</v>
      </c>
    </row>
    <row r="127" spans="1:65" s="403" customFormat="1">
      <c r="B127" s="404"/>
      <c r="C127" s="405"/>
      <c r="D127" s="406" t="s">
        <v>144</v>
      </c>
      <c r="E127" s="407" t="s">
        <v>3</v>
      </c>
      <c r="F127" s="408" t="s">
        <v>1802</v>
      </c>
      <c r="G127" s="405"/>
      <c r="H127" s="409">
        <v>144.6</v>
      </c>
      <c r="I127" s="405"/>
      <c r="J127" s="405"/>
      <c r="K127" s="405"/>
      <c r="L127" s="151"/>
      <c r="M127" s="410"/>
      <c r="N127" s="405"/>
      <c r="O127" s="405"/>
      <c r="P127" s="405"/>
      <c r="Q127" s="405"/>
      <c r="R127" s="405"/>
      <c r="S127" s="405"/>
      <c r="T127" s="411"/>
      <c r="AT127" s="412" t="s">
        <v>144</v>
      </c>
      <c r="AU127" s="412" t="s">
        <v>77</v>
      </c>
      <c r="AV127" s="403" t="s">
        <v>77</v>
      </c>
      <c r="AW127" s="403" t="s">
        <v>30</v>
      </c>
      <c r="AX127" s="403" t="s">
        <v>70</v>
      </c>
      <c r="AY127" s="412" t="s">
        <v>135</v>
      </c>
    </row>
    <row r="128" spans="1:65" s="413" customFormat="1">
      <c r="B128" s="414"/>
      <c r="C128" s="415"/>
      <c r="D128" s="406" t="s">
        <v>144</v>
      </c>
      <c r="E128" s="416" t="s">
        <v>3</v>
      </c>
      <c r="F128" s="417" t="s">
        <v>1803</v>
      </c>
      <c r="G128" s="415"/>
      <c r="H128" s="418">
        <v>144.6</v>
      </c>
      <c r="I128" s="415"/>
      <c r="J128" s="415"/>
      <c r="K128" s="415"/>
      <c r="L128" s="189"/>
      <c r="M128" s="419"/>
      <c r="N128" s="415"/>
      <c r="O128" s="415"/>
      <c r="P128" s="415"/>
      <c r="Q128" s="415"/>
      <c r="R128" s="415"/>
      <c r="S128" s="415"/>
      <c r="T128" s="420"/>
      <c r="AT128" s="421" t="s">
        <v>144</v>
      </c>
      <c r="AU128" s="421" t="s">
        <v>77</v>
      </c>
      <c r="AV128" s="413" t="s">
        <v>152</v>
      </c>
      <c r="AW128" s="413" t="s">
        <v>30</v>
      </c>
      <c r="AX128" s="413" t="s">
        <v>70</v>
      </c>
      <c r="AY128" s="421" t="s">
        <v>135</v>
      </c>
    </row>
    <row r="129" spans="1:65" s="422" customFormat="1">
      <c r="B129" s="423"/>
      <c r="C129" s="424"/>
      <c r="D129" s="406" t="s">
        <v>144</v>
      </c>
      <c r="E129" s="425" t="s">
        <v>3</v>
      </c>
      <c r="F129" s="426" t="s">
        <v>147</v>
      </c>
      <c r="G129" s="424"/>
      <c r="H129" s="427">
        <v>144.6</v>
      </c>
      <c r="I129" s="424"/>
      <c r="J129" s="424"/>
      <c r="K129" s="424"/>
      <c r="L129" s="158"/>
      <c r="M129" s="428"/>
      <c r="N129" s="424"/>
      <c r="O129" s="424"/>
      <c r="P129" s="424"/>
      <c r="Q129" s="424"/>
      <c r="R129" s="424"/>
      <c r="S129" s="424"/>
      <c r="T129" s="429"/>
      <c r="AT129" s="430" t="s">
        <v>144</v>
      </c>
      <c r="AU129" s="430" t="s">
        <v>77</v>
      </c>
      <c r="AV129" s="422" t="s">
        <v>142</v>
      </c>
      <c r="AW129" s="422" t="s">
        <v>30</v>
      </c>
      <c r="AX129" s="422" t="s">
        <v>75</v>
      </c>
      <c r="AY129" s="430" t="s">
        <v>135</v>
      </c>
    </row>
    <row r="130" spans="1:65" s="310" customFormat="1" ht="33" customHeight="1">
      <c r="A130" s="308"/>
      <c r="B130" s="331"/>
      <c r="C130" s="391" t="s">
        <v>77</v>
      </c>
      <c r="D130" s="391" t="s">
        <v>137</v>
      </c>
      <c r="E130" s="392" t="s">
        <v>1804</v>
      </c>
      <c r="F130" s="393" t="s">
        <v>1805</v>
      </c>
      <c r="G130" s="394" t="s">
        <v>140</v>
      </c>
      <c r="H130" s="395">
        <v>144.6</v>
      </c>
      <c r="I130" s="396"/>
      <c r="J130" s="396">
        <f>ROUND(I130*H130,2)</f>
        <v>0</v>
      </c>
      <c r="K130" s="393" t="s">
        <v>1800</v>
      </c>
      <c r="L130" s="31"/>
      <c r="M130" s="397" t="s">
        <v>3</v>
      </c>
      <c r="N130" s="398" t="s">
        <v>42</v>
      </c>
      <c r="O130" s="399">
        <v>0.40100000000000002</v>
      </c>
      <c r="P130" s="399">
        <f>O130*H130</f>
        <v>57.9846</v>
      </c>
      <c r="Q130" s="399">
        <v>0</v>
      </c>
      <c r="R130" s="399">
        <f>Q130*H130</f>
        <v>0</v>
      </c>
      <c r="S130" s="399">
        <v>0.32500000000000001</v>
      </c>
      <c r="T130" s="400">
        <f>S130*H130</f>
        <v>46.994999999999997</v>
      </c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R130" s="401" t="s">
        <v>142</v>
      </c>
      <c r="AT130" s="401" t="s">
        <v>137</v>
      </c>
      <c r="AU130" s="401" t="s">
        <v>77</v>
      </c>
      <c r="AY130" s="304" t="s">
        <v>135</v>
      </c>
      <c r="BE130" s="402">
        <f>IF(N130="základní",J130,0)</f>
        <v>0</v>
      </c>
      <c r="BF130" s="402">
        <f>IF(N130="snížená",J130,0)</f>
        <v>0</v>
      </c>
      <c r="BG130" s="402">
        <f>IF(N130="zákl. přenesená",J130,0)</f>
        <v>0</v>
      </c>
      <c r="BH130" s="402">
        <f>IF(N130="sníž. přenesená",J130,0)</f>
        <v>0</v>
      </c>
      <c r="BI130" s="402">
        <f>IF(N130="nulová",J130,0)</f>
        <v>0</v>
      </c>
      <c r="BJ130" s="304" t="s">
        <v>77</v>
      </c>
      <c r="BK130" s="402">
        <f>ROUND(I130*H130,2)</f>
        <v>0</v>
      </c>
      <c r="BL130" s="304" t="s">
        <v>142</v>
      </c>
      <c r="BM130" s="401" t="s">
        <v>1806</v>
      </c>
    </row>
    <row r="131" spans="1:65" s="403" customFormat="1">
      <c r="B131" s="404"/>
      <c r="C131" s="405"/>
      <c r="D131" s="406" t="s">
        <v>144</v>
      </c>
      <c r="E131" s="407" t="s">
        <v>3</v>
      </c>
      <c r="F131" s="408" t="s">
        <v>1807</v>
      </c>
      <c r="G131" s="405"/>
      <c r="H131" s="409">
        <v>144.6</v>
      </c>
      <c r="I131" s="405"/>
      <c r="J131" s="405"/>
      <c r="K131" s="405"/>
      <c r="L131" s="151"/>
      <c r="M131" s="410"/>
      <c r="N131" s="405"/>
      <c r="O131" s="405"/>
      <c r="P131" s="405"/>
      <c r="Q131" s="405"/>
      <c r="R131" s="405"/>
      <c r="S131" s="405"/>
      <c r="T131" s="411"/>
      <c r="AT131" s="412" t="s">
        <v>144</v>
      </c>
      <c r="AU131" s="412" t="s">
        <v>77</v>
      </c>
      <c r="AV131" s="403" t="s">
        <v>77</v>
      </c>
      <c r="AW131" s="403" t="s">
        <v>30</v>
      </c>
      <c r="AX131" s="403" t="s">
        <v>70</v>
      </c>
      <c r="AY131" s="412" t="s">
        <v>135</v>
      </c>
    </row>
    <row r="132" spans="1:65" s="413" customFormat="1">
      <c r="B132" s="414"/>
      <c r="C132" s="415"/>
      <c r="D132" s="406" t="s">
        <v>144</v>
      </c>
      <c r="E132" s="416" t="s">
        <v>3</v>
      </c>
      <c r="F132" s="417" t="s">
        <v>1803</v>
      </c>
      <c r="G132" s="415"/>
      <c r="H132" s="418">
        <v>144.6</v>
      </c>
      <c r="I132" s="415"/>
      <c r="J132" s="415"/>
      <c r="K132" s="415"/>
      <c r="L132" s="189"/>
      <c r="M132" s="419"/>
      <c r="N132" s="415"/>
      <c r="O132" s="415"/>
      <c r="P132" s="415"/>
      <c r="Q132" s="415"/>
      <c r="R132" s="415"/>
      <c r="S132" s="415"/>
      <c r="T132" s="420"/>
      <c r="AT132" s="421" t="s">
        <v>144</v>
      </c>
      <c r="AU132" s="421" t="s">
        <v>77</v>
      </c>
      <c r="AV132" s="413" t="s">
        <v>152</v>
      </c>
      <c r="AW132" s="413" t="s">
        <v>30</v>
      </c>
      <c r="AX132" s="413" t="s">
        <v>70</v>
      </c>
      <c r="AY132" s="421" t="s">
        <v>135</v>
      </c>
    </row>
    <row r="133" spans="1:65" s="422" customFormat="1">
      <c r="B133" s="423"/>
      <c r="C133" s="424"/>
      <c r="D133" s="406" t="s">
        <v>144</v>
      </c>
      <c r="E133" s="425" t="s">
        <v>3</v>
      </c>
      <c r="F133" s="426" t="s">
        <v>147</v>
      </c>
      <c r="G133" s="424"/>
      <c r="H133" s="427">
        <v>144.6</v>
      </c>
      <c r="I133" s="424"/>
      <c r="J133" s="424"/>
      <c r="K133" s="424"/>
      <c r="L133" s="158"/>
      <c r="M133" s="428"/>
      <c r="N133" s="424"/>
      <c r="O133" s="424"/>
      <c r="P133" s="424"/>
      <c r="Q133" s="424"/>
      <c r="R133" s="424"/>
      <c r="S133" s="424"/>
      <c r="T133" s="429"/>
      <c r="AT133" s="430" t="s">
        <v>144</v>
      </c>
      <c r="AU133" s="430" t="s">
        <v>77</v>
      </c>
      <c r="AV133" s="422" t="s">
        <v>142</v>
      </c>
      <c r="AW133" s="422" t="s">
        <v>30</v>
      </c>
      <c r="AX133" s="422" t="s">
        <v>75</v>
      </c>
      <c r="AY133" s="430" t="s">
        <v>135</v>
      </c>
    </row>
    <row r="134" spans="1:65" s="310" customFormat="1" ht="24.2" customHeight="1">
      <c r="A134" s="308"/>
      <c r="B134" s="331"/>
      <c r="C134" s="391" t="s">
        <v>152</v>
      </c>
      <c r="D134" s="391" t="s">
        <v>137</v>
      </c>
      <c r="E134" s="392" t="s">
        <v>1808</v>
      </c>
      <c r="F134" s="393" t="s">
        <v>1809</v>
      </c>
      <c r="G134" s="394" t="s">
        <v>140</v>
      </c>
      <c r="H134" s="395">
        <v>180.75</v>
      </c>
      <c r="I134" s="396"/>
      <c r="J134" s="396">
        <f>ROUND(I134*H134,2)</f>
        <v>0</v>
      </c>
      <c r="K134" s="393" t="s">
        <v>1800</v>
      </c>
      <c r="L134" s="31"/>
      <c r="M134" s="397" t="s">
        <v>3</v>
      </c>
      <c r="N134" s="398" t="s">
        <v>42</v>
      </c>
      <c r="O134" s="399">
        <v>0.16900000000000001</v>
      </c>
      <c r="P134" s="399">
        <f>O134*H134</f>
        <v>30.546750000000003</v>
      </c>
      <c r="Q134" s="399">
        <v>0</v>
      </c>
      <c r="R134" s="399">
        <f>Q134*H134</f>
        <v>0</v>
      </c>
      <c r="S134" s="399">
        <v>0.22</v>
      </c>
      <c r="T134" s="400">
        <f>S134*H134</f>
        <v>39.765000000000001</v>
      </c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R134" s="401" t="s">
        <v>142</v>
      </c>
      <c r="AT134" s="401" t="s">
        <v>137</v>
      </c>
      <c r="AU134" s="401" t="s">
        <v>77</v>
      </c>
      <c r="AY134" s="304" t="s">
        <v>135</v>
      </c>
      <c r="BE134" s="402">
        <f>IF(N134="základní",J134,0)</f>
        <v>0</v>
      </c>
      <c r="BF134" s="402">
        <f>IF(N134="snížená",J134,0)</f>
        <v>0</v>
      </c>
      <c r="BG134" s="402">
        <f>IF(N134="zákl. přenesená",J134,0)</f>
        <v>0</v>
      </c>
      <c r="BH134" s="402">
        <f>IF(N134="sníž. přenesená",J134,0)</f>
        <v>0</v>
      </c>
      <c r="BI134" s="402">
        <f>IF(N134="nulová",J134,0)</f>
        <v>0</v>
      </c>
      <c r="BJ134" s="304" t="s">
        <v>77</v>
      </c>
      <c r="BK134" s="402">
        <f>ROUND(I134*H134,2)</f>
        <v>0</v>
      </c>
      <c r="BL134" s="304" t="s">
        <v>142</v>
      </c>
      <c r="BM134" s="401" t="s">
        <v>1810</v>
      </c>
    </row>
    <row r="135" spans="1:65" s="403" customFormat="1">
      <c r="B135" s="404"/>
      <c r="C135" s="405"/>
      <c r="D135" s="406" t="s">
        <v>144</v>
      </c>
      <c r="E135" s="407" t="s">
        <v>3</v>
      </c>
      <c r="F135" s="408" t="s">
        <v>1811</v>
      </c>
      <c r="G135" s="405"/>
      <c r="H135" s="409">
        <v>180.75</v>
      </c>
      <c r="I135" s="405"/>
      <c r="J135" s="405"/>
      <c r="K135" s="405"/>
      <c r="L135" s="151"/>
      <c r="M135" s="410"/>
      <c r="N135" s="405"/>
      <c r="O135" s="405"/>
      <c r="P135" s="405"/>
      <c r="Q135" s="405"/>
      <c r="R135" s="405"/>
      <c r="S135" s="405"/>
      <c r="T135" s="411"/>
      <c r="AT135" s="412" t="s">
        <v>144</v>
      </c>
      <c r="AU135" s="412" t="s">
        <v>77</v>
      </c>
      <c r="AV135" s="403" t="s">
        <v>77</v>
      </c>
      <c r="AW135" s="403" t="s">
        <v>30</v>
      </c>
      <c r="AX135" s="403" t="s">
        <v>70</v>
      </c>
      <c r="AY135" s="412" t="s">
        <v>135</v>
      </c>
    </row>
    <row r="136" spans="1:65" s="413" customFormat="1">
      <c r="B136" s="414"/>
      <c r="C136" s="415"/>
      <c r="D136" s="406" t="s">
        <v>144</v>
      </c>
      <c r="E136" s="416" t="s">
        <v>3</v>
      </c>
      <c r="F136" s="417" t="s">
        <v>1803</v>
      </c>
      <c r="G136" s="415"/>
      <c r="H136" s="418">
        <v>180.75</v>
      </c>
      <c r="I136" s="415"/>
      <c r="J136" s="415"/>
      <c r="K136" s="415"/>
      <c r="L136" s="189"/>
      <c r="M136" s="419"/>
      <c r="N136" s="415"/>
      <c r="O136" s="415"/>
      <c r="P136" s="415"/>
      <c r="Q136" s="415"/>
      <c r="R136" s="415"/>
      <c r="S136" s="415"/>
      <c r="T136" s="420"/>
      <c r="AT136" s="421" t="s">
        <v>144</v>
      </c>
      <c r="AU136" s="421" t="s">
        <v>77</v>
      </c>
      <c r="AV136" s="413" t="s">
        <v>152</v>
      </c>
      <c r="AW136" s="413" t="s">
        <v>30</v>
      </c>
      <c r="AX136" s="413" t="s">
        <v>70</v>
      </c>
      <c r="AY136" s="421" t="s">
        <v>135</v>
      </c>
    </row>
    <row r="137" spans="1:65" s="422" customFormat="1">
      <c r="B137" s="423"/>
      <c r="C137" s="424"/>
      <c r="D137" s="406" t="s">
        <v>144</v>
      </c>
      <c r="E137" s="425" t="s">
        <v>3</v>
      </c>
      <c r="F137" s="426" t="s">
        <v>147</v>
      </c>
      <c r="G137" s="424"/>
      <c r="H137" s="427">
        <v>180.75</v>
      </c>
      <c r="I137" s="424"/>
      <c r="J137" s="424"/>
      <c r="K137" s="424"/>
      <c r="L137" s="158"/>
      <c r="M137" s="428"/>
      <c r="N137" s="424"/>
      <c r="O137" s="424"/>
      <c r="P137" s="424"/>
      <c r="Q137" s="424"/>
      <c r="R137" s="424"/>
      <c r="S137" s="424"/>
      <c r="T137" s="429"/>
      <c r="AT137" s="430" t="s">
        <v>144</v>
      </c>
      <c r="AU137" s="430" t="s">
        <v>77</v>
      </c>
      <c r="AV137" s="422" t="s">
        <v>142</v>
      </c>
      <c r="AW137" s="422" t="s">
        <v>30</v>
      </c>
      <c r="AX137" s="422" t="s">
        <v>75</v>
      </c>
      <c r="AY137" s="430" t="s">
        <v>135</v>
      </c>
    </row>
    <row r="138" spans="1:65" s="310" customFormat="1" ht="24.2" customHeight="1">
      <c r="A138" s="308"/>
      <c r="B138" s="331"/>
      <c r="C138" s="391" t="s">
        <v>142</v>
      </c>
      <c r="D138" s="391" t="s">
        <v>137</v>
      </c>
      <c r="E138" s="392" t="s">
        <v>1812</v>
      </c>
      <c r="F138" s="393" t="s">
        <v>1813</v>
      </c>
      <c r="G138" s="394" t="s">
        <v>244</v>
      </c>
      <c r="H138" s="395">
        <v>3.375</v>
      </c>
      <c r="I138" s="396"/>
      <c r="J138" s="396">
        <f>ROUND(I138*H138,2)</f>
        <v>0</v>
      </c>
      <c r="K138" s="393" t="s">
        <v>1800</v>
      </c>
      <c r="L138" s="31"/>
      <c r="M138" s="397" t="s">
        <v>3</v>
      </c>
      <c r="N138" s="398" t="s">
        <v>41</v>
      </c>
      <c r="O138" s="399">
        <v>1.583</v>
      </c>
      <c r="P138" s="399">
        <f>O138*H138</f>
        <v>5.342625</v>
      </c>
      <c r="Q138" s="399">
        <v>0</v>
      </c>
      <c r="R138" s="399">
        <f>Q138*H138</f>
        <v>0</v>
      </c>
      <c r="S138" s="399">
        <v>0</v>
      </c>
      <c r="T138" s="400">
        <f>S138*H138</f>
        <v>0</v>
      </c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R138" s="401" t="s">
        <v>142</v>
      </c>
      <c r="AT138" s="401" t="s">
        <v>137</v>
      </c>
      <c r="AU138" s="401" t="s">
        <v>77</v>
      </c>
      <c r="AY138" s="304" t="s">
        <v>135</v>
      </c>
      <c r="BE138" s="402">
        <f>IF(N138="základní",J138,0)</f>
        <v>0</v>
      </c>
      <c r="BF138" s="402">
        <f>IF(N138="snížená",J138,0)</f>
        <v>0</v>
      </c>
      <c r="BG138" s="402">
        <f>IF(N138="zákl. přenesená",J138,0)</f>
        <v>0</v>
      </c>
      <c r="BH138" s="402">
        <f>IF(N138="sníž. přenesená",J138,0)</f>
        <v>0</v>
      </c>
      <c r="BI138" s="402">
        <f>IF(N138="nulová",J138,0)</f>
        <v>0</v>
      </c>
      <c r="BJ138" s="304" t="s">
        <v>75</v>
      </c>
      <c r="BK138" s="402">
        <f>ROUND(I138*H138,2)</f>
        <v>0</v>
      </c>
      <c r="BL138" s="304" t="s">
        <v>142</v>
      </c>
      <c r="BM138" s="401" t="s">
        <v>1814</v>
      </c>
    </row>
    <row r="139" spans="1:65" s="403" customFormat="1">
      <c r="B139" s="404"/>
      <c r="C139" s="405"/>
      <c r="D139" s="406" t="s">
        <v>144</v>
      </c>
      <c r="E139" s="407" t="s">
        <v>3</v>
      </c>
      <c r="F139" s="408" t="s">
        <v>1815</v>
      </c>
      <c r="G139" s="405"/>
      <c r="H139" s="409">
        <v>3.375</v>
      </c>
      <c r="I139" s="405"/>
      <c r="J139" s="405"/>
      <c r="K139" s="405"/>
      <c r="L139" s="151"/>
      <c r="M139" s="410"/>
      <c r="N139" s="405"/>
      <c r="O139" s="405"/>
      <c r="P139" s="405"/>
      <c r="Q139" s="405"/>
      <c r="R139" s="405"/>
      <c r="S139" s="405"/>
      <c r="T139" s="411"/>
      <c r="AT139" s="412" t="s">
        <v>144</v>
      </c>
      <c r="AU139" s="412" t="s">
        <v>77</v>
      </c>
      <c r="AV139" s="403" t="s">
        <v>77</v>
      </c>
      <c r="AW139" s="403" t="s">
        <v>30</v>
      </c>
      <c r="AX139" s="403" t="s">
        <v>70</v>
      </c>
      <c r="AY139" s="412" t="s">
        <v>135</v>
      </c>
    </row>
    <row r="140" spans="1:65" s="413" customFormat="1">
      <c r="B140" s="414"/>
      <c r="C140" s="415"/>
      <c r="D140" s="406" t="s">
        <v>144</v>
      </c>
      <c r="E140" s="416" t="s">
        <v>3</v>
      </c>
      <c r="F140" s="417" t="s">
        <v>1803</v>
      </c>
      <c r="G140" s="415"/>
      <c r="H140" s="418">
        <v>3.375</v>
      </c>
      <c r="I140" s="415"/>
      <c r="J140" s="415"/>
      <c r="K140" s="415"/>
      <c r="L140" s="189"/>
      <c r="M140" s="419"/>
      <c r="N140" s="415"/>
      <c r="O140" s="415"/>
      <c r="P140" s="415"/>
      <c r="Q140" s="415"/>
      <c r="R140" s="415"/>
      <c r="S140" s="415"/>
      <c r="T140" s="420"/>
      <c r="AT140" s="421" t="s">
        <v>144</v>
      </c>
      <c r="AU140" s="421" t="s">
        <v>77</v>
      </c>
      <c r="AV140" s="413" t="s">
        <v>152</v>
      </c>
      <c r="AW140" s="413" t="s">
        <v>30</v>
      </c>
      <c r="AX140" s="413" t="s">
        <v>70</v>
      </c>
      <c r="AY140" s="421" t="s">
        <v>135</v>
      </c>
    </row>
    <row r="141" spans="1:65" s="422" customFormat="1">
      <c r="B141" s="423"/>
      <c r="C141" s="424"/>
      <c r="D141" s="406" t="s">
        <v>144</v>
      </c>
      <c r="E141" s="425" t="s">
        <v>1786</v>
      </c>
      <c r="F141" s="426" t="s">
        <v>147</v>
      </c>
      <c r="G141" s="424"/>
      <c r="H141" s="427">
        <v>3.375</v>
      </c>
      <c r="I141" s="424"/>
      <c r="J141" s="424"/>
      <c r="K141" s="424"/>
      <c r="L141" s="158"/>
      <c r="M141" s="428"/>
      <c r="N141" s="424"/>
      <c r="O141" s="424"/>
      <c r="P141" s="424"/>
      <c r="Q141" s="424"/>
      <c r="R141" s="424"/>
      <c r="S141" s="424"/>
      <c r="T141" s="429"/>
      <c r="AT141" s="430" t="s">
        <v>144</v>
      </c>
      <c r="AU141" s="430" t="s">
        <v>77</v>
      </c>
      <c r="AV141" s="422" t="s">
        <v>142</v>
      </c>
      <c r="AW141" s="422" t="s">
        <v>30</v>
      </c>
      <c r="AX141" s="422" t="s">
        <v>75</v>
      </c>
      <c r="AY141" s="430" t="s">
        <v>135</v>
      </c>
    </row>
    <row r="142" spans="1:65" s="310" customFormat="1" ht="33" customHeight="1">
      <c r="A142" s="308"/>
      <c r="B142" s="331"/>
      <c r="C142" s="391" t="s">
        <v>161</v>
      </c>
      <c r="D142" s="391" t="s">
        <v>137</v>
      </c>
      <c r="E142" s="392" t="s">
        <v>1816</v>
      </c>
      <c r="F142" s="393" t="s">
        <v>1817</v>
      </c>
      <c r="G142" s="394" t="s">
        <v>244</v>
      </c>
      <c r="H142" s="395">
        <v>125.32</v>
      </c>
      <c r="I142" s="396"/>
      <c r="J142" s="396">
        <f>ROUND(I142*H142,2)</f>
        <v>0</v>
      </c>
      <c r="K142" s="393" t="s">
        <v>1800</v>
      </c>
      <c r="L142" s="31"/>
      <c r="M142" s="397" t="s">
        <v>3</v>
      </c>
      <c r="N142" s="398" t="s">
        <v>42</v>
      </c>
      <c r="O142" s="399">
        <v>0.496</v>
      </c>
      <c r="P142" s="399">
        <f>O142*H142</f>
        <v>62.158719999999995</v>
      </c>
      <c r="Q142" s="399">
        <v>0</v>
      </c>
      <c r="R142" s="399">
        <f>Q142*H142</f>
        <v>0</v>
      </c>
      <c r="S142" s="399">
        <v>0</v>
      </c>
      <c r="T142" s="400">
        <f>S142*H142</f>
        <v>0</v>
      </c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R142" s="401" t="s">
        <v>142</v>
      </c>
      <c r="AT142" s="401" t="s">
        <v>137</v>
      </c>
      <c r="AU142" s="401" t="s">
        <v>77</v>
      </c>
      <c r="AY142" s="304" t="s">
        <v>135</v>
      </c>
      <c r="BE142" s="402">
        <f>IF(N142="základní",J142,0)</f>
        <v>0</v>
      </c>
      <c r="BF142" s="402">
        <f>IF(N142="snížená",J142,0)</f>
        <v>0</v>
      </c>
      <c r="BG142" s="402">
        <f>IF(N142="zákl. přenesená",J142,0)</f>
        <v>0</v>
      </c>
      <c r="BH142" s="402">
        <f>IF(N142="sníž. přenesená",J142,0)</f>
        <v>0</v>
      </c>
      <c r="BI142" s="402">
        <f>IF(N142="nulová",J142,0)</f>
        <v>0</v>
      </c>
      <c r="BJ142" s="304" t="s">
        <v>77</v>
      </c>
      <c r="BK142" s="402">
        <f>ROUND(I142*H142,2)</f>
        <v>0</v>
      </c>
      <c r="BL142" s="304" t="s">
        <v>142</v>
      </c>
      <c r="BM142" s="401" t="s">
        <v>1818</v>
      </c>
    </row>
    <row r="143" spans="1:65" s="403" customFormat="1">
      <c r="B143" s="404"/>
      <c r="C143" s="405"/>
      <c r="D143" s="406" t="s">
        <v>144</v>
      </c>
      <c r="E143" s="407" t="s">
        <v>3</v>
      </c>
      <c r="F143" s="408" t="s">
        <v>1819</v>
      </c>
      <c r="G143" s="405"/>
      <c r="H143" s="409">
        <v>125.32</v>
      </c>
      <c r="I143" s="405"/>
      <c r="J143" s="405"/>
      <c r="K143" s="405"/>
      <c r="L143" s="151"/>
      <c r="M143" s="410"/>
      <c r="N143" s="405"/>
      <c r="O143" s="405"/>
      <c r="P143" s="405"/>
      <c r="Q143" s="405"/>
      <c r="R143" s="405"/>
      <c r="S143" s="405"/>
      <c r="T143" s="411"/>
      <c r="AT143" s="412" t="s">
        <v>144</v>
      </c>
      <c r="AU143" s="412" t="s">
        <v>77</v>
      </c>
      <c r="AV143" s="403" t="s">
        <v>77</v>
      </c>
      <c r="AW143" s="403" t="s">
        <v>30</v>
      </c>
      <c r="AX143" s="403" t="s">
        <v>70</v>
      </c>
      <c r="AY143" s="412" t="s">
        <v>135</v>
      </c>
    </row>
    <row r="144" spans="1:65" s="413" customFormat="1">
      <c r="B144" s="414"/>
      <c r="C144" s="415"/>
      <c r="D144" s="406" t="s">
        <v>144</v>
      </c>
      <c r="E144" s="416" t="s">
        <v>3</v>
      </c>
      <c r="F144" s="417" t="s">
        <v>1803</v>
      </c>
      <c r="G144" s="415"/>
      <c r="H144" s="418">
        <v>125.32</v>
      </c>
      <c r="I144" s="415"/>
      <c r="J144" s="415"/>
      <c r="K144" s="415"/>
      <c r="L144" s="189"/>
      <c r="M144" s="419"/>
      <c r="N144" s="415"/>
      <c r="O144" s="415"/>
      <c r="P144" s="415"/>
      <c r="Q144" s="415"/>
      <c r="R144" s="415"/>
      <c r="S144" s="415"/>
      <c r="T144" s="420"/>
      <c r="AT144" s="421" t="s">
        <v>144</v>
      </c>
      <c r="AU144" s="421" t="s">
        <v>77</v>
      </c>
      <c r="AV144" s="413" t="s">
        <v>152</v>
      </c>
      <c r="AW144" s="413" t="s">
        <v>30</v>
      </c>
      <c r="AX144" s="413" t="s">
        <v>70</v>
      </c>
      <c r="AY144" s="421" t="s">
        <v>135</v>
      </c>
    </row>
    <row r="145" spans="1:65" s="422" customFormat="1">
      <c r="B145" s="423"/>
      <c r="C145" s="424"/>
      <c r="D145" s="406" t="s">
        <v>144</v>
      </c>
      <c r="E145" s="425" t="s">
        <v>1769</v>
      </c>
      <c r="F145" s="426" t="s">
        <v>147</v>
      </c>
      <c r="G145" s="424"/>
      <c r="H145" s="427">
        <v>125.32</v>
      </c>
      <c r="I145" s="424"/>
      <c r="J145" s="424"/>
      <c r="K145" s="424"/>
      <c r="L145" s="158"/>
      <c r="M145" s="428"/>
      <c r="N145" s="424"/>
      <c r="O145" s="424"/>
      <c r="P145" s="424"/>
      <c r="Q145" s="424"/>
      <c r="R145" s="424"/>
      <c r="S145" s="424"/>
      <c r="T145" s="429"/>
      <c r="AT145" s="430" t="s">
        <v>144</v>
      </c>
      <c r="AU145" s="430" t="s">
        <v>77</v>
      </c>
      <c r="AV145" s="422" t="s">
        <v>142</v>
      </c>
      <c r="AW145" s="422" t="s">
        <v>30</v>
      </c>
      <c r="AX145" s="422" t="s">
        <v>75</v>
      </c>
      <c r="AY145" s="430" t="s">
        <v>135</v>
      </c>
    </row>
    <row r="146" spans="1:65" s="310" customFormat="1" ht="21.75" customHeight="1">
      <c r="A146" s="308"/>
      <c r="B146" s="331"/>
      <c r="C146" s="391" t="s">
        <v>166</v>
      </c>
      <c r="D146" s="391" t="s">
        <v>137</v>
      </c>
      <c r="E146" s="392" t="s">
        <v>1820</v>
      </c>
      <c r="F146" s="393" t="s">
        <v>1821</v>
      </c>
      <c r="G146" s="394" t="s">
        <v>140</v>
      </c>
      <c r="H146" s="395">
        <v>313.3</v>
      </c>
      <c r="I146" s="396"/>
      <c r="J146" s="396">
        <f>ROUND(I146*H146,2)</f>
        <v>0</v>
      </c>
      <c r="K146" s="393" t="s">
        <v>1800</v>
      </c>
      <c r="L146" s="31"/>
      <c r="M146" s="397" t="s">
        <v>3</v>
      </c>
      <c r="N146" s="398" t="s">
        <v>42</v>
      </c>
      <c r="O146" s="399">
        <v>0.23599999999999999</v>
      </c>
      <c r="P146" s="399">
        <f>O146*H146</f>
        <v>73.938800000000001</v>
      </c>
      <c r="Q146" s="399">
        <v>8.4000000000000003E-4</v>
      </c>
      <c r="R146" s="399">
        <f>Q146*H146</f>
        <v>0.26317200000000002</v>
      </c>
      <c r="S146" s="399">
        <v>0</v>
      </c>
      <c r="T146" s="400">
        <f>S146*H146</f>
        <v>0</v>
      </c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R146" s="401" t="s">
        <v>142</v>
      </c>
      <c r="AT146" s="401" t="s">
        <v>137</v>
      </c>
      <c r="AU146" s="401" t="s">
        <v>77</v>
      </c>
      <c r="AY146" s="304" t="s">
        <v>135</v>
      </c>
      <c r="BE146" s="402">
        <f>IF(N146="základní",J146,0)</f>
        <v>0</v>
      </c>
      <c r="BF146" s="402">
        <f>IF(N146="snížená",J146,0)</f>
        <v>0</v>
      </c>
      <c r="BG146" s="402">
        <f>IF(N146="zákl. přenesená",J146,0)</f>
        <v>0</v>
      </c>
      <c r="BH146" s="402">
        <f>IF(N146="sníž. přenesená",J146,0)</f>
        <v>0</v>
      </c>
      <c r="BI146" s="402">
        <f>IF(N146="nulová",J146,0)</f>
        <v>0</v>
      </c>
      <c r="BJ146" s="304" t="s">
        <v>77</v>
      </c>
      <c r="BK146" s="402">
        <f>ROUND(I146*H146,2)</f>
        <v>0</v>
      </c>
      <c r="BL146" s="304" t="s">
        <v>142</v>
      </c>
      <c r="BM146" s="401" t="s">
        <v>1822</v>
      </c>
    </row>
    <row r="147" spans="1:65" s="403" customFormat="1">
      <c r="B147" s="404"/>
      <c r="C147" s="405"/>
      <c r="D147" s="406" t="s">
        <v>144</v>
      </c>
      <c r="E147" s="407" t="s">
        <v>3</v>
      </c>
      <c r="F147" s="408" t="s">
        <v>1823</v>
      </c>
      <c r="G147" s="405"/>
      <c r="H147" s="409">
        <v>313.3</v>
      </c>
      <c r="I147" s="405"/>
      <c r="J147" s="405"/>
      <c r="K147" s="405"/>
      <c r="L147" s="151"/>
      <c r="M147" s="410"/>
      <c r="N147" s="405"/>
      <c r="O147" s="405"/>
      <c r="P147" s="405"/>
      <c r="Q147" s="405"/>
      <c r="R147" s="405"/>
      <c r="S147" s="405"/>
      <c r="T147" s="411"/>
      <c r="AT147" s="412" t="s">
        <v>144</v>
      </c>
      <c r="AU147" s="412" t="s">
        <v>77</v>
      </c>
      <c r="AV147" s="403" t="s">
        <v>77</v>
      </c>
      <c r="AW147" s="403" t="s">
        <v>30</v>
      </c>
      <c r="AX147" s="403" t="s">
        <v>70</v>
      </c>
      <c r="AY147" s="412" t="s">
        <v>135</v>
      </c>
    </row>
    <row r="148" spans="1:65" s="413" customFormat="1">
      <c r="B148" s="414"/>
      <c r="C148" s="415"/>
      <c r="D148" s="406" t="s">
        <v>144</v>
      </c>
      <c r="E148" s="416" t="s">
        <v>3</v>
      </c>
      <c r="F148" s="417" t="s">
        <v>1803</v>
      </c>
      <c r="G148" s="415"/>
      <c r="H148" s="418">
        <v>313.3</v>
      </c>
      <c r="I148" s="415"/>
      <c r="J148" s="415"/>
      <c r="K148" s="415"/>
      <c r="L148" s="189"/>
      <c r="M148" s="419"/>
      <c r="N148" s="415"/>
      <c r="O148" s="415"/>
      <c r="P148" s="415"/>
      <c r="Q148" s="415"/>
      <c r="R148" s="415"/>
      <c r="S148" s="415"/>
      <c r="T148" s="420"/>
      <c r="AT148" s="421" t="s">
        <v>144</v>
      </c>
      <c r="AU148" s="421" t="s">
        <v>77</v>
      </c>
      <c r="AV148" s="413" t="s">
        <v>152</v>
      </c>
      <c r="AW148" s="413" t="s">
        <v>30</v>
      </c>
      <c r="AX148" s="413" t="s">
        <v>70</v>
      </c>
      <c r="AY148" s="421" t="s">
        <v>135</v>
      </c>
    </row>
    <row r="149" spans="1:65" s="422" customFormat="1">
      <c r="B149" s="423"/>
      <c r="C149" s="424"/>
      <c r="D149" s="406" t="s">
        <v>144</v>
      </c>
      <c r="E149" s="425" t="s">
        <v>3</v>
      </c>
      <c r="F149" s="426" t="s">
        <v>147</v>
      </c>
      <c r="G149" s="424"/>
      <c r="H149" s="427">
        <v>313.3</v>
      </c>
      <c r="I149" s="424"/>
      <c r="J149" s="424"/>
      <c r="K149" s="424"/>
      <c r="L149" s="158"/>
      <c r="M149" s="428"/>
      <c r="N149" s="424"/>
      <c r="O149" s="424"/>
      <c r="P149" s="424"/>
      <c r="Q149" s="424"/>
      <c r="R149" s="424"/>
      <c r="S149" s="424"/>
      <c r="T149" s="429"/>
      <c r="AT149" s="430" t="s">
        <v>144</v>
      </c>
      <c r="AU149" s="430" t="s">
        <v>77</v>
      </c>
      <c r="AV149" s="422" t="s">
        <v>142</v>
      </c>
      <c r="AW149" s="422" t="s">
        <v>30</v>
      </c>
      <c r="AX149" s="422" t="s">
        <v>75</v>
      </c>
      <c r="AY149" s="430" t="s">
        <v>135</v>
      </c>
    </row>
    <row r="150" spans="1:65" s="310" customFormat="1" ht="24.2" customHeight="1">
      <c r="A150" s="308"/>
      <c r="B150" s="331"/>
      <c r="C150" s="391" t="s">
        <v>171</v>
      </c>
      <c r="D150" s="391" t="s">
        <v>137</v>
      </c>
      <c r="E150" s="392" t="s">
        <v>1824</v>
      </c>
      <c r="F150" s="393" t="s">
        <v>1825</v>
      </c>
      <c r="G150" s="394" t="s">
        <v>140</v>
      </c>
      <c r="H150" s="395">
        <v>313.3</v>
      </c>
      <c r="I150" s="396"/>
      <c r="J150" s="396">
        <f>ROUND(I150*H150,2)</f>
        <v>0</v>
      </c>
      <c r="K150" s="393" t="s">
        <v>1800</v>
      </c>
      <c r="L150" s="31"/>
      <c r="M150" s="397" t="s">
        <v>3</v>
      </c>
      <c r="N150" s="398" t="s">
        <v>42</v>
      </c>
      <c r="O150" s="399">
        <v>0.216</v>
      </c>
      <c r="P150" s="399">
        <f>O150*H150</f>
        <v>67.672799999999995</v>
      </c>
      <c r="Q150" s="399">
        <v>0</v>
      </c>
      <c r="R150" s="399">
        <f>Q150*H150</f>
        <v>0</v>
      </c>
      <c r="S150" s="399">
        <v>0</v>
      </c>
      <c r="T150" s="400">
        <f>S150*H150</f>
        <v>0</v>
      </c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R150" s="401" t="s">
        <v>142</v>
      </c>
      <c r="AT150" s="401" t="s">
        <v>137</v>
      </c>
      <c r="AU150" s="401" t="s">
        <v>77</v>
      </c>
      <c r="AY150" s="304" t="s">
        <v>135</v>
      </c>
      <c r="BE150" s="402">
        <f>IF(N150="základní",J150,0)</f>
        <v>0</v>
      </c>
      <c r="BF150" s="402">
        <f>IF(N150="snížená",J150,0)</f>
        <v>0</v>
      </c>
      <c r="BG150" s="402">
        <f>IF(N150="zákl. přenesená",J150,0)</f>
        <v>0</v>
      </c>
      <c r="BH150" s="402">
        <f>IF(N150="sníž. přenesená",J150,0)</f>
        <v>0</v>
      </c>
      <c r="BI150" s="402">
        <f>IF(N150="nulová",J150,0)</f>
        <v>0</v>
      </c>
      <c r="BJ150" s="304" t="s">
        <v>77</v>
      </c>
      <c r="BK150" s="402">
        <f>ROUND(I150*H150,2)</f>
        <v>0</v>
      </c>
      <c r="BL150" s="304" t="s">
        <v>142</v>
      </c>
      <c r="BM150" s="401" t="s">
        <v>1826</v>
      </c>
    </row>
    <row r="151" spans="1:65" s="310" customFormat="1" ht="21.75" customHeight="1">
      <c r="A151" s="308"/>
      <c r="B151" s="331"/>
      <c r="C151" s="391" t="s">
        <v>176</v>
      </c>
      <c r="D151" s="391" t="s">
        <v>137</v>
      </c>
      <c r="E151" s="392" t="s">
        <v>438</v>
      </c>
      <c r="F151" s="393" t="s">
        <v>1827</v>
      </c>
      <c r="G151" s="394" t="s">
        <v>244</v>
      </c>
      <c r="H151" s="395">
        <v>3.375</v>
      </c>
      <c r="I151" s="396"/>
      <c r="J151" s="396">
        <f>ROUND(I151*H151,2)</f>
        <v>0</v>
      </c>
      <c r="K151" s="393" t="s">
        <v>1800</v>
      </c>
      <c r="L151" s="31"/>
      <c r="M151" s="397" t="s">
        <v>3</v>
      </c>
      <c r="N151" s="398" t="s">
        <v>41</v>
      </c>
      <c r="O151" s="399">
        <v>0.126</v>
      </c>
      <c r="P151" s="399">
        <f>O151*H151</f>
        <v>0.42525000000000002</v>
      </c>
      <c r="Q151" s="399">
        <v>4.6000000000000001E-4</v>
      </c>
      <c r="R151" s="399">
        <f>Q151*H151</f>
        <v>1.5525000000000001E-3</v>
      </c>
      <c r="S151" s="399">
        <v>0</v>
      </c>
      <c r="T151" s="400">
        <f>S151*H151</f>
        <v>0</v>
      </c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R151" s="401" t="s">
        <v>142</v>
      </c>
      <c r="AT151" s="401" t="s">
        <v>137</v>
      </c>
      <c r="AU151" s="401" t="s">
        <v>77</v>
      </c>
      <c r="AY151" s="304" t="s">
        <v>135</v>
      </c>
      <c r="BE151" s="402">
        <f>IF(N151="základní",J151,0)</f>
        <v>0</v>
      </c>
      <c r="BF151" s="402">
        <f>IF(N151="snížená",J151,0)</f>
        <v>0</v>
      </c>
      <c r="BG151" s="402">
        <f>IF(N151="zákl. přenesená",J151,0)</f>
        <v>0</v>
      </c>
      <c r="BH151" s="402">
        <f>IF(N151="sníž. přenesená",J151,0)</f>
        <v>0</v>
      </c>
      <c r="BI151" s="402">
        <f>IF(N151="nulová",J151,0)</f>
        <v>0</v>
      </c>
      <c r="BJ151" s="304" t="s">
        <v>75</v>
      </c>
      <c r="BK151" s="402">
        <f>ROUND(I151*H151,2)</f>
        <v>0</v>
      </c>
      <c r="BL151" s="304" t="s">
        <v>142</v>
      </c>
      <c r="BM151" s="401" t="s">
        <v>1828</v>
      </c>
    </row>
    <row r="152" spans="1:65" s="403" customFormat="1">
      <c r="B152" s="404"/>
      <c r="C152" s="405"/>
      <c r="D152" s="406" t="s">
        <v>144</v>
      </c>
      <c r="E152" s="407" t="s">
        <v>3</v>
      </c>
      <c r="F152" s="408" t="s">
        <v>1786</v>
      </c>
      <c r="G152" s="405"/>
      <c r="H152" s="409">
        <v>3.375</v>
      </c>
      <c r="I152" s="405"/>
      <c r="J152" s="405"/>
      <c r="K152" s="405"/>
      <c r="L152" s="151"/>
      <c r="M152" s="410"/>
      <c r="N152" s="405"/>
      <c r="O152" s="405"/>
      <c r="P152" s="405"/>
      <c r="Q152" s="405"/>
      <c r="R152" s="405"/>
      <c r="S152" s="405"/>
      <c r="T152" s="411"/>
      <c r="AT152" s="412" t="s">
        <v>144</v>
      </c>
      <c r="AU152" s="412" t="s">
        <v>77</v>
      </c>
      <c r="AV152" s="403" t="s">
        <v>77</v>
      </c>
      <c r="AW152" s="403" t="s">
        <v>30</v>
      </c>
      <c r="AX152" s="403" t="s">
        <v>70</v>
      </c>
      <c r="AY152" s="412" t="s">
        <v>135</v>
      </c>
    </row>
    <row r="153" spans="1:65" s="413" customFormat="1">
      <c r="B153" s="414"/>
      <c r="C153" s="415"/>
      <c r="D153" s="406" t="s">
        <v>144</v>
      </c>
      <c r="E153" s="416" t="s">
        <v>3</v>
      </c>
      <c r="F153" s="417" t="s">
        <v>1803</v>
      </c>
      <c r="G153" s="415"/>
      <c r="H153" s="418">
        <v>3.375</v>
      </c>
      <c r="I153" s="415"/>
      <c r="J153" s="415"/>
      <c r="K153" s="415"/>
      <c r="L153" s="189"/>
      <c r="M153" s="419"/>
      <c r="N153" s="415"/>
      <c r="O153" s="415"/>
      <c r="P153" s="415"/>
      <c r="Q153" s="415"/>
      <c r="R153" s="415"/>
      <c r="S153" s="415"/>
      <c r="T153" s="420"/>
      <c r="AT153" s="421" t="s">
        <v>144</v>
      </c>
      <c r="AU153" s="421" t="s">
        <v>77</v>
      </c>
      <c r="AV153" s="413" t="s">
        <v>152</v>
      </c>
      <c r="AW153" s="413" t="s">
        <v>30</v>
      </c>
      <c r="AX153" s="413" t="s">
        <v>70</v>
      </c>
      <c r="AY153" s="421" t="s">
        <v>135</v>
      </c>
    </row>
    <row r="154" spans="1:65" s="422" customFormat="1">
      <c r="B154" s="423"/>
      <c r="C154" s="424"/>
      <c r="D154" s="406" t="s">
        <v>144</v>
      </c>
      <c r="E154" s="425" t="s">
        <v>3</v>
      </c>
      <c r="F154" s="426" t="s">
        <v>147</v>
      </c>
      <c r="G154" s="424"/>
      <c r="H154" s="427">
        <v>3.375</v>
      </c>
      <c r="I154" s="424"/>
      <c r="J154" s="424"/>
      <c r="K154" s="424"/>
      <c r="L154" s="158"/>
      <c r="M154" s="428"/>
      <c r="N154" s="424"/>
      <c r="O154" s="424"/>
      <c r="P154" s="424"/>
      <c r="Q154" s="424"/>
      <c r="R154" s="424"/>
      <c r="S154" s="424"/>
      <c r="T154" s="429"/>
      <c r="AT154" s="430" t="s">
        <v>144</v>
      </c>
      <c r="AU154" s="430" t="s">
        <v>77</v>
      </c>
      <c r="AV154" s="422" t="s">
        <v>142</v>
      </c>
      <c r="AW154" s="422" t="s">
        <v>30</v>
      </c>
      <c r="AX154" s="422" t="s">
        <v>75</v>
      </c>
      <c r="AY154" s="430" t="s">
        <v>135</v>
      </c>
    </row>
    <row r="155" spans="1:65" s="310" customFormat="1" ht="24.2" customHeight="1">
      <c r="A155" s="308"/>
      <c r="B155" s="331"/>
      <c r="C155" s="391" t="s">
        <v>181</v>
      </c>
      <c r="D155" s="391" t="s">
        <v>137</v>
      </c>
      <c r="E155" s="392" t="s">
        <v>439</v>
      </c>
      <c r="F155" s="393" t="s">
        <v>1829</v>
      </c>
      <c r="G155" s="394" t="s">
        <v>244</v>
      </c>
      <c r="H155" s="395">
        <v>3.375</v>
      </c>
      <c r="I155" s="396"/>
      <c r="J155" s="396">
        <f>ROUND(I155*H155,2)</f>
        <v>0</v>
      </c>
      <c r="K155" s="393" t="s">
        <v>1800</v>
      </c>
      <c r="L155" s="31"/>
      <c r="M155" s="397" t="s">
        <v>3</v>
      </c>
      <c r="N155" s="398" t="s">
        <v>41</v>
      </c>
      <c r="O155" s="399">
        <v>3.7999999999999999E-2</v>
      </c>
      <c r="P155" s="399">
        <f>O155*H155</f>
        <v>0.12825</v>
      </c>
      <c r="Q155" s="399">
        <v>0</v>
      </c>
      <c r="R155" s="399">
        <f>Q155*H155</f>
        <v>0</v>
      </c>
      <c r="S155" s="399">
        <v>0</v>
      </c>
      <c r="T155" s="400">
        <f>S155*H155</f>
        <v>0</v>
      </c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R155" s="401" t="s">
        <v>142</v>
      </c>
      <c r="AT155" s="401" t="s">
        <v>137</v>
      </c>
      <c r="AU155" s="401" t="s">
        <v>77</v>
      </c>
      <c r="AY155" s="304" t="s">
        <v>135</v>
      </c>
      <c r="BE155" s="402">
        <f>IF(N155="základní",J155,0)</f>
        <v>0</v>
      </c>
      <c r="BF155" s="402">
        <f>IF(N155="snížená",J155,0)</f>
        <v>0</v>
      </c>
      <c r="BG155" s="402">
        <f>IF(N155="zákl. přenesená",J155,0)</f>
        <v>0</v>
      </c>
      <c r="BH155" s="402">
        <f>IF(N155="sníž. přenesená",J155,0)</f>
        <v>0</v>
      </c>
      <c r="BI155" s="402">
        <f>IF(N155="nulová",J155,0)</f>
        <v>0</v>
      </c>
      <c r="BJ155" s="304" t="s">
        <v>75</v>
      </c>
      <c r="BK155" s="402">
        <f>ROUND(I155*H155,2)</f>
        <v>0</v>
      </c>
      <c r="BL155" s="304" t="s">
        <v>142</v>
      </c>
      <c r="BM155" s="401" t="s">
        <v>1830</v>
      </c>
    </row>
    <row r="156" spans="1:65" s="310" customFormat="1" ht="24.2" customHeight="1">
      <c r="A156" s="308"/>
      <c r="B156" s="331"/>
      <c r="C156" s="391" t="s">
        <v>186</v>
      </c>
      <c r="D156" s="391" t="s">
        <v>137</v>
      </c>
      <c r="E156" s="392" t="s">
        <v>1831</v>
      </c>
      <c r="F156" s="393" t="s">
        <v>1832</v>
      </c>
      <c r="G156" s="394" t="s">
        <v>140</v>
      </c>
      <c r="H156" s="395">
        <v>10.5</v>
      </c>
      <c r="I156" s="396"/>
      <c r="J156" s="396">
        <f>ROUND(I156*H156,2)</f>
        <v>0</v>
      </c>
      <c r="K156" s="393" t="s">
        <v>1800</v>
      </c>
      <c r="L156" s="31"/>
      <c r="M156" s="397" t="s">
        <v>3</v>
      </c>
      <c r="N156" s="398" t="s">
        <v>41</v>
      </c>
      <c r="O156" s="399">
        <v>0.28599999999999998</v>
      </c>
      <c r="P156" s="399">
        <f>O156*H156</f>
        <v>3.0029999999999997</v>
      </c>
      <c r="Q156" s="399">
        <v>2.2699999999999999E-3</v>
      </c>
      <c r="R156" s="399">
        <f>Q156*H156</f>
        <v>2.3834999999999999E-2</v>
      </c>
      <c r="S156" s="399">
        <v>0</v>
      </c>
      <c r="T156" s="400">
        <f>S156*H156</f>
        <v>0</v>
      </c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R156" s="401" t="s">
        <v>142</v>
      </c>
      <c r="AT156" s="401" t="s">
        <v>137</v>
      </c>
      <c r="AU156" s="401" t="s">
        <v>77</v>
      </c>
      <c r="AY156" s="304" t="s">
        <v>135</v>
      </c>
      <c r="BE156" s="402">
        <f>IF(N156="základní",J156,0)</f>
        <v>0</v>
      </c>
      <c r="BF156" s="402">
        <f>IF(N156="snížená",J156,0)</f>
        <v>0</v>
      </c>
      <c r="BG156" s="402">
        <f>IF(N156="zákl. přenesená",J156,0)</f>
        <v>0</v>
      </c>
      <c r="BH156" s="402">
        <f>IF(N156="sníž. přenesená",J156,0)</f>
        <v>0</v>
      </c>
      <c r="BI156" s="402">
        <f>IF(N156="nulová",J156,0)</f>
        <v>0</v>
      </c>
      <c r="BJ156" s="304" t="s">
        <v>75</v>
      </c>
      <c r="BK156" s="402">
        <f>ROUND(I156*H156,2)</f>
        <v>0</v>
      </c>
      <c r="BL156" s="304" t="s">
        <v>142</v>
      </c>
      <c r="BM156" s="401" t="s">
        <v>1833</v>
      </c>
    </row>
    <row r="157" spans="1:65" s="403" customFormat="1">
      <c r="B157" s="404"/>
      <c r="C157" s="405"/>
      <c r="D157" s="406" t="s">
        <v>144</v>
      </c>
      <c r="E157" s="407" t="s">
        <v>3</v>
      </c>
      <c r="F157" s="408" t="s">
        <v>1834</v>
      </c>
      <c r="G157" s="405"/>
      <c r="H157" s="409">
        <v>10.5</v>
      </c>
      <c r="I157" s="405"/>
      <c r="J157" s="405"/>
      <c r="K157" s="405"/>
      <c r="L157" s="151"/>
      <c r="M157" s="410"/>
      <c r="N157" s="405"/>
      <c r="O157" s="405"/>
      <c r="P157" s="405"/>
      <c r="Q157" s="405"/>
      <c r="R157" s="405"/>
      <c r="S157" s="405"/>
      <c r="T157" s="411"/>
      <c r="AT157" s="412" t="s">
        <v>144</v>
      </c>
      <c r="AU157" s="412" t="s">
        <v>77</v>
      </c>
      <c r="AV157" s="403" t="s">
        <v>77</v>
      </c>
      <c r="AW157" s="403" t="s">
        <v>30</v>
      </c>
      <c r="AX157" s="403" t="s">
        <v>70</v>
      </c>
      <c r="AY157" s="412" t="s">
        <v>135</v>
      </c>
    </row>
    <row r="158" spans="1:65" s="413" customFormat="1">
      <c r="B158" s="414"/>
      <c r="C158" s="415"/>
      <c r="D158" s="406" t="s">
        <v>144</v>
      </c>
      <c r="E158" s="416" t="s">
        <v>3</v>
      </c>
      <c r="F158" s="417" t="s">
        <v>1803</v>
      </c>
      <c r="G158" s="415"/>
      <c r="H158" s="418">
        <v>10.5</v>
      </c>
      <c r="I158" s="415"/>
      <c r="J158" s="415"/>
      <c r="K158" s="415"/>
      <c r="L158" s="189"/>
      <c r="M158" s="419"/>
      <c r="N158" s="415"/>
      <c r="O158" s="415"/>
      <c r="P158" s="415"/>
      <c r="Q158" s="415"/>
      <c r="R158" s="415"/>
      <c r="S158" s="415"/>
      <c r="T158" s="420"/>
      <c r="AT158" s="421" t="s">
        <v>144</v>
      </c>
      <c r="AU158" s="421" t="s">
        <v>77</v>
      </c>
      <c r="AV158" s="413" t="s">
        <v>152</v>
      </c>
      <c r="AW158" s="413" t="s">
        <v>30</v>
      </c>
      <c r="AX158" s="413" t="s">
        <v>70</v>
      </c>
      <c r="AY158" s="421" t="s">
        <v>135</v>
      </c>
    </row>
    <row r="159" spans="1:65" s="422" customFormat="1">
      <c r="B159" s="423"/>
      <c r="C159" s="424"/>
      <c r="D159" s="406" t="s">
        <v>144</v>
      </c>
      <c r="E159" s="425" t="s">
        <v>3</v>
      </c>
      <c r="F159" s="426" t="s">
        <v>147</v>
      </c>
      <c r="G159" s="424"/>
      <c r="H159" s="427">
        <v>10.5</v>
      </c>
      <c r="I159" s="424"/>
      <c r="J159" s="424"/>
      <c r="K159" s="424"/>
      <c r="L159" s="158"/>
      <c r="M159" s="428"/>
      <c r="N159" s="424"/>
      <c r="O159" s="424"/>
      <c r="P159" s="424"/>
      <c r="Q159" s="424"/>
      <c r="R159" s="424"/>
      <c r="S159" s="424"/>
      <c r="T159" s="429"/>
      <c r="AT159" s="430" t="s">
        <v>144</v>
      </c>
      <c r="AU159" s="430" t="s">
        <v>77</v>
      </c>
      <c r="AV159" s="422" t="s">
        <v>142</v>
      </c>
      <c r="AW159" s="422" t="s">
        <v>30</v>
      </c>
      <c r="AX159" s="422" t="s">
        <v>75</v>
      </c>
      <c r="AY159" s="430" t="s">
        <v>135</v>
      </c>
    </row>
    <row r="160" spans="1:65" s="310" customFormat="1" ht="24.2" customHeight="1">
      <c r="A160" s="308"/>
      <c r="B160" s="331"/>
      <c r="C160" s="391" t="s">
        <v>191</v>
      </c>
      <c r="D160" s="391" t="s">
        <v>137</v>
      </c>
      <c r="E160" s="392" t="s">
        <v>1835</v>
      </c>
      <c r="F160" s="393" t="s">
        <v>1836</v>
      </c>
      <c r="G160" s="394" t="s">
        <v>140</v>
      </c>
      <c r="H160" s="395">
        <v>10.5</v>
      </c>
      <c r="I160" s="396"/>
      <c r="J160" s="396">
        <f>ROUND(I160*H160,2)</f>
        <v>0</v>
      </c>
      <c r="K160" s="393" t="s">
        <v>1800</v>
      </c>
      <c r="L160" s="31"/>
      <c r="M160" s="397" t="s">
        <v>3</v>
      </c>
      <c r="N160" s="398" t="s">
        <v>41</v>
      </c>
      <c r="O160" s="399">
        <v>0.13500000000000001</v>
      </c>
      <c r="P160" s="399">
        <f>O160*H160</f>
        <v>1.4175</v>
      </c>
      <c r="Q160" s="399">
        <v>0</v>
      </c>
      <c r="R160" s="399">
        <f>Q160*H160</f>
        <v>0</v>
      </c>
      <c r="S160" s="399">
        <v>0</v>
      </c>
      <c r="T160" s="400">
        <f>S160*H160</f>
        <v>0</v>
      </c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R160" s="401" t="s">
        <v>142</v>
      </c>
      <c r="AT160" s="401" t="s">
        <v>137</v>
      </c>
      <c r="AU160" s="401" t="s">
        <v>77</v>
      </c>
      <c r="AY160" s="304" t="s">
        <v>135</v>
      </c>
      <c r="BE160" s="402">
        <f>IF(N160="základní",J160,0)</f>
        <v>0</v>
      </c>
      <c r="BF160" s="402">
        <f>IF(N160="snížená",J160,0)</f>
        <v>0</v>
      </c>
      <c r="BG160" s="402">
        <f>IF(N160="zákl. přenesená",J160,0)</f>
        <v>0</v>
      </c>
      <c r="BH160" s="402">
        <f>IF(N160="sníž. přenesená",J160,0)</f>
        <v>0</v>
      </c>
      <c r="BI160" s="402">
        <f>IF(N160="nulová",J160,0)</f>
        <v>0</v>
      </c>
      <c r="BJ160" s="304" t="s">
        <v>75</v>
      </c>
      <c r="BK160" s="402">
        <f>ROUND(I160*H160,2)</f>
        <v>0</v>
      </c>
      <c r="BL160" s="304" t="s">
        <v>142</v>
      </c>
      <c r="BM160" s="401" t="s">
        <v>1837</v>
      </c>
    </row>
    <row r="161" spans="1:65" s="310" customFormat="1" ht="37.9" customHeight="1">
      <c r="A161" s="308"/>
      <c r="B161" s="331"/>
      <c r="C161" s="391" t="s">
        <v>196</v>
      </c>
      <c r="D161" s="391" t="s">
        <v>137</v>
      </c>
      <c r="E161" s="392" t="s">
        <v>866</v>
      </c>
      <c r="F161" s="393" t="s">
        <v>1838</v>
      </c>
      <c r="G161" s="394" t="s">
        <v>244</v>
      </c>
      <c r="H161" s="395">
        <v>125.32</v>
      </c>
      <c r="I161" s="396"/>
      <c r="J161" s="396">
        <f>ROUND(I161*H161,2)</f>
        <v>0</v>
      </c>
      <c r="K161" s="393" t="s">
        <v>1800</v>
      </c>
      <c r="L161" s="31"/>
      <c r="M161" s="397" t="s">
        <v>3</v>
      </c>
      <c r="N161" s="398" t="s">
        <v>41</v>
      </c>
      <c r="O161" s="399">
        <v>6.3E-2</v>
      </c>
      <c r="P161" s="399">
        <f>O161*H161</f>
        <v>7.8951599999999997</v>
      </c>
      <c r="Q161" s="399">
        <v>0</v>
      </c>
      <c r="R161" s="399">
        <f>Q161*H161</f>
        <v>0</v>
      </c>
      <c r="S161" s="399">
        <v>0</v>
      </c>
      <c r="T161" s="400">
        <f>S161*H161</f>
        <v>0</v>
      </c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R161" s="401" t="s">
        <v>142</v>
      </c>
      <c r="AT161" s="401" t="s">
        <v>137</v>
      </c>
      <c r="AU161" s="401" t="s">
        <v>77</v>
      </c>
      <c r="AY161" s="304" t="s">
        <v>135</v>
      </c>
      <c r="BE161" s="402">
        <f>IF(N161="základní",J161,0)</f>
        <v>0</v>
      </c>
      <c r="BF161" s="402">
        <f>IF(N161="snížená",J161,0)</f>
        <v>0</v>
      </c>
      <c r="BG161" s="402">
        <f>IF(N161="zákl. přenesená",J161,0)</f>
        <v>0</v>
      </c>
      <c r="BH161" s="402">
        <f>IF(N161="sníž. přenesená",J161,0)</f>
        <v>0</v>
      </c>
      <c r="BI161" s="402">
        <f>IF(N161="nulová",J161,0)</f>
        <v>0</v>
      </c>
      <c r="BJ161" s="304" t="s">
        <v>75</v>
      </c>
      <c r="BK161" s="402">
        <f>ROUND(I161*H161,2)</f>
        <v>0</v>
      </c>
      <c r="BL161" s="304" t="s">
        <v>142</v>
      </c>
      <c r="BM161" s="401" t="s">
        <v>1839</v>
      </c>
    </row>
    <row r="162" spans="1:65" s="403" customFormat="1">
      <c r="B162" s="404"/>
      <c r="C162" s="405"/>
      <c r="D162" s="406" t="s">
        <v>144</v>
      </c>
      <c r="E162" s="407" t="s">
        <v>3</v>
      </c>
      <c r="F162" s="408" t="s">
        <v>1771</v>
      </c>
      <c r="G162" s="405"/>
      <c r="H162" s="409">
        <v>125.32</v>
      </c>
      <c r="I162" s="405"/>
      <c r="J162" s="405"/>
      <c r="K162" s="405"/>
      <c r="L162" s="151"/>
      <c r="M162" s="410"/>
      <c r="N162" s="405"/>
      <c r="O162" s="405"/>
      <c r="P162" s="405"/>
      <c r="Q162" s="405"/>
      <c r="R162" s="405"/>
      <c r="S162" s="405"/>
      <c r="T162" s="411"/>
      <c r="AT162" s="412" t="s">
        <v>144</v>
      </c>
      <c r="AU162" s="412" t="s">
        <v>77</v>
      </c>
      <c r="AV162" s="403" t="s">
        <v>77</v>
      </c>
      <c r="AW162" s="403" t="s">
        <v>30</v>
      </c>
      <c r="AX162" s="403" t="s">
        <v>70</v>
      </c>
      <c r="AY162" s="412" t="s">
        <v>135</v>
      </c>
    </row>
    <row r="163" spans="1:65" s="413" customFormat="1">
      <c r="B163" s="414"/>
      <c r="C163" s="415"/>
      <c r="D163" s="406" t="s">
        <v>144</v>
      </c>
      <c r="E163" s="416" t="s">
        <v>3</v>
      </c>
      <c r="F163" s="417" t="s">
        <v>1803</v>
      </c>
      <c r="G163" s="415"/>
      <c r="H163" s="418">
        <v>125.32</v>
      </c>
      <c r="I163" s="415"/>
      <c r="J163" s="415"/>
      <c r="K163" s="415"/>
      <c r="L163" s="189"/>
      <c r="M163" s="419"/>
      <c r="N163" s="415"/>
      <c r="O163" s="415"/>
      <c r="P163" s="415"/>
      <c r="Q163" s="415"/>
      <c r="R163" s="415"/>
      <c r="S163" s="415"/>
      <c r="T163" s="420"/>
      <c r="AT163" s="421" t="s">
        <v>144</v>
      </c>
      <c r="AU163" s="421" t="s">
        <v>77</v>
      </c>
      <c r="AV163" s="413" t="s">
        <v>152</v>
      </c>
      <c r="AW163" s="413" t="s">
        <v>30</v>
      </c>
      <c r="AX163" s="413" t="s">
        <v>70</v>
      </c>
      <c r="AY163" s="421" t="s">
        <v>135</v>
      </c>
    </row>
    <row r="164" spans="1:65" s="422" customFormat="1">
      <c r="B164" s="423"/>
      <c r="C164" s="424"/>
      <c r="D164" s="406" t="s">
        <v>144</v>
      </c>
      <c r="E164" s="425" t="s">
        <v>3</v>
      </c>
      <c r="F164" s="426" t="s">
        <v>147</v>
      </c>
      <c r="G164" s="424"/>
      <c r="H164" s="427">
        <v>125.32</v>
      </c>
      <c r="I164" s="424"/>
      <c r="J164" s="424"/>
      <c r="K164" s="424"/>
      <c r="L164" s="158"/>
      <c r="M164" s="428"/>
      <c r="N164" s="424"/>
      <c r="O164" s="424"/>
      <c r="P164" s="424"/>
      <c r="Q164" s="424"/>
      <c r="R164" s="424"/>
      <c r="S164" s="424"/>
      <c r="T164" s="429"/>
      <c r="AT164" s="430" t="s">
        <v>144</v>
      </c>
      <c r="AU164" s="430" t="s">
        <v>77</v>
      </c>
      <c r="AV164" s="422" t="s">
        <v>142</v>
      </c>
      <c r="AW164" s="422" t="s">
        <v>30</v>
      </c>
      <c r="AX164" s="422" t="s">
        <v>75</v>
      </c>
      <c r="AY164" s="430" t="s">
        <v>135</v>
      </c>
    </row>
    <row r="165" spans="1:65" s="310" customFormat="1" ht="24.2" customHeight="1">
      <c r="A165" s="308"/>
      <c r="B165" s="331"/>
      <c r="C165" s="391" t="s">
        <v>201</v>
      </c>
      <c r="D165" s="391" t="s">
        <v>137</v>
      </c>
      <c r="E165" s="392" t="s">
        <v>875</v>
      </c>
      <c r="F165" s="393" t="s">
        <v>1840</v>
      </c>
      <c r="G165" s="394" t="s">
        <v>244</v>
      </c>
      <c r="H165" s="395">
        <v>125.32</v>
      </c>
      <c r="I165" s="396"/>
      <c r="J165" s="396">
        <f>ROUND(I165*H165,2)</f>
        <v>0</v>
      </c>
      <c r="K165" s="393" t="s">
        <v>1800</v>
      </c>
      <c r="L165" s="31"/>
      <c r="M165" s="397" t="s">
        <v>3</v>
      </c>
      <c r="N165" s="398" t="s">
        <v>41</v>
      </c>
      <c r="O165" s="399">
        <v>7.1999999999999995E-2</v>
      </c>
      <c r="P165" s="399">
        <f>O165*H165</f>
        <v>9.0230399999999982</v>
      </c>
      <c r="Q165" s="399">
        <v>0</v>
      </c>
      <c r="R165" s="399">
        <f>Q165*H165</f>
        <v>0</v>
      </c>
      <c r="S165" s="399">
        <v>0</v>
      </c>
      <c r="T165" s="400">
        <f>S165*H165</f>
        <v>0</v>
      </c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R165" s="401" t="s">
        <v>142</v>
      </c>
      <c r="AT165" s="401" t="s">
        <v>137</v>
      </c>
      <c r="AU165" s="401" t="s">
        <v>77</v>
      </c>
      <c r="AY165" s="304" t="s">
        <v>135</v>
      </c>
      <c r="BE165" s="402">
        <f>IF(N165="základní",J165,0)</f>
        <v>0</v>
      </c>
      <c r="BF165" s="402">
        <f>IF(N165="snížená",J165,0)</f>
        <v>0</v>
      </c>
      <c r="BG165" s="402">
        <f>IF(N165="zákl. přenesená",J165,0)</f>
        <v>0</v>
      </c>
      <c r="BH165" s="402">
        <f>IF(N165="sníž. přenesená",J165,0)</f>
        <v>0</v>
      </c>
      <c r="BI165" s="402">
        <f>IF(N165="nulová",J165,0)</f>
        <v>0</v>
      </c>
      <c r="BJ165" s="304" t="s">
        <v>75</v>
      </c>
      <c r="BK165" s="402">
        <f>ROUND(I165*H165,2)</f>
        <v>0</v>
      </c>
      <c r="BL165" s="304" t="s">
        <v>142</v>
      </c>
      <c r="BM165" s="401" t="s">
        <v>1841</v>
      </c>
    </row>
    <row r="166" spans="1:65" s="403" customFormat="1">
      <c r="B166" s="404"/>
      <c r="C166" s="405"/>
      <c r="D166" s="406" t="s">
        <v>144</v>
      </c>
      <c r="E166" s="407" t="s">
        <v>3</v>
      </c>
      <c r="F166" s="408" t="s">
        <v>1769</v>
      </c>
      <c r="G166" s="405"/>
      <c r="H166" s="409">
        <v>125.32</v>
      </c>
      <c r="I166" s="405"/>
      <c r="J166" s="405"/>
      <c r="K166" s="405"/>
      <c r="L166" s="151"/>
      <c r="M166" s="410"/>
      <c r="N166" s="405"/>
      <c r="O166" s="405"/>
      <c r="P166" s="405"/>
      <c r="Q166" s="405"/>
      <c r="R166" s="405"/>
      <c r="S166" s="405"/>
      <c r="T166" s="411"/>
      <c r="AT166" s="412" t="s">
        <v>144</v>
      </c>
      <c r="AU166" s="412" t="s">
        <v>77</v>
      </c>
      <c r="AV166" s="403" t="s">
        <v>77</v>
      </c>
      <c r="AW166" s="403" t="s">
        <v>30</v>
      </c>
      <c r="AX166" s="403" t="s">
        <v>70</v>
      </c>
      <c r="AY166" s="412" t="s">
        <v>135</v>
      </c>
    </row>
    <row r="167" spans="1:65" s="403" customFormat="1">
      <c r="B167" s="404"/>
      <c r="C167" s="405"/>
      <c r="D167" s="406" t="s">
        <v>144</v>
      </c>
      <c r="E167" s="407" t="s">
        <v>3</v>
      </c>
      <c r="F167" s="408" t="s">
        <v>1842</v>
      </c>
      <c r="G167" s="405"/>
      <c r="H167" s="409">
        <v>0</v>
      </c>
      <c r="I167" s="405"/>
      <c r="J167" s="405"/>
      <c r="K167" s="405"/>
      <c r="L167" s="151"/>
      <c r="M167" s="410"/>
      <c r="N167" s="405"/>
      <c r="O167" s="405"/>
      <c r="P167" s="405"/>
      <c r="Q167" s="405"/>
      <c r="R167" s="405"/>
      <c r="S167" s="405"/>
      <c r="T167" s="411"/>
      <c r="AT167" s="412" t="s">
        <v>144</v>
      </c>
      <c r="AU167" s="412" t="s">
        <v>77</v>
      </c>
      <c r="AV167" s="403" t="s">
        <v>77</v>
      </c>
      <c r="AW167" s="403" t="s">
        <v>30</v>
      </c>
      <c r="AX167" s="403" t="s">
        <v>70</v>
      </c>
      <c r="AY167" s="412" t="s">
        <v>135</v>
      </c>
    </row>
    <row r="168" spans="1:65" s="413" customFormat="1">
      <c r="B168" s="414"/>
      <c r="C168" s="415"/>
      <c r="D168" s="406" t="s">
        <v>144</v>
      </c>
      <c r="E168" s="416" t="s">
        <v>3</v>
      </c>
      <c r="F168" s="417" t="s">
        <v>1803</v>
      </c>
      <c r="G168" s="415"/>
      <c r="H168" s="418">
        <v>125.32</v>
      </c>
      <c r="I168" s="415"/>
      <c r="J168" s="415"/>
      <c r="K168" s="415"/>
      <c r="L168" s="189"/>
      <c r="M168" s="419"/>
      <c r="N168" s="415"/>
      <c r="O168" s="415"/>
      <c r="P168" s="415"/>
      <c r="Q168" s="415"/>
      <c r="R168" s="415"/>
      <c r="S168" s="415"/>
      <c r="T168" s="420"/>
      <c r="AT168" s="421" t="s">
        <v>144</v>
      </c>
      <c r="AU168" s="421" t="s">
        <v>77</v>
      </c>
      <c r="AV168" s="413" t="s">
        <v>152</v>
      </c>
      <c r="AW168" s="413" t="s">
        <v>30</v>
      </c>
      <c r="AX168" s="413" t="s">
        <v>70</v>
      </c>
      <c r="AY168" s="421" t="s">
        <v>135</v>
      </c>
    </row>
    <row r="169" spans="1:65" s="422" customFormat="1">
      <c r="B169" s="423"/>
      <c r="C169" s="424"/>
      <c r="D169" s="406" t="s">
        <v>144</v>
      </c>
      <c r="E169" s="425" t="s">
        <v>1771</v>
      </c>
      <c r="F169" s="426" t="s">
        <v>147</v>
      </c>
      <c r="G169" s="424"/>
      <c r="H169" s="427">
        <v>125.32</v>
      </c>
      <c r="I169" s="424"/>
      <c r="J169" s="424"/>
      <c r="K169" s="424"/>
      <c r="L169" s="158"/>
      <c r="M169" s="428"/>
      <c r="N169" s="424"/>
      <c r="O169" s="424"/>
      <c r="P169" s="424"/>
      <c r="Q169" s="424"/>
      <c r="R169" s="424"/>
      <c r="S169" s="424"/>
      <c r="T169" s="429"/>
      <c r="AT169" s="430" t="s">
        <v>144</v>
      </c>
      <c r="AU169" s="430" t="s">
        <v>77</v>
      </c>
      <c r="AV169" s="422" t="s">
        <v>142</v>
      </c>
      <c r="AW169" s="422" t="s">
        <v>30</v>
      </c>
      <c r="AX169" s="422" t="s">
        <v>75</v>
      </c>
      <c r="AY169" s="430" t="s">
        <v>135</v>
      </c>
    </row>
    <row r="170" spans="1:65" s="310" customFormat="1" ht="33" customHeight="1">
      <c r="A170" s="308"/>
      <c r="B170" s="331"/>
      <c r="C170" s="391" t="s">
        <v>206</v>
      </c>
      <c r="D170" s="391" t="s">
        <v>137</v>
      </c>
      <c r="E170" s="392" t="s">
        <v>266</v>
      </c>
      <c r="F170" s="393" t="s">
        <v>1843</v>
      </c>
      <c r="G170" s="394" t="s">
        <v>268</v>
      </c>
      <c r="H170" s="395">
        <v>231.84200000000001</v>
      </c>
      <c r="I170" s="396"/>
      <c r="J170" s="396">
        <f>ROUND(I170*H170,2)</f>
        <v>0</v>
      </c>
      <c r="K170" s="393" t="s">
        <v>1800</v>
      </c>
      <c r="L170" s="31"/>
      <c r="M170" s="397" t="s">
        <v>3</v>
      </c>
      <c r="N170" s="398" t="s">
        <v>41</v>
      </c>
      <c r="O170" s="399">
        <v>0</v>
      </c>
      <c r="P170" s="399">
        <f>O170*H170</f>
        <v>0</v>
      </c>
      <c r="Q170" s="399">
        <v>0</v>
      </c>
      <c r="R170" s="399">
        <f>Q170*H170</f>
        <v>0</v>
      </c>
      <c r="S170" s="399">
        <v>0</v>
      </c>
      <c r="T170" s="400">
        <f>S170*H170</f>
        <v>0</v>
      </c>
      <c r="U170" s="308"/>
      <c r="V170" s="308"/>
      <c r="W170" s="308"/>
      <c r="X170" s="308"/>
      <c r="Y170" s="308"/>
      <c r="Z170" s="308"/>
      <c r="AA170" s="308"/>
      <c r="AB170" s="308"/>
      <c r="AC170" s="308"/>
      <c r="AD170" s="308"/>
      <c r="AE170" s="308"/>
      <c r="AR170" s="401" t="s">
        <v>142</v>
      </c>
      <c r="AT170" s="401" t="s">
        <v>137</v>
      </c>
      <c r="AU170" s="401" t="s">
        <v>77</v>
      </c>
      <c r="AY170" s="304" t="s">
        <v>135</v>
      </c>
      <c r="BE170" s="402">
        <f>IF(N170="základní",J170,0)</f>
        <v>0</v>
      </c>
      <c r="BF170" s="402">
        <f>IF(N170="snížená",J170,0)</f>
        <v>0</v>
      </c>
      <c r="BG170" s="402">
        <f>IF(N170="zákl. přenesená",J170,0)</f>
        <v>0</v>
      </c>
      <c r="BH170" s="402">
        <f>IF(N170="sníž. přenesená",J170,0)</f>
        <v>0</v>
      </c>
      <c r="BI170" s="402">
        <f>IF(N170="nulová",J170,0)</f>
        <v>0</v>
      </c>
      <c r="BJ170" s="304" t="s">
        <v>75</v>
      </c>
      <c r="BK170" s="402">
        <f>ROUND(I170*H170,2)</f>
        <v>0</v>
      </c>
      <c r="BL170" s="304" t="s">
        <v>142</v>
      </c>
      <c r="BM170" s="401" t="s">
        <v>1844</v>
      </c>
    </row>
    <row r="171" spans="1:65" s="403" customFormat="1">
      <c r="B171" s="404"/>
      <c r="C171" s="405"/>
      <c r="D171" s="406" t="s">
        <v>144</v>
      </c>
      <c r="E171" s="407" t="s">
        <v>3</v>
      </c>
      <c r="F171" s="408" t="s">
        <v>1845</v>
      </c>
      <c r="G171" s="405"/>
      <c r="H171" s="409">
        <v>231.84200000000001</v>
      </c>
      <c r="I171" s="405"/>
      <c r="J171" s="405"/>
      <c r="K171" s="405"/>
      <c r="L171" s="151"/>
      <c r="M171" s="410"/>
      <c r="N171" s="405"/>
      <c r="O171" s="405"/>
      <c r="P171" s="405"/>
      <c r="Q171" s="405"/>
      <c r="R171" s="405"/>
      <c r="S171" s="405"/>
      <c r="T171" s="411"/>
      <c r="AT171" s="412" t="s">
        <v>144</v>
      </c>
      <c r="AU171" s="412" t="s">
        <v>77</v>
      </c>
      <c r="AV171" s="403" t="s">
        <v>77</v>
      </c>
      <c r="AW171" s="403" t="s">
        <v>30</v>
      </c>
      <c r="AX171" s="403" t="s">
        <v>70</v>
      </c>
      <c r="AY171" s="412" t="s">
        <v>135</v>
      </c>
    </row>
    <row r="172" spans="1:65" s="413" customFormat="1">
      <c r="B172" s="414"/>
      <c r="C172" s="415"/>
      <c r="D172" s="406" t="s">
        <v>144</v>
      </c>
      <c r="E172" s="416" t="s">
        <v>3</v>
      </c>
      <c r="F172" s="417" t="s">
        <v>1803</v>
      </c>
      <c r="G172" s="415"/>
      <c r="H172" s="418">
        <v>231.84200000000001</v>
      </c>
      <c r="I172" s="415"/>
      <c r="J172" s="415"/>
      <c r="K172" s="415"/>
      <c r="L172" s="189"/>
      <c r="M172" s="419"/>
      <c r="N172" s="415"/>
      <c r="O172" s="415"/>
      <c r="P172" s="415"/>
      <c r="Q172" s="415"/>
      <c r="R172" s="415"/>
      <c r="S172" s="415"/>
      <c r="T172" s="420"/>
      <c r="AT172" s="421" t="s">
        <v>144</v>
      </c>
      <c r="AU172" s="421" t="s">
        <v>77</v>
      </c>
      <c r="AV172" s="413" t="s">
        <v>152</v>
      </c>
      <c r="AW172" s="413" t="s">
        <v>30</v>
      </c>
      <c r="AX172" s="413" t="s">
        <v>70</v>
      </c>
      <c r="AY172" s="421" t="s">
        <v>135</v>
      </c>
    </row>
    <row r="173" spans="1:65" s="422" customFormat="1">
      <c r="B173" s="423"/>
      <c r="C173" s="424"/>
      <c r="D173" s="406" t="s">
        <v>144</v>
      </c>
      <c r="E173" s="425" t="s">
        <v>3</v>
      </c>
      <c r="F173" s="426" t="s">
        <v>147</v>
      </c>
      <c r="G173" s="424"/>
      <c r="H173" s="427">
        <v>231.84200000000001</v>
      </c>
      <c r="I173" s="424"/>
      <c r="J173" s="424"/>
      <c r="K173" s="424"/>
      <c r="L173" s="158"/>
      <c r="M173" s="428"/>
      <c r="N173" s="424"/>
      <c r="O173" s="424"/>
      <c r="P173" s="424"/>
      <c r="Q173" s="424"/>
      <c r="R173" s="424"/>
      <c r="S173" s="424"/>
      <c r="T173" s="429"/>
      <c r="AT173" s="430" t="s">
        <v>144</v>
      </c>
      <c r="AU173" s="430" t="s">
        <v>77</v>
      </c>
      <c r="AV173" s="422" t="s">
        <v>142</v>
      </c>
      <c r="AW173" s="422" t="s">
        <v>30</v>
      </c>
      <c r="AX173" s="422" t="s">
        <v>75</v>
      </c>
      <c r="AY173" s="430" t="s">
        <v>135</v>
      </c>
    </row>
    <row r="174" spans="1:65" s="310" customFormat="1" ht="16.5" customHeight="1">
      <c r="A174" s="308"/>
      <c r="B174" s="331"/>
      <c r="C174" s="391" t="s">
        <v>9</v>
      </c>
      <c r="D174" s="391" t="s">
        <v>137</v>
      </c>
      <c r="E174" s="392" t="s">
        <v>272</v>
      </c>
      <c r="F174" s="393" t="s">
        <v>1846</v>
      </c>
      <c r="G174" s="394" t="s">
        <v>244</v>
      </c>
      <c r="H174" s="395">
        <v>125.32</v>
      </c>
      <c r="I174" s="396"/>
      <c r="J174" s="396">
        <f>ROUND(I174*H174,2)</f>
        <v>0</v>
      </c>
      <c r="K174" s="393" t="s">
        <v>1800</v>
      </c>
      <c r="L174" s="31"/>
      <c r="M174" s="397" t="s">
        <v>3</v>
      </c>
      <c r="N174" s="398" t="s">
        <v>41</v>
      </c>
      <c r="O174" s="399">
        <v>8.9999999999999993E-3</v>
      </c>
      <c r="P174" s="399">
        <f>O174*H174</f>
        <v>1.1278799999999998</v>
      </c>
      <c r="Q174" s="399">
        <v>0</v>
      </c>
      <c r="R174" s="399">
        <f>Q174*H174</f>
        <v>0</v>
      </c>
      <c r="S174" s="399">
        <v>0</v>
      </c>
      <c r="T174" s="400">
        <f>S174*H174</f>
        <v>0</v>
      </c>
      <c r="U174" s="308"/>
      <c r="V174" s="308"/>
      <c r="W174" s="308"/>
      <c r="X174" s="308"/>
      <c r="Y174" s="308"/>
      <c r="Z174" s="308"/>
      <c r="AA174" s="308"/>
      <c r="AB174" s="308"/>
      <c r="AC174" s="308"/>
      <c r="AD174" s="308"/>
      <c r="AE174" s="308"/>
      <c r="AR174" s="401" t="s">
        <v>142</v>
      </c>
      <c r="AT174" s="401" t="s">
        <v>137</v>
      </c>
      <c r="AU174" s="401" t="s">
        <v>77</v>
      </c>
      <c r="AY174" s="304" t="s">
        <v>135</v>
      </c>
      <c r="BE174" s="402">
        <f>IF(N174="základní",J174,0)</f>
        <v>0</v>
      </c>
      <c r="BF174" s="402">
        <f>IF(N174="snížená",J174,0)</f>
        <v>0</v>
      </c>
      <c r="BG174" s="402">
        <f>IF(N174="zákl. přenesená",J174,0)</f>
        <v>0</v>
      </c>
      <c r="BH174" s="402">
        <f>IF(N174="sníž. přenesená",J174,0)</f>
        <v>0</v>
      </c>
      <c r="BI174" s="402">
        <f>IF(N174="nulová",J174,0)</f>
        <v>0</v>
      </c>
      <c r="BJ174" s="304" t="s">
        <v>75</v>
      </c>
      <c r="BK174" s="402">
        <f>ROUND(I174*H174,2)</f>
        <v>0</v>
      </c>
      <c r="BL174" s="304" t="s">
        <v>142</v>
      </c>
      <c r="BM174" s="401" t="s">
        <v>1847</v>
      </c>
    </row>
    <row r="175" spans="1:65" s="403" customFormat="1">
      <c r="B175" s="404"/>
      <c r="C175" s="405"/>
      <c r="D175" s="406" t="s">
        <v>144</v>
      </c>
      <c r="E175" s="407" t="s">
        <v>3</v>
      </c>
      <c r="F175" s="408" t="s">
        <v>1771</v>
      </c>
      <c r="G175" s="405"/>
      <c r="H175" s="409">
        <v>125.32</v>
      </c>
      <c r="I175" s="405"/>
      <c r="J175" s="405"/>
      <c r="K175" s="405"/>
      <c r="L175" s="151"/>
      <c r="M175" s="410"/>
      <c r="N175" s="405"/>
      <c r="O175" s="405"/>
      <c r="P175" s="405"/>
      <c r="Q175" s="405"/>
      <c r="R175" s="405"/>
      <c r="S175" s="405"/>
      <c r="T175" s="411"/>
      <c r="AT175" s="412" t="s">
        <v>144</v>
      </c>
      <c r="AU175" s="412" t="s">
        <v>77</v>
      </c>
      <c r="AV175" s="403" t="s">
        <v>77</v>
      </c>
      <c r="AW175" s="403" t="s">
        <v>30</v>
      </c>
      <c r="AX175" s="403" t="s">
        <v>70</v>
      </c>
      <c r="AY175" s="412" t="s">
        <v>135</v>
      </c>
    </row>
    <row r="176" spans="1:65" s="413" customFormat="1">
      <c r="B176" s="414"/>
      <c r="C176" s="415"/>
      <c r="D176" s="406" t="s">
        <v>144</v>
      </c>
      <c r="E176" s="416" t="s">
        <v>3</v>
      </c>
      <c r="F176" s="417" t="s">
        <v>1803</v>
      </c>
      <c r="G176" s="415"/>
      <c r="H176" s="418">
        <v>125.32</v>
      </c>
      <c r="I176" s="415"/>
      <c r="J176" s="415"/>
      <c r="K176" s="415"/>
      <c r="L176" s="189"/>
      <c r="M176" s="419"/>
      <c r="N176" s="415"/>
      <c r="O176" s="415"/>
      <c r="P176" s="415"/>
      <c r="Q176" s="415"/>
      <c r="R176" s="415"/>
      <c r="S176" s="415"/>
      <c r="T176" s="420"/>
      <c r="AT176" s="421" t="s">
        <v>144</v>
      </c>
      <c r="AU176" s="421" t="s">
        <v>77</v>
      </c>
      <c r="AV176" s="413" t="s">
        <v>152</v>
      </c>
      <c r="AW176" s="413" t="s">
        <v>30</v>
      </c>
      <c r="AX176" s="413" t="s">
        <v>70</v>
      </c>
      <c r="AY176" s="421" t="s">
        <v>135</v>
      </c>
    </row>
    <row r="177" spans="1:65" s="422" customFormat="1">
      <c r="B177" s="423"/>
      <c r="C177" s="424"/>
      <c r="D177" s="406" t="s">
        <v>144</v>
      </c>
      <c r="E177" s="425" t="s">
        <v>3</v>
      </c>
      <c r="F177" s="426" t="s">
        <v>147</v>
      </c>
      <c r="G177" s="424"/>
      <c r="H177" s="427">
        <v>125.32</v>
      </c>
      <c r="I177" s="424"/>
      <c r="J177" s="424"/>
      <c r="K177" s="424"/>
      <c r="L177" s="158"/>
      <c r="M177" s="428"/>
      <c r="N177" s="424"/>
      <c r="O177" s="424"/>
      <c r="P177" s="424"/>
      <c r="Q177" s="424"/>
      <c r="R177" s="424"/>
      <c r="S177" s="424"/>
      <c r="T177" s="429"/>
      <c r="AT177" s="430" t="s">
        <v>144</v>
      </c>
      <c r="AU177" s="430" t="s">
        <v>77</v>
      </c>
      <c r="AV177" s="422" t="s">
        <v>142</v>
      </c>
      <c r="AW177" s="422" t="s">
        <v>30</v>
      </c>
      <c r="AX177" s="422" t="s">
        <v>75</v>
      </c>
      <c r="AY177" s="430" t="s">
        <v>135</v>
      </c>
    </row>
    <row r="178" spans="1:65" s="310" customFormat="1" ht="24.2" customHeight="1">
      <c r="A178" s="308"/>
      <c r="B178" s="331"/>
      <c r="C178" s="391" t="s">
        <v>215</v>
      </c>
      <c r="D178" s="391" t="s">
        <v>137</v>
      </c>
      <c r="E178" s="392" t="s">
        <v>367</v>
      </c>
      <c r="F178" s="393" t="s">
        <v>1848</v>
      </c>
      <c r="G178" s="394" t="s">
        <v>244</v>
      </c>
      <c r="H178" s="395">
        <v>87.486000000000004</v>
      </c>
      <c r="I178" s="396"/>
      <c r="J178" s="396">
        <f>ROUND(I178*H178,2)</f>
        <v>0</v>
      </c>
      <c r="K178" s="393" t="s">
        <v>1800</v>
      </c>
      <c r="L178" s="31"/>
      <c r="M178" s="397" t="s">
        <v>3</v>
      </c>
      <c r="N178" s="398" t="s">
        <v>41</v>
      </c>
      <c r="O178" s="399">
        <v>0.32800000000000001</v>
      </c>
      <c r="P178" s="399">
        <f>O178*H178</f>
        <v>28.695408000000004</v>
      </c>
      <c r="Q178" s="399">
        <v>0</v>
      </c>
      <c r="R178" s="399">
        <f>Q178*H178</f>
        <v>0</v>
      </c>
      <c r="S178" s="399">
        <v>0</v>
      </c>
      <c r="T178" s="400">
        <f>S178*H178</f>
        <v>0</v>
      </c>
      <c r="U178" s="308"/>
      <c r="V178" s="308"/>
      <c r="W178" s="308"/>
      <c r="X178" s="308"/>
      <c r="Y178" s="308"/>
      <c r="Z178" s="308"/>
      <c r="AA178" s="308"/>
      <c r="AB178" s="308"/>
      <c r="AC178" s="308"/>
      <c r="AD178" s="308"/>
      <c r="AE178" s="308"/>
      <c r="AR178" s="401" t="s">
        <v>142</v>
      </c>
      <c r="AT178" s="401" t="s">
        <v>137</v>
      </c>
      <c r="AU178" s="401" t="s">
        <v>77</v>
      </c>
      <c r="AY178" s="304" t="s">
        <v>135</v>
      </c>
      <c r="BE178" s="402">
        <f>IF(N178="základní",J178,0)</f>
        <v>0</v>
      </c>
      <c r="BF178" s="402">
        <f>IF(N178="snížená",J178,0)</f>
        <v>0</v>
      </c>
      <c r="BG178" s="402">
        <f>IF(N178="zákl. přenesená",J178,0)</f>
        <v>0</v>
      </c>
      <c r="BH178" s="402">
        <f>IF(N178="sníž. přenesená",J178,0)</f>
        <v>0</v>
      </c>
      <c r="BI178" s="402">
        <f>IF(N178="nulová",J178,0)</f>
        <v>0</v>
      </c>
      <c r="BJ178" s="304" t="s">
        <v>75</v>
      </c>
      <c r="BK178" s="402">
        <f>ROUND(I178*H178,2)</f>
        <v>0</v>
      </c>
      <c r="BL178" s="304" t="s">
        <v>142</v>
      </c>
      <c r="BM178" s="401" t="s">
        <v>1849</v>
      </c>
    </row>
    <row r="179" spans="1:65" s="413" customFormat="1">
      <c r="B179" s="414"/>
      <c r="C179" s="415"/>
      <c r="D179" s="406" t="s">
        <v>144</v>
      </c>
      <c r="E179" s="416" t="s">
        <v>1778</v>
      </c>
      <c r="F179" s="417" t="s">
        <v>1803</v>
      </c>
      <c r="G179" s="415"/>
      <c r="H179" s="418">
        <v>0</v>
      </c>
      <c r="I179" s="415"/>
      <c r="J179" s="415"/>
      <c r="K179" s="415"/>
      <c r="L179" s="189"/>
      <c r="M179" s="419"/>
      <c r="N179" s="415"/>
      <c r="O179" s="415"/>
      <c r="P179" s="415"/>
      <c r="Q179" s="415"/>
      <c r="R179" s="415"/>
      <c r="S179" s="415"/>
      <c r="T179" s="420"/>
      <c r="AT179" s="421" t="s">
        <v>144</v>
      </c>
      <c r="AU179" s="421" t="s">
        <v>77</v>
      </c>
      <c r="AV179" s="413" t="s">
        <v>152</v>
      </c>
      <c r="AW179" s="413" t="s">
        <v>30</v>
      </c>
      <c r="AX179" s="413" t="s">
        <v>70</v>
      </c>
      <c r="AY179" s="421" t="s">
        <v>135</v>
      </c>
    </row>
    <row r="180" spans="1:65" s="431" customFormat="1">
      <c r="B180" s="432"/>
      <c r="C180" s="433"/>
      <c r="D180" s="406" t="s">
        <v>144</v>
      </c>
      <c r="E180" s="434" t="s">
        <v>3</v>
      </c>
      <c r="F180" s="435" t="s">
        <v>1850</v>
      </c>
      <c r="G180" s="433"/>
      <c r="H180" s="434" t="s">
        <v>3</v>
      </c>
      <c r="I180" s="433"/>
      <c r="J180" s="433"/>
      <c r="K180" s="433"/>
      <c r="L180" s="144"/>
      <c r="M180" s="436"/>
      <c r="N180" s="433"/>
      <c r="O180" s="433"/>
      <c r="P180" s="433"/>
      <c r="Q180" s="433"/>
      <c r="R180" s="433"/>
      <c r="S180" s="433"/>
      <c r="T180" s="437"/>
      <c r="AT180" s="438" t="s">
        <v>144</v>
      </c>
      <c r="AU180" s="438" t="s">
        <v>77</v>
      </c>
      <c r="AV180" s="431" t="s">
        <v>75</v>
      </c>
      <c r="AW180" s="431" t="s">
        <v>30</v>
      </c>
      <c r="AX180" s="431" t="s">
        <v>70</v>
      </c>
      <c r="AY180" s="438" t="s">
        <v>135</v>
      </c>
    </row>
    <row r="181" spans="1:65" s="403" customFormat="1">
      <c r="B181" s="404"/>
      <c r="C181" s="405"/>
      <c r="D181" s="406" t="s">
        <v>144</v>
      </c>
      <c r="E181" s="407" t="s">
        <v>3</v>
      </c>
      <c r="F181" s="408" t="s">
        <v>1851</v>
      </c>
      <c r="G181" s="405"/>
      <c r="H181" s="409">
        <v>86.76</v>
      </c>
      <c r="I181" s="405"/>
      <c r="J181" s="405"/>
      <c r="K181" s="405"/>
      <c r="L181" s="151"/>
      <c r="M181" s="410"/>
      <c r="N181" s="405"/>
      <c r="O181" s="405"/>
      <c r="P181" s="405"/>
      <c r="Q181" s="405"/>
      <c r="R181" s="405"/>
      <c r="S181" s="405"/>
      <c r="T181" s="411"/>
      <c r="AT181" s="412" t="s">
        <v>144</v>
      </c>
      <c r="AU181" s="412" t="s">
        <v>77</v>
      </c>
      <c r="AV181" s="403" t="s">
        <v>77</v>
      </c>
      <c r="AW181" s="403" t="s">
        <v>30</v>
      </c>
      <c r="AX181" s="403" t="s">
        <v>70</v>
      </c>
      <c r="AY181" s="412" t="s">
        <v>135</v>
      </c>
    </row>
    <row r="182" spans="1:65" s="403" customFormat="1">
      <c r="B182" s="404"/>
      <c r="C182" s="405"/>
      <c r="D182" s="406" t="s">
        <v>144</v>
      </c>
      <c r="E182" s="407" t="s">
        <v>3</v>
      </c>
      <c r="F182" s="408" t="s">
        <v>1852</v>
      </c>
      <c r="G182" s="405"/>
      <c r="H182" s="409">
        <v>0.72599999999999998</v>
      </c>
      <c r="I182" s="405"/>
      <c r="J182" s="405"/>
      <c r="K182" s="405"/>
      <c r="L182" s="151"/>
      <c r="M182" s="410"/>
      <c r="N182" s="405"/>
      <c r="O182" s="405"/>
      <c r="P182" s="405"/>
      <c r="Q182" s="405"/>
      <c r="R182" s="405"/>
      <c r="S182" s="405"/>
      <c r="T182" s="411"/>
      <c r="AT182" s="412" t="s">
        <v>144</v>
      </c>
      <c r="AU182" s="412" t="s">
        <v>77</v>
      </c>
      <c r="AV182" s="403" t="s">
        <v>77</v>
      </c>
      <c r="AW182" s="403" t="s">
        <v>30</v>
      </c>
      <c r="AX182" s="403" t="s">
        <v>70</v>
      </c>
      <c r="AY182" s="412" t="s">
        <v>135</v>
      </c>
    </row>
    <row r="183" spans="1:65" s="413" customFormat="1">
      <c r="B183" s="414"/>
      <c r="C183" s="415"/>
      <c r="D183" s="406" t="s">
        <v>144</v>
      </c>
      <c r="E183" s="416" t="s">
        <v>1772</v>
      </c>
      <c r="F183" s="417" t="s">
        <v>1803</v>
      </c>
      <c r="G183" s="415"/>
      <c r="H183" s="418">
        <v>87.486000000000004</v>
      </c>
      <c r="I183" s="415"/>
      <c r="J183" s="415"/>
      <c r="K183" s="415"/>
      <c r="L183" s="189"/>
      <c r="M183" s="419"/>
      <c r="N183" s="415"/>
      <c r="O183" s="415"/>
      <c r="P183" s="415"/>
      <c r="Q183" s="415"/>
      <c r="R183" s="415"/>
      <c r="S183" s="415"/>
      <c r="T183" s="420"/>
      <c r="AT183" s="421" t="s">
        <v>144</v>
      </c>
      <c r="AU183" s="421" t="s">
        <v>77</v>
      </c>
      <c r="AV183" s="413" t="s">
        <v>152</v>
      </c>
      <c r="AW183" s="413" t="s">
        <v>30</v>
      </c>
      <c r="AX183" s="413" t="s">
        <v>70</v>
      </c>
      <c r="AY183" s="421" t="s">
        <v>135</v>
      </c>
    </row>
    <row r="184" spans="1:65" s="422" customFormat="1">
      <c r="B184" s="423"/>
      <c r="C184" s="424"/>
      <c r="D184" s="406" t="s">
        <v>144</v>
      </c>
      <c r="E184" s="425" t="s">
        <v>3</v>
      </c>
      <c r="F184" s="426" t="s">
        <v>147</v>
      </c>
      <c r="G184" s="424"/>
      <c r="H184" s="427">
        <v>87.486000000000004</v>
      </c>
      <c r="I184" s="424"/>
      <c r="J184" s="424"/>
      <c r="K184" s="424"/>
      <c r="L184" s="158"/>
      <c r="M184" s="428"/>
      <c r="N184" s="424"/>
      <c r="O184" s="424"/>
      <c r="P184" s="424"/>
      <c r="Q184" s="424"/>
      <c r="R184" s="424"/>
      <c r="S184" s="424"/>
      <c r="T184" s="429"/>
      <c r="AT184" s="430" t="s">
        <v>144</v>
      </c>
      <c r="AU184" s="430" t="s">
        <v>77</v>
      </c>
      <c r="AV184" s="422" t="s">
        <v>142</v>
      </c>
      <c r="AW184" s="422" t="s">
        <v>30</v>
      </c>
      <c r="AX184" s="422" t="s">
        <v>75</v>
      </c>
      <c r="AY184" s="430" t="s">
        <v>135</v>
      </c>
    </row>
    <row r="185" spans="1:65" s="310" customFormat="1" ht="16.5" customHeight="1">
      <c r="A185" s="308"/>
      <c r="B185" s="331"/>
      <c r="C185" s="439" t="s">
        <v>220</v>
      </c>
      <c r="D185" s="439" t="s">
        <v>368</v>
      </c>
      <c r="E185" s="440" t="s">
        <v>369</v>
      </c>
      <c r="F185" s="441" t="s">
        <v>370</v>
      </c>
      <c r="G185" s="442" t="s">
        <v>268</v>
      </c>
      <c r="H185" s="443">
        <v>87.486000000000004</v>
      </c>
      <c r="I185" s="444"/>
      <c r="J185" s="444">
        <f>ROUND(I185*H185,2)</f>
        <v>0</v>
      </c>
      <c r="K185" s="441" t="s">
        <v>1800</v>
      </c>
      <c r="L185" s="174"/>
      <c r="M185" s="445" t="s">
        <v>3</v>
      </c>
      <c r="N185" s="446" t="s">
        <v>41</v>
      </c>
      <c r="O185" s="399">
        <v>0</v>
      </c>
      <c r="P185" s="399">
        <f>O185*H185</f>
        <v>0</v>
      </c>
      <c r="Q185" s="399">
        <v>1</v>
      </c>
      <c r="R185" s="399">
        <f>Q185*H185</f>
        <v>87.486000000000004</v>
      </c>
      <c r="S185" s="399">
        <v>0</v>
      </c>
      <c r="T185" s="400">
        <f>S185*H185</f>
        <v>0</v>
      </c>
      <c r="U185" s="308"/>
      <c r="V185" s="308"/>
      <c r="W185" s="308"/>
      <c r="X185" s="308"/>
      <c r="Y185" s="308"/>
      <c r="Z185" s="308"/>
      <c r="AA185" s="308"/>
      <c r="AB185" s="308"/>
      <c r="AC185" s="308"/>
      <c r="AD185" s="308"/>
      <c r="AE185" s="308"/>
      <c r="AR185" s="401" t="s">
        <v>176</v>
      </c>
      <c r="AT185" s="401" t="s">
        <v>368</v>
      </c>
      <c r="AU185" s="401" t="s">
        <v>77</v>
      </c>
      <c r="AY185" s="304" t="s">
        <v>135</v>
      </c>
      <c r="BE185" s="402">
        <f>IF(N185="základní",J185,0)</f>
        <v>0</v>
      </c>
      <c r="BF185" s="402">
        <f>IF(N185="snížená",J185,0)</f>
        <v>0</v>
      </c>
      <c r="BG185" s="402">
        <f>IF(N185="zákl. přenesená",J185,0)</f>
        <v>0</v>
      </c>
      <c r="BH185" s="402">
        <f>IF(N185="sníž. přenesená",J185,0)</f>
        <v>0</v>
      </c>
      <c r="BI185" s="402">
        <f>IF(N185="nulová",J185,0)</f>
        <v>0</v>
      </c>
      <c r="BJ185" s="304" t="s">
        <v>75</v>
      </c>
      <c r="BK185" s="402">
        <f>ROUND(I185*H185,2)</f>
        <v>0</v>
      </c>
      <c r="BL185" s="304" t="s">
        <v>142</v>
      </c>
      <c r="BM185" s="401" t="s">
        <v>1853</v>
      </c>
    </row>
    <row r="186" spans="1:65" s="310" customFormat="1" ht="24.2" customHeight="1">
      <c r="A186" s="308"/>
      <c r="B186" s="331"/>
      <c r="C186" s="391" t="s">
        <v>225</v>
      </c>
      <c r="D186" s="391" t="s">
        <v>137</v>
      </c>
      <c r="E186" s="392" t="s">
        <v>1854</v>
      </c>
      <c r="F186" s="393" t="s">
        <v>1855</v>
      </c>
      <c r="G186" s="394" t="s">
        <v>244</v>
      </c>
      <c r="H186" s="395">
        <v>28.92</v>
      </c>
      <c r="I186" s="396"/>
      <c r="J186" s="396">
        <f>ROUND(I186*H186,2)</f>
        <v>0</v>
      </c>
      <c r="K186" s="393" t="s">
        <v>1800</v>
      </c>
      <c r="L186" s="31"/>
      <c r="M186" s="397" t="s">
        <v>3</v>
      </c>
      <c r="N186" s="398" t="s">
        <v>41</v>
      </c>
      <c r="O186" s="399">
        <v>0.435</v>
      </c>
      <c r="P186" s="399">
        <f>O186*H186</f>
        <v>12.580200000000001</v>
      </c>
      <c r="Q186" s="399">
        <v>0</v>
      </c>
      <c r="R186" s="399">
        <f>Q186*H186</f>
        <v>0</v>
      </c>
      <c r="S186" s="399">
        <v>0</v>
      </c>
      <c r="T186" s="400">
        <f>S186*H186</f>
        <v>0</v>
      </c>
      <c r="U186" s="308"/>
      <c r="V186" s="308"/>
      <c r="W186" s="308"/>
      <c r="X186" s="308"/>
      <c r="Y186" s="308"/>
      <c r="Z186" s="308"/>
      <c r="AA186" s="308"/>
      <c r="AB186" s="308"/>
      <c r="AC186" s="308"/>
      <c r="AD186" s="308"/>
      <c r="AE186" s="308"/>
      <c r="AR186" s="401" t="s">
        <v>142</v>
      </c>
      <c r="AT186" s="401" t="s">
        <v>137</v>
      </c>
      <c r="AU186" s="401" t="s">
        <v>77</v>
      </c>
      <c r="AY186" s="304" t="s">
        <v>135</v>
      </c>
      <c r="BE186" s="402">
        <f>IF(N186="základní",J186,0)</f>
        <v>0</v>
      </c>
      <c r="BF186" s="402">
        <f>IF(N186="snížená",J186,0)</f>
        <v>0</v>
      </c>
      <c r="BG186" s="402">
        <f>IF(N186="zákl. přenesená",J186,0)</f>
        <v>0</v>
      </c>
      <c r="BH186" s="402">
        <f>IF(N186="sníž. přenesená",J186,0)</f>
        <v>0</v>
      </c>
      <c r="BI186" s="402">
        <f>IF(N186="nulová",J186,0)</f>
        <v>0</v>
      </c>
      <c r="BJ186" s="304" t="s">
        <v>75</v>
      </c>
      <c r="BK186" s="402">
        <f>ROUND(I186*H186,2)</f>
        <v>0</v>
      </c>
      <c r="BL186" s="304" t="s">
        <v>142</v>
      </c>
      <c r="BM186" s="401" t="s">
        <v>1856</v>
      </c>
    </row>
    <row r="187" spans="1:65" s="403" customFormat="1">
      <c r="B187" s="404"/>
      <c r="C187" s="405"/>
      <c r="D187" s="406" t="s">
        <v>144</v>
      </c>
      <c r="E187" s="407" t="s">
        <v>3</v>
      </c>
      <c r="F187" s="408" t="s">
        <v>1857</v>
      </c>
      <c r="G187" s="405"/>
      <c r="H187" s="409">
        <v>28.92</v>
      </c>
      <c r="I187" s="405"/>
      <c r="J187" s="405"/>
      <c r="K187" s="405"/>
      <c r="L187" s="151"/>
      <c r="M187" s="410"/>
      <c r="N187" s="405"/>
      <c r="O187" s="405"/>
      <c r="P187" s="405"/>
      <c r="Q187" s="405"/>
      <c r="R187" s="405"/>
      <c r="S187" s="405"/>
      <c r="T187" s="411"/>
      <c r="AT187" s="412" t="s">
        <v>144</v>
      </c>
      <c r="AU187" s="412" t="s">
        <v>77</v>
      </c>
      <c r="AV187" s="403" t="s">
        <v>77</v>
      </c>
      <c r="AW187" s="403" t="s">
        <v>30</v>
      </c>
      <c r="AX187" s="403" t="s">
        <v>70</v>
      </c>
      <c r="AY187" s="412" t="s">
        <v>135</v>
      </c>
    </row>
    <row r="188" spans="1:65" s="413" customFormat="1">
      <c r="B188" s="414"/>
      <c r="C188" s="415"/>
      <c r="D188" s="406" t="s">
        <v>144</v>
      </c>
      <c r="E188" s="416" t="s">
        <v>3</v>
      </c>
      <c r="F188" s="417" t="s">
        <v>1803</v>
      </c>
      <c r="G188" s="415"/>
      <c r="H188" s="418">
        <v>28.92</v>
      </c>
      <c r="I188" s="415"/>
      <c r="J188" s="415"/>
      <c r="K188" s="415"/>
      <c r="L188" s="189"/>
      <c r="M188" s="419"/>
      <c r="N188" s="415"/>
      <c r="O188" s="415"/>
      <c r="P188" s="415"/>
      <c r="Q188" s="415"/>
      <c r="R188" s="415"/>
      <c r="S188" s="415"/>
      <c r="T188" s="420"/>
      <c r="AT188" s="421" t="s">
        <v>144</v>
      </c>
      <c r="AU188" s="421" t="s">
        <v>77</v>
      </c>
      <c r="AV188" s="413" t="s">
        <v>152</v>
      </c>
      <c r="AW188" s="413" t="s">
        <v>30</v>
      </c>
      <c r="AX188" s="413" t="s">
        <v>70</v>
      </c>
      <c r="AY188" s="421" t="s">
        <v>135</v>
      </c>
    </row>
    <row r="189" spans="1:65" s="422" customFormat="1">
      <c r="B189" s="423"/>
      <c r="C189" s="424"/>
      <c r="D189" s="406" t="s">
        <v>144</v>
      </c>
      <c r="E189" s="425" t="s">
        <v>3</v>
      </c>
      <c r="F189" s="426" t="s">
        <v>147</v>
      </c>
      <c r="G189" s="424"/>
      <c r="H189" s="427">
        <v>28.92</v>
      </c>
      <c r="I189" s="424"/>
      <c r="J189" s="424"/>
      <c r="K189" s="424"/>
      <c r="L189" s="158"/>
      <c r="M189" s="428"/>
      <c r="N189" s="424"/>
      <c r="O189" s="424"/>
      <c r="P189" s="424"/>
      <c r="Q189" s="424"/>
      <c r="R189" s="424"/>
      <c r="S189" s="424"/>
      <c r="T189" s="429"/>
      <c r="AT189" s="430" t="s">
        <v>144</v>
      </c>
      <c r="AU189" s="430" t="s">
        <v>77</v>
      </c>
      <c r="AV189" s="422" t="s">
        <v>142</v>
      </c>
      <c r="AW189" s="422" t="s">
        <v>30</v>
      </c>
      <c r="AX189" s="422" t="s">
        <v>75</v>
      </c>
      <c r="AY189" s="430" t="s">
        <v>135</v>
      </c>
    </row>
    <row r="190" spans="1:65" s="310" customFormat="1" ht="16.5" customHeight="1">
      <c r="A190" s="308"/>
      <c r="B190" s="331"/>
      <c r="C190" s="439" t="s">
        <v>232</v>
      </c>
      <c r="D190" s="439" t="s">
        <v>368</v>
      </c>
      <c r="E190" s="440" t="s">
        <v>1858</v>
      </c>
      <c r="F190" s="441" t="s">
        <v>1859</v>
      </c>
      <c r="G190" s="442" t="s">
        <v>268</v>
      </c>
      <c r="H190" s="443">
        <v>57.84</v>
      </c>
      <c r="I190" s="444"/>
      <c r="J190" s="444">
        <f>ROUND(I190*H190,2)</f>
        <v>0</v>
      </c>
      <c r="K190" s="441" t="s">
        <v>1800</v>
      </c>
      <c r="L190" s="174"/>
      <c r="M190" s="445" t="s">
        <v>3</v>
      </c>
      <c r="N190" s="446" t="s">
        <v>41</v>
      </c>
      <c r="O190" s="399">
        <v>0</v>
      </c>
      <c r="P190" s="399">
        <f>O190*H190</f>
        <v>0</v>
      </c>
      <c r="Q190" s="399">
        <v>1</v>
      </c>
      <c r="R190" s="399">
        <f>Q190*H190</f>
        <v>57.84</v>
      </c>
      <c r="S190" s="399">
        <v>0</v>
      </c>
      <c r="T190" s="400">
        <f>S190*H190</f>
        <v>0</v>
      </c>
      <c r="U190" s="308"/>
      <c r="V190" s="308"/>
      <c r="W190" s="308"/>
      <c r="X190" s="308"/>
      <c r="Y190" s="308"/>
      <c r="Z190" s="308"/>
      <c r="AA190" s="308"/>
      <c r="AB190" s="308"/>
      <c r="AC190" s="308"/>
      <c r="AD190" s="308"/>
      <c r="AE190" s="308"/>
      <c r="AR190" s="401" t="s">
        <v>176</v>
      </c>
      <c r="AT190" s="401" t="s">
        <v>368</v>
      </c>
      <c r="AU190" s="401" t="s">
        <v>77</v>
      </c>
      <c r="AY190" s="304" t="s">
        <v>135</v>
      </c>
      <c r="BE190" s="402">
        <f>IF(N190="základní",J190,0)</f>
        <v>0</v>
      </c>
      <c r="BF190" s="402">
        <f>IF(N190="snížená",J190,0)</f>
        <v>0</v>
      </c>
      <c r="BG190" s="402">
        <f>IF(N190="zákl. přenesená",J190,0)</f>
        <v>0</v>
      </c>
      <c r="BH190" s="402">
        <f>IF(N190="sníž. přenesená",J190,0)</f>
        <v>0</v>
      </c>
      <c r="BI190" s="402">
        <f>IF(N190="nulová",J190,0)</f>
        <v>0</v>
      </c>
      <c r="BJ190" s="304" t="s">
        <v>75</v>
      </c>
      <c r="BK190" s="402">
        <f>ROUND(I190*H190,2)</f>
        <v>0</v>
      </c>
      <c r="BL190" s="304" t="s">
        <v>142</v>
      </c>
      <c r="BM190" s="401" t="s">
        <v>1860</v>
      </c>
    </row>
    <row r="191" spans="1:65" s="403" customFormat="1">
      <c r="B191" s="404"/>
      <c r="C191" s="405"/>
      <c r="D191" s="406" t="s">
        <v>144</v>
      </c>
      <c r="E191" s="405"/>
      <c r="F191" s="408" t="s">
        <v>1861</v>
      </c>
      <c r="G191" s="405"/>
      <c r="H191" s="409">
        <v>57.84</v>
      </c>
      <c r="I191" s="405"/>
      <c r="J191" s="405"/>
      <c r="K191" s="405"/>
      <c r="L191" s="151"/>
      <c r="M191" s="410"/>
      <c r="N191" s="405"/>
      <c r="O191" s="405"/>
      <c r="P191" s="405"/>
      <c r="Q191" s="405"/>
      <c r="R191" s="405"/>
      <c r="S191" s="405"/>
      <c r="T191" s="411"/>
      <c r="AT191" s="412" t="s">
        <v>144</v>
      </c>
      <c r="AU191" s="412" t="s">
        <v>77</v>
      </c>
      <c r="AV191" s="403" t="s">
        <v>77</v>
      </c>
      <c r="AW191" s="403" t="s">
        <v>4</v>
      </c>
      <c r="AX191" s="403" t="s">
        <v>75</v>
      </c>
      <c r="AY191" s="412" t="s">
        <v>135</v>
      </c>
    </row>
    <row r="192" spans="1:65" s="310" customFormat="1" ht="24.2" customHeight="1">
      <c r="A192" s="308"/>
      <c r="B192" s="331"/>
      <c r="C192" s="391" t="s">
        <v>237</v>
      </c>
      <c r="D192" s="391" t="s">
        <v>137</v>
      </c>
      <c r="E192" s="392" t="s">
        <v>1862</v>
      </c>
      <c r="F192" s="393" t="s">
        <v>1863</v>
      </c>
      <c r="G192" s="394" t="s">
        <v>140</v>
      </c>
      <c r="H192" s="395">
        <v>120.5</v>
      </c>
      <c r="I192" s="396"/>
      <c r="J192" s="396">
        <f>ROUND(I192*H192,2)</f>
        <v>0</v>
      </c>
      <c r="K192" s="393" t="s">
        <v>1800</v>
      </c>
      <c r="L192" s="31"/>
      <c r="M192" s="397" t="s">
        <v>3</v>
      </c>
      <c r="N192" s="398" t="s">
        <v>41</v>
      </c>
      <c r="O192" s="399">
        <v>2.5000000000000001E-2</v>
      </c>
      <c r="P192" s="399">
        <f>O192*H192</f>
        <v>3.0125000000000002</v>
      </c>
      <c r="Q192" s="399">
        <v>0</v>
      </c>
      <c r="R192" s="399">
        <f>Q192*H192</f>
        <v>0</v>
      </c>
      <c r="S192" s="399">
        <v>0</v>
      </c>
      <c r="T192" s="400">
        <f>S192*H192</f>
        <v>0</v>
      </c>
      <c r="U192" s="308"/>
      <c r="V192" s="308"/>
      <c r="W192" s="308"/>
      <c r="X192" s="308"/>
      <c r="Y192" s="308"/>
      <c r="Z192" s="308"/>
      <c r="AA192" s="308"/>
      <c r="AB192" s="308"/>
      <c r="AC192" s="308"/>
      <c r="AD192" s="308"/>
      <c r="AE192" s="308"/>
      <c r="AR192" s="401" t="s">
        <v>142</v>
      </c>
      <c r="AT192" s="401" t="s">
        <v>137</v>
      </c>
      <c r="AU192" s="401" t="s">
        <v>77</v>
      </c>
      <c r="AY192" s="304" t="s">
        <v>135</v>
      </c>
      <c r="BE192" s="402">
        <f>IF(N192="základní",J192,0)</f>
        <v>0</v>
      </c>
      <c r="BF192" s="402">
        <f>IF(N192="snížená",J192,0)</f>
        <v>0</v>
      </c>
      <c r="BG192" s="402">
        <f>IF(N192="zákl. přenesená",J192,0)</f>
        <v>0</v>
      </c>
      <c r="BH192" s="402">
        <f>IF(N192="sníž. přenesená",J192,0)</f>
        <v>0</v>
      </c>
      <c r="BI192" s="402">
        <f>IF(N192="nulová",J192,0)</f>
        <v>0</v>
      </c>
      <c r="BJ192" s="304" t="s">
        <v>75</v>
      </c>
      <c r="BK192" s="402">
        <f>ROUND(I192*H192,2)</f>
        <v>0</v>
      </c>
      <c r="BL192" s="304" t="s">
        <v>142</v>
      </c>
      <c r="BM192" s="401" t="s">
        <v>1864</v>
      </c>
    </row>
    <row r="193" spans="1:65" s="403" customFormat="1">
      <c r="B193" s="404"/>
      <c r="C193" s="405"/>
      <c r="D193" s="406" t="s">
        <v>144</v>
      </c>
      <c r="E193" s="407" t="s">
        <v>3</v>
      </c>
      <c r="F193" s="408" t="s">
        <v>1865</v>
      </c>
      <c r="G193" s="405"/>
      <c r="H193" s="409">
        <v>120.5</v>
      </c>
      <c r="I193" s="405"/>
      <c r="J193" s="405"/>
      <c r="K193" s="405"/>
      <c r="L193" s="151"/>
      <c r="M193" s="410"/>
      <c r="N193" s="405"/>
      <c r="O193" s="405"/>
      <c r="P193" s="405"/>
      <c r="Q193" s="405"/>
      <c r="R193" s="405"/>
      <c r="S193" s="405"/>
      <c r="T193" s="411"/>
      <c r="AT193" s="412" t="s">
        <v>144</v>
      </c>
      <c r="AU193" s="412" t="s">
        <v>77</v>
      </c>
      <c r="AV193" s="403" t="s">
        <v>77</v>
      </c>
      <c r="AW193" s="403" t="s">
        <v>30</v>
      </c>
      <c r="AX193" s="403" t="s">
        <v>70</v>
      </c>
      <c r="AY193" s="412" t="s">
        <v>135</v>
      </c>
    </row>
    <row r="194" spans="1:65" s="413" customFormat="1">
      <c r="B194" s="414"/>
      <c r="C194" s="415"/>
      <c r="D194" s="406" t="s">
        <v>144</v>
      </c>
      <c r="E194" s="416" t="s">
        <v>3</v>
      </c>
      <c r="F194" s="417" t="s">
        <v>1803</v>
      </c>
      <c r="G194" s="415"/>
      <c r="H194" s="418">
        <v>120.5</v>
      </c>
      <c r="I194" s="415"/>
      <c r="J194" s="415"/>
      <c r="K194" s="415"/>
      <c r="L194" s="189"/>
      <c r="M194" s="419"/>
      <c r="N194" s="415"/>
      <c r="O194" s="415"/>
      <c r="P194" s="415"/>
      <c r="Q194" s="415"/>
      <c r="R194" s="415"/>
      <c r="S194" s="415"/>
      <c r="T194" s="420"/>
      <c r="AT194" s="421" t="s">
        <v>144</v>
      </c>
      <c r="AU194" s="421" t="s">
        <v>77</v>
      </c>
      <c r="AV194" s="413" t="s">
        <v>152</v>
      </c>
      <c r="AW194" s="413" t="s">
        <v>30</v>
      </c>
      <c r="AX194" s="413" t="s">
        <v>70</v>
      </c>
      <c r="AY194" s="421" t="s">
        <v>135</v>
      </c>
    </row>
    <row r="195" spans="1:65" s="422" customFormat="1">
      <c r="B195" s="423"/>
      <c r="C195" s="424"/>
      <c r="D195" s="406" t="s">
        <v>144</v>
      </c>
      <c r="E195" s="425" t="s">
        <v>3</v>
      </c>
      <c r="F195" s="426" t="s">
        <v>147</v>
      </c>
      <c r="G195" s="424"/>
      <c r="H195" s="427">
        <v>120.5</v>
      </c>
      <c r="I195" s="424"/>
      <c r="J195" s="424"/>
      <c r="K195" s="424"/>
      <c r="L195" s="158"/>
      <c r="M195" s="428"/>
      <c r="N195" s="424"/>
      <c r="O195" s="424"/>
      <c r="P195" s="424"/>
      <c r="Q195" s="424"/>
      <c r="R195" s="424"/>
      <c r="S195" s="424"/>
      <c r="T195" s="429"/>
      <c r="AT195" s="430" t="s">
        <v>144</v>
      </c>
      <c r="AU195" s="430" t="s">
        <v>77</v>
      </c>
      <c r="AV195" s="422" t="s">
        <v>142</v>
      </c>
      <c r="AW195" s="422" t="s">
        <v>30</v>
      </c>
      <c r="AX195" s="422" t="s">
        <v>75</v>
      </c>
      <c r="AY195" s="430" t="s">
        <v>135</v>
      </c>
    </row>
    <row r="196" spans="1:65" s="377" customFormat="1" ht="22.9" customHeight="1">
      <c r="B196" s="378"/>
      <c r="C196" s="379"/>
      <c r="D196" s="380" t="s">
        <v>69</v>
      </c>
      <c r="E196" s="389" t="s">
        <v>142</v>
      </c>
      <c r="F196" s="389" t="s">
        <v>373</v>
      </c>
      <c r="G196" s="379"/>
      <c r="H196" s="379"/>
      <c r="I196" s="379"/>
      <c r="J196" s="390">
        <f>BK196</f>
        <v>0</v>
      </c>
      <c r="K196" s="379"/>
      <c r="L196" s="119"/>
      <c r="M196" s="383"/>
      <c r="N196" s="379"/>
      <c r="O196" s="379"/>
      <c r="P196" s="384">
        <f>SUM(P197:P208)</f>
        <v>16.852197</v>
      </c>
      <c r="Q196" s="379"/>
      <c r="R196" s="384">
        <f>SUM(R197:R208)</f>
        <v>1.2753240000000001E-2</v>
      </c>
      <c r="S196" s="379"/>
      <c r="T196" s="385">
        <f>SUM(T197:T208)</f>
        <v>0</v>
      </c>
      <c r="AR196" s="386" t="s">
        <v>75</v>
      </c>
      <c r="AT196" s="387" t="s">
        <v>69</v>
      </c>
      <c r="AU196" s="387" t="s">
        <v>75</v>
      </c>
      <c r="AY196" s="386" t="s">
        <v>135</v>
      </c>
      <c r="BK196" s="388">
        <f>SUM(BK197:BK208)</f>
        <v>0</v>
      </c>
    </row>
    <row r="197" spans="1:65" s="310" customFormat="1" ht="24.2" customHeight="1">
      <c r="A197" s="308"/>
      <c r="B197" s="331"/>
      <c r="C197" s="391" t="s">
        <v>8</v>
      </c>
      <c r="D197" s="391" t="s">
        <v>137</v>
      </c>
      <c r="E197" s="392" t="s">
        <v>1866</v>
      </c>
      <c r="F197" s="393" t="s">
        <v>1867</v>
      </c>
      <c r="G197" s="394" t="s">
        <v>244</v>
      </c>
      <c r="H197" s="395">
        <v>9.64</v>
      </c>
      <c r="I197" s="396"/>
      <c r="J197" s="396">
        <f>ROUND(I197*H197,2)</f>
        <v>0</v>
      </c>
      <c r="K197" s="393" t="s">
        <v>1800</v>
      </c>
      <c r="L197" s="31"/>
      <c r="M197" s="397" t="s">
        <v>3</v>
      </c>
      <c r="N197" s="398" t="s">
        <v>41</v>
      </c>
      <c r="O197" s="399">
        <v>1.6950000000000001</v>
      </c>
      <c r="P197" s="399">
        <f>O197*H197</f>
        <v>16.3398</v>
      </c>
      <c r="Q197" s="399">
        <v>0</v>
      </c>
      <c r="R197" s="399">
        <f>Q197*H197</f>
        <v>0</v>
      </c>
      <c r="S197" s="399">
        <v>0</v>
      </c>
      <c r="T197" s="400">
        <f>S197*H197</f>
        <v>0</v>
      </c>
      <c r="U197" s="308"/>
      <c r="V197" s="308"/>
      <c r="W197" s="308"/>
      <c r="X197" s="308"/>
      <c r="Y197" s="308"/>
      <c r="Z197" s="308"/>
      <c r="AA197" s="308"/>
      <c r="AB197" s="308"/>
      <c r="AC197" s="308"/>
      <c r="AD197" s="308"/>
      <c r="AE197" s="308"/>
      <c r="AR197" s="401" t="s">
        <v>142</v>
      </c>
      <c r="AT197" s="401" t="s">
        <v>137</v>
      </c>
      <c r="AU197" s="401" t="s">
        <v>77</v>
      </c>
      <c r="AY197" s="304" t="s">
        <v>135</v>
      </c>
      <c r="BE197" s="402">
        <f>IF(N197="základní",J197,0)</f>
        <v>0</v>
      </c>
      <c r="BF197" s="402">
        <f>IF(N197="snížená",J197,0)</f>
        <v>0</v>
      </c>
      <c r="BG197" s="402">
        <f>IF(N197="zákl. přenesená",J197,0)</f>
        <v>0</v>
      </c>
      <c r="BH197" s="402">
        <f>IF(N197="sníž. přenesená",J197,0)</f>
        <v>0</v>
      </c>
      <c r="BI197" s="402">
        <f>IF(N197="nulová",J197,0)</f>
        <v>0</v>
      </c>
      <c r="BJ197" s="304" t="s">
        <v>75</v>
      </c>
      <c r="BK197" s="402">
        <f>ROUND(I197*H197,2)</f>
        <v>0</v>
      </c>
      <c r="BL197" s="304" t="s">
        <v>142</v>
      </c>
      <c r="BM197" s="401" t="s">
        <v>1868</v>
      </c>
    </row>
    <row r="198" spans="1:65" s="403" customFormat="1">
      <c r="B198" s="404"/>
      <c r="C198" s="405"/>
      <c r="D198" s="406" t="s">
        <v>144</v>
      </c>
      <c r="E198" s="407" t="s">
        <v>3</v>
      </c>
      <c r="F198" s="408" t="s">
        <v>1869</v>
      </c>
      <c r="G198" s="405"/>
      <c r="H198" s="409">
        <v>9.64</v>
      </c>
      <c r="I198" s="405"/>
      <c r="J198" s="405"/>
      <c r="K198" s="405"/>
      <c r="L198" s="151"/>
      <c r="M198" s="410"/>
      <c r="N198" s="405"/>
      <c r="O198" s="405"/>
      <c r="P198" s="405"/>
      <c r="Q198" s="405"/>
      <c r="R198" s="405"/>
      <c r="S198" s="405"/>
      <c r="T198" s="411"/>
      <c r="AT198" s="412" t="s">
        <v>144</v>
      </c>
      <c r="AU198" s="412" t="s">
        <v>77</v>
      </c>
      <c r="AV198" s="403" t="s">
        <v>77</v>
      </c>
      <c r="AW198" s="403" t="s">
        <v>30</v>
      </c>
      <c r="AX198" s="403" t="s">
        <v>70</v>
      </c>
      <c r="AY198" s="412" t="s">
        <v>135</v>
      </c>
    </row>
    <row r="199" spans="1:65" s="413" customFormat="1">
      <c r="B199" s="414"/>
      <c r="C199" s="415"/>
      <c r="D199" s="406" t="s">
        <v>144</v>
      </c>
      <c r="E199" s="416" t="s">
        <v>3</v>
      </c>
      <c r="F199" s="417" t="s">
        <v>1803</v>
      </c>
      <c r="G199" s="415"/>
      <c r="H199" s="418">
        <v>9.64</v>
      </c>
      <c r="I199" s="415"/>
      <c r="J199" s="415"/>
      <c r="K199" s="415"/>
      <c r="L199" s="189"/>
      <c r="M199" s="419"/>
      <c r="N199" s="415"/>
      <c r="O199" s="415"/>
      <c r="P199" s="415"/>
      <c r="Q199" s="415"/>
      <c r="R199" s="415"/>
      <c r="S199" s="415"/>
      <c r="T199" s="420"/>
      <c r="AT199" s="421" t="s">
        <v>144</v>
      </c>
      <c r="AU199" s="421" t="s">
        <v>77</v>
      </c>
      <c r="AV199" s="413" t="s">
        <v>152</v>
      </c>
      <c r="AW199" s="413" t="s">
        <v>30</v>
      </c>
      <c r="AX199" s="413" t="s">
        <v>70</v>
      </c>
      <c r="AY199" s="421" t="s">
        <v>135</v>
      </c>
    </row>
    <row r="200" spans="1:65" s="422" customFormat="1">
      <c r="B200" s="423"/>
      <c r="C200" s="424"/>
      <c r="D200" s="406" t="s">
        <v>144</v>
      </c>
      <c r="E200" s="425" t="s">
        <v>3</v>
      </c>
      <c r="F200" s="426" t="s">
        <v>147</v>
      </c>
      <c r="G200" s="424"/>
      <c r="H200" s="427">
        <v>9.64</v>
      </c>
      <c r="I200" s="424"/>
      <c r="J200" s="424"/>
      <c r="K200" s="424"/>
      <c r="L200" s="158"/>
      <c r="M200" s="428"/>
      <c r="N200" s="424"/>
      <c r="O200" s="424"/>
      <c r="P200" s="424"/>
      <c r="Q200" s="424"/>
      <c r="R200" s="424"/>
      <c r="S200" s="424"/>
      <c r="T200" s="429"/>
      <c r="AT200" s="430" t="s">
        <v>144</v>
      </c>
      <c r="AU200" s="430" t="s">
        <v>77</v>
      </c>
      <c r="AV200" s="422" t="s">
        <v>142</v>
      </c>
      <c r="AW200" s="422" t="s">
        <v>30</v>
      </c>
      <c r="AX200" s="422" t="s">
        <v>75</v>
      </c>
      <c r="AY200" s="430" t="s">
        <v>135</v>
      </c>
    </row>
    <row r="201" spans="1:65" s="310" customFormat="1" ht="33" customHeight="1">
      <c r="A201" s="308"/>
      <c r="B201" s="331"/>
      <c r="C201" s="391" t="s">
        <v>247</v>
      </c>
      <c r="D201" s="391" t="s">
        <v>137</v>
      </c>
      <c r="E201" s="392" t="s">
        <v>1870</v>
      </c>
      <c r="F201" s="393" t="s">
        <v>1871</v>
      </c>
      <c r="G201" s="394" t="s">
        <v>244</v>
      </c>
      <c r="H201" s="395">
        <v>0.22500000000000001</v>
      </c>
      <c r="I201" s="396"/>
      <c r="J201" s="396">
        <f>ROUND(I201*H201,2)</f>
        <v>0</v>
      </c>
      <c r="K201" s="393" t="s">
        <v>1800</v>
      </c>
      <c r="L201" s="31"/>
      <c r="M201" s="397" t="s">
        <v>3</v>
      </c>
      <c r="N201" s="398" t="s">
        <v>41</v>
      </c>
      <c r="O201" s="399">
        <v>1.4650000000000001</v>
      </c>
      <c r="P201" s="399">
        <f>O201*H201</f>
        <v>0.329625</v>
      </c>
      <c r="Q201" s="399">
        <v>0</v>
      </c>
      <c r="R201" s="399">
        <f>Q201*H201</f>
        <v>0</v>
      </c>
      <c r="S201" s="399">
        <v>0</v>
      </c>
      <c r="T201" s="400">
        <f>S201*H201</f>
        <v>0</v>
      </c>
      <c r="U201" s="308"/>
      <c r="V201" s="308"/>
      <c r="W201" s="308"/>
      <c r="X201" s="308"/>
      <c r="Y201" s="308"/>
      <c r="Z201" s="308"/>
      <c r="AA201" s="308"/>
      <c r="AB201" s="308"/>
      <c r="AC201" s="308"/>
      <c r="AD201" s="308"/>
      <c r="AE201" s="308"/>
      <c r="AR201" s="401" t="s">
        <v>142</v>
      </c>
      <c r="AT201" s="401" t="s">
        <v>137</v>
      </c>
      <c r="AU201" s="401" t="s">
        <v>77</v>
      </c>
      <c r="AY201" s="304" t="s">
        <v>135</v>
      </c>
      <c r="BE201" s="402">
        <f>IF(N201="základní",J201,0)</f>
        <v>0</v>
      </c>
      <c r="BF201" s="402">
        <f>IF(N201="snížená",J201,0)</f>
        <v>0</v>
      </c>
      <c r="BG201" s="402">
        <f>IF(N201="zákl. přenesená",J201,0)</f>
        <v>0</v>
      </c>
      <c r="BH201" s="402">
        <f>IF(N201="sníž. přenesená",J201,0)</f>
        <v>0</v>
      </c>
      <c r="BI201" s="402">
        <f>IF(N201="nulová",J201,0)</f>
        <v>0</v>
      </c>
      <c r="BJ201" s="304" t="s">
        <v>75</v>
      </c>
      <c r="BK201" s="402">
        <f>ROUND(I201*H201,2)</f>
        <v>0</v>
      </c>
      <c r="BL201" s="304" t="s">
        <v>142</v>
      </c>
      <c r="BM201" s="401" t="s">
        <v>1872</v>
      </c>
    </row>
    <row r="202" spans="1:65" s="403" customFormat="1">
      <c r="B202" s="404"/>
      <c r="C202" s="405"/>
      <c r="D202" s="406" t="s">
        <v>144</v>
      </c>
      <c r="E202" s="407" t="s">
        <v>3</v>
      </c>
      <c r="F202" s="408" t="s">
        <v>1873</v>
      </c>
      <c r="G202" s="405"/>
      <c r="H202" s="409">
        <v>0.22500000000000001</v>
      </c>
      <c r="I202" s="405"/>
      <c r="J202" s="405"/>
      <c r="K202" s="405"/>
      <c r="L202" s="151"/>
      <c r="M202" s="410"/>
      <c r="N202" s="405"/>
      <c r="O202" s="405"/>
      <c r="P202" s="405"/>
      <c r="Q202" s="405"/>
      <c r="R202" s="405"/>
      <c r="S202" s="405"/>
      <c r="T202" s="411"/>
      <c r="AT202" s="412" t="s">
        <v>144</v>
      </c>
      <c r="AU202" s="412" t="s">
        <v>77</v>
      </c>
      <c r="AV202" s="403" t="s">
        <v>77</v>
      </c>
      <c r="AW202" s="403" t="s">
        <v>30</v>
      </c>
      <c r="AX202" s="403" t="s">
        <v>70</v>
      </c>
      <c r="AY202" s="412" t="s">
        <v>135</v>
      </c>
    </row>
    <row r="203" spans="1:65" s="413" customFormat="1">
      <c r="B203" s="414"/>
      <c r="C203" s="415"/>
      <c r="D203" s="406" t="s">
        <v>144</v>
      </c>
      <c r="E203" s="416" t="s">
        <v>3</v>
      </c>
      <c r="F203" s="417" t="s">
        <v>1803</v>
      </c>
      <c r="G203" s="415"/>
      <c r="H203" s="418">
        <v>0.22500000000000001</v>
      </c>
      <c r="I203" s="415"/>
      <c r="J203" s="415"/>
      <c r="K203" s="415"/>
      <c r="L203" s="189"/>
      <c r="M203" s="419"/>
      <c r="N203" s="415"/>
      <c r="O203" s="415"/>
      <c r="P203" s="415"/>
      <c r="Q203" s="415"/>
      <c r="R203" s="415"/>
      <c r="S203" s="415"/>
      <c r="T203" s="420"/>
      <c r="AT203" s="421" t="s">
        <v>144</v>
      </c>
      <c r="AU203" s="421" t="s">
        <v>77</v>
      </c>
      <c r="AV203" s="413" t="s">
        <v>152</v>
      </c>
      <c r="AW203" s="413" t="s">
        <v>30</v>
      </c>
      <c r="AX203" s="413" t="s">
        <v>70</v>
      </c>
      <c r="AY203" s="421" t="s">
        <v>135</v>
      </c>
    </row>
    <row r="204" spans="1:65" s="422" customFormat="1">
      <c r="B204" s="423"/>
      <c r="C204" s="424"/>
      <c r="D204" s="406" t="s">
        <v>144</v>
      </c>
      <c r="E204" s="425" t="s">
        <v>3</v>
      </c>
      <c r="F204" s="426" t="s">
        <v>147</v>
      </c>
      <c r="G204" s="424"/>
      <c r="H204" s="427">
        <v>0.22500000000000001</v>
      </c>
      <c r="I204" s="424"/>
      <c r="J204" s="424"/>
      <c r="K204" s="424"/>
      <c r="L204" s="158"/>
      <c r="M204" s="428"/>
      <c r="N204" s="424"/>
      <c r="O204" s="424"/>
      <c r="P204" s="424"/>
      <c r="Q204" s="424"/>
      <c r="R204" s="424"/>
      <c r="S204" s="424"/>
      <c r="T204" s="429"/>
      <c r="AT204" s="430" t="s">
        <v>144</v>
      </c>
      <c r="AU204" s="430" t="s">
        <v>77</v>
      </c>
      <c r="AV204" s="422" t="s">
        <v>142</v>
      </c>
      <c r="AW204" s="422" t="s">
        <v>30</v>
      </c>
      <c r="AX204" s="422" t="s">
        <v>75</v>
      </c>
      <c r="AY204" s="430" t="s">
        <v>135</v>
      </c>
    </row>
    <row r="205" spans="1:65" s="310" customFormat="1" ht="24.2" customHeight="1">
      <c r="A205" s="308"/>
      <c r="B205" s="331"/>
      <c r="C205" s="391" t="s">
        <v>252</v>
      </c>
      <c r="D205" s="391" t="s">
        <v>137</v>
      </c>
      <c r="E205" s="392" t="s">
        <v>1874</v>
      </c>
      <c r="F205" s="393" t="s">
        <v>1875</v>
      </c>
      <c r="G205" s="394" t="s">
        <v>268</v>
      </c>
      <c r="H205" s="395">
        <v>1.2E-2</v>
      </c>
      <c r="I205" s="396"/>
      <c r="J205" s="396">
        <f>ROUND(I205*H205,2)</f>
        <v>0</v>
      </c>
      <c r="K205" s="393" t="s">
        <v>1876</v>
      </c>
      <c r="L205" s="31"/>
      <c r="M205" s="397" t="s">
        <v>3</v>
      </c>
      <c r="N205" s="398" t="s">
        <v>41</v>
      </c>
      <c r="O205" s="399">
        <v>15.231</v>
      </c>
      <c r="P205" s="399">
        <f>O205*H205</f>
        <v>0.18277199999999999</v>
      </c>
      <c r="Q205" s="399">
        <v>1.06277</v>
      </c>
      <c r="R205" s="399">
        <f>Q205*H205</f>
        <v>1.2753240000000001E-2</v>
      </c>
      <c r="S205" s="399">
        <v>0</v>
      </c>
      <c r="T205" s="400">
        <f>S205*H205</f>
        <v>0</v>
      </c>
      <c r="U205" s="308"/>
      <c r="V205" s="308"/>
      <c r="W205" s="308"/>
      <c r="X205" s="308"/>
      <c r="Y205" s="308"/>
      <c r="Z205" s="308"/>
      <c r="AA205" s="308"/>
      <c r="AB205" s="308"/>
      <c r="AC205" s="308"/>
      <c r="AD205" s="308"/>
      <c r="AE205" s="308"/>
      <c r="AR205" s="401" t="s">
        <v>142</v>
      </c>
      <c r="AT205" s="401" t="s">
        <v>137</v>
      </c>
      <c r="AU205" s="401" t="s">
        <v>77</v>
      </c>
      <c r="AY205" s="304" t="s">
        <v>135</v>
      </c>
      <c r="BE205" s="402">
        <f>IF(N205="základní",J205,0)</f>
        <v>0</v>
      </c>
      <c r="BF205" s="402">
        <f>IF(N205="snížená",J205,0)</f>
        <v>0</v>
      </c>
      <c r="BG205" s="402">
        <f>IF(N205="zákl. přenesená",J205,0)</f>
        <v>0</v>
      </c>
      <c r="BH205" s="402">
        <f>IF(N205="sníž. přenesená",J205,0)</f>
        <v>0</v>
      </c>
      <c r="BI205" s="402">
        <f>IF(N205="nulová",J205,0)</f>
        <v>0</v>
      </c>
      <c r="BJ205" s="304" t="s">
        <v>75</v>
      </c>
      <c r="BK205" s="402">
        <f>ROUND(I205*H205,2)</f>
        <v>0</v>
      </c>
      <c r="BL205" s="304" t="s">
        <v>142</v>
      </c>
      <c r="BM205" s="401" t="s">
        <v>1877</v>
      </c>
    </row>
    <row r="206" spans="1:65" s="403" customFormat="1">
      <c r="B206" s="404"/>
      <c r="C206" s="405"/>
      <c r="D206" s="406" t="s">
        <v>144</v>
      </c>
      <c r="E206" s="407" t="s">
        <v>3</v>
      </c>
      <c r="F206" s="408" t="s">
        <v>1878</v>
      </c>
      <c r="G206" s="405"/>
      <c r="H206" s="409">
        <v>1.2E-2</v>
      </c>
      <c r="I206" s="405"/>
      <c r="J206" s="405"/>
      <c r="K206" s="405"/>
      <c r="L206" s="151"/>
      <c r="M206" s="410"/>
      <c r="N206" s="405"/>
      <c r="O206" s="405"/>
      <c r="P206" s="405"/>
      <c r="Q206" s="405"/>
      <c r="R206" s="405"/>
      <c r="S206" s="405"/>
      <c r="T206" s="411"/>
      <c r="AT206" s="412" t="s">
        <v>144</v>
      </c>
      <c r="AU206" s="412" t="s">
        <v>77</v>
      </c>
      <c r="AV206" s="403" t="s">
        <v>77</v>
      </c>
      <c r="AW206" s="403" t="s">
        <v>30</v>
      </c>
      <c r="AX206" s="403" t="s">
        <v>70</v>
      </c>
      <c r="AY206" s="412" t="s">
        <v>135</v>
      </c>
    </row>
    <row r="207" spans="1:65" s="413" customFormat="1">
      <c r="B207" s="414"/>
      <c r="C207" s="415"/>
      <c r="D207" s="406" t="s">
        <v>144</v>
      </c>
      <c r="E207" s="416" t="s">
        <v>3</v>
      </c>
      <c r="F207" s="417" t="s">
        <v>1803</v>
      </c>
      <c r="G207" s="415"/>
      <c r="H207" s="418">
        <v>1.2E-2</v>
      </c>
      <c r="I207" s="415"/>
      <c r="J207" s="415"/>
      <c r="K207" s="415"/>
      <c r="L207" s="189"/>
      <c r="M207" s="419"/>
      <c r="N207" s="415"/>
      <c r="O207" s="415"/>
      <c r="P207" s="415"/>
      <c r="Q207" s="415"/>
      <c r="R207" s="415"/>
      <c r="S207" s="415"/>
      <c r="T207" s="420"/>
      <c r="AT207" s="421" t="s">
        <v>144</v>
      </c>
      <c r="AU207" s="421" t="s">
        <v>77</v>
      </c>
      <c r="AV207" s="413" t="s">
        <v>152</v>
      </c>
      <c r="AW207" s="413" t="s">
        <v>30</v>
      </c>
      <c r="AX207" s="413" t="s">
        <v>70</v>
      </c>
      <c r="AY207" s="421" t="s">
        <v>135</v>
      </c>
    </row>
    <row r="208" spans="1:65" s="422" customFormat="1">
      <c r="B208" s="423"/>
      <c r="C208" s="424"/>
      <c r="D208" s="406" t="s">
        <v>144</v>
      </c>
      <c r="E208" s="425" t="s">
        <v>3</v>
      </c>
      <c r="F208" s="426" t="s">
        <v>147</v>
      </c>
      <c r="G208" s="424"/>
      <c r="H208" s="427">
        <v>1.2E-2</v>
      </c>
      <c r="I208" s="424"/>
      <c r="J208" s="424"/>
      <c r="K208" s="424"/>
      <c r="L208" s="158"/>
      <c r="M208" s="428"/>
      <c r="N208" s="424"/>
      <c r="O208" s="424"/>
      <c r="P208" s="424"/>
      <c r="Q208" s="424"/>
      <c r="R208" s="424"/>
      <c r="S208" s="424"/>
      <c r="T208" s="429"/>
      <c r="AT208" s="430" t="s">
        <v>144</v>
      </c>
      <c r="AU208" s="430" t="s">
        <v>77</v>
      </c>
      <c r="AV208" s="422" t="s">
        <v>142</v>
      </c>
      <c r="AW208" s="422" t="s">
        <v>30</v>
      </c>
      <c r="AX208" s="422" t="s">
        <v>75</v>
      </c>
      <c r="AY208" s="430" t="s">
        <v>135</v>
      </c>
    </row>
    <row r="209" spans="1:65" s="377" customFormat="1" ht="22.9" customHeight="1">
      <c r="B209" s="378"/>
      <c r="C209" s="379"/>
      <c r="D209" s="380" t="s">
        <v>69</v>
      </c>
      <c r="E209" s="389" t="s">
        <v>161</v>
      </c>
      <c r="F209" s="389" t="s">
        <v>949</v>
      </c>
      <c r="G209" s="379"/>
      <c r="H209" s="379"/>
      <c r="I209" s="379"/>
      <c r="J209" s="390">
        <f>BK209</f>
        <v>0</v>
      </c>
      <c r="K209" s="379"/>
      <c r="L209" s="119"/>
      <c r="M209" s="383"/>
      <c r="N209" s="379"/>
      <c r="O209" s="379"/>
      <c r="P209" s="384">
        <f>SUM(P210:P233)</f>
        <v>32.95675</v>
      </c>
      <c r="Q209" s="379"/>
      <c r="R209" s="384">
        <f>SUM(R210:R233)</f>
        <v>0</v>
      </c>
      <c r="S209" s="379"/>
      <c r="T209" s="385">
        <f>SUM(T210:T233)</f>
        <v>0</v>
      </c>
      <c r="AR209" s="386" t="s">
        <v>75</v>
      </c>
      <c r="AT209" s="387" t="s">
        <v>69</v>
      </c>
      <c r="AU209" s="387" t="s">
        <v>75</v>
      </c>
      <c r="AY209" s="386" t="s">
        <v>135</v>
      </c>
      <c r="BK209" s="388">
        <f>SUM(BK210:BK233)</f>
        <v>0</v>
      </c>
    </row>
    <row r="210" spans="1:65" s="310" customFormat="1" ht="24.2" customHeight="1">
      <c r="A210" s="308"/>
      <c r="B210" s="331"/>
      <c r="C210" s="391" t="s">
        <v>257</v>
      </c>
      <c r="D210" s="391" t="s">
        <v>137</v>
      </c>
      <c r="E210" s="392" t="s">
        <v>1879</v>
      </c>
      <c r="F210" s="393" t="s">
        <v>1880</v>
      </c>
      <c r="G210" s="394" t="s">
        <v>140</v>
      </c>
      <c r="H210" s="395">
        <v>241</v>
      </c>
      <c r="I210" s="396"/>
      <c r="J210" s="396">
        <f>ROUND(I210*H210,2)</f>
        <v>0</v>
      </c>
      <c r="K210" s="393" t="s">
        <v>1800</v>
      </c>
      <c r="L210" s="31"/>
      <c r="M210" s="397" t="s">
        <v>3</v>
      </c>
      <c r="N210" s="398" t="s">
        <v>42</v>
      </c>
      <c r="O210" s="399">
        <v>2.7E-2</v>
      </c>
      <c r="P210" s="399">
        <f>O210*H210</f>
        <v>6.5069999999999997</v>
      </c>
      <c r="Q210" s="399">
        <v>0</v>
      </c>
      <c r="R210" s="399">
        <f>Q210*H210</f>
        <v>0</v>
      </c>
      <c r="S210" s="399">
        <v>0</v>
      </c>
      <c r="T210" s="400">
        <f>S210*H210</f>
        <v>0</v>
      </c>
      <c r="U210" s="308"/>
      <c r="V210" s="308"/>
      <c r="W210" s="308"/>
      <c r="X210" s="308"/>
      <c r="Y210" s="308"/>
      <c r="Z210" s="308"/>
      <c r="AA210" s="308"/>
      <c r="AB210" s="308"/>
      <c r="AC210" s="308"/>
      <c r="AD210" s="308"/>
      <c r="AE210" s="308"/>
      <c r="AR210" s="401" t="s">
        <v>142</v>
      </c>
      <c r="AT210" s="401" t="s">
        <v>137</v>
      </c>
      <c r="AU210" s="401" t="s">
        <v>77</v>
      </c>
      <c r="AY210" s="304" t="s">
        <v>135</v>
      </c>
      <c r="BE210" s="402">
        <f>IF(N210="základní",J210,0)</f>
        <v>0</v>
      </c>
      <c r="BF210" s="402">
        <f>IF(N210="snížená",J210,0)</f>
        <v>0</v>
      </c>
      <c r="BG210" s="402">
        <f>IF(N210="zákl. přenesená",J210,0)</f>
        <v>0</v>
      </c>
      <c r="BH210" s="402">
        <f>IF(N210="sníž. přenesená",J210,0)</f>
        <v>0</v>
      </c>
      <c r="BI210" s="402">
        <f>IF(N210="nulová",J210,0)</f>
        <v>0</v>
      </c>
      <c r="BJ210" s="304" t="s">
        <v>77</v>
      </c>
      <c r="BK210" s="402">
        <f>ROUND(I210*H210,2)</f>
        <v>0</v>
      </c>
      <c r="BL210" s="304" t="s">
        <v>142</v>
      </c>
      <c r="BM210" s="401" t="s">
        <v>1881</v>
      </c>
    </row>
    <row r="211" spans="1:65" s="403" customFormat="1">
      <c r="B211" s="404"/>
      <c r="C211" s="405"/>
      <c r="D211" s="406" t="s">
        <v>144</v>
      </c>
      <c r="E211" s="407" t="s">
        <v>3</v>
      </c>
      <c r="F211" s="408" t="s">
        <v>1882</v>
      </c>
      <c r="G211" s="405"/>
      <c r="H211" s="409">
        <v>241</v>
      </c>
      <c r="I211" s="405"/>
      <c r="J211" s="405"/>
      <c r="K211" s="405"/>
      <c r="L211" s="151"/>
      <c r="M211" s="410"/>
      <c r="N211" s="405"/>
      <c r="O211" s="405"/>
      <c r="P211" s="405"/>
      <c r="Q211" s="405"/>
      <c r="R211" s="405"/>
      <c r="S211" s="405"/>
      <c r="T211" s="411"/>
      <c r="AT211" s="412" t="s">
        <v>144</v>
      </c>
      <c r="AU211" s="412" t="s">
        <v>77</v>
      </c>
      <c r="AV211" s="403" t="s">
        <v>77</v>
      </c>
      <c r="AW211" s="403" t="s">
        <v>30</v>
      </c>
      <c r="AX211" s="403" t="s">
        <v>70</v>
      </c>
      <c r="AY211" s="412" t="s">
        <v>135</v>
      </c>
    </row>
    <row r="212" spans="1:65" s="413" customFormat="1">
      <c r="B212" s="414"/>
      <c r="C212" s="415"/>
      <c r="D212" s="406" t="s">
        <v>144</v>
      </c>
      <c r="E212" s="416" t="s">
        <v>3</v>
      </c>
      <c r="F212" s="417" t="s">
        <v>1803</v>
      </c>
      <c r="G212" s="415"/>
      <c r="H212" s="418">
        <v>241</v>
      </c>
      <c r="I212" s="415"/>
      <c r="J212" s="415"/>
      <c r="K212" s="415"/>
      <c r="L212" s="189"/>
      <c r="M212" s="419"/>
      <c r="N212" s="415"/>
      <c r="O212" s="415"/>
      <c r="P212" s="415"/>
      <c r="Q212" s="415"/>
      <c r="R212" s="415"/>
      <c r="S212" s="415"/>
      <c r="T212" s="420"/>
      <c r="AT212" s="421" t="s">
        <v>144</v>
      </c>
      <c r="AU212" s="421" t="s">
        <v>77</v>
      </c>
      <c r="AV212" s="413" t="s">
        <v>152</v>
      </c>
      <c r="AW212" s="413" t="s">
        <v>30</v>
      </c>
      <c r="AX212" s="413" t="s">
        <v>70</v>
      </c>
      <c r="AY212" s="421" t="s">
        <v>135</v>
      </c>
    </row>
    <row r="213" spans="1:65" s="422" customFormat="1">
      <c r="B213" s="423"/>
      <c r="C213" s="424"/>
      <c r="D213" s="406" t="s">
        <v>144</v>
      </c>
      <c r="E213" s="425" t="s">
        <v>3</v>
      </c>
      <c r="F213" s="426" t="s">
        <v>147</v>
      </c>
      <c r="G213" s="424"/>
      <c r="H213" s="427">
        <v>241</v>
      </c>
      <c r="I213" s="424"/>
      <c r="J213" s="424"/>
      <c r="K213" s="424"/>
      <c r="L213" s="158"/>
      <c r="M213" s="428"/>
      <c r="N213" s="424"/>
      <c r="O213" s="424"/>
      <c r="P213" s="424"/>
      <c r="Q213" s="424"/>
      <c r="R213" s="424"/>
      <c r="S213" s="424"/>
      <c r="T213" s="429"/>
      <c r="AT213" s="430" t="s">
        <v>144</v>
      </c>
      <c r="AU213" s="430" t="s">
        <v>77</v>
      </c>
      <c r="AV213" s="422" t="s">
        <v>142</v>
      </c>
      <c r="AW213" s="422" t="s">
        <v>30</v>
      </c>
      <c r="AX213" s="422" t="s">
        <v>75</v>
      </c>
      <c r="AY213" s="430" t="s">
        <v>135</v>
      </c>
    </row>
    <row r="214" spans="1:65" s="310" customFormat="1" ht="24.2" customHeight="1">
      <c r="A214" s="308"/>
      <c r="B214" s="331"/>
      <c r="C214" s="391" t="s">
        <v>265</v>
      </c>
      <c r="D214" s="391" t="s">
        <v>137</v>
      </c>
      <c r="E214" s="392" t="s">
        <v>1883</v>
      </c>
      <c r="F214" s="393" t="s">
        <v>1884</v>
      </c>
      <c r="G214" s="394" t="s">
        <v>140</v>
      </c>
      <c r="H214" s="395">
        <v>120.5</v>
      </c>
      <c r="I214" s="396"/>
      <c r="J214" s="396">
        <f>ROUND(I214*H214,2)</f>
        <v>0</v>
      </c>
      <c r="K214" s="393" t="s">
        <v>1800</v>
      </c>
      <c r="L214" s="31"/>
      <c r="M214" s="397" t="s">
        <v>3</v>
      </c>
      <c r="N214" s="398" t="s">
        <v>42</v>
      </c>
      <c r="O214" s="399">
        <v>2.5999999999999999E-2</v>
      </c>
      <c r="P214" s="399">
        <f>O214*H214</f>
        <v>3.133</v>
      </c>
      <c r="Q214" s="399">
        <v>0</v>
      </c>
      <c r="R214" s="399">
        <f>Q214*H214</f>
        <v>0</v>
      </c>
      <c r="S214" s="399">
        <v>0</v>
      </c>
      <c r="T214" s="400">
        <f>S214*H214</f>
        <v>0</v>
      </c>
      <c r="U214" s="308"/>
      <c r="V214" s="308"/>
      <c r="W214" s="308"/>
      <c r="X214" s="308"/>
      <c r="Y214" s="308"/>
      <c r="Z214" s="308"/>
      <c r="AA214" s="308"/>
      <c r="AB214" s="308"/>
      <c r="AC214" s="308"/>
      <c r="AD214" s="308"/>
      <c r="AE214" s="308"/>
      <c r="AR214" s="401" t="s">
        <v>142</v>
      </c>
      <c r="AT214" s="401" t="s">
        <v>137</v>
      </c>
      <c r="AU214" s="401" t="s">
        <v>77</v>
      </c>
      <c r="AY214" s="304" t="s">
        <v>135</v>
      </c>
      <c r="BE214" s="402">
        <f>IF(N214="základní",J214,0)</f>
        <v>0</v>
      </c>
      <c r="BF214" s="402">
        <f>IF(N214="snížená",J214,0)</f>
        <v>0</v>
      </c>
      <c r="BG214" s="402">
        <f>IF(N214="zákl. přenesená",J214,0)</f>
        <v>0</v>
      </c>
      <c r="BH214" s="402">
        <f>IF(N214="sníž. přenesená",J214,0)</f>
        <v>0</v>
      </c>
      <c r="BI214" s="402">
        <f>IF(N214="nulová",J214,0)</f>
        <v>0</v>
      </c>
      <c r="BJ214" s="304" t="s">
        <v>77</v>
      </c>
      <c r="BK214" s="402">
        <f>ROUND(I214*H214,2)</f>
        <v>0</v>
      </c>
      <c r="BL214" s="304" t="s">
        <v>142</v>
      </c>
      <c r="BM214" s="401" t="s">
        <v>1885</v>
      </c>
    </row>
    <row r="215" spans="1:65" s="403" customFormat="1">
      <c r="B215" s="404"/>
      <c r="C215" s="405"/>
      <c r="D215" s="406" t="s">
        <v>144</v>
      </c>
      <c r="E215" s="407" t="s">
        <v>3</v>
      </c>
      <c r="F215" s="408" t="s">
        <v>1865</v>
      </c>
      <c r="G215" s="405"/>
      <c r="H215" s="409">
        <v>120.5</v>
      </c>
      <c r="I215" s="405"/>
      <c r="J215" s="405"/>
      <c r="K215" s="405"/>
      <c r="L215" s="151"/>
      <c r="M215" s="410"/>
      <c r="N215" s="405"/>
      <c r="O215" s="405"/>
      <c r="P215" s="405"/>
      <c r="Q215" s="405"/>
      <c r="R215" s="405"/>
      <c r="S215" s="405"/>
      <c r="T215" s="411"/>
      <c r="AT215" s="412" t="s">
        <v>144</v>
      </c>
      <c r="AU215" s="412" t="s">
        <v>77</v>
      </c>
      <c r="AV215" s="403" t="s">
        <v>77</v>
      </c>
      <c r="AW215" s="403" t="s">
        <v>30</v>
      </c>
      <c r="AX215" s="403" t="s">
        <v>70</v>
      </c>
      <c r="AY215" s="412" t="s">
        <v>135</v>
      </c>
    </row>
    <row r="216" spans="1:65" s="413" customFormat="1">
      <c r="B216" s="414"/>
      <c r="C216" s="415"/>
      <c r="D216" s="406" t="s">
        <v>144</v>
      </c>
      <c r="E216" s="416" t="s">
        <v>3</v>
      </c>
      <c r="F216" s="417" t="s">
        <v>1803</v>
      </c>
      <c r="G216" s="415"/>
      <c r="H216" s="418">
        <v>120.5</v>
      </c>
      <c r="I216" s="415"/>
      <c r="J216" s="415"/>
      <c r="K216" s="415"/>
      <c r="L216" s="189"/>
      <c r="M216" s="419"/>
      <c r="N216" s="415"/>
      <c r="O216" s="415"/>
      <c r="P216" s="415"/>
      <c r="Q216" s="415"/>
      <c r="R216" s="415"/>
      <c r="S216" s="415"/>
      <c r="T216" s="420"/>
      <c r="AT216" s="421" t="s">
        <v>144</v>
      </c>
      <c r="AU216" s="421" t="s">
        <v>77</v>
      </c>
      <c r="AV216" s="413" t="s">
        <v>152</v>
      </c>
      <c r="AW216" s="413" t="s">
        <v>30</v>
      </c>
      <c r="AX216" s="413" t="s">
        <v>70</v>
      </c>
      <c r="AY216" s="421" t="s">
        <v>135</v>
      </c>
    </row>
    <row r="217" spans="1:65" s="422" customFormat="1">
      <c r="B217" s="423"/>
      <c r="C217" s="424"/>
      <c r="D217" s="406" t="s">
        <v>144</v>
      </c>
      <c r="E217" s="425" t="s">
        <v>3</v>
      </c>
      <c r="F217" s="426" t="s">
        <v>147</v>
      </c>
      <c r="G217" s="424"/>
      <c r="H217" s="427">
        <v>120.5</v>
      </c>
      <c r="I217" s="424"/>
      <c r="J217" s="424"/>
      <c r="K217" s="424"/>
      <c r="L217" s="158"/>
      <c r="M217" s="428"/>
      <c r="N217" s="424"/>
      <c r="O217" s="424"/>
      <c r="P217" s="424"/>
      <c r="Q217" s="424"/>
      <c r="R217" s="424"/>
      <c r="S217" s="424"/>
      <c r="T217" s="429"/>
      <c r="AT217" s="430" t="s">
        <v>144</v>
      </c>
      <c r="AU217" s="430" t="s">
        <v>77</v>
      </c>
      <c r="AV217" s="422" t="s">
        <v>142</v>
      </c>
      <c r="AW217" s="422" t="s">
        <v>30</v>
      </c>
      <c r="AX217" s="422" t="s">
        <v>75</v>
      </c>
      <c r="AY217" s="430" t="s">
        <v>135</v>
      </c>
    </row>
    <row r="218" spans="1:65" s="310" customFormat="1" ht="33" customHeight="1">
      <c r="A218" s="308"/>
      <c r="B218" s="331"/>
      <c r="C218" s="391" t="s">
        <v>271</v>
      </c>
      <c r="D218" s="391" t="s">
        <v>137</v>
      </c>
      <c r="E218" s="392" t="s">
        <v>1886</v>
      </c>
      <c r="F218" s="393" t="s">
        <v>1887</v>
      </c>
      <c r="G218" s="394" t="s">
        <v>140</v>
      </c>
      <c r="H218" s="395">
        <v>180.75</v>
      </c>
      <c r="I218" s="396"/>
      <c r="J218" s="396">
        <f>ROUND(I218*H218,2)</f>
        <v>0</v>
      </c>
      <c r="K218" s="393" t="s">
        <v>1800</v>
      </c>
      <c r="L218" s="31"/>
      <c r="M218" s="397" t="s">
        <v>3</v>
      </c>
      <c r="N218" s="398" t="s">
        <v>41</v>
      </c>
      <c r="O218" s="399">
        <v>4.8000000000000001E-2</v>
      </c>
      <c r="P218" s="399">
        <f>O218*H218</f>
        <v>8.6760000000000002</v>
      </c>
      <c r="Q218" s="399">
        <v>0</v>
      </c>
      <c r="R218" s="399">
        <f>Q218*H218</f>
        <v>0</v>
      </c>
      <c r="S218" s="399">
        <v>0</v>
      </c>
      <c r="T218" s="400">
        <f>S218*H218</f>
        <v>0</v>
      </c>
      <c r="U218" s="308"/>
      <c r="V218" s="308"/>
      <c r="W218" s="308"/>
      <c r="X218" s="308"/>
      <c r="Y218" s="308"/>
      <c r="Z218" s="308"/>
      <c r="AA218" s="308"/>
      <c r="AB218" s="308"/>
      <c r="AC218" s="308"/>
      <c r="AD218" s="308"/>
      <c r="AE218" s="308"/>
      <c r="AR218" s="401" t="s">
        <v>142</v>
      </c>
      <c r="AT218" s="401" t="s">
        <v>137</v>
      </c>
      <c r="AU218" s="401" t="s">
        <v>77</v>
      </c>
      <c r="AY218" s="304" t="s">
        <v>135</v>
      </c>
      <c r="BE218" s="402">
        <f>IF(N218="základní",J218,0)</f>
        <v>0</v>
      </c>
      <c r="BF218" s="402">
        <f>IF(N218="snížená",J218,0)</f>
        <v>0</v>
      </c>
      <c r="BG218" s="402">
        <f>IF(N218="zákl. přenesená",J218,0)</f>
        <v>0</v>
      </c>
      <c r="BH218" s="402">
        <f>IF(N218="sníž. přenesená",J218,0)</f>
        <v>0</v>
      </c>
      <c r="BI218" s="402">
        <f>IF(N218="nulová",J218,0)</f>
        <v>0</v>
      </c>
      <c r="BJ218" s="304" t="s">
        <v>75</v>
      </c>
      <c r="BK218" s="402">
        <f>ROUND(I218*H218,2)</f>
        <v>0</v>
      </c>
      <c r="BL218" s="304" t="s">
        <v>142</v>
      </c>
      <c r="BM218" s="401" t="s">
        <v>1888</v>
      </c>
    </row>
    <row r="219" spans="1:65" s="403" customFormat="1">
      <c r="B219" s="404"/>
      <c r="C219" s="405"/>
      <c r="D219" s="406" t="s">
        <v>144</v>
      </c>
      <c r="E219" s="407" t="s">
        <v>3</v>
      </c>
      <c r="F219" s="408" t="s">
        <v>1889</v>
      </c>
      <c r="G219" s="405"/>
      <c r="H219" s="409">
        <v>180.75</v>
      </c>
      <c r="I219" s="405"/>
      <c r="J219" s="405"/>
      <c r="K219" s="405"/>
      <c r="L219" s="151"/>
      <c r="M219" s="410"/>
      <c r="N219" s="405"/>
      <c r="O219" s="405"/>
      <c r="P219" s="405"/>
      <c r="Q219" s="405"/>
      <c r="R219" s="405"/>
      <c r="S219" s="405"/>
      <c r="T219" s="411"/>
      <c r="AT219" s="412" t="s">
        <v>144</v>
      </c>
      <c r="AU219" s="412" t="s">
        <v>77</v>
      </c>
      <c r="AV219" s="403" t="s">
        <v>77</v>
      </c>
      <c r="AW219" s="403" t="s">
        <v>30</v>
      </c>
      <c r="AX219" s="403" t="s">
        <v>70</v>
      </c>
      <c r="AY219" s="412" t="s">
        <v>135</v>
      </c>
    </row>
    <row r="220" spans="1:65" s="413" customFormat="1">
      <c r="B220" s="414"/>
      <c r="C220" s="415"/>
      <c r="D220" s="406" t="s">
        <v>144</v>
      </c>
      <c r="E220" s="416" t="s">
        <v>3</v>
      </c>
      <c r="F220" s="417" t="s">
        <v>1803</v>
      </c>
      <c r="G220" s="415"/>
      <c r="H220" s="418">
        <v>180.75</v>
      </c>
      <c r="I220" s="415"/>
      <c r="J220" s="415"/>
      <c r="K220" s="415"/>
      <c r="L220" s="189"/>
      <c r="M220" s="419"/>
      <c r="N220" s="415"/>
      <c r="O220" s="415"/>
      <c r="P220" s="415"/>
      <c r="Q220" s="415"/>
      <c r="R220" s="415"/>
      <c r="S220" s="415"/>
      <c r="T220" s="420"/>
      <c r="AT220" s="421" t="s">
        <v>144</v>
      </c>
      <c r="AU220" s="421" t="s">
        <v>77</v>
      </c>
      <c r="AV220" s="413" t="s">
        <v>152</v>
      </c>
      <c r="AW220" s="413" t="s">
        <v>30</v>
      </c>
      <c r="AX220" s="413" t="s">
        <v>70</v>
      </c>
      <c r="AY220" s="421" t="s">
        <v>135</v>
      </c>
    </row>
    <row r="221" spans="1:65" s="422" customFormat="1">
      <c r="B221" s="423"/>
      <c r="C221" s="424"/>
      <c r="D221" s="406" t="s">
        <v>144</v>
      </c>
      <c r="E221" s="425" t="s">
        <v>3</v>
      </c>
      <c r="F221" s="426" t="s">
        <v>147</v>
      </c>
      <c r="G221" s="424"/>
      <c r="H221" s="427">
        <v>180.75</v>
      </c>
      <c r="I221" s="424"/>
      <c r="J221" s="424"/>
      <c r="K221" s="424"/>
      <c r="L221" s="158"/>
      <c r="M221" s="428"/>
      <c r="N221" s="424"/>
      <c r="O221" s="424"/>
      <c r="P221" s="424"/>
      <c r="Q221" s="424"/>
      <c r="R221" s="424"/>
      <c r="S221" s="424"/>
      <c r="T221" s="429"/>
      <c r="AT221" s="430" t="s">
        <v>144</v>
      </c>
      <c r="AU221" s="430" t="s">
        <v>77</v>
      </c>
      <c r="AV221" s="422" t="s">
        <v>142</v>
      </c>
      <c r="AW221" s="422" t="s">
        <v>30</v>
      </c>
      <c r="AX221" s="422" t="s">
        <v>75</v>
      </c>
      <c r="AY221" s="430" t="s">
        <v>135</v>
      </c>
    </row>
    <row r="222" spans="1:65" s="310" customFormat="1" ht="24.2" customHeight="1">
      <c r="A222" s="308"/>
      <c r="B222" s="331"/>
      <c r="C222" s="391" t="s">
        <v>276</v>
      </c>
      <c r="D222" s="391" t="s">
        <v>137</v>
      </c>
      <c r="E222" s="392" t="s">
        <v>1890</v>
      </c>
      <c r="F222" s="393" t="s">
        <v>1891</v>
      </c>
      <c r="G222" s="394" t="s">
        <v>140</v>
      </c>
      <c r="H222" s="395">
        <v>180.75</v>
      </c>
      <c r="I222" s="396"/>
      <c r="J222" s="396">
        <f>ROUND(I222*H222,2)</f>
        <v>0</v>
      </c>
      <c r="K222" s="393" t="s">
        <v>1800</v>
      </c>
      <c r="L222" s="31"/>
      <c r="M222" s="397" t="s">
        <v>3</v>
      </c>
      <c r="N222" s="398" t="s">
        <v>41</v>
      </c>
      <c r="O222" s="399">
        <v>8.0000000000000002E-3</v>
      </c>
      <c r="P222" s="399">
        <f>O222*H222</f>
        <v>1.446</v>
      </c>
      <c r="Q222" s="399">
        <v>0</v>
      </c>
      <c r="R222" s="399">
        <f>Q222*H222</f>
        <v>0</v>
      </c>
      <c r="S222" s="399">
        <v>0</v>
      </c>
      <c r="T222" s="400">
        <f>S222*H222</f>
        <v>0</v>
      </c>
      <c r="U222" s="308"/>
      <c r="V222" s="308"/>
      <c r="W222" s="308"/>
      <c r="X222" s="308"/>
      <c r="Y222" s="308"/>
      <c r="Z222" s="308"/>
      <c r="AA222" s="308"/>
      <c r="AB222" s="308"/>
      <c r="AC222" s="308"/>
      <c r="AD222" s="308"/>
      <c r="AE222" s="308"/>
      <c r="AR222" s="401" t="s">
        <v>142</v>
      </c>
      <c r="AT222" s="401" t="s">
        <v>137</v>
      </c>
      <c r="AU222" s="401" t="s">
        <v>77</v>
      </c>
      <c r="AY222" s="304" t="s">
        <v>135</v>
      </c>
      <c r="BE222" s="402">
        <f>IF(N222="základní",J222,0)</f>
        <v>0</v>
      </c>
      <c r="BF222" s="402">
        <f>IF(N222="snížená",J222,0)</f>
        <v>0</v>
      </c>
      <c r="BG222" s="402">
        <f>IF(N222="zákl. přenesená",J222,0)</f>
        <v>0</v>
      </c>
      <c r="BH222" s="402">
        <f>IF(N222="sníž. přenesená",J222,0)</f>
        <v>0</v>
      </c>
      <c r="BI222" s="402">
        <f>IF(N222="nulová",J222,0)</f>
        <v>0</v>
      </c>
      <c r="BJ222" s="304" t="s">
        <v>75</v>
      </c>
      <c r="BK222" s="402">
        <f>ROUND(I222*H222,2)</f>
        <v>0</v>
      </c>
      <c r="BL222" s="304" t="s">
        <v>142</v>
      </c>
      <c r="BM222" s="401" t="s">
        <v>1892</v>
      </c>
    </row>
    <row r="223" spans="1:65" s="403" customFormat="1">
      <c r="B223" s="404"/>
      <c r="C223" s="405"/>
      <c r="D223" s="406" t="s">
        <v>144</v>
      </c>
      <c r="E223" s="407" t="s">
        <v>3</v>
      </c>
      <c r="F223" s="408" t="s">
        <v>1889</v>
      </c>
      <c r="G223" s="405"/>
      <c r="H223" s="409">
        <v>180.75</v>
      </c>
      <c r="I223" s="405"/>
      <c r="J223" s="405"/>
      <c r="K223" s="405"/>
      <c r="L223" s="151"/>
      <c r="M223" s="410"/>
      <c r="N223" s="405"/>
      <c r="O223" s="405"/>
      <c r="P223" s="405"/>
      <c r="Q223" s="405"/>
      <c r="R223" s="405"/>
      <c r="S223" s="405"/>
      <c r="T223" s="411"/>
      <c r="AT223" s="412" t="s">
        <v>144</v>
      </c>
      <c r="AU223" s="412" t="s">
        <v>77</v>
      </c>
      <c r="AV223" s="403" t="s">
        <v>77</v>
      </c>
      <c r="AW223" s="403" t="s">
        <v>30</v>
      </c>
      <c r="AX223" s="403" t="s">
        <v>70</v>
      </c>
      <c r="AY223" s="412" t="s">
        <v>135</v>
      </c>
    </row>
    <row r="224" spans="1:65" s="413" customFormat="1">
      <c r="B224" s="414"/>
      <c r="C224" s="415"/>
      <c r="D224" s="406" t="s">
        <v>144</v>
      </c>
      <c r="E224" s="416" t="s">
        <v>3</v>
      </c>
      <c r="F224" s="417" t="s">
        <v>1803</v>
      </c>
      <c r="G224" s="415"/>
      <c r="H224" s="418">
        <v>180.75</v>
      </c>
      <c r="I224" s="415"/>
      <c r="J224" s="415"/>
      <c r="K224" s="415"/>
      <c r="L224" s="189"/>
      <c r="M224" s="419"/>
      <c r="N224" s="415"/>
      <c r="O224" s="415"/>
      <c r="P224" s="415"/>
      <c r="Q224" s="415"/>
      <c r="R224" s="415"/>
      <c r="S224" s="415"/>
      <c r="T224" s="420"/>
      <c r="AT224" s="421" t="s">
        <v>144</v>
      </c>
      <c r="AU224" s="421" t="s">
        <v>77</v>
      </c>
      <c r="AV224" s="413" t="s">
        <v>152</v>
      </c>
      <c r="AW224" s="413" t="s">
        <v>30</v>
      </c>
      <c r="AX224" s="413" t="s">
        <v>70</v>
      </c>
      <c r="AY224" s="421" t="s">
        <v>135</v>
      </c>
    </row>
    <row r="225" spans="1:65" s="422" customFormat="1">
      <c r="B225" s="423"/>
      <c r="C225" s="424"/>
      <c r="D225" s="406" t="s">
        <v>144</v>
      </c>
      <c r="E225" s="425" t="s">
        <v>3</v>
      </c>
      <c r="F225" s="426" t="s">
        <v>147</v>
      </c>
      <c r="G225" s="424"/>
      <c r="H225" s="427">
        <v>180.75</v>
      </c>
      <c r="I225" s="424"/>
      <c r="J225" s="424"/>
      <c r="K225" s="424"/>
      <c r="L225" s="158"/>
      <c r="M225" s="428"/>
      <c r="N225" s="424"/>
      <c r="O225" s="424"/>
      <c r="P225" s="424"/>
      <c r="Q225" s="424"/>
      <c r="R225" s="424"/>
      <c r="S225" s="424"/>
      <c r="T225" s="429"/>
      <c r="AT225" s="430" t="s">
        <v>144</v>
      </c>
      <c r="AU225" s="430" t="s">
        <v>77</v>
      </c>
      <c r="AV225" s="422" t="s">
        <v>142</v>
      </c>
      <c r="AW225" s="422" t="s">
        <v>30</v>
      </c>
      <c r="AX225" s="422" t="s">
        <v>75</v>
      </c>
      <c r="AY225" s="430" t="s">
        <v>135</v>
      </c>
    </row>
    <row r="226" spans="1:65" s="310" customFormat="1" ht="24.2" customHeight="1">
      <c r="A226" s="308"/>
      <c r="B226" s="331"/>
      <c r="C226" s="391" t="s">
        <v>283</v>
      </c>
      <c r="D226" s="391" t="s">
        <v>137</v>
      </c>
      <c r="E226" s="392" t="s">
        <v>1893</v>
      </c>
      <c r="F226" s="393" t="s">
        <v>1894</v>
      </c>
      <c r="G226" s="394" t="s">
        <v>140</v>
      </c>
      <c r="H226" s="395">
        <v>180.75</v>
      </c>
      <c r="I226" s="396"/>
      <c r="J226" s="396">
        <f>ROUND(I226*H226,2)</f>
        <v>0</v>
      </c>
      <c r="K226" s="393" t="s">
        <v>1800</v>
      </c>
      <c r="L226" s="31"/>
      <c r="M226" s="397" t="s">
        <v>3</v>
      </c>
      <c r="N226" s="398" t="s">
        <v>41</v>
      </c>
      <c r="O226" s="399">
        <v>2E-3</v>
      </c>
      <c r="P226" s="399">
        <f>O226*H226</f>
        <v>0.36149999999999999</v>
      </c>
      <c r="Q226" s="399">
        <v>0</v>
      </c>
      <c r="R226" s="399">
        <f>Q226*H226</f>
        <v>0</v>
      </c>
      <c r="S226" s="399">
        <v>0</v>
      </c>
      <c r="T226" s="400">
        <f>S226*H226</f>
        <v>0</v>
      </c>
      <c r="U226" s="308"/>
      <c r="V226" s="308"/>
      <c r="W226" s="308"/>
      <c r="X226" s="308"/>
      <c r="Y226" s="308"/>
      <c r="Z226" s="308"/>
      <c r="AA226" s="308"/>
      <c r="AB226" s="308"/>
      <c r="AC226" s="308"/>
      <c r="AD226" s="308"/>
      <c r="AE226" s="308"/>
      <c r="AR226" s="401" t="s">
        <v>142</v>
      </c>
      <c r="AT226" s="401" t="s">
        <v>137</v>
      </c>
      <c r="AU226" s="401" t="s">
        <v>77</v>
      </c>
      <c r="AY226" s="304" t="s">
        <v>135</v>
      </c>
      <c r="BE226" s="402">
        <f>IF(N226="základní",J226,0)</f>
        <v>0</v>
      </c>
      <c r="BF226" s="402">
        <f>IF(N226="snížená",J226,0)</f>
        <v>0</v>
      </c>
      <c r="BG226" s="402">
        <f>IF(N226="zákl. přenesená",J226,0)</f>
        <v>0</v>
      </c>
      <c r="BH226" s="402">
        <f>IF(N226="sníž. přenesená",J226,0)</f>
        <v>0</v>
      </c>
      <c r="BI226" s="402">
        <f>IF(N226="nulová",J226,0)</f>
        <v>0</v>
      </c>
      <c r="BJ226" s="304" t="s">
        <v>75</v>
      </c>
      <c r="BK226" s="402">
        <f>ROUND(I226*H226,2)</f>
        <v>0</v>
      </c>
      <c r="BL226" s="304" t="s">
        <v>142</v>
      </c>
      <c r="BM226" s="401" t="s">
        <v>1895</v>
      </c>
    </row>
    <row r="227" spans="1:65" s="403" customFormat="1">
      <c r="B227" s="404"/>
      <c r="C227" s="405"/>
      <c r="D227" s="406" t="s">
        <v>144</v>
      </c>
      <c r="E227" s="407" t="s">
        <v>3</v>
      </c>
      <c r="F227" s="408" t="s">
        <v>1889</v>
      </c>
      <c r="G227" s="405"/>
      <c r="H227" s="409">
        <v>180.75</v>
      </c>
      <c r="I227" s="405"/>
      <c r="J227" s="405"/>
      <c r="K227" s="405"/>
      <c r="L227" s="151"/>
      <c r="M227" s="410"/>
      <c r="N227" s="405"/>
      <c r="O227" s="405"/>
      <c r="P227" s="405"/>
      <c r="Q227" s="405"/>
      <c r="R227" s="405"/>
      <c r="S227" s="405"/>
      <c r="T227" s="411"/>
      <c r="AT227" s="412" t="s">
        <v>144</v>
      </c>
      <c r="AU227" s="412" t="s">
        <v>77</v>
      </c>
      <c r="AV227" s="403" t="s">
        <v>77</v>
      </c>
      <c r="AW227" s="403" t="s">
        <v>30</v>
      </c>
      <c r="AX227" s="403" t="s">
        <v>70</v>
      </c>
      <c r="AY227" s="412" t="s">
        <v>135</v>
      </c>
    </row>
    <row r="228" spans="1:65" s="413" customFormat="1">
      <c r="B228" s="414"/>
      <c r="C228" s="415"/>
      <c r="D228" s="406" t="s">
        <v>144</v>
      </c>
      <c r="E228" s="416" t="s">
        <v>3</v>
      </c>
      <c r="F228" s="417" t="s">
        <v>1803</v>
      </c>
      <c r="G228" s="415"/>
      <c r="H228" s="418">
        <v>180.75</v>
      </c>
      <c r="I228" s="415"/>
      <c r="J228" s="415"/>
      <c r="K228" s="415"/>
      <c r="L228" s="189"/>
      <c r="M228" s="419"/>
      <c r="N228" s="415"/>
      <c r="O228" s="415"/>
      <c r="P228" s="415"/>
      <c r="Q228" s="415"/>
      <c r="R228" s="415"/>
      <c r="S228" s="415"/>
      <c r="T228" s="420"/>
      <c r="AT228" s="421" t="s">
        <v>144</v>
      </c>
      <c r="AU228" s="421" t="s">
        <v>77</v>
      </c>
      <c r="AV228" s="413" t="s">
        <v>152</v>
      </c>
      <c r="AW228" s="413" t="s">
        <v>30</v>
      </c>
      <c r="AX228" s="413" t="s">
        <v>70</v>
      </c>
      <c r="AY228" s="421" t="s">
        <v>135</v>
      </c>
    </row>
    <row r="229" spans="1:65" s="422" customFormat="1">
      <c r="B229" s="423"/>
      <c r="C229" s="424"/>
      <c r="D229" s="406" t="s">
        <v>144</v>
      </c>
      <c r="E229" s="425" t="s">
        <v>3</v>
      </c>
      <c r="F229" s="426" t="s">
        <v>147</v>
      </c>
      <c r="G229" s="424"/>
      <c r="H229" s="427">
        <v>180.75</v>
      </c>
      <c r="I229" s="424"/>
      <c r="J229" s="424"/>
      <c r="K229" s="424"/>
      <c r="L229" s="158"/>
      <c r="M229" s="428"/>
      <c r="N229" s="424"/>
      <c r="O229" s="424"/>
      <c r="P229" s="424"/>
      <c r="Q229" s="424"/>
      <c r="R229" s="424"/>
      <c r="S229" s="424"/>
      <c r="T229" s="429"/>
      <c r="AT229" s="430" t="s">
        <v>144</v>
      </c>
      <c r="AU229" s="430" t="s">
        <v>77</v>
      </c>
      <c r="AV229" s="422" t="s">
        <v>142</v>
      </c>
      <c r="AW229" s="422" t="s">
        <v>30</v>
      </c>
      <c r="AX229" s="422" t="s">
        <v>75</v>
      </c>
      <c r="AY229" s="430" t="s">
        <v>135</v>
      </c>
    </row>
    <row r="230" spans="1:65" s="310" customFormat="1" ht="33" customHeight="1">
      <c r="A230" s="308"/>
      <c r="B230" s="331"/>
      <c r="C230" s="391" t="s">
        <v>288</v>
      </c>
      <c r="D230" s="391" t="s">
        <v>137</v>
      </c>
      <c r="E230" s="392" t="s">
        <v>1896</v>
      </c>
      <c r="F230" s="393" t="s">
        <v>1897</v>
      </c>
      <c r="G230" s="394" t="s">
        <v>140</v>
      </c>
      <c r="H230" s="395">
        <v>180.75</v>
      </c>
      <c r="I230" s="396"/>
      <c r="J230" s="396">
        <f>ROUND(I230*H230,2)</f>
        <v>0</v>
      </c>
      <c r="K230" s="393" t="s">
        <v>1800</v>
      </c>
      <c r="L230" s="31"/>
      <c r="M230" s="397" t="s">
        <v>3</v>
      </c>
      <c r="N230" s="398" t="s">
        <v>41</v>
      </c>
      <c r="O230" s="399">
        <v>7.0999999999999994E-2</v>
      </c>
      <c r="P230" s="399">
        <f>O230*H230</f>
        <v>12.83325</v>
      </c>
      <c r="Q230" s="399">
        <v>0</v>
      </c>
      <c r="R230" s="399">
        <f>Q230*H230</f>
        <v>0</v>
      </c>
      <c r="S230" s="399">
        <v>0</v>
      </c>
      <c r="T230" s="400">
        <f>S230*H230</f>
        <v>0</v>
      </c>
      <c r="U230" s="308"/>
      <c r="V230" s="308"/>
      <c r="W230" s="308"/>
      <c r="X230" s="308"/>
      <c r="Y230" s="308"/>
      <c r="Z230" s="308"/>
      <c r="AA230" s="308"/>
      <c r="AB230" s="308"/>
      <c r="AC230" s="308"/>
      <c r="AD230" s="308"/>
      <c r="AE230" s="308"/>
      <c r="AR230" s="401" t="s">
        <v>142</v>
      </c>
      <c r="AT230" s="401" t="s">
        <v>137</v>
      </c>
      <c r="AU230" s="401" t="s">
        <v>77</v>
      </c>
      <c r="AY230" s="304" t="s">
        <v>135</v>
      </c>
      <c r="BE230" s="402">
        <f>IF(N230="základní",J230,0)</f>
        <v>0</v>
      </c>
      <c r="BF230" s="402">
        <f>IF(N230="snížená",J230,0)</f>
        <v>0</v>
      </c>
      <c r="BG230" s="402">
        <f>IF(N230="zákl. přenesená",J230,0)</f>
        <v>0</v>
      </c>
      <c r="BH230" s="402">
        <f>IF(N230="sníž. přenesená",J230,0)</f>
        <v>0</v>
      </c>
      <c r="BI230" s="402">
        <f>IF(N230="nulová",J230,0)</f>
        <v>0</v>
      </c>
      <c r="BJ230" s="304" t="s">
        <v>75</v>
      </c>
      <c r="BK230" s="402">
        <f>ROUND(I230*H230,2)</f>
        <v>0</v>
      </c>
      <c r="BL230" s="304" t="s">
        <v>142</v>
      </c>
      <c r="BM230" s="401" t="s">
        <v>1898</v>
      </c>
    </row>
    <row r="231" spans="1:65" s="403" customFormat="1">
      <c r="B231" s="404"/>
      <c r="C231" s="405"/>
      <c r="D231" s="406" t="s">
        <v>144</v>
      </c>
      <c r="E231" s="407" t="s">
        <v>3</v>
      </c>
      <c r="F231" s="408" t="s">
        <v>1889</v>
      </c>
      <c r="G231" s="405"/>
      <c r="H231" s="409">
        <v>180.75</v>
      </c>
      <c r="I231" s="405"/>
      <c r="J231" s="405"/>
      <c r="K231" s="405"/>
      <c r="L231" s="151"/>
      <c r="M231" s="410"/>
      <c r="N231" s="405"/>
      <c r="O231" s="405"/>
      <c r="P231" s="405"/>
      <c r="Q231" s="405"/>
      <c r="R231" s="405"/>
      <c r="S231" s="405"/>
      <c r="T231" s="411"/>
      <c r="AT231" s="412" t="s">
        <v>144</v>
      </c>
      <c r="AU231" s="412" t="s">
        <v>77</v>
      </c>
      <c r="AV231" s="403" t="s">
        <v>77</v>
      </c>
      <c r="AW231" s="403" t="s">
        <v>30</v>
      </c>
      <c r="AX231" s="403" t="s">
        <v>70</v>
      </c>
      <c r="AY231" s="412" t="s">
        <v>135</v>
      </c>
    </row>
    <row r="232" spans="1:65" s="413" customFormat="1">
      <c r="B232" s="414"/>
      <c r="C232" s="415"/>
      <c r="D232" s="406" t="s">
        <v>144</v>
      </c>
      <c r="E232" s="416" t="s">
        <v>3</v>
      </c>
      <c r="F232" s="417" t="s">
        <v>1803</v>
      </c>
      <c r="G232" s="415"/>
      <c r="H232" s="418">
        <v>180.75</v>
      </c>
      <c r="I232" s="415"/>
      <c r="J232" s="415"/>
      <c r="K232" s="415"/>
      <c r="L232" s="189"/>
      <c r="M232" s="419"/>
      <c r="N232" s="415"/>
      <c r="O232" s="415"/>
      <c r="P232" s="415"/>
      <c r="Q232" s="415"/>
      <c r="R232" s="415"/>
      <c r="S232" s="415"/>
      <c r="T232" s="420"/>
      <c r="AT232" s="421" t="s">
        <v>144</v>
      </c>
      <c r="AU232" s="421" t="s">
        <v>77</v>
      </c>
      <c r="AV232" s="413" t="s">
        <v>152</v>
      </c>
      <c r="AW232" s="413" t="s">
        <v>30</v>
      </c>
      <c r="AX232" s="413" t="s">
        <v>70</v>
      </c>
      <c r="AY232" s="421" t="s">
        <v>135</v>
      </c>
    </row>
    <row r="233" spans="1:65" s="422" customFormat="1">
      <c r="B233" s="423"/>
      <c r="C233" s="424"/>
      <c r="D233" s="406" t="s">
        <v>144</v>
      </c>
      <c r="E233" s="425" t="s">
        <v>3</v>
      </c>
      <c r="F233" s="426" t="s">
        <v>147</v>
      </c>
      <c r="G233" s="424"/>
      <c r="H233" s="427">
        <v>180.75</v>
      </c>
      <c r="I233" s="424"/>
      <c r="J233" s="424"/>
      <c r="K233" s="424"/>
      <c r="L233" s="158"/>
      <c r="M233" s="428"/>
      <c r="N233" s="424"/>
      <c r="O233" s="424"/>
      <c r="P233" s="424"/>
      <c r="Q233" s="424"/>
      <c r="R233" s="424"/>
      <c r="S233" s="424"/>
      <c r="T233" s="429"/>
      <c r="AT233" s="430" t="s">
        <v>144</v>
      </c>
      <c r="AU233" s="430" t="s">
        <v>77</v>
      </c>
      <c r="AV233" s="422" t="s">
        <v>142</v>
      </c>
      <c r="AW233" s="422" t="s">
        <v>30</v>
      </c>
      <c r="AX233" s="422" t="s">
        <v>75</v>
      </c>
      <c r="AY233" s="430" t="s">
        <v>135</v>
      </c>
    </row>
    <row r="234" spans="1:65" s="377" customFormat="1" ht="22.9" customHeight="1">
      <c r="B234" s="378"/>
      <c r="C234" s="379"/>
      <c r="D234" s="380" t="s">
        <v>69</v>
      </c>
      <c r="E234" s="389" t="s">
        <v>176</v>
      </c>
      <c r="F234" s="389" t="s">
        <v>376</v>
      </c>
      <c r="G234" s="379"/>
      <c r="H234" s="379"/>
      <c r="I234" s="379"/>
      <c r="J234" s="390">
        <f>BK234</f>
        <v>0</v>
      </c>
      <c r="K234" s="379"/>
      <c r="L234" s="119"/>
      <c r="M234" s="383"/>
      <c r="N234" s="379"/>
      <c r="O234" s="379"/>
      <c r="P234" s="384">
        <f>SUM(P235:P240)</f>
        <v>12.709</v>
      </c>
      <c r="Q234" s="379"/>
      <c r="R234" s="384">
        <f>SUM(R235:R240)</f>
        <v>8.2315900000000006</v>
      </c>
      <c r="S234" s="379"/>
      <c r="T234" s="385">
        <f>SUM(T235:T240)</f>
        <v>0</v>
      </c>
      <c r="AR234" s="386" t="s">
        <v>75</v>
      </c>
      <c r="AT234" s="387" t="s">
        <v>69</v>
      </c>
      <c r="AU234" s="387" t="s">
        <v>75</v>
      </c>
      <c r="AY234" s="386" t="s">
        <v>135</v>
      </c>
      <c r="BK234" s="388">
        <f>SUM(BK235:BK240)</f>
        <v>0</v>
      </c>
    </row>
    <row r="235" spans="1:65" s="310" customFormat="1" ht="16.5" customHeight="1">
      <c r="A235" s="308"/>
      <c r="B235" s="331"/>
      <c r="C235" s="391" t="s">
        <v>295</v>
      </c>
      <c r="D235" s="391" t="s">
        <v>137</v>
      </c>
      <c r="E235" s="392" t="s">
        <v>1899</v>
      </c>
      <c r="F235" s="393" t="s">
        <v>1900</v>
      </c>
      <c r="G235" s="394" t="s">
        <v>279</v>
      </c>
      <c r="H235" s="395">
        <v>1</v>
      </c>
      <c r="I235" s="396"/>
      <c r="J235" s="396">
        <f t="shared" ref="J235:J240" si="0">ROUND(I235*H235,2)</f>
        <v>0</v>
      </c>
      <c r="K235" s="393" t="s">
        <v>3</v>
      </c>
      <c r="L235" s="31"/>
      <c r="M235" s="397" t="s">
        <v>3</v>
      </c>
      <c r="N235" s="398" t="s">
        <v>41</v>
      </c>
      <c r="O235" s="399">
        <v>6.8949999999999996</v>
      </c>
      <c r="P235" s="399">
        <f t="shared" ref="P235:P240" si="1">O235*H235</f>
        <v>6.8949999999999996</v>
      </c>
      <c r="Q235" s="399">
        <v>1.28224</v>
      </c>
      <c r="R235" s="399">
        <f t="shared" ref="R235:R240" si="2">Q235*H235</f>
        <v>1.28224</v>
      </c>
      <c r="S235" s="399">
        <v>0</v>
      </c>
      <c r="T235" s="400">
        <f t="shared" ref="T235:T240" si="3">S235*H235</f>
        <v>0</v>
      </c>
      <c r="U235" s="308"/>
      <c r="V235" s="308"/>
      <c r="W235" s="308"/>
      <c r="X235" s="308"/>
      <c r="Y235" s="308"/>
      <c r="Z235" s="308"/>
      <c r="AA235" s="308"/>
      <c r="AB235" s="308"/>
      <c r="AC235" s="308"/>
      <c r="AD235" s="308"/>
      <c r="AE235" s="308"/>
      <c r="AR235" s="401" t="s">
        <v>142</v>
      </c>
      <c r="AT235" s="401" t="s">
        <v>137</v>
      </c>
      <c r="AU235" s="401" t="s">
        <v>77</v>
      </c>
      <c r="AY235" s="304" t="s">
        <v>135</v>
      </c>
      <c r="BE235" s="402">
        <f t="shared" ref="BE235:BE240" si="4">IF(N235="základní",J235,0)</f>
        <v>0</v>
      </c>
      <c r="BF235" s="402">
        <f t="shared" ref="BF235:BF240" si="5">IF(N235="snížená",J235,0)</f>
        <v>0</v>
      </c>
      <c r="BG235" s="402">
        <f t="shared" ref="BG235:BG240" si="6">IF(N235="zákl. přenesená",J235,0)</f>
        <v>0</v>
      </c>
      <c r="BH235" s="402">
        <f t="shared" ref="BH235:BH240" si="7">IF(N235="sníž. přenesená",J235,0)</f>
        <v>0</v>
      </c>
      <c r="BI235" s="402">
        <f t="shared" ref="BI235:BI240" si="8">IF(N235="nulová",J235,0)</f>
        <v>0</v>
      </c>
      <c r="BJ235" s="304" t="s">
        <v>75</v>
      </c>
      <c r="BK235" s="402">
        <f t="shared" ref="BK235:BK240" si="9">ROUND(I235*H235,2)</f>
        <v>0</v>
      </c>
      <c r="BL235" s="304" t="s">
        <v>142</v>
      </c>
      <c r="BM235" s="401" t="s">
        <v>1901</v>
      </c>
    </row>
    <row r="236" spans="1:65" s="310" customFormat="1" ht="21.75" customHeight="1">
      <c r="A236" s="308"/>
      <c r="B236" s="331"/>
      <c r="C236" s="439" t="s">
        <v>300</v>
      </c>
      <c r="D236" s="439" t="s">
        <v>368</v>
      </c>
      <c r="E236" s="440" t="s">
        <v>1902</v>
      </c>
      <c r="F236" s="441" t="s">
        <v>1903</v>
      </c>
      <c r="G236" s="442" t="s">
        <v>279</v>
      </c>
      <c r="H236" s="443">
        <v>1</v>
      </c>
      <c r="I236" s="444"/>
      <c r="J236" s="444">
        <f t="shared" si="0"/>
        <v>0</v>
      </c>
      <c r="K236" s="441" t="s">
        <v>3</v>
      </c>
      <c r="L236" s="174"/>
      <c r="M236" s="445" t="s">
        <v>3</v>
      </c>
      <c r="N236" s="446" t="s">
        <v>41</v>
      </c>
      <c r="O236" s="399">
        <v>0</v>
      </c>
      <c r="P236" s="399">
        <f t="shared" si="1"/>
        <v>0</v>
      </c>
      <c r="Q236" s="399">
        <v>5.75</v>
      </c>
      <c r="R236" s="399">
        <f t="shared" si="2"/>
        <v>5.75</v>
      </c>
      <c r="S236" s="399">
        <v>0</v>
      </c>
      <c r="T236" s="400">
        <f t="shared" si="3"/>
        <v>0</v>
      </c>
      <c r="U236" s="308"/>
      <c r="V236" s="308"/>
      <c r="W236" s="308"/>
      <c r="X236" s="308"/>
      <c r="Y236" s="308"/>
      <c r="Z236" s="308"/>
      <c r="AA236" s="308"/>
      <c r="AB236" s="308"/>
      <c r="AC236" s="308"/>
      <c r="AD236" s="308"/>
      <c r="AE236" s="308"/>
      <c r="AR236" s="401" t="s">
        <v>176</v>
      </c>
      <c r="AT236" s="401" t="s">
        <v>368</v>
      </c>
      <c r="AU236" s="401" t="s">
        <v>77</v>
      </c>
      <c r="AY236" s="304" t="s">
        <v>135</v>
      </c>
      <c r="BE236" s="402">
        <f t="shared" si="4"/>
        <v>0</v>
      </c>
      <c r="BF236" s="402">
        <f t="shared" si="5"/>
        <v>0</v>
      </c>
      <c r="BG236" s="402">
        <f t="shared" si="6"/>
        <v>0</v>
      </c>
      <c r="BH236" s="402">
        <f t="shared" si="7"/>
        <v>0</v>
      </c>
      <c r="BI236" s="402">
        <f t="shared" si="8"/>
        <v>0</v>
      </c>
      <c r="BJ236" s="304" t="s">
        <v>75</v>
      </c>
      <c r="BK236" s="402">
        <f t="shared" si="9"/>
        <v>0</v>
      </c>
      <c r="BL236" s="304" t="s">
        <v>142</v>
      </c>
      <c r="BM236" s="401" t="s">
        <v>1904</v>
      </c>
    </row>
    <row r="237" spans="1:65" s="310" customFormat="1" ht="24.2" customHeight="1">
      <c r="A237" s="308"/>
      <c r="B237" s="331"/>
      <c r="C237" s="391" t="s">
        <v>306</v>
      </c>
      <c r="D237" s="391" t="s">
        <v>137</v>
      </c>
      <c r="E237" s="392" t="s">
        <v>1905</v>
      </c>
      <c r="F237" s="393" t="s">
        <v>1906</v>
      </c>
      <c r="G237" s="394" t="s">
        <v>279</v>
      </c>
      <c r="H237" s="395">
        <v>1</v>
      </c>
      <c r="I237" s="396"/>
      <c r="J237" s="396">
        <f t="shared" si="0"/>
        <v>0</v>
      </c>
      <c r="K237" s="393" t="s">
        <v>3</v>
      </c>
      <c r="L237" s="31"/>
      <c r="M237" s="397" t="s">
        <v>3</v>
      </c>
      <c r="N237" s="398" t="s">
        <v>41</v>
      </c>
      <c r="O237" s="399">
        <v>4.12</v>
      </c>
      <c r="P237" s="399">
        <f t="shared" si="1"/>
        <v>4.12</v>
      </c>
      <c r="Q237" s="399">
        <v>1.9349999999999999E-2</v>
      </c>
      <c r="R237" s="399">
        <f t="shared" si="2"/>
        <v>1.9349999999999999E-2</v>
      </c>
      <c r="S237" s="399">
        <v>0</v>
      </c>
      <c r="T237" s="400">
        <f t="shared" si="3"/>
        <v>0</v>
      </c>
      <c r="U237" s="308"/>
      <c r="V237" s="308"/>
      <c r="W237" s="308"/>
      <c r="X237" s="308"/>
      <c r="Y237" s="308"/>
      <c r="Z237" s="308"/>
      <c r="AA237" s="308"/>
      <c r="AB237" s="308"/>
      <c r="AC237" s="308"/>
      <c r="AD237" s="308"/>
      <c r="AE237" s="308"/>
      <c r="AR237" s="401" t="s">
        <v>142</v>
      </c>
      <c r="AT237" s="401" t="s">
        <v>137</v>
      </c>
      <c r="AU237" s="401" t="s">
        <v>77</v>
      </c>
      <c r="AY237" s="304" t="s">
        <v>135</v>
      </c>
      <c r="BE237" s="402">
        <f t="shared" si="4"/>
        <v>0</v>
      </c>
      <c r="BF237" s="402">
        <f t="shared" si="5"/>
        <v>0</v>
      </c>
      <c r="BG237" s="402">
        <f t="shared" si="6"/>
        <v>0</v>
      </c>
      <c r="BH237" s="402">
        <f t="shared" si="7"/>
        <v>0</v>
      </c>
      <c r="BI237" s="402">
        <f t="shared" si="8"/>
        <v>0</v>
      </c>
      <c r="BJ237" s="304" t="s">
        <v>75</v>
      </c>
      <c r="BK237" s="402">
        <f t="shared" si="9"/>
        <v>0</v>
      </c>
      <c r="BL237" s="304" t="s">
        <v>142</v>
      </c>
      <c r="BM237" s="401" t="s">
        <v>1907</v>
      </c>
    </row>
    <row r="238" spans="1:65" s="310" customFormat="1" ht="16.5" customHeight="1">
      <c r="A238" s="308"/>
      <c r="B238" s="331"/>
      <c r="C238" s="439" t="s">
        <v>313</v>
      </c>
      <c r="D238" s="439" t="s">
        <v>368</v>
      </c>
      <c r="E238" s="440" t="s">
        <v>1908</v>
      </c>
      <c r="F238" s="441" t="s">
        <v>1909</v>
      </c>
      <c r="G238" s="442" t="s">
        <v>279</v>
      </c>
      <c r="H238" s="443">
        <v>1</v>
      </c>
      <c r="I238" s="444"/>
      <c r="J238" s="444">
        <f t="shared" si="0"/>
        <v>0</v>
      </c>
      <c r="K238" s="441" t="s">
        <v>3</v>
      </c>
      <c r="L238" s="174"/>
      <c r="M238" s="445" t="s">
        <v>3</v>
      </c>
      <c r="N238" s="446" t="s">
        <v>41</v>
      </c>
      <c r="O238" s="399">
        <v>0</v>
      </c>
      <c r="P238" s="399">
        <f t="shared" si="1"/>
        <v>0</v>
      </c>
      <c r="Q238" s="399">
        <v>1.0900000000000001</v>
      </c>
      <c r="R238" s="399">
        <f t="shared" si="2"/>
        <v>1.0900000000000001</v>
      </c>
      <c r="S238" s="399">
        <v>0</v>
      </c>
      <c r="T238" s="400">
        <f t="shared" si="3"/>
        <v>0</v>
      </c>
      <c r="U238" s="308"/>
      <c r="V238" s="308"/>
      <c r="W238" s="308"/>
      <c r="X238" s="308"/>
      <c r="Y238" s="308"/>
      <c r="Z238" s="308"/>
      <c r="AA238" s="308"/>
      <c r="AB238" s="308"/>
      <c r="AC238" s="308"/>
      <c r="AD238" s="308"/>
      <c r="AE238" s="308"/>
      <c r="AR238" s="401" t="s">
        <v>176</v>
      </c>
      <c r="AT238" s="401" t="s">
        <v>368</v>
      </c>
      <c r="AU238" s="401" t="s">
        <v>77</v>
      </c>
      <c r="AY238" s="304" t="s">
        <v>135</v>
      </c>
      <c r="BE238" s="402">
        <f t="shared" si="4"/>
        <v>0</v>
      </c>
      <c r="BF238" s="402">
        <f t="shared" si="5"/>
        <v>0</v>
      </c>
      <c r="BG238" s="402">
        <f t="shared" si="6"/>
        <v>0</v>
      </c>
      <c r="BH238" s="402">
        <f t="shared" si="7"/>
        <v>0</v>
      </c>
      <c r="BI238" s="402">
        <f t="shared" si="8"/>
        <v>0</v>
      </c>
      <c r="BJ238" s="304" t="s">
        <v>75</v>
      </c>
      <c r="BK238" s="402">
        <f t="shared" si="9"/>
        <v>0</v>
      </c>
      <c r="BL238" s="304" t="s">
        <v>142</v>
      </c>
      <c r="BM238" s="401" t="s">
        <v>1910</v>
      </c>
    </row>
    <row r="239" spans="1:65" s="310" customFormat="1" ht="37.9" customHeight="1">
      <c r="A239" s="308"/>
      <c r="B239" s="331"/>
      <c r="C239" s="391" t="s">
        <v>318</v>
      </c>
      <c r="D239" s="391" t="s">
        <v>137</v>
      </c>
      <c r="E239" s="392" t="s">
        <v>418</v>
      </c>
      <c r="F239" s="393" t="s">
        <v>1911</v>
      </c>
      <c r="G239" s="394" t="s">
        <v>279</v>
      </c>
      <c r="H239" s="395">
        <v>1</v>
      </c>
      <c r="I239" s="396"/>
      <c r="J239" s="396">
        <f t="shared" si="0"/>
        <v>0</v>
      </c>
      <c r="K239" s="393" t="s">
        <v>1800</v>
      </c>
      <c r="L239" s="31"/>
      <c r="M239" s="397" t="s">
        <v>3</v>
      </c>
      <c r="N239" s="398" t="s">
        <v>41</v>
      </c>
      <c r="O239" s="399">
        <v>1.694</v>
      </c>
      <c r="P239" s="399">
        <f t="shared" si="1"/>
        <v>1.694</v>
      </c>
      <c r="Q239" s="399">
        <v>0.09</v>
      </c>
      <c r="R239" s="399">
        <f t="shared" si="2"/>
        <v>0.09</v>
      </c>
      <c r="S239" s="399">
        <v>0</v>
      </c>
      <c r="T239" s="400">
        <f t="shared" si="3"/>
        <v>0</v>
      </c>
      <c r="U239" s="308"/>
      <c r="V239" s="308"/>
      <c r="W239" s="308"/>
      <c r="X239" s="308"/>
      <c r="Y239" s="308"/>
      <c r="Z239" s="308"/>
      <c r="AA239" s="308"/>
      <c r="AB239" s="308"/>
      <c r="AC239" s="308"/>
      <c r="AD239" s="308"/>
      <c r="AE239" s="308"/>
      <c r="AR239" s="401" t="s">
        <v>142</v>
      </c>
      <c r="AT239" s="401" t="s">
        <v>137</v>
      </c>
      <c r="AU239" s="401" t="s">
        <v>77</v>
      </c>
      <c r="AY239" s="304" t="s">
        <v>135</v>
      </c>
      <c r="BE239" s="402">
        <f t="shared" si="4"/>
        <v>0</v>
      </c>
      <c r="BF239" s="402">
        <f t="shared" si="5"/>
        <v>0</v>
      </c>
      <c r="BG239" s="402">
        <f t="shared" si="6"/>
        <v>0</v>
      </c>
      <c r="BH239" s="402">
        <f t="shared" si="7"/>
        <v>0</v>
      </c>
      <c r="BI239" s="402">
        <f t="shared" si="8"/>
        <v>0</v>
      </c>
      <c r="BJ239" s="304" t="s">
        <v>75</v>
      </c>
      <c r="BK239" s="402">
        <f t="shared" si="9"/>
        <v>0</v>
      </c>
      <c r="BL239" s="304" t="s">
        <v>142</v>
      </c>
      <c r="BM239" s="401" t="s">
        <v>1912</v>
      </c>
    </row>
    <row r="240" spans="1:65" s="310" customFormat="1" ht="16.5" customHeight="1">
      <c r="A240" s="308"/>
      <c r="B240" s="331"/>
      <c r="C240" s="439" t="s">
        <v>327</v>
      </c>
      <c r="D240" s="439" t="s">
        <v>368</v>
      </c>
      <c r="E240" s="440" t="s">
        <v>1913</v>
      </c>
      <c r="F240" s="441" t="s">
        <v>1914</v>
      </c>
      <c r="G240" s="442" t="s">
        <v>1915</v>
      </c>
      <c r="H240" s="443">
        <v>1</v>
      </c>
      <c r="I240" s="444"/>
      <c r="J240" s="444">
        <f t="shared" si="0"/>
        <v>0</v>
      </c>
      <c r="K240" s="441" t="s">
        <v>3</v>
      </c>
      <c r="L240" s="174"/>
      <c r="M240" s="445" t="s">
        <v>3</v>
      </c>
      <c r="N240" s="446" t="s">
        <v>41</v>
      </c>
      <c r="O240" s="399">
        <v>0</v>
      </c>
      <c r="P240" s="399">
        <f t="shared" si="1"/>
        <v>0</v>
      </c>
      <c r="Q240" s="399">
        <v>0</v>
      </c>
      <c r="R240" s="399">
        <f t="shared" si="2"/>
        <v>0</v>
      </c>
      <c r="S240" s="399">
        <v>0</v>
      </c>
      <c r="T240" s="400">
        <f t="shared" si="3"/>
        <v>0</v>
      </c>
      <c r="U240" s="308"/>
      <c r="V240" s="308"/>
      <c r="W240" s="308"/>
      <c r="X240" s="308"/>
      <c r="Y240" s="308"/>
      <c r="Z240" s="308"/>
      <c r="AA240" s="308"/>
      <c r="AB240" s="308"/>
      <c r="AC240" s="308"/>
      <c r="AD240" s="308"/>
      <c r="AE240" s="308"/>
      <c r="AR240" s="401" t="s">
        <v>176</v>
      </c>
      <c r="AT240" s="401" t="s">
        <v>368</v>
      </c>
      <c r="AU240" s="401" t="s">
        <v>77</v>
      </c>
      <c r="AY240" s="304" t="s">
        <v>135</v>
      </c>
      <c r="BE240" s="402">
        <f t="shared" si="4"/>
        <v>0</v>
      </c>
      <c r="BF240" s="402">
        <f t="shared" si="5"/>
        <v>0</v>
      </c>
      <c r="BG240" s="402">
        <f t="shared" si="6"/>
        <v>0</v>
      </c>
      <c r="BH240" s="402">
        <f t="shared" si="7"/>
        <v>0</v>
      </c>
      <c r="BI240" s="402">
        <f t="shared" si="8"/>
        <v>0</v>
      </c>
      <c r="BJ240" s="304" t="s">
        <v>75</v>
      </c>
      <c r="BK240" s="402">
        <f t="shared" si="9"/>
        <v>0</v>
      </c>
      <c r="BL240" s="304" t="s">
        <v>142</v>
      </c>
      <c r="BM240" s="401" t="s">
        <v>1916</v>
      </c>
    </row>
    <row r="241" spans="1:65" s="377" customFormat="1" ht="22.9" customHeight="1">
      <c r="B241" s="378"/>
      <c r="C241" s="379"/>
      <c r="D241" s="380" t="s">
        <v>69</v>
      </c>
      <c r="E241" s="389" t="s">
        <v>181</v>
      </c>
      <c r="F241" s="389" t="s">
        <v>275</v>
      </c>
      <c r="G241" s="379"/>
      <c r="H241" s="379"/>
      <c r="I241" s="379"/>
      <c r="J241" s="390">
        <f>BK241</f>
        <v>0</v>
      </c>
      <c r="K241" s="379"/>
      <c r="L241" s="119"/>
      <c r="M241" s="383"/>
      <c r="N241" s="379"/>
      <c r="O241" s="379"/>
      <c r="P241" s="384">
        <f>SUM(P242:P254)</f>
        <v>95.664000000000001</v>
      </c>
      <c r="Q241" s="379"/>
      <c r="R241" s="384">
        <f>SUM(R242:R254)</f>
        <v>4.0360000000000007E-2</v>
      </c>
      <c r="S241" s="379"/>
      <c r="T241" s="385">
        <f>SUM(T242:T254)</f>
        <v>4.4000000000000004E-2</v>
      </c>
      <c r="AR241" s="386" t="s">
        <v>75</v>
      </c>
      <c r="AT241" s="387" t="s">
        <v>69</v>
      </c>
      <c r="AU241" s="387" t="s">
        <v>75</v>
      </c>
      <c r="AY241" s="386" t="s">
        <v>135</v>
      </c>
      <c r="BK241" s="388">
        <f>SUM(BK242:BK254)</f>
        <v>0</v>
      </c>
    </row>
    <row r="242" spans="1:65" s="310" customFormat="1" ht="16.5" customHeight="1">
      <c r="A242" s="308"/>
      <c r="B242" s="331"/>
      <c r="C242" s="391" t="s">
        <v>333</v>
      </c>
      <c r="D242" s="391" t="s">
        <v>137</v>
      </c>
      <c r="E242" s="392" t="s">
        <v>1917</v>
      </c>
      <c r="F242" s="393" t="s">
        <v>1918</v>
      </c>
      <c r="G242" s="394" t="s">
        <v>441</v>
      </c>
      <c r="H242" s="395">
        <v>1</v>
      </c>
      <c r="I242" s="396"/>
      <c r="J242" s="396">
        <f>ROUND(I242*H242,2)</f>
        <v>0</v>
      </c>
      <c r="K242" s="393" t="s">
        <v>3</v>
      </c>
      <c r="L242" s="31"/>
      <c r="M242" s="397" t="s">
        <v>3</v>
      </c>
      <c r="N242" s="398" t="s">
        <v>42</v>
      </c>
      <c r="O242" s="399">
        <v>0</v>
      </c>
      <c r="P242" s="399">
        <f>O242*H242</f>
        <v>0</v>
      </c>
      <c r="Q242" s="399">
        <v>0</v>
      </c>
      <c r="R242" s="399">
        <f>Q242*H242</f>
        <v>0</v>
      </c>
      <c r="S242" s="399">
        <v>0</v>
      </c>
      <c r="T242" s="400">
        <f>S242*H242</f>
        <v>0</v>
      </c>
      <c r="U242" s="308"/>
      <c r="V242" s="308"/>
      <c r="W242" s="308"/>
      <c r="X242" s="308"/>
      <c r="Y242" s="308"/>
      <c r="Z242" s="308"/>
      <c r="AA242" s="308"/>
      <c r="AB242" s="308"/>
      <c r="AC242" s="308"/>
      <c r="AD242" s="308"/>
      <c r="AE242" s="308"/>
      <c r="AR242" s="401" t="s">
        <v>142</v>
      </c>
      <c r="AT242" s="401" t="s">
        <v>137</v>
      </c>
      <c r="AU242" s="401" t="s">
        <v>77</v>
      </c>
      <c r="AY242" s="304" t="s">
        <v>135</v>
      </c>
      <c r="BE242" s="402">
        <f>IF(N242="základní",J242,0)</f>
        <v>0</v>
      </c>
      <c r="BF242" s="402">
        <f>IF(N242="snížená",J242,0)</f>
        <v>0</v>
      </c>
      <c r="BG242" s="402">
        <f>IF(N242="zákl. přenesená",J242,0)</f>
        <v>0</v>
      </c>
      <c r="BH242" s="402">
        <f>IF(N242="sníž. přenesená",J242,0)</f>
        <v>0</v>
      </c>
      <c r="BI242" s="402">
        <f>IF(N242="nulová",J242,0)</f>
        <v>0</v>
      </c>
      <c r="BJ242" s="304" t="s">
        <v>77</v>
      </c>
      <c r="BK242" s="402">
        <f>ROUND(I242*H242,2)</f>
        <v>0</v>
      </c>
      <c r="BL242" s="304" t="s">
        <v>142</v>
      </c>
      <c r="BM242" s="401" t="s">
        <v>1919</v>
      </c>
    </row>
    <row r="243" spans="1:65" s="310" customFormat="1" ht="24.2" customHeight="1">
      <c r="A243" s="308"/>
      <c r="B243" s="331"/>
      <c r="C243" s="391" t="s">
        <v>337</v>
      </c>
      <c r="D243" s="391" t="s">
        <v>137</v>
      </c>
      <c r="E243" s="392" t="s">
        <v>1920</v>
      </c>
      <c r="F243" s="393" t="s">
        <v>1921</v>
      </c>
      <c r="G243" s="394" t="s">
        <v>228</v>
      </c>
      <c r="H243" s="395">
        <v>244</v>
      </c>
      <c r="I243" s="396"/>
      <c r="J243" s="396">
        <f>ROUND(I243*H243,2)</f>
        <v>0</v>
      </c>
      <c r="K243" s="393" t="s">
        <v>1800</v>
      </c>
      <c r="L243" s="31"/>
      <c r="M243" s="397" t="s">
        <v>3</v>
      </c>
      <c r="N243" s="398" t="s">
        <v>42</v>
      </c>
      <c r="O243" s="399">
        <v>0.19</v>
      </c>
      <c r="P243" s="399">
        <f>O243*H243</f>
        <v>46.36</v>
      </c>
      <c r="Q243" s="399">
        <v>1.6000000000000001E-4</v>
      </c>
      <c r="R243" s="399">
        <f>Q243*H243</f>
        <v>3.9040000000000005E-2</v>
      </c>
      <c r="S243" s="399">
        <v>0</v>
      </c>
      <c r="T243" s="400">
        <f>S243*H243</f>
        <v>0</v>
      </c>
      <c r="U243" s="308"/>
      <c r="V243" s="308"/>
      <c r="W243" s="308"/>
      <c r="X243" s="308"/>
      <c r="Y243" s="308"/>
      <c r="Z243" s="308"/>
      <c r="AA243" s="308"/>
      <c r="AB243" s="308"/>
      <c r="AC243" s="308"/>
      <c r="AD243" s="308"/>
      <c r="AE243" s="308"/>
      <c r="AR243" s="401" t="s">
        <v>142</v>
      </c>
      <c r="AT243" s="401" t="s">
        <v>137</v>
      </c>
      <c r="AU243" s="401" t="s">
        <v>77</v>
      </c>
      <c r="AY243" s="304" t="s">
        <v>135</v>
      </c>
      <c r="BE243" s="402">
        <f>IF(N243="základní",J243,0)</f>
        <v>0</v>
      </c>
      <c r="BF243" s="402">
        <f>IF(N243="snížená",J243,0)</f>
        <v>0</v>
      </c>
      <c r="BG243" s="402">
        <f>IF(N243="zákl. přenesená",J243,0)</f>
        <v>0</v>
      </c>
      <c r="BH243" s="402">
        <f>IF(N243="sníž. přenesená",J243,0)</f>
        <v>0</v>
      </c>
      <c r="BI243" s="402">
        <f>IF(N243="nulová",J243,0)</f>
        <v>0</v>
      </c>
      <c r="BJ243" s="304" t="s">
        <v>77</v>
      </c>
      <c r="BK243" s="402">
        <f>ROUND(I243*H243,2)</f>
        <v>0</v>
      </c>
      <c r="BL243" s="304" t="s">
        <v>142</v>
      </c>
      <c r="BM243" s="401" t="s">
        <v>1922</v>
      </c>
    </row>
    <row r="244" spans="1:65" s="403" customFormat="1">
      <c r="B244" s="404"/>
      <c r="C244" s="405"/>
      <c r="D244" s="406" t="s">
        <v>144</v>
      </c>
      <c r="E244" s="407" t="s">
        <v>3</v>
      </c>
      <c r="F244" s="408" t="s">
        <v>1923</v>
      </c>
      <c r="G244" s="405"/>
      <c r="H244" s="409">
        <v>244</v>
      </c>
      <c r="I244" s="405"/>
      <c r="J244" s="405"/>
      <c r="K244" s="405"/>
      <c r="L244" s="151"/>
      <c r="M244" s="410"/>
      <c r="N244" s="405"/>
      <c r="O244" s="405"/>
      <c r="P244" s="405"/>
      <c r="Q244" s="405"/>
      <c r="R244" s="405"/>
      <c r="S244" s="405"/>
      <c r="T244" s="411"/>
      <c r="AT244" s="412" t="s">
        <v>144</v>
      </c>
      <c r="AU244" s="412" t="s">
        <v>77</v>
      </c>
      <c r="AV244" s="403" t="s">
        <v>77</v>
      </c>
      <c r="AW244" s="403" t="s">
        <v>30</v>
      </c>
      <c r="AX244" s="403" t="s">
        <v>70</v>
      </c>
      <c r="AY244" s="412" t="s">
        <v>135</v>
      </c>
    </row>
    <row r="245" spans="1:65" s="413" customFormat="1">
      <c r="B245" s="414"/>
      <c r="C245" s="415"/>
      <c r="D245" s="406" t="s">
        <v>144</v>
      </c>
      <c r="E245" s="416" t="s">
        <v>3</v>
      </c>
      <c r="F245" s="417" t="s">
        <v>1803</v>
      </c>
      <c r="G245" s="415"/>
      <c r="H245" s="418">
        <v>244</v>
      </c>
      <c r="I245" s="415"/>
      <c r="J245" s="415"/>
      <c r="K245" s="415"/>
      <c r="L245" s="189"/>
      <c r="M245" s="419"/>
      <c r="N245" s="415"/>
      <c r="O245" s="415"/>
      <c r="P245" s="415"/>
      <c r="Q245" s="415"/>
      <c r="R245" s="415"/>
      <c r="S245" s="415"/>
      <c r="T245" s="420"/>
      <c r="AT245" s="421" t="s">
        <v>144</v>
      </c>
      <c r="AU245" s="421" t="s">
        <v>77</v>
      </c>
      <c r="AV245" s="413" t="s">
        <v>152</v>
      </c>
      <c r="AW245" s="413" t="s">
        <v>30</v>
      </c>
      <c r="AX245" s="413" t="s">
        <v>70</v>
      </c>
      <c r="AY245" s="421" t="s">
        <v>135</v>
      </c>
    </row>
    <row r="246" spans="1:65" s="422" customFormat="1">
      <c r="B246" s="423"/>
      <c r="C246" s="424"/>
      <c r="D246" s="406" t="s">
        <v>144</v>
      </c>
      <c r="E246" s="425" t="s">
        <v>3</v>
      </c>
      <c r="F246" s="426" t="s">
        <v>147</v>
      </c>
      <c r="G246" s="424"/>
      <c r="H246" s="427">
        <v>244</v>
      </c>
      <c r="I246" s="424"/>
      <c r="J246" s="424"/>
      <c r="K246" s="424"/>
      <c r="L246" s="158"/>
      <c r="M246" s="428"/>
      <c r="N246" s="424"/>
      <c r="O246" s="424"/>
      <c r="P246" s="424"/>
      <c r="Q246" s="424"/>
      <c r="R246" s="424"/>
      <c r="S246" s="424"/>
      <c r="T246" s="429"/>
      <c r="AT246" s="430" t="s">
        <v>144</v>
      </c>
      <c r="AU246" s="430" t="s">
        <v>77</v>
      </c>
      <c r="AV246" s="422" t="s">
        <v>142</v>
      </c>
      <c r="AW246" s="422" t="s">
        <v>30</v>
      </c>
      <c r="AX246" s="422" t="s">
        <v>75</v>
      </c>
      <c r="AY246" s="430" t="s">
        <v>135</v>
      </c>
    </row>
    <row r="247" spans="1:65" s="310" customFormat="1" ht="24.2" customHeight="1">
      <c r="A247" s="308"/>
      <c r="B247" s="331"/>
      <c r="C247" s="391" t="s">
        <v>341</v>
      </c>
      <c r="D247" s="391" t="s">
        <v>137</v>
      </c>
      <c r="E247" s="392" t="s">
        <v>1222</v>
      </c>
      <c r="F247" s="393" t="s">
        <v>1924</v>
      </c>
      <c r="G247" s="394" t="s">
        <v>228</v>
      </c>
      <c r="H247" s="395">
        <v>244</v>
      </c>
      <c r="I247" s="396"/>
      <c r="J247" s="396">
        <f>ROUND(I247*H247,2)</f>
        <v>0</v>
      </c>
      <c r="K247" s="393" t="s">
        <v>1800</v>
      </c>
      <c r="L247" s="31"/>
      <c r="M247" s="397" t="s">
        <v>3</v>
      </c>
      <c r="N247" s="398" t="s">
        <v>42</v>
      </c>
      <c r="O247" s="399">
        <v>0.19600000000000001</v>
      </c>
      <c r="P247" s="399">
        <f>O247*H247</f>
        <v>47.824000000000005</v>
      </c>
      <c r="Q247" s="399">
        <v>0</v>
      </c>
      <c r="R247" s="399">
        <f>Q247*H247</f>
        <v>0</v>
      </c>
      <c r="S247" s="399">
        <v>0</v>
      </c>
      <c r="T247" s="400">
        <f>S247*H247</f>
        <v>0</v>
      </c>
      <c r="U247" s="308"/>
      <c r="V247" s="308"/>
      <c r="W247" s="308"/>
      <c r="X247" s="308"/>
      <c r="Y247" s="308"/>
      <c r="Z247" s="308"/>
      <c r="AA247" s="308"/>
      <c r="AB247" s="308"/>
      <c r="AC247" s="308"/>
      <c r="AD247" s="308"/>
      <c r="AE247" s="308"/>
      <c r="AR247" s="401" t="s">
        <v>142</v>
      </c>
      <c r="AT247" s="401" t="s">
        <v>137</v>
      </c>
      <c r="AU247" s="401" t="s">
        <v>77</v>
      </c>
      <c r="AY247" s="304" t="s">
        <v>135</v>
      </c>
      <c r="BE247" s="402">
        <f>IF(N247="základní",J247,0)</f>
        <v>0</v>
      </c>
      <c r="BF247" s="402">
        <f>IF(N247="snížená",J247,0)</f>
        <v>0</v>
      </c>
      <c r="BG247" s="402">
        <f>IF(N247="zákl. přenesená",J247,0)</f>
        <v>0</v>
      </c>
      <c r="BH247" s="402">
        <f>IF(N247="sníž. přenesená",J247,0)</f>
        <v>0</v>
      </c>
      <c r="BI247" s="402">
        <f>IF(N247="nulová",J247,0)</f>
        <v>0</v>
      </c>
      <c r="BJ247" s="304" t="s">
        <v>77</v>
      </c>
      <c r="BK247" s="402">
        <f>ROUND(I247*H247,2)</f>
        <v>0</v>
      </c>
      <c r="BL247" s="304" t="s">
        <v>142</v>
      </c>
      <c r="BM247" s="401" t="s">
        <v>1925</v>
      </c>
    </row>
    <row r="248" spans="1:65" s="403" customFormat="1">
      <c r="B248" s="404"/>
      <c r="C248" s="405"/>
      <c r="D248" s="406" t="s">
        <v>144</v>
      </c>
      <c r="E248" s="407" t="s">
        <v>3</v>
      </c>
      <c r="F248" s="408" t="s">
        <v>1923</v>
      </c>
      <c r="G248" s="405"/>
      <c r="H248" s="409">
        <v>244</v>
      </c>
      <c r="I248" s="405"/>
      <c r="J248" s="405"/>
      <c r="K248" s="405"/>
      <c r="L248" s="151"/>
      <c r="M248" s="410"/>
      <c r="N248" s="405"/>
      <c r="O248" s="405"/>
      <c r="P248" s="405"/>
      <c r="Q248" s="405"/>
      <c r="R248" s="405"/>
      <c r="S248" s="405"/>
      <c r="T248" s="411"/>
      <c r="AT248" s="412" t="s">
        <v>144</v>
      </c>
      <c r="AU248" s="412" t="s">
        <v>77</v>
      </c>
      <c r="AV248" s="403" t="s">
        <v>77</v>
      </c>
      <c r="AW248" s="403" t="s">
        <v>30</v>
      </c>
      <c r="AX248" s="403" t="s">
        <v>70</v>
      </c>
      <c r="AY248" s="412" t="s">
        <v>135</v>
      </c>
    </row>
    <row r="249" spans="1:65" s="413" customFormat="1">
      <c r="B249" s="414"/>
      <c r="C249" s="415"/>
      <c r="D249" s="406" t="s">
        <v>144</v>
      </c>
      <c r="E249" s="416" t="s">
        <v>3</v>
      </c>
      <c r="F249" s="417" t="s">
        <v>1803</v>
      </c>
      <c r="G249" s="415"/>
      <c r="H249" s="418">
        <v>244</v>
      </c>
      <c r="I249" s="415"/>
      <c r="J249" s="415"/>
      <c r="K249" s="415"/>
      <c r="L249" s="189"/>
      <c r="M249" s="419"/>
      <c r="N249" s="415"/>
      <c r="O249" s="415"/>
      <c r="P249" s="415"/>
      <c r="Q249" s="415"/>
      <c r="R249" s="415"/>
      <c r="S249" s="415"/>
      <c r="T249" s="420"/>
      <c r="AT249" s="421" t="s">
        <v>144</v>
      </c>
      <c r="AU249" s="421" t="s">
        <v>77</v>
      </c>
      <c r="AV249" s="413" t="s">
        <v>152</v>
      </c>
      <c r="AW249" s="413" t="s">
        <v>30</v>
      </c>
      <c r="AX249" s="413" t="s">
        <v>70</v>
      </c>
      <c r="AY249" s="421" t="s">
        <v>135</v>
      </c>
    </row>
    <row r="250" spans="1:65" s="422" customFormat="1">
      <c r="B250" s="423"/>
      <c r="C250" s="424"/>
      <c r="D250" s="406" t="s">
        <v>144</v>
      </c>
      <c r="E250" s="425" t="s">
        <v>3</v>
      </c>
      <c r="F250" s="426" t="s">
        <v>147</v>
      </c>
      <c r="G250" s="424"/>
      <c r="H250" s="427">
        <v>244</v>
      </c>
      <c r="I250" s="424"/>
      <c r="J250" s="424"/>
      <c r="K250" s="424"/>
      <c r="L250" s="158"/>
      <c r="M250" s="428"/>
      <c r="N250" s="424"/>
      <c r="O250" s="424"/>
      <c r="P250" s="424"/>
      <c r="Q250" s="424"/>
      <c r="R250" s="424"/>
      <c r="S250" s="424"/>
      <c r="T250" s="429"/>
      <c r="AT250" s="430" t="s">
        <v>144</v>
      </c>
      <c r="AU250" s="430" t="s">
        <v>77</v>
      </c>
      <c r="AV250" s="422" t="s">
        <v>142</v>
      </c>
      <c r="AW250" s="422" t="s">
        <v>30</v>
      </c>
      <c r="AX250" s="422" t="s">
        <v>75</v>
      </c>
      <c r="AY250" s="430" t="s">
        <v>135</v>
      </c>
    </row>
    <row r="251" spans="1:65" s="310" customFormat="1" ht="24.2" customHeight="1">
      <c r="A251" s="308"/>
      <c r="B251" s="331"/>
      <c r="C251" s="391" t="s">
        <v>345</v>
      </c>
      <c r="D251" s="391" t="s">
        <v>137</v>
      </c>
      <c r="E251" s="392" t="s">
        <v>1926</v>
      </c>
      <c r="F251" s="393" t="s">
        <v>1927</v>
      </c>
      <c r="G251" s="394" t="s">
        <v>228</v>
      </c>
      <c r="H251" s="395">
        <v>0.4</v>
      </c>
      <c r="I251" s="396"/>
      <c r="J251" s="396">
        <f>ROUND(I251*H251,2)</f>
        <v>0</v>
      </c>
      <c r="K251" s="393" t="s">
        <v>1800</v>
      </c>
      <c r="L251" s="31"/>
      <c r="M251" s="397" t="s">
        <v>3</v>
      </c>
      <c r="N251" s="398" t="s">
        <v>42</v>
      </c>
      <c r="O251" s="399">
        <v>3.7</v>
      </c>
      <c r="P251" s="399">
        <f>O251*H251</f>
        <v>1.4800000000000002</v>
      </c>
      <c r="Q251" s="399">
        <v>3.3E-3</v>
      </c>
      <c r="R251" s="399">
        <f>Q251*H251</f>
        <v>1.32E-3</v>
      </c>
      <c r="S251" s="399">
        <v>0.11</v>
      </c>
      <c r="T251" s="400">
        <f>S251*H251</f>
        <v>4.4000000000000004E-2</v>
      </c>
      <c r="U251" s="308"/>
      <c r="V251" s="308"/>
      <c r="W251" s="308"/>
      <c r="X251" s="308"/>
      <c r="Y251" s="308"/>
      <c r="Z251" s="308"/>
      <c r="AA251" s="308"/>
      <c r="AB251" s="308"/>
      <c r="AC251" s="308"/>
      <c r="AD251" s="308"/>
      <c r="AE251" s="308"/>
      <c r="AR251" s="401" t="s">
        <v>142</v>
      </c>
      <c r="AT251" s="401" t="s">
        <v>137</v>
      </c>
      <c r="AU251" s="401" t="s">
        <v>77</v>
      </c>
      <c r="AY251" s="304" t="s">
        <v>135</v>
      </c>
      <c r="BE251" s="402">
        <f>IF(N251="základní",J251,0)</f>
        <v>0</v>
      </c>
      <c r="BF251" s="402">
        <f>IF(N251="snížená",J251,0)</f>
        <v>0</v>
      </c>
      <c r="BG251" s="402">
        <f>IF(N251="zákl. přenesená",J251,0)</f>
        <v>0</v>
      </c>
      <c r="BH251" s="402">
        <f>IF(N251="sníž. přenesená",J251,0)</f>
        <v>0</v>
      </c>
      <c r="BI251" s="402">
        <f>IF(N251="nulová",J251,0)</f>
        <v>0</v>
      </c>
      <c r="BJ251" s="304" t="s">
        <v>77</v>
      </c>
      <c r="BK251" s="402">
        <f>ROUND(I251*H251,2)</f>
        <v>0</v>
      </c>
      <c r="BL251" s="304" t="s">
        <v>142</v>
      </c>
      <c r="BM251" s="401" t="s">
        <v>1928</v>
      </c>
    </row>
    <row r="252" spans="1:65" s="403" customFormat="1">
      <c r="B252" s="404"/>
      <c r="C252" s="405"/>
      <c r="D252" s="406" t="s">
        <v>144</v>
      </c>
      <c r="E252" s="407" t="s">
        <v>3</v>
      </c>
      <c r="F252" s="408" t="s">
        <v>1929</v>
      </c>
      <c r="G252" s="405"/>
      <c r="H252" s="409">
        <v>0.4</v>
      </c>
      <c r="I252" s="405"/>
      <c r="J252" s="405"/>
      <c r="K252" s="405"/>
      <c r="L252" s="151"/>
      <c r="M252" s="410"/>
      <c r="N252" s="405"/>
      <c r="O252" s="405"/>
      <c r="P252" s="405"/>
      <c r="Q252" s="405"/>
      <c r="R252" s="405"/>
      <c r="S252" s="405"/>
      <c r="T252" s="411"/>
      <c r="AT252" s="412" t="s">
        <v>144</v>
      </c>
      <c r="AU252" s="412" t="s">
        <v>77</v>
      </c>
      <c r="AV252" s="403" t="s">
        <v>77</v>
      </c>
      <c r="AW252" s="403" t="s">
        <v>30</v>
      </c>
      <c r="AX252" s="403" t="s">
        <v>70</v>
      </c>
      <c r="AY252" s="412" t="s">
        <v>135</v>
      </c>
    </row>
    <row r="253" spans="1:65" s="413" customFormat="1">
      <c r="B253" s="414"/>
      <c r="C253" s="415"/>
      <c r="D253" s="406" t="s">
        <v>144</v>
      </c>
      <c r="E253" s="416" t="s">
        <v>3</v>
      </c>
      <c r="F253" s="417" t="s">
        <v>1803</v>
      </c>
      <c r="G253" s="415"/>
      <c r="H253" s="418">
        <v>0.4</v>
      </c>
      <c r="I253" s="415"/>
      <c r="J253" s="415"/>
      <c r="K253" s="415"/>
      <c r="L253" s="189"/>
      <c r="M253" s="419"/>
      <c r="N253" s="415"/>
      <c r="O253" s="415"/>
      <c r="P253" s="415"/>
      <c r="Q253" s="415"/>
      <c r="R253" s="415"/>
      <c r="S253" s="415"/>
      <c r="T253" s="420"/>
      <c r="AT253" s="421" t="s">
        <v>144</v>
      </c>
      <c r="AU253" s="421" t="s">
        <v>77</v>
      </c>
      <c r="AV253" s="413" t="s">
        <v>152</v>
      </c>
      <c r="AW253" s="413" t="s">
        <v>30</v>
      </c>
      <c r="AX253" s="413" t="s">
        <v>70</v>
      </c>
      <c r="AY253" s="421" t="s">
        <v>135</v>
      </c>
    </row>
    <row r="254" spans="1:65" s="422" customFormat="1">
      <c r="B254" s="423"/>
      <c r="C254" s="424"/>
      <c r="D254" s="406" t="s">
        <v>144</v>
      </c>
      <c r="E254" s="425" t="s">
        <v>3</v>
      </c>
      <c r="F254" s="426" t="s">
        <v>147</v>
      </c>
      <c r="G254" s="424"/>
      <c r="H254" s="427">
        <v>0.4</v>
      </c>
      <c r="I254" s="424"/>
      <c r="J254" s="424"/>
      <c r="K254" s="424"/>
      <c r="L254" s="158"/>
      <c r="M254" s="428"/>
      <c r="N254" s="424"/>
      <c r="O254" s="424"/>
      <c r="P254" s="424"/>
      <c r="Q254" s="424"/>
      <c r="R254" s="424"/>
      <c r="S254" s="424"/>
      <c r="T254" s="429"/>
      <c r="AT254" s="430" t="s">
        <v>144</v>
      </c>
      <c r="AU254" s="430" t="s">
        <v>77</v>
      </c>
      <c r="AV254" s="422" t="s">
        <v>142</v>
      </c>
      <c r="AW254" s="422" t="s">
        <v>30</v>
      </c>
      <c r="AX254" s="422" t="s">
        <v>75</v>
      </c>
      <c r="AY254" s="430" t="s">
        <v>135</v>
      </c>
    </row>
    <row r="255" spans="1:65" s="377" customFormat="1" ht="22.9" customHeight="1">
      <c r="B255" s="378"/>
      <c r="C255" s="379"/>
      <c r="D255" s="380" t="s">
        <v>69</v>
      </c>
      <c r="E255" s="389" t="s">
        <v>293</v>
      </c>
      <c r="F255" s="389" t="s">
        <v>294</v>
      </c>
      <c r="G255" s="379"/>
      <c r="H255" s="379"/>
      <c r="I255" s="379"/>
      <c r="J255" s="390">
        <f>BK255</f>
        <v>0</v>
      </c>
      <c r="K255" s="379"/>
      <c r="L255" s="119"/>
      <c r="M255" s="383"/>
      <c r="N255" s="379"/>
      <c r="O255" s="379"/>
      <c r="P255" s="384">
        <f>SUM(P256:P286)</f>
        <v>30.540731999999998</v>
      </c>
      <c r="Q255" s="379"/>
      <c r="R255" s="384">
        <f>SUM(R256:R286)</f>
        <v>0</v>
      </c>
      <c r="S255" s="379"/>
      <c r="T255" s="385">
        <f>SUM(T256:T286)</f>
        <v>0</v>
      </c>
      <c r="AR255" s="386" t="s">
        <v>75</v>
      </c>
      <c r="AT255" s="387" t="s">
        <v>69</v>
      </c>
      <c r="AU255" s="387" t="s">
        <v>75</v>
      </c>
      <c r="AY255" s="386" t="s">
        <v>135</v>
      </c>
      <c r="BK255" s="388">
        <f>SUM(BK256:BK286)</f>
        <v>0</v>
      </c>
    </row>
    <row r="256" spans="1:65" s="310" customFormat="1" ht="37.9" customHeight="1">
      <c r="A256" s="308"/>
      <c r="B256" s="331"/>
      <c r="C256" s="391" t="s">
        <v>349</v>
      </c>
      <c r="D256" s="391" t="s">
        <v>137</v>
      </c>
      <c r="E256" s="392" t="s">
        <v>1930</v>
      </c>
      <c r="F256" s="393" t="s">
        <v>1931</v>
      </c>
      <c r="G256" s="394" t="s">
        <v>268</v>
      </c>
      <c r="H256" s="395">
        <v>46.994999999999997</v>
      </c>
      <c r="I256" s="396"/>
      <c r="J256" s="396">
        <f>ROUND(I256*H256,2)</f>
        <v>0</v>
      </c>
      <c r="K256" s="393" t="s">
        <v>1800</v>
      </c>
      <c r="L256" s="31"/>
      <c r="M256" s="397" t="s">
        <v>3</v>
      </c>
      <c r="N256" s="398" t="s">
        <v>41</v>
      </c>
      <c r="O256" s="399">
        <v>0</v>
      </c>
      <c r="P256" s="399">
        <f>O256*H256</f>
        <v>0</v>
      </c>
      <c r="Q256" s="399">
        <v>0</v>
      </c>
      <c r="R256" s="399">
        <f>Q256*H256</f>
        <v>0</v>
      </c>
      <c r="S256" s="399">
        <v>0</v>
      </c>
      <c r="T256" s="400">
        <f>S256*H256</f>
        <v>0</v>
      </c>
      <c r="U256" s="308"/>
      <c r="V256" s="308"/>
      <c r="W256" s="308"/>
      <c r="X256" s="308"/>
      <c r="Y256" s="308"/>
      <c r="Z256" s="308"/>
      <c r="AA256" s="308"/>
      <c r="AB256" s="308"/>
      <c r="AC256" s="308"/>
      <c r="AD256" s="308"/>
      <c r="AE256" s="308"/>
      <c r="AR256" s="401" t="s">
        <v>142</v>
      </c>
      <c r="AT256" s="401" t="s">
        <v>137</v>
      </c>
      <c r="AU256" s="401" t="s">
        <v>77</v>
      </c>
      <c r="AY256" s="304" t="s">
        <v>135</v>
      </c>
      <c r="BE256" s="402">
        <f>IF(N256="základní",J256,0)</f>
        <v>0</v>
      </c>
      <c r="BF256" s="402">
        <f>IF(N256="snížená",J256,0)</f>
        <v>0</v>
      </c>
      <c r="BG256" s="402">
        <f>IF(N256="zákl. přenesená",J256,0)</f>
        <v>0</v>
      </c>
      <c r="BH256" s="402">
        <f>IF(N256="sníž. přenesená",J256,0)</f>
        <v>0</v>
      </c>
      <c r="BI256" s="402">
        <f>IF(N256="nulová",J256,0)</f>
        <v>0</v>
      </c>
      <c r="BJ256" s="304" t="s">
        <v>75</v>
      </c>
      <c r="BK256" s="402">
        <f>ROUND(I256*H256,2)</f>
        <v>0</v>
      </c>
      <c r="BL256" s="304" t="s">
        <v>142</v>
      </c>
      <c r="BM256" s="401" t="s">
        <v>1932</v>
      </c>
    </row>
    <row r="257" spans="1:65" s="403" customFormat="1">
      <c r="B257" s="404"/>
      <c r="C257" s="405"/>
      <c r="D257" s="406" t="s">
        <v>144</v>
      </c>
      <c r="E257" s="407" t="s">
        <v>3</v>
      </c>
      <c r="F257" s="408" t="s">
        <v>1780</v>
      </c>
      <c r="G257" s="405"/>
      <c r="H257" s="409">
        <v>46.994999999999997</v>
      </c>
      <c r="I257" s="405"/>
      <c r="J257" s="405"/>
      <c r="K257" s="405"/>
      <c r="L257" s="151"/>
      <c r="M257" s="410"/>
      <c r="N257" s="405"/>
      <c r="O257" s="405"/>
      <c r="P257" s="405"/>
      <c r="Q257" s="405"/>
      <c r="R257" s="405"/>
      <c r="S257" s="405"/>
      <c r="T257" s="411"/>
      <c r="AT257" s="412" t="s">
        <v>144</v>
      </c>
      <c r="AU257" s="412" t="s">
        <v>77</v>
      </c>
      <c r="AV257" s="403" t="s">
        <v>77</v>
      </c>
      <c r="AW257" s="403" t="s">
        <v>30</v>
      </c>
      <c r="AX257" s="403" t="s">
        <v>70</v>
      </c>
      <c r="AY257" s="412" t="s">
        <v>135</v>
      </c>
    </row>
    <row r="258" spans="1:65" s="413" customFormat="1">
      <c r="B258" s="414"/>
      <c r="C258" s="415"/>
      <c r="D258" s="406" t="s">
        <v>144</v>
      </c>
      <c r="E258" s="416" t="s">
        <v>3</v>
      </c>
      <c r="F258" s="417" t="s">
        <v>1803</v>
      </c>
      <c r="G258" s="415"/>
      <c r="H258" s="418">
        <v>46.994999999999997</v>
      </c>
      <c r="I258" s="415"/>
      <c r="J258" s="415"/>
      <c r="K258" s="415"/>
      <c r="L258" s="189"/>
      <c r="M258" s="419"/>
      <c r="N258" s="415"/>
      <c r="O258" s="415"/>
      <c r="P258" s="415"/>
      <c r="Q258" s="415"/>
      <c r="R258" s="415"/>
      <c r="S258" s="415"/>
      <c r="T258" s="420"/>
      <c r="AT258" s="421" t="s">
        <v>144</v>
      </c>
      <c r="AU258" s="421" t="s">
        <v>77</v>
      </c>
      <c r="AV258" s="413" t="s">
        <v>152</v>
      </c>
      <c r="AW258" s="413" t="s">
        <v>30</v>
      </c>
      <c r="AX258" s="413" t="s">
        <v>70</v>
      </c>
      <c r="AY258" s="421" t="s">
        <v>135</v>
      </c>
    </row>
    <row r="259" spans="1:65" s="422" customFormat="1">
      <c r="B259" s="423"/>
      <c r="C259" s="424"/>
      <c r="D259" s="406" t="s">
        <v>144</v>
      </c>
      <c r="E259" s="425" t="s">
        <v>1779</v>
      </c>
      <c r="F259" s="426" t="s">
        <v>147</v>
      </c>
      <c r="G259" s="424"/>
      <c r="H259" s="427">
        <v>46.994999999999997</v>
      </c>
      <c r="I259" s="424"/>
      <c r="J259" s="424"/>
      <c r="K259" s="424"/>
      <c r="L259" s="158"/>
      <c r="M259" s="428"/>
      <c r="N259" s="424"/>
      <c r="O259" s="424"/>
      <c r="P259" s="424"/>
      <c r="Q259" s="424"/>
      <c r="R259" s="424"/>
      <c r="S259" s="424"/>
      <c r="T259" s="429"/>
      <c r="AT259" s="430" t="s">
        <v>144</v>
      </c>
      <c r="AU259" s="430" t="s">
        <v>77</v>
      </c>
      <c r="AV259" s="422" t="s">
        <v>142</v>
      </c>
      <c r="AW259" s="422" t="s">
        <v>30</v>
      </c>
      <c r="AX259" s="422" t="s">
        <v>75</v>
      </c>
      <c r="AY259" s="430" t="s">
        <v>135</v>
      </c>
    </row>
    <row r="260" spans="1:65" s="310" customFormat="1" ht="44.25" customHeight="1">
      <c r="A260" s="308"/>
      <c r="B260" s="331"/>
      <c r="C260" s="391" t="s">
        <v>352</v>
      </c>
      <c r="D260" s="391" t="s">
        <v>137</v>
      </c>
      <c r="E260" s="392" t="s">
        <v>1933</v>
      </c>
      <c r="F260" s="393" t="s">
        <v>267</v>
      </c>
      <c r="G260" s="394" t="s">
        <v>268</v>
      </c>
      <c r="H260" s="395">
        <v>63.624000000000002</v>
      </c>
      <c r="I260" s="396"/>
      <c r="J260" s="396">
        <f>ROUND(I260*H260,2)</f>
        <v>0</v>
      </c>
      <c r="K260" s="393" t="s">
        <v>1800</v>
      </c>
      <c r="L260" s="31"/>
      <c r="M260" s="397" t="s">
        <v>3</v>
      </c>
      <c r="N260" s="398" t="s">
        <v>41</v>
      </c>
      <c r="O260" s="399">
        <v>0</v>
      </c>
      <c r="P260" s="399">
        <f>O260*H260</f>
        <v>0</v>
      </c>
      <c r="Q260" s="399">
        <v>0</v>
      </c>
      <c r="R260" s="399">
        <f>Q260*H260</f>
        <v>0</v>
      </c>
      <c r="S260" s="399">
        <v>0</v>
      </c>
      <c r="T260" s="400">
        <f>S260*H260</f>
        <v>0</v>
      </c>
      <c r="U260" s="308"/>
      <c r="V260" s="308"/>
      <c r="W260" s="308"/>
      <c r="X260" s="308"/>
      <c r="Y260" s="308"/>
      <c r="Z260" s="308"/>
      <c r="AA260" s="308"/>
      <c r="AB260" s="308"/>
      <c r="AC260" s="308"/>
      <c r="AD260" s="308"/>
      <c r="AE260" s="308"/>
      <c r="AR260" s="401" t="s">
        <v>142</v>
      </c>
      <c r="AT260" s="401" t="s">
        <v>137</v>
      </c>
      <c r="AU260" s="401" t="s">
        <v>77</v>
      </c>
      <c r="AY260" s="304" t="s">
        <v>135</v>
      </c>
      <c r="BE260" s="402">
        <f>IF(N260="základní",J260,0)</f>
        <v>0</v>
      </c>
      <c r="BF260" s="402">
        <f>IF(N260="snížená",J260,0)</f>
        <v>0</v>
      </c>
      <c r="BG260" s="402">
        <f>IF(N260="zákl. přenesená",J260,0)</f>
        <v>0</v>
      </c>
      <c r="BH260" s="402">
        <f>IF(N260="sníž. přenesená",J260,0)</f>
        <v>0</v>
      </c>
      <c r="BI260" s="402">
        <f>IF(N260="nulová",J260,0)</f>
        <v>0</v>
      </c>
      <c r="BJ260" s="304" t="s">
        <v>75</v>
      </c>
      <c r="BK260" s="402">
        <f>ROUND(I260*H260,2)</f>
        <v>0</v>
      </c>
      <c r="BL260" s="304" t="s">
        <v>142</v>
      </c>
      <c r="BM260" s="401" t="s">
        <v>1934</v>
      </c>
    </row>
    <row r="261" spans="1:65" s="403" customFormat="1">
      <c r="B261" s="404"/>
      <c r="C261" s="405"/>
      <c r="D261" s="406" t="s">
        <v>144</v>
      </c>
      <c r="E261" s="407" t="s">
        <v>3</v>
      </c>
      <c r="F261" s="408" t="s">
        <v>1782</v>
      </c>
      <c r="G261" s="405"/>
      <c r="H261" s="409">
        <v>63.624000000000002</v>
      </c>
      <c r="I261" s="405"/>
      <c r="J261" s="405"/>
      <c r="K261" s="405"/>
      <c r="L261" s="151"/>
      <c r="M261" s="410"/>
      <c r="N261" s="405"/>
      <c r="O261" s="405"/>
      <c r="P261" s="405"/>
      <c r="Q261" s="405"/>
      <c r="R261" s="405"/>
      <c r="S261" s="405"/>
      <c r="T261" s="411"/>
      <c r="AT261" s="412" t="s">
        <v>144</v>
      </c>
      <c r="AU261" s="412" t="s">
        <v>77</v>
      </c>
      <c r="AV261" s="403" t="s">
        <v>77</v>
      </c>
      <c r="AW261" s="403" t="s">
        <v>30</v>
      </c>
      <c r="AX261" s="403" t="s">
        <v>70</v>
      </c>
      <c r="AY261" s="412" t="s">
        <v>135</v>
      </c>
    </row>
    <row r="262" spans="1:65" s="413" customFormat="1">
      <c r="B262" s="414"/>
      <c r="C262" s="415"/>
      <c r="D262" s="406" t="s">
        <v>144</v>
      </c>
      <c r="E262" s="416" t="s">
        <v>3</v>
      </c>
      <c r="F262" s="417" t="s">
        <v>1803</v>
      </c>
      <c r="G262" s="415"/>
      <c r="H262" s="418">
        <v>63.624000000000002</v>
      </c>
      <c r="I262" s="415"/>
      <c r="J262" s="415"/>
      <c r="K262" s="415"/>
      <c r="L262" s="189"/>
      <c r="M262" s="419"/>
      <c r="N262" s="415"/>
      <c r="O262" s="415"/>
      <c r="P262" s="415"/>
      <c r="Q262" s="415"/>
      <c r="R262" s="415"/>
      <c r="S262" s="415"/>
      <c r="T262" s="420"/>
      <c r="AT262" s="421" t="s">
        <v>144</v>
      </c>
      <c r="AU262" s="421" t="s">
        <v>77</v>
      </c>
      <c r="AV262" s="413" t="s">
        <v>152</v>
      </c>
      <c r="AW262" s="413" t="s">
        <v>30</v>
      </c>
      <c r="AX262" s="413" t="s">
        <v>70</v>
      </c>
      <c r="AY262" s="421" t="s">
        <v>135</v>
      </c>
    </row>
    <row r="263" spans="1:65" s="422" customFormat="1">
      <c r="B263" s="423"/>
      <c r="C263" s="424"/>
      <c r="D263" s="406" t="s">
        <v>144</v>
      </c>
      <c r="E263" s="425" t="s">
        <v>1781</v>
      </c>
      <c r="F263" s="426" t="s">
        <v>147</v>
      </c>
      <c r="G263" s="424"/>
      <c r="H263" s="427">
        <v>63.624000000000002</v>
      </c>
      <c r="I263" s="424"/>
      <c r="J263" s="424"/>
      <c r="K263" s="424"/>
      <c r="L263" s="158"/>
      <c r="M263" s="428"/>
      <c r="N263" s="424"/>
      <c r="O263" s="424"/>
      <c r="P263" s="424"/>
      <c r="Q263" s="424"/>
      <c r="R263" s="424"/>
      <c r="S263" s="424"/>
      <c r="T263" s="429"/>
      <c r="AT263" s="430" t="s">
        <v>144</v>
      </c>
      <c r="AU263" s="430" t="s">
        <v>77</v>
      </c>
      <c r="AV263" s="422" t="s">
        <v>142</v>
      </c>
      <c r="AW263" s="422" t="s">
        <v>30</v>
      </c>
      <c r="AX263" s="422" t="s">
        <v>75</v>
      </c>
      <c r="AY263" s="430" t="s">
        <v>135</v>
      </c>
    </row>
    <row r="264" spans="1:65" s="310" customFormat="1" ht="44.25" customHeight="1">
      <c r="A264" s="308"/>
      <c r="B264" s="331"/>
      <c r="C264" s="391" t="s">
        <v>377</v>
      </c>
      <c r="D264" s="391" t="s">
        <v>137</v>
      </c>
      <c r="E264" s="392" t="s">
        <v>1935</v>
      </c>
      <c r="F264" s="393" t="s">
        <v>354</v>
      </c>
      <c r="G264" s="394" t="s">
        <v>268</v>
      </c>
      <c r="H264" s="395">
        <v>39.765000000000001</v>
      </c>
      <c r="I264" s="396"/>
      <c r="J264" s="396">
        <f>ROUND(I264*H264,2)</f>
        <v>0</v>
      </c>
      <c r="K264" s="393" t="s">
        <v>1800</v>
      </c>
      <c r="L264" s="31"/>
      <c r="M264" s="397" t="s">
        <v>3</v>
      </c>
      <c r="N264" s="398" t="s">
        <v>41</v>
      </c>
      <c r="O264" s="399">
        <v>0</v>
      </c>
      <c r="P264" s="399">
        <f>O264*H264</f>
        <v>0</v>
      </c>
      <c r="Q264" s="399">
        <v>0</v>
      </c>
      <c r="R264" s="399">
        <f>Q264*H264</f>
        <v>0</v>
      </c>
      <c r="S264" s="399">
        <v>0</v>
      </c>
      <c r="T264" s="400">
        <f>S264*H264</f>
        <v>0</v>
      </c>
      <c r="U264" s="308"/>
      <c r="V264" s="308"/>
      <c r="W264" s="308"/>
      <c r="X264" s="308"/>
      <c r="Y264" s="308"/>
      <c r="Z264" s="308"/>
      <c r="AA264" s="308"/>
      <c r="AB264" s="308"/>
      <c r="AC264" s="308"/>
      <c r="AD264" s="308"/>
      <c r="AE264" s="308"/>
      <c r="AR264" s="401" t="s">
        <v>142</v>
      </c>
      <c r="AT264" s="401" t="s">
        <v>137</v>
      </c>
      <c r="AU264" s="401" t="s">
        <v>77</v>
      </c>
      <c r="AY264" s="304" t="s">
        <v>135</v>
      </c>
      <c r="BE264" s="402">
        <f>IF(N264="základní",J264,0)</f>
        <v>0</v>
      </c>
      <c r="BF264" s="402">
        <f>IF(N264="snížená",J264,0)</f>
        <v>0</v>
      </c>
      <c r="BG264" s="402">
        <f>IF(N264="zákl. přenesená",J264,0)</f>
        <v>0</v>
      </c>
      <c r="BH264" s="402">
        <f>IF(N264="sníž. přenesená",J264,0)</f>
        <v>0</v>
      </c>
      <c r="BI264" s="402">
        <f>IF(N264="nulová",J264,0)</f>
        <v>0</v>
      </c>
      <c r="BJ264" s="304" t="s">
        <v>75</v>
      </c>
      <c r="BK264" s="402">
        <f>ROUND(I264*H264,2)</f>
        <v>0</v>
      </c>
      <c r="BL264" s="304" t="s">
        <v>142</v>
      </c>
      <c r="BM264" s="401" t="s">
        <v>1936</v>
      </c>
    </row>
    <row r="265" spans="1:65" s="403" customFormat="1">
      <c r="B265" s="404"/>
      <c r="C265" s="405"/>
      <c r="D265" s="406" t="s">
        <v>144</v>
      </c>
      <c r="E265" s="407" t="s">
        <v>3</v>
      </c>
      <c r="F265" s="408" t="s">
        <v>1785</v>
      </c>
      <c r="G265" s="405"/>
      <c r="H265" s="409">
        <v>39.765000000000001</v>
      </c>
      <c r="I265" s="405"/>
      <c r="J265" s="405"/>
      <c r="K265" s="405"/>
      <c r="L265" s="151"/>
      <c r="M265" s="410"/>
      <c r="N265" s="405"/>
      <c r="O265" s="405"/>
      <c r="P265" s="405"/>
      <c r="Q265" s="405"/>
      <c r="R265" s="405"/>
      <c r="S265" s="405"/>
      <c r="T265" s="411"/>
      <c r="AT265" s="412" t="s">
        <v>144</v>
      </c>
      <c r="AU265" s="412" t="s">
        <v>77</v>
      </c>
      <c r="AV265" s="403" t="s">
        <v>77</v>
      </c>
      <c r="AW265" s="403" t="s">
        <v>30</v>
      </c>
      <c r="AX265" s="403" t="s">
        <v>70</v>
      </c>
      <c r="AY265" s="412" t="s">
        <v>135</v>
      </c>
    </row>
    <row r="266" spans="1:65" s="413" customFormat="1">
      <c r="B266" s="414"/>
      <c r="C266" s="415"/>
      <c r="D266" s="406" t="s">
        <v>144</v>
      </c>
      <c r="E266" s="416" t="s">
        <v>3</v>
      </c>
      <c r="F266" s="417" t="s">
        <v>1803</v>
      </c>
      <c r="G266" s="415"/>
      <c r="H266" s="418">
        <v>39.765000000000001</v>
      </c>
      <c r="I266" s="415"/>
      <c r="J266" s="415"/>
      <c r="K266" s="415"/>
      <c r="L266" s="189"/>
      <c r="M266" s="419"/>
      <c r="N266" s="415"/>
      <c r="O266" s="415"/>
      <c r="P266" s="415"/>
      <c r="Q266" s="415"/>
      <c r="R266" s="415"/>
      <c r="S266" s="415"/>
      <c r="T266" s="420"/>
      <c r="AT266" s="421" t="s">
        <v>144</v>
      </c>
      <c r="AU266" s="421" t="s">
        <v>77</v>
      </c>
      <c r="AV266" s="413" t="s">
        <v>152</v>
      </c>
      <c r="AW266" s="413" t="s">
        <v>30</v>
      </c>
      <c r="AX266" s="413" t="s">
        <v>70</v>
      </c>
      <c r="AY266" s="421" t="s">
        <v>135</v>
      </c>
    </row>
    <row r="267" spans="1:65" s="422" customFormat="1">
      <c r="B267" s="423"/>
      <c r="C267" s="424"/>
      <c r="D267" s="406" t="s">
        <v>144</v>
      </c>
      <c r="E267" s="425" t="s">
        <v>1784</v>
      </c>
      <c r="F267" s="426" t="s">
        <v>147</v>
      </c>
      <c r="G267" s="424"/>
      <c r="H267" s="427">
        <v>39.765000000000001</v>
      </c>
      <c r="I267" s="424"/>
      <c r="J267" s="424"/>
      <c r="K267" s="424"/>
      <c r="L267" s="158"/>
      <c r="M267" s="428"/>
      <c r="N267" s="424"/>
      <c r="O267" s="424"/>
      <c r="P267" s="424"/>
      <c r="Q267" s="424"/>
      <c r="R267" s="424"/>
      <c r="S267" s="424"/>
      <c r="T267" s="429"/>
      <c r="AT267" s="430" t="s">
        <v>144</v>
      </c>
      <c r="AU267" s="430" t="s">
        <v>77</v>
      </c>
      <c r="AV267" s="422" t="s">
        <v>142</v>
      </c>
      <c r="AW267" s="422" t="s">
        <v>30</v>
      </c>
      <c r="AX267" s="422" t="s">
        <v>75</v>
      </c>
      <c r="AY267" s="430" t="s">
        <v>135</v>
      </c>
    </row>
    <row r="268" spans="1:65" s="310" customFormat="1" ht="21.75" customHeight="1">
      <c r="A268" s="308"/>
      <c r="B268" s="331"/>
      <c r="C268" s="391" t="s">
        <v>378</v>
      </c>
      <c r="D268" s="391" t="s">
        <v>137</v>
      </c>
      <c r="E268" s="392" t="s">
        <v>296</v>
      </c>
      <c r="F268" s="393" t="s">
        <v>1937</v>
      </c>
      <c r="G268" s="394" t="s">
        <v>268</v>
      </c>
      <c r="H268" s="395">
        <v>63.624000000000002</v>
      </c>
      <c r="I268" s="396"/>
      <c r="J268" s="396">
        <f>ROUND(I268*H268,2)</f>
        <v>0</v>
      </c>
      <c r="K268" s="393" t="s">
        <v>1800</v>
      </c>
      <c r="L268" s="31"/>
      <c r="M268" s="397" t="s">
        <v>3</v>
      </c>
      <c r="N268" s="398" t="s">
        <v>41</v>
      </c>
      <c r="O268" s="399">
        <v>0.03</v>
      </c>
      <c r="P268" s="399">
        <f>O268*H268</f>
        <v>1.90872</v>
      </c>
      <c r="Q268" s="399">
        <v>0</v>
      </c>
      <c r="R268" s="399">
        <f>Q268*H268</f>
        <v>0</v>
      </c>
      <c r="S268" s="399">
        <v>0</v>
      </c>
      <c r="T268" s="400">
        <f>S268*H268</f>
        <v>0</v>
      </c>
      <c r="U268" s="308"/>
      <c r="V268" s="308"/>
      <c r="W268" s="308"/>
      <c r="X268" s="308"/>
      <c r="Y268" s="308"/>
      <c r="Z268" s="308"/>
      <c r="AA268" s="308"/>
      <c r="AB268" s="308"/>
      <c r="AC268" s="308"/>
      <c r="AD268" s="308"/>
      <c r="AE268" s="308"/>
      <c r="AR268" s="401" t="s">
        <v>142</v>
      </c>
      <c r="AT268" s="401" t="s">
        <v>137</v>
      </c>
      <c r="AU268" s="401" t="s">
        <v>77</v>
      </c>
      <c r="AY268" s="304" t="s">
        <v>135</v>
      </c>
      <c r="BE268" s="402">
        <f>IF(N268="základní",J268,0)</f>
        <v>0</v>
      </c>
      <c r="BF268" s="402">
        <f>IF(N268="snížená",J268,0)</f>
        <v>0</v>
      </c>
      <c r="BG268" s="402">
        <f>IF(N268="zákl. přenesená",J268,0)</f>
        <v>0</v>
      </c>
      <c r="BH268" s="402">
        <f>IF(N268="sníž. přenesená",J268,0)</f>
        <v>0</v>
      </c>
      <c r="BI268" s="402">
        <f>IF(N268="nulová",J268,0)</f>
        <v>0</v>
      </c>
      <c r="BJ268" s="304" t="s">
        <v>75</v>
      </c>
      <c r="BK268" s="402">
        <f>ROUND(I268*H268,2)</f>
        <v>0</v>
      </c>
      <c r="BL268" s="304" t="s">
        <v>142</v>
      </c>
      <c r="BM268" s="401" t="s">
        <v>1938</v>
      </c>
    </row>
    <row r="269" spans="1:65" s="403" customFormat="1">
      <c r="B269" s="404"/>
      <c r="C269" s="405"/>
      <c r="D269" s="406" t="s">
        <v>144</v>
      </c>
      <c r="E269" s="407" t="s">
        <v>3</v>
      </c>
      <c r="F269" s="408" t="s">
        <v>1781</v>
      </c>
      <c r="G269" s="405"/>
      <c r="H269" s="409">
        <v>63.624000000000002</v>
      </c>
      <c r="I269" s="405"/>
      <c r="J269" s="405"/>
      <c r="K269" s="405"/>
      <c r="L269" s="151"/>
      <c r="M269" s="410"/>
      <c r="N269" s="405"/>
      <c r="O269" s="405"/>
      <c r="P269" s="405"/>
      <c r="Q269" s="405"/>
      <c r="R269" s="405"/>
      <c r="S269" s="405"/>
      <c r="T269" s="411"/>
      <c r="AT269" s="412" t="s">
        <v>144</v>
      </c>
      <c r="AU269" s="412" t="s">
        <v>77</v>
      </c>
      <c r="AV269" s="403" t="s">
        <v>77</v>
      </c>
      <c r="AW269" s="403" t="s">
        <v>30</v>
      </c>
      <c r="AX269" s="403" t="s">
        <v>70</v>
      </c>
      <c r="AY269" s="412" t="s">
        <v>135</v>
      </c>
    </row>
    <row r="270" spans="1:65" s="413" customFormat="1">
      <c r="B270" s="414"/>
      <c r="C270" s="415"/>
      <c r="D270" s="406" t="s">
        <v>144</v>
      </c>
      <c r="E270" s="416" t="s">
        <v>3</v>
      </c>
      <c r="F270" s="417" t="s">
        <v>1803</v>
      </c>
      <c r="G270" s="415"/>
      <c r="H270" s="418">
        <v>63.624000000000002</v>
      </c>
      <c r="I270" s="415"/>
      <c r="J270" s="415"/>
      <c r="K270" s="415"/>
      <c r="L270" s="189"/>
      <c r="M270" s="419"/>
      <c r="N270" s="415"/>
      <c r="O270" s="415"/>
      <c r="P270" s="415"/>
      <c r="Q270" s="415"/>
      <c r="R270" s="415"/>
      <c r="S270" s="415"/>
      <c r="T270" s="420"/>
      <c r="AT270" s="421" t="s">
        <v>144</v>
      </c>
      <c r="AU270" s="421" t="s">
        <v>77</v>
      </c>
      <c r="AV270" s="413" t="s">
        <v>152</v>
      </c>
      <c r="AW270" s="413" t="s">
        <v>30</v>
      </c>
      <c r="AX270" s="413" t="s">
        <v>70</v>
      </c>
      <c r="AY270" s="421" t="s">
        <v>135</v>
      </c>
    </row>
    <row r="271" spans="1:65" s="422" customFormat="1">
      <c r="B271" s="423"/>
      <c r="C271" s="424"/>
      <c r="D271" s="406" t="s">
        <v>144</v>
      </c>
      <c r="E271" s="425" t="s">
        <v>3</v>
      </c>
      <c r="F271" s="426" t="s">
        <v>147</v>
      </c>
      <c r="G271" s="424"/>
      <c r="H271" s="427">
        <v>63.624000000000002</v>
      </c>
      <c r="I271" s="424"/>
      <c r="J271" s="424"/>
      <c r="K271" s="424"/>
      <c r="L271" s="158"/>
      <c r="M271" s="428"/>
      <c r="N271" s="424"/>
      <c r="O271" s="424"/>
      <c r="P271" s="424"/>
      <c r="Q271" s="424"/>
      <c r="R271" s="424"/>
      <c r="S271" s="424"/>
      <c r="T271" s="429"/>
      <c r="AT271" s="430" t="s">
        <v>144</v>
      </c>
      <c r="AU271" s="430" t="s">
        <v>77</v>
      </c>
      <c r="AV271" s="422" t="s">
        <v>142</v>
      </c>
      <c r="AW271" s="422" t="s">
        <v>30</v>
      </c>
      <c r="AX271" s="422" t="s">
        <v>75</v>
      </c>
      <c r="AY271" s="430" t="s">
        <v>135</v>
      </c>
    </row>
    <row r="272" spans="1:65" s="310" customFormat="1" ht="24.2" customHeight="1">
      <c r="A272" s="308"/>
      <c r="B272" s="331"/>
      <c r="C272" s="391" t="s">
        <v>379</v>
      </c>
      <c r="D272" s="391" t="s">
        <v>137</v>
      </c>
      <c r="E272" s="392" t="s">
        <v>301</v>
      </c>
      <c r="F272" s="393" t="s">
        <v>1939</v>
      </c>
      <c r="G272" s="394" t="s">
        <v>268</v>
      </c>
      <c r="H272" s="395">
        <v>318.12</v>
      </c>
      <c r="I272" s="396"/>
      <c r="J272" s="396">
        <f>ROUND(I272*H272,2)</f>
        <v>0</v>
      </c>
      <c r="K272" s="393" t="s">
        <v>1800</v>
      </c>
      <c r="L272" s="31"/>
      <c r="M272" s="397" t="s">
        <v>3</v>
      </c>
      <c r="N272" s="398" t="s">
        <v>41</v>
      </c>
      <c r="O272" s="399">
        <v>2E-3</v>
      </c>
      <c r="P272" s="399">
        <f>O272*H272</f>
        <v>0.63624000000000003</v>
      </c>
      <c r="Q272" s="399">
        <v>0</v>
      </c>
      <c r="R272" s="399">
        <f>Q272*H272</f>
        <v>0</v>
      </c>
      <c r="S272" s="399">
        <v>0</v>
      </c>
      <c r="T272" s="400">
        <f>S272*H272</f>
        <v>0</v>
      </c>
      <c r="U272" s="308"/>
      <c r="V272" s="308"/>
      <c r="W272" s="308"/>
      <c r="X272" s="308"/>
      <c r="Y272" s="308"/>
      <c r="Z272" s="308"/>
      <c r="AA272" s="308"/>
      <c r="AB272" s="308"/>
      <c r="AC272" s="308"/>
      <c r="AD272" s="308"/>
      <c r="AE272" s="308"/>
      <c r="AR272" s="401" t="s">
        <v>142</v>
      </c>
      <c r="AT272" s="401" t="s">
        <v>137</v>
      </c>
      <c r="AU272" s="401" t="s">
        <v>77</v>
      </c>
      <c r="AY272" s="304" t="s">
        <v>135</v>
      </c>
      <c r="BE272" s="402">
        <f>IF(N272="základní",J272,0)</f>
        <v>0</v>
      </c>
      <c r="BF272" s="402">
        <f>IF(N272="snížená",J272,0)</f>
        <v>0</v>
      </c>
      <c r="BG272" s="402">
        <f>IF(N272="zákl. přenesená",J272,0)</f>
        <v>0</v>
      </c>
      <c r="BH272" s="402">
        <f>IF(N272="sníž. přenesená",J272,0)</f>
        <v>0</v>
      </c>
      <c r="BI272" s="402">
        <f>IF(N272="nulová",J272,0)</f>
        <v>0</v>
      </c>
      <c r="BJ272" s="304" t="s">
        <v>75</v>
      </c>
      <c r="BK272" s="402">
        <f>ROUND(I272*H272,2)</f>
        <v>0</v>
      </c>
      <c r="BL272" s="304" t="s">
        <v>142</v>
      </c>
      <c r="BM272" s="401" t="s">
        <v>1940</v>
      </c>
    </row>
    <row r="273" spans="1:65" s="403" customFormat="1">
      <c r="B273" s="404"/>
      <c r="C273" s="405"/>
      <c r="D273" s="406" t="s">
        <v>144</v>
      </c>
      <c r="E273" s="407" t="s">
        <v>3</v>
      </c>
      <c r="F273" s="408" t="s">
        <v>1941</v>
      </c>
      <c r="G273" s="405"/>
      <c r="H273" s="409">
        <v>318.12</v>
      </c>
      <c r="I273" s="405"/>
      <c r="J273" s="405"/>
      <c r="K273" s="405"/>
      <c r="L273" s="151"/>
      <c r="M273" s="410"/>
      <c r="N273" s="405"/>
      <c r="O273" s="405"/>
      <c r="P273" s="405"/>
      <c r="Q273" s="405"/>
      <c r="R273" s="405"/>
      <c r="S273" s="405"/>
      <c r="T273" s="411"/>
      <c r="AT273" s="412" t="s">
        <v>144</v>
      </c>
      <c r="AU273" s="412" t="s">
        <v>77</v>
      </c>
      <c r="AV273" s="403" t="s">
        <v>77</v>
      </c>
      <c r="AW273" s="403" t="s">
        <v>30</v>
      </c>
      <c r="AX273" s="403" t="s">
        <v>70</v>
      </c>
      <c r="AY273" s="412" t="s">
        <v>135</v>
      </c>
    </row>
    <row r="274" spans="1:65" s="413" customFormat="1">
      <c r="B274" s="414"/>
      <c r="C274" s="415"/>
      <c r="D274" s="406" t="s">
        <v>144</v>
      </c>
      <c r="E274" s="416" t="s">
        <v>3</v>
      </c>
      <c r="F274" s="417" t="s">
        <v>1803</v>
      </c>
      <c r="G274" s="415"/>
      <c r="H274" s="418">
        <v>318.12</v>
      </c>
      <c r="I274" s="415"/>
      <c r="J274" s="415"/>
      <c r="K274" s="415"/>
      <c r="L274" s="189"/>
      <c r="M274" s="419"/>
      <c r="N274" s="415"/>
      <c r="O274" s="415"/>
      <c r="P274" s="415"/>
      <c r="Q274" s="415"/>
      <c r="R274" s="415"/>
      <c r="S274" s="415"/>
      <c r="T274" s="420"/>
      <c r="AT274" s="421" t="s">
        <v>144</v>
      </c>
      <c r="AU274" s="421" t="s">
        <v>77</v>
      </c>
      <c r="AV274" s="413" t="s">
        <v>152</v>
      </c>
      <c r="AW274" s="413" t="s">
        <v>30</v>
      </c>
      <c r="AX274" s="413" t="s">
        <v>70</v>
      </c>
      <c r="AY274" s="421" t="s">
        <v>135</v>
      </c>
    </row>
    <row r="275" spans="1:65" s="422" customFormat="1">
      <c r="B275" s="423"/>
      <c r="C275" s="424"/>
      <c r="D275" s="406" t="s">
        <v>144</v>
      </c>
      <c r="E275" s="425" t="s">
        <v>3</v>
      </c>
      <c r="F275" s="426" t="s">
        <v>147</v>
      </c>
      <c r="G275" s="424"/>
      <c r="H275" s="427">
        <v>318.12</v>
      </c>
      <c r="I275" s="424"/>
      <c r="J275" s="424"/>
      <c r="K275" s="424"/>
      <c r="L275" s="158"/>
      <c r="M275" s="428"/>
      <c r="N275" s="424"/>
      <c r="O275" s="424"/>
      <c r="P275" s="424"/>
      <c r="Q275" s="424"/>
      <c r="R275" s="424"/>
      <c r="S275" s="424"/>
      <c r="T275" s="429"/>
      <c r="AT275" s="430" t="s">
        <v>144</v>
      </c>
      <c r="AU275" s="430" t="s">
        <v>77</v>
      </c>
      <c r="AV275" s="422" t="s">
        <v>142</v>
      </c>
      <c r="AW275" s="422" t="s">
        <v>30</v>
      </c>
      <c r="AX275" s="422" t="s">
        <v>75</v>
      </c>
      <c r="AY275" s="430" t="s">
        <v>135</v>
      </c>
    </row>
    <row r="276" spans="1:65" s="310" customFormat="1" ht="21.75" customHeight="1">
      <c r="A276" s="308"/>
      <c r="B276" s="331"/>
      <c r="C276" s="391" t="s">
        <v>380</v>
      </c>
      <c r="D276" s="391" t="s">
        <v>137</v>
      </c>
      <c r="E276" s="392" t="s">
        <v>307</v>
      </c>
      <c r="F276" s="393" t="s">
        <v>1942</v>
      </c>
      <c r="G276" s="394" t="s">
        <v>268</v>
      </c>
      <c r="H276" s="395">
        <v>86.76</v>
      </c>
      <c r="I276" s="396"/>
      <c r="J276" s="396">
        <f>ROUND(I276*H276,2)</f>
        <v>0</v>
      </c>
      <c r="K276" s="393" t="s">
        <v>1800</v>
      </c>
      <c r="L276" s="31"/>
      <c r="M276" s="397" t="s">
        <v>3</v>
      </c>
      <c r="N276" s="398" t="s">
        <v>41</v>
      </c>
      <c r="O276" s="399">
        <v>3.2000000000000001E-2</v>
      </c>
      <c r="P276" s="399">
        <f>O276*H276</f>
        <v>2.7763200000000001</v>
      </c>
      <c r="Q276" s="399">
        <v>0</v>
      </c>
      <c r="R276" s="399">
        <f>Q276*H276</f>
        <v>0</v>
      </c>
      <c r="S276" s="399">
        <v>0</v>
      </c>
      <c r="T276" s="400">
        <f>S276*H276</f>
        <v>0</v>
      </c>
      <c r="U276" s="308"/>
      <c r="V276" s="308"/>
      <c r="W276" s="308"/>
      <c r="X276" s="308"/>
      <c r="Y276" s="308"/>
      <c r="Z276" s="308"/>
      <c r="AA276" s="308"/>
      <c r="AB276" s="308"/>
      <c r="AC276" s="308"/>
      <c r="AD276" s="308"/>
      <c r="AE276" s="308"/>
      <c r="AR276" s="401" t="s">
        <v>142</v>
      </c>
      <c r="AT276" s="401" t="s">
        <v>137</v>
      </c>
      <c r="AU276" s="401" t="s">
        <v>77</v>
      </c>
      <c r="AY276" s="304" t="s">
        <v>135</v>
      </c>
      <c r="BE276" s="402">
        <f>IF(N276="základní",J276,0)</f>
        <v>0</v>
      </c>
      <c r="BF276" s="402">
        <f>IF(N276="snížená",J276,0)</f>
        <v>0</v>
      </c>
      <c r="BG276" s="402">
        <f>IF(N276="zákl. přenesená",J276,0)</f>
        <v>0</v>
      </c>
      <c r="BH276" s="402">
        <f>IF(N276="sníž. přenesená",J276,0)</f>
        <v>0</v>
      </c>
      <c r="BI276" s="402">
        <f>IF(N276="nulová",J276,0)</f>
        <v>0</v>
      </c>
      <c r="BJ276" s="304" t="s">
        <v>75</v>
      </c>
      <c r="BK276" s="402">
        <f>ROUND(I276*H276,2)</f>
        <v>0</v>
      </c>
      <c r="BL276" s="304" t="s">
        <v>142</v>
      </c>
      <c r="BM276" s="401" t="s">
        <v>1943</v>
      </c>
    </row>
    <row r="277" spans="1:65" s="403" customFormat="1">
      <c r="B277" s="404"/>
      <c r="C277" s="405"/>
      <c r="D277" s="406" t="s">
        <v>144</v>
      </c>
      <c r="E277" s="407" t="s">
        <v>3</v>
      </c>
      <c r="F277" s="408" t="s">
        <v>1779</v>
      </c>
      <c r="G277" s="405"/>
      <c r="H277" s="409">
        <v>46.994999999999997</v>
      </c>
      <c r="I277" s="405"/>
      <c r="J277" s="405"/>
      <c r="K277" s="405"/>
      <c r="L277" s="151"/>
      <c r="M277" s="410"/>
      <c r="N277" s="405"/>
      <c r="O277" s="405"/>
      <c r="P277" s="405"/>
      <c r="Q277" s="405"/>
      <c r="R277" s="405"/>
      <c r="S277" s="405"/>
      <c r="T277" s="411"/>
      <c r="AT277" s="412" t="s">
        <v>144</v>
      </c>
      <c r="AU277" s="412" t="s">
        <v>77</v>
      </c>
      <c r="AV277" s="403" t="s">
        <v>77</v>
      </c>
      <c r="AW277" s="403" t="s">
        <v>30</v>
      </c>
      <c r="AX277" s="403" t="s">
        <v>70</v>
      </c>
      <c r="AY277" s="412" t="s">
        <v>135</v>
      </c>
    </row>
    <row r="278" spans="1:65" s="403" customFormat="1">
      <c r="B278" s="404"/>
      <c r="C278" s="405"/>
      <c r="D278" s="406" t="s">
        <v>144</v>
      </c>
      <c r="E278" s="407" t="s">
        <v>3</v>
      </c>
      <c r="F278" s="408" t="s">
        <v>1784</v>
      </c>
      <c r="G278" s="405"/>
      <c r="H278" s="409">
        <v>39.765000000000001</v>
      </c>
      <c r="I278" s="405"/>
      <c r="J278" s="405"/>
      <c r="K278" s="405"/>
      <c r="L278" s="151"/>
      <c r="M278" s="410"/>
      <c r="N278" s="405"/>
      <c r="O278" s="405"/>
      <c r="P278" s="405"/>
      <c r="Q278" s="405"/>
      <c r="R278" s="405"/>
      <c r="S278" s="405"/>
      <c r="T278" s="411"/>
      <c r="AT278" s="412" t="s">
        <v>144</v>
      </c>
      <c r="AU278" s="412" t="s">
        <v>77</v>
      </c>
      <c r="AV278" s="403" t="s">
        <v>77</v>
      </c>
      <c r="AW278" s="403" t="s">
        <v>30</v>
      </c>
      <c r="AX278" s="403" t="s">
        <v>70</v>
      </c>
      <c r="AY278" s="412" t="s">
        <v>135</v>
      </c>
    </row>
    <row r="279" spans="1:65" s="413" customFormat="1">
      <c r="B279" s="414"/>
      <c r="C279" s="415"/>
      <c r="D279" s="406" t="s">
        <v>144</v>
      </c>
      <c r="E279" s="416" t="s">
        <v>3</v>
      </c>
      <c r="F279" s="417" t="s">
        <v>1803</v>
      </c>
      <c r="G279" s="415"/>
      <c r="H279" s="418">
        <v>86.76</v>
      </c>
      <c r="I279" s="415"/>
      <c r="J279" s="415"/>
      <c r="K279" s="415"/>
      <c r="L279" s="189"/>
      <c r="M279" s="419"/>
      <c r="N279" s="415"/>
      <c r="O279" s="415"/>
      <c r="P279" s="415"/>
      <c r="Q279" s="415"/>
      <c r="R279" s="415"/>
      <c r="S279" s="415"/>
      <c r="T279" s="420"/>
      <c r="AT279" s="421" t="s">
        <v>144</v>
      </c>
      <c r="AU279" s="421" t="s">
        <v>77</v>
      </c>
      <c r="AV279" s="413" t="s">
        <v>152</v>
      </c>
      <c r="AW279" s="413" t="s">
        <v>30</v>
      </c>
      <c r="AX279" s="413" t="s">
        <v>70</v>
      </c>
      <c r="AY279" s="421" t="s">
        <v>135</v>
      </c>
    </row>
    <row r="280" spans="1:65" s="422" customFormat="1">
      <c r="B280" s="423"/>
      <c r="C280" s="424"/>
      <c r="D280" s="406" t="s">
        <v>144</v>
      </c>
      <c r="E280" s="425" t="s">
        <v>3</v>
      </c>
      <c r="F280" s="426" t="s">
        <v>147</v>
      </c>
      <c r="G280" s="424"/>
      <c r="H280" s="427">
        <v>86.76</v>
      </c>
      <c r="I280" s="424"/>
      <c r="J280" s="424"/>
      <c r="K280" s="424"/>
      <c r="L280" s="158"/>
      <c r="M280" s="428"/>
      <c r="N280" s="424"/>
      <c r="O280" s="424"/>
      <c r="P280" s="424"/>
      <c r="Q280" s="424"/>
      <c r="R280" s="424"/>
      <c r="S280" s="424"/>
      <c r="T280" s="429"/>
      <c r="AT280" s="430" t="s">
        <v>144</v>
      </c>
      <c r="AU280" s="430" t="s">
        <v>77</v>
      </c>
      <c r="AV280" s="422" t="s">
        <v>142</v>
      </c>
      <c r="AW280" s="422" t="s">
        <v>30</v>
      </c>
      <c r="AX280" s="422" t="s">
        <v>75</v>
      </c>
      <c r="AY280" s="430" t="s">
        <v>135</v>
      </c>
    </row>
    <row r="281" spans="1:65" s="310" customFormat="1" ht="24.2" customHeight="1">
      <c r="A281" s="308"/>
      <c r="B281" s="331"/>
      <c r="C281" s="391" t="s">
        <v>382</v>
      </c>
      <c r="D281" s="391" t="s">
        <v>137</v>
      </c>
      <c r="E281" s="392" t="s">
        <v>314</v>
      </c>
      <c r="F281" s="393" t="s">
        <v>1944</v>
      </c>
      <c r="G281" s="394" t="s">
        <v>268</v>
      </c>
      <c r="H281" s="395">
        <v>433.8</v>
      </c>
      <c r="I281" s="396"/>
      <c r="J281" s="396">
        <f>ROUND(I281*H281,2)</f>
        <v>0</v>
      </c>
      <c r="K281" s="393" t="s">
        <v>1800</v>
      </c>
      <c r="L281" s="31"/>
      <c r="M281" s="397" t="s">
        <v>3</v>
      </c>
      <c r="N281" s="398" t="s">
        <v>41</v>
      </c>
      <c r="O281" s="399">
        <v>3.0000000000000001E-3</v>
      </c>
      <c r="P281" s="399">
        <f>O281*H281</f>
        <v>1.3014000000000001</v>
      </c>
      <c r="Q281" s="399">
        <v>0</v>
      </c>
      <c r="R281" s="399">
        <f>Q281*H281</f>
        <v>0</v>
      </c>
      <c r="S281" s="399">
        <v>0</v>
      </c>
      <c r="T281" s="400">
        <f>S281*H281</f>
        <v>0</v>
      </c>
      <c r="U281" s="308"/>
      <c r="V281" s="308"/>
      <c r="W281" s="308"/>
      <c r="X281" s="308"/>
      <c r="Y281" s="308"/>
      <c r="Z281" s="308"/>
      <c r="AA281" s="308"/>
      <c r="AB281" s="308"/>
      <c r="AC281" s="308"/>
      <c r="AD281" s="308"/>
      <c r="AE281" s="308"/>
      <c r="AR281" s="401" t="s">
        <v>142</v>
      </c>
      <c r="AT281" s="401" t="s">
        <v>137</v>
      </c>
      <c r="AU281" s="401" t="s">
        <v>77</v>
      </c>
      <c r="AY281" s="304" t="s">
        <v>135</v>
      </c>
      <c r="BE281" s="402">
        <f>IF(N281="základní",J281,0)</f>
        <v>0</v>
      </c>
      <c r="BF281" s="402">
        <f>IF(N281="snížená",J281,0)</f>
        <v>0</v>
      </c>
      <c r="BG281" s="402">
        <f>IF(N281="zákl. přenesená",J281,0)</f>
        <v>0</v>
      </c>
      <c r="BH281" s="402">
        <f>IF(N281="sníž. přenesená",J281,0)</f>
        <v>0</v>
      </c>
      <c r="BI281" s="402">
        <f>IF(N281="nulová",J281,0)</f>
        <v>0</v>
      </c>
      <c r="BJ281" s="304" t="s">
        <v>75</v>
      </c>
      <c r="BK281" s="402">
        <f>ROUND(I281*H281,2)</f>
        <v>0</v>
      </c>
      <c r="BL281" s="304" t="s">
        <v>142</v>
      </c>
      <c r="BM281" s="401" t="s">
        <v>1945</v>
      </c>
    </row>
    <row r="282" spans="1:65" s="403" customFormat="1">
      <c r="B282" s="404"/>
      <c r="C282" s="405"/>
      <c r="D282" s="406" t="s">
        <v>144</v>
      </c>
      <c r="E282" s="407" t="s">
        <v>3</v>
      </c>
      <c r="F282" s="408" t="s">
        <v>1946</v>
      </c>
      <c r="G282" s="405"/>
      <c r="H282" s="409">
        <v>234.97499999999999</v>
      </c>
      <c r="I282" s="405"/>
      <c r="J282" s="405"/>
      <c r="K282" s="405"/>
      <c r="L282" s="151"/>
      <c r="M282" s="410"/>
      <c r="N282" s="405"/>
      <c r="O282" s="405"/>
      <c r="P282" s="405"/>
      <c r="Q282" s="405"/>
      <c r="R282" s="405"/>
      <c r="S282" s="405"/>
      <c r="T282" s="411"/>
      <c r="AT282" s="412" t="s">
        <v>144</v>
      </c>
      <c r="AU282" s="412" t="s">
        <v>77</v>
      </c>
      <c r="AV282" s="403" t="s">
        <v>77</v>
      </c>
      <c r="AW282" s="403" t="s">
        <v>30</v>
      </c>
      <c r="AX282" s="403" t="s">
        <v>70</v>
      </c>
      <c r="AY282" s="412" t="s">
        <v>135</v>
      </c>
    </row>
    <row r="283" spans="1:65" s="403" customFormat="1">
      <c r="B283" s="404"/>
      <c r="C283" s="405"/>
      <c r="D283" s="406" t="s">
        <v>144</v>
      </c>
      <c r="E283" s="407" t="s">
        <v>3</v>
      </c>
      <c r="F283" s="408" t="s">
        <v>1947</v>
      </c>
      <c r="G283" s="405"/>
      <c r="H283" s="409">
        <v>198.82499999999999</v>
      </c>
      <c r="I283" s="405"/>
      <c r="J283" s="405"/>
      <c r="K283" s="405"/>
      <c r="L283" s="151"/>
      <c r="M283" s="410"/>
      <c r="N283" s="405"/>
      <c r="O283" s="405"/>
      <c r="P283" s="405"/>
      <c r="Q283" s="405"/>
      <c r="R283" s="405"/>
      <c r="S283" s="405"/>
      <c r="T283" s="411"/>
      <c r="AT283" s="412" t="s">
        <v>144</v>
      </c>
      <c r="AU283" s="412" t="s">
        <v>77</v>
      </c>
      <c r="AV283" s="403" t="s">
        <v>77</v>
      </c>
      <c r="AW283" s="403" t="s">
        <v>30</v>
      </c>
      <c r="AX283" s="403" t="s">
        <v>70</v>
      </c>
      <c r="AY283" s="412" t="s">
        <v>135</v>
      </c>
    </row>
    <row r="284" spans="1:65" s="413" customFormat="1">
      <c r="B284" s="414"/>
      <c r="C284" s="415"/>
      <c r="D284" s="406" t="s">
        <v>144</v>
      </c>
      <c r="E284" s="416" t="s">
        <v>3</v>
      </c>
      <c r="F284" s="417" t="s">
        <v>1803</v>
      </c>
      <c r="G284" s="415"/>
      <c r="H284" s="418">
        <v>433.8</v>
      </c>
      <c r="I284" s="415"/>
      <c r="J284" s="415"/>
      <c r="K284" s="415"/>
      <c r="L284" s="189"/>
      <c r="M284" s="419"/>
      <c r="N284" s="415"/>
      <c r="O284" s="415"/>
      <c r="P284" s="415"/>
      <c r="Q284" s="415"/>
      <c r="R284" s="415"/>
      <c r="S284" s="415"/>
      <c r="T284" s="420"/>
      <c r="AT284" s="421" t="s">
        <v>144</v>
      </c>
      <c r="AU284" s="421" t="s">
        <v>77</v>
      </c>
      <c r="AV284" s="413" t="s">
        <v>152</v>
      </c>
      <c r="AW284" s="413" t="s">
        <v>30</v>
      </c>
      <c r="AX284" s="413" t="s">
        <v>70</v>
      </c>
      <c r="AY284" s="421" t="s">
        <v>135</v>
      </c>
    </row>
    <row r="285" spans="1:65" s="422" customFormat="1">
      <c r="B285" s="423"/>
      <c r="C285" s="424"/>
      <c r="D285" s="406" t="s">
        <v>144</v>
      </c>
      <c r="E285" s="425" t="s">
        <v>3</v>
      </c>
      <c r="F285" s="426" t="s">
        <v>147</v>
      </c>
      <c r="G285" s="424"/>
      <c r="H285" s="427">
        <v>433.8</v>
      </c>
      <c r="I285" s="424"/>
      <c r="J285" s="424"/>
      <c r="K285" s="424"/>
      <c r="L285" s="158"/>
      <c r="M285" s="428"/>
      <c r="N285" s="424"/>
      <c r="O285" s="424"/>
      <c r="P285" s="424"/>
      <c r="Q285" s="424"/>
      <c r="R285" s="424"/>
      <c r="S285" s="424"/>
      <c r="T285" s="429"/>
      <c r="AT285" s="430" t="s">
        <v>144</v>
      </c>
      <c r="AU285" s="430" t="s">
        <v>77</v>
      </c>
      <c r="AV285" s="422" t="s">
        <v>142</v>
      </c>
      <c r="AW285" s="422" t="s">
        <v>30</v>
      </c>
      <c r="AX285" s="422" t="s">
        <v>75</v>
      </c>
      <c r="AY285" s="430" t="s">
        <v>135</v>
      </c>
    </row>
    <row r="286" spans="1:65" s="310" customFormat="1" ht="24.2" customHeight="1">
      <c r="A286" s="308"/>
      <c r="B286" s="331"/>
      <c r="C286" s="391" t="s">
        <v>383</v>
      </c>
      <c r="D286" s="391" t="s">
        <v>137</v>
      </c>
      <c r="E286" s="392" t="s">
        <v>334</v>
      </c>
      <c r="F286" s="393" t="s">
        <v>1948</v>
      </c>
      <c r="G286" s="394" t="s">
        <v>268</v>
      </c>
      <c r="H286" s="395">
        <v>150.428</v>
      </c>
      <c r="I286" s="396"/>
      <c r="J286" s="396">
        <f>ROUND(I286*H286,2)</f>
        <v>0</v>
      </c>
      <c r="K286" s="393" t="s">
        <v>1800</v>
      </c>
      <c r="L286" s="31"/>
      <c r="M286" s="397" t="s">
        <v>3</v>
      </c>
      <c r="N286" s="398" t="s">
        <v>41</v>
      </c>
      <c r="O286" s="399">
        <v>0.159</v>
      </c>
      <c r="P286" s="399">
        <f>O286*H286</f>
        <v>23.918051999999999</v>
      </c>
      <c r="Q286" s="399">
        <v>0</v>
      </c>
      <c r="R286" s="399">
        <f>Q286*H286</f>
        <v>0</v>
      </c>
      <c r="S286" s="399">
        <v>0</v>
      </c>
      <c r="T286" s="400">
        <f>S286*H286</f>
        <v>0</v>
      </c>
      <c r="U286" s="308"/>
      <c r="V286" s="308"/>
      <c r="W286" s="308"/>
      <c r="X286" s="308"/>
      <c r="Y286" s="308"/>
      <c r="Z286" s="308"/>
      <c r="AA286" s="308"/>
      <c r="AB286" s="308"/>
      <c r="AC286" s="308"/>
      <c r="AD286" s="308"/>
      <c r="AE286" s="308"/>
      <c r="AR286" s="401" t="s">
        <v>142</v>
      </c>
      <c r="AT286" s="401" t="s">
        <v>137</v>
      </c>
      <c r="AU286" s="401" t="s">
        <v>77</v>
      </c>
      <c r="AY286" s="304" t="s">
        <v>135</v>
      </c>
      <c r="BE286" s="402">
        <f>IF(N286="základní",J286,0)</f>
        <v>0</v>
      </c>
      <c r="BF286" s="402">
        <f>IF(N286="snížená",J286,0)</f>
        <v>0</v>
      </c>
      <c r="BG286" s="402">
        <f>IF(N286="zákl. přenesená",J286,0)</f>
        <v>0</v>
      </c>
      <c r="BH286" s="402">
        <f>IF(N286="sníž. přenesená",J286,0)</f>
        <v>0</v>
      </c>
      <c r="BI286" s="402">
        <f>IF(N286="nulová",J286,0)</f>
        <v>0</v>
      </c>
      <c r="BJ286" s="304" t="s">
        <v>75</v>
      </c>
      <c r="BK286" s="402">
        <f>ROUND(I286*H286,2)</f>
        <v>0</v>
      </c>
      <c r="BL286" s="304" t="s">
        <v>142</v>
      </c>
      <c r="BM286" s="401" t="s">
        <v>1949</v>
      </c>
    </row>
    <row r="287" spans="1:65" s="377" customFormat="1" ht="22.9" customHeight="1">
      <c r="B287" s="378"/>
      <c r="C287" s="379"/>
      <c r="D287" s="380" t="s">
        <v>69</v>
      </c>
      <c r="E287" s="389" t="s">
        <v>428</v>
      </c>
      <c r="F287" s="389" t="s">
        <v>429</v>
      </c>
      <c r="G287" s="379"/>
      <c r="H287" s="379"/>
      <c r="I287" s="379"/>
      <c r="J287" s="390">
        <f>BK287</f>
        <v>0</v>
      </c>
      <c r="K287" s="379"/>
      <c r="L287" s="119"/>
      <c r="M287" s="383"/>
      <c r="N287" s="379"/>
      <c r="O287" s="379"/>
      <c r="P287" s="384">
        <f>P288</f>
        <v>57.404327000000002</v>
      </c>
      <c r="Q287" s="379"/>
      <c r="R287" s="384">
        <f>R288</f>
        <v>0</v>
      </c>
      <c r="S287" s="379"/>
      <c r="T287" s="385">
        <f>T288</f>
        <v>0</v>
      </c>
      <c r="AR287" s="386" t="s">
        <v>75</v>
      </c>
      <c r="AT287" s="387" t="s">
        <v>69</v>
      </c>
      <c r="AU287" s="387" t="s">
        <v>75</v>
      </c>
      <c r="AY287" s="386" t="s">
        <v>135</v>
      </c>
      <c r="BK287" s="388">
        <f>BK288</f>
        <v>0</v>
      </c>
    </row>
    <row r="288" spans="1:65" s="310" customFormat="1" ht="24.2" customHeight="1">
      <c r="A288" s="308"/>
      <c r="B288" s="331"/>
      <c r="C288" s="391" t="s">
        <v>386</v>
      </c>
      <c r="D288" s="391" t="s">
        <v>137</v>
      </c>
      <c r="E288" s="392" t="s">
        <v>1950</v>
      </c>
      <c r="F288" s="393" t="s">
        <v>1951</v>
      </c>
      <c r="G288" s="394" t="s">
        <v>268</v>
      </c>
      <c r="H288" s="395">
        <v>153.899</v>
      </c>
      <c r="I288" s="396"/>
      <c r="J288" s="396">
        <f>ROUND(I288*H288,2)</f>
        <v>0</v>
      </c>
      <c r="K288" s="393" t="s">
        <v>1800</v>
      </c>
      <c r="L288" s="31"/>
      <c r="M288" s="397" t="s">
        <v>3</v>
      </c>
      <c r="N288" s="398" t="s">
        <v>41</v>
      </c>
      <c r="O288" s="399">
        <v>0.373</v>
      </c>
      <c r="P288" s="399">
        <f>O288*H288</f>
        <v>57.404327000000002</v>
      </c>
      <c r="Q288" s="399">
        <v>0</v>
      </c>
      <c r="R288" s="399">
        <f>Q288*H288</f>
        <v>0</v>
      </c>
      <c r="S288" s="399">
        <v>0</v>
      </c>
      <c r="T288" s="400">
        <f>S288*H288</f>
        <v>0</v>
      </c>
      <c r="U288" s="308"/>
      <c r="V288" s="308"/>
      <c r="W288" s="308"/>
      <c r="X288" s="308"/>
      <c r="Y288" s="308"/>
      <c r="Z288" s="308"/>
      <c r="AA288" s="308"/>
      <c r="AB288" s="308"/>
      <c r="AC288" s="308"/>
      <c r="AD288" s="308"/>
      <c r="AE288" s="308"/>
      <c r="AR288" s="401" t="s">
        <v>142</v>
      </c>
      <c r="AT288" s="401" t="s">
        <v>137</v>
      </c>
      <c r="AU288" s="401" t="s">
        <v>77</v>
      </c>
      <c r="AY288" s="304" t="s">
        <v>135</v>
      </c>
      <c r="BE288" s="402">
        <f>IF(N288="základní",J288,0)</f>
        <v>0</v>
      </c>
      <c r="BF288" s="402">
        <f>IF(N288="snížená",J288,0)</f>
        <v>0</v>
      </c>
      <c r="BG288" s="402">
        <f>IF(N288="zákl. přenesená",J288,0)</f>
        <v>0</v>
      </c>
      <c r="BH288" s="402">
        <f>IF(N288="sníž. přenesená",J288,0)</f>
        <v>0</v>
      </c>
      <c r="BI288" s="402">
        <f>IF(N288="nulová",J288,0)</f>
        <v>0</v>
      </c>
      <c r="BJ288" s="304" t="s">
        <v>75</v>
      </c>
      <c r="BK288" s="402">
        <f>ROUND(I288*H288,2)</f>
        <v>0</v>
      </c>
      <c r="BL288" s="304" t="s">
        <v>142</v>
      </c>
      <c r="BM288" s="401" t="s">
        <v>1952</v>
      </c>
    </row>
    <row r="289" spans="1:65" s="377" customFormat="1" ht="25.9" customHeight="1">
      <c r="B289" s="378"/>
      <c r="C289" s="379"/>
      <c r="D289" s="380" t="s">
        <v>69</v>
      </c>
      <c r="E289" s="381" t="s">
        <v>734</v>
      </c>
      <c r="F289" s="381" t="s">
        <v>735</v>
      </c>
      <c r="G289" s="379"/>
      <c r="H289" s="379"/>
      <c r="I289" s="379"/>
      <c r="J289" s="382">
        <f>BK289</f>
        <v>0</v>
      </c>
      <c r="K289" s="379"/>
      <c r="L289" s="119"/>
      <c r="M289" s="383"/>
      <c r="N289" s="379"/>
      <c r="O289" s="379"/>
      <c r="P289" s="384">
        <f>P290+P293</f>
        <v>0</v>
      </c>
      <c r="Q289" s="379"/>
      <c r="R289" s="384">
        <f>R290+R293</f>
        <v>0</v>
      </c>
      <c r="S289" s="379"/>
      <c r="T289" s="385">
        <f>T290+T293</f>
        <v>0</v>
      </c>
      <c r="AR289" s="386" t="s">
        <v>161</v>
      </c>
      <c r="AT289" s="387" t="s">
        <v>69</v>
      </c>
      <c r="AU289" s="387" t="s">
        <v>70</v>
      </c>
      <c r="AY289" s="386" t="s">
        <v>135</v>
      </c>
      <c r="BK289" s="388">
        <f>BK290+BK293</f>
        <v>0</v>
      </c>
    </row>
    <row r="290" spans="1:65" s="377" customFormat="1" ht="22.9" customHeight="1">
      <c r="B290" s="378"/>
      <c r="C290" s="379"/>
      <c r="D290" s="380" t="s">
        <v>69</v>
      </c>
      <c r="E290" s="389" t="s">
        <v>736</v>
      </c>
      <c r="F290" s="389" t="s">
        <v>737</v>
      </c>
      <c r="G290" s="379"/>
      <c r="H290" s="379"/>
      <c r="I290" s="379"/>
      <c r="J290" s="390">
        <f>BK290</f>
        <v>0</v>
      </c>
      <c r="K290" s="379"/>
      <c r="L290" s="119"/>
      <c r="M290" s="383"/>
      <c r="N290" s="379"/>
      <c r="O290" s="379"/>
      <c r="P290" s="384">
        <f>SUM(P291:P292)</f>
        <v>0</v>
      </c>
      <c r="Q290" s="379"/>
      <c r="R290" s="384">
        <f>SUM(R291:R292)</f>
        <v>0</v>
      </c>
      <c r="S290" s="379"/>
      <c r="T290" s="385">
        <f>SUM(T291:T292)</f>
        <v>0</v>
      </c>
      <c r="AR290" s="386" t="s">
        <v>161</v>
      </c>
      <c r="AT290" s="387" t="s">
        <v>69</v>
      </c>
      <c r="AU290" s="387" t="s">
        <v>75</v>
      </c>
      <c r="AY290" s="386" t="s">
        <v>135</v>
      </c>
      <c r="BK290" s="388">
        <f>SUM(BK291:BK292)</f>
        <v>0</v>
      </c>
    </row>
    <row r="291" spans="1:65" s="310" customFormat="1" ht="16.5" customHeight="1">
      <c r="A291" s="308"/>
      <c r="B291" s="331"/>
      <c r="C291" s="391" t="s">
        <v>389</v>
      </c>
      <c r="D291" s="391" t="s">
        <v>137</v>
      </c>
      <c r="E291" s="392" t="s">
        <v>1953</v>
      </c>
      <c r="F291" s="393" t="s">
        <v>1954</v>
      </c>
      <c r="G291" s="394" t="s">
        <v>441</v>
      </c>
      <c r="H291" s="395">
        <v>1</v>
      </c>
      <c r="I291" s="396"/>
      <c r="J291" s="396">
        <f>ROUND(I291*H291,2)</f>
        <v>0</v>
      </c>
      <c r="K291" s="393" t="s">
        <v>1800</v>
      </c>
      <c r="L291" s="31"/>
      <c r="M291" s="397" t="s">
        <v>3</v>
      </c>
      <c r="N291" s="398" t="s">
        <v>41</v>
      </c>
      <c r="O291" s="399">
        <v>0</v>
      </c>
      <c r="P291" s="399">
        <f>O291*H291</f>
        <v>0</v>
      </c>
      <c r="Q291" s="399">
        <v>0</v>
      </c>
      <c r="R291" s="399">
        <f>Q291*H291</f>
        <v>0</v>
      </c>
      <c r="S291" s="399">
        <v>0</v>
      </c>
      <c r="T291" s="400">
        <f>S291*H291</f>
        <v>0</v>
      </c>
      <c r="U291" s="308"/>
      <c r="V291" s="308"/>
      <c r="W291" s="308"/>
      <c r="X291" s="308"/>
      <c r="Y291" s="308"/>
      <c r="Z291" s="308"/>
      <c r="AA291" s="308"/>
      <c r="AB291" s="308"/>
      <c r="AC291" s="308"/>
      <c r="AD291" s="308"/>
      <c r="AE291" s="308"/>
      <c r="AR291" s="401" t="s">
        <v>741</v>
      </c>
      <c r="AT291" s="401" t="s">
        <v>137</v>
      </c>
      <c r="AU291" s="401" t="s">
        <v>77</v>
      </c>
      <c r="AY291" s="304" t="s">
        <v>135</v>
      </c>
      <c r="BE291" s="402">
        <f>IF(N291="základní",J291,0)</f>
        <v>0</v>
      </c>
      <c r="BF291" s="402">
        <f>IF(N291="snížená",J291,0)</f>
        <v>0</v>
      </c>
      <c r="BG291" s="402">
        <f>IF(N291="zákl. přenesená",J291,0)</f>
        <v>0</v>
      </c>
      <c r="BH291" s="402">
        <f>IF(N291="sníž. přenesená",J291,0)</f>
        <v>0</v>
      </c>
      <c r="BI291" s="402">
        <f>IF(N291="nulová",J291,0)</f>
        <v>0</v>
      </c>
      <c r="BJ291" s="304" t="s">
        <v>75</v>
      </c>
      <c r="BK291" s="402">
        <f>ROUND(I291*H291,2)</f>
        <v>0</v>
      </c>
      <c r="BL291" s="304" t="s">
        <v>741</v>
      </c>
      <c r="BM291" s="401" t="s">
        <v>1955</v>
      </c>
    </row>
    <row r="292" spans="1:65" s="310" customFormat="1" ht="16.5" customHeight="1">
      <c r="A292" s="308"/>
      <c r="B292" s="331"/>
      <c r="C292" s="391" t="s">
        <v>390</v>
      </c>
      <c r="D292" s="391" t="s">
        <v>137</v>
      </c>
      <c r="E292" s="392" t="s">
        <v>746</v>
      </c>
      <c r="F292" s="393" t="s">
        <v>747</v>
      </c>
      <c r="G292" s="394" t="s">
        <v>441</v>
      </c>
      <c r="H292" s="395">
        <v>1</v>
      </c>
      <c r="I292" s="396"/>
      <c r="J292" s="396">
        <f>ROUND(I292*H292,2)</f>
        <v>0</v>
      </c>
      <c r="K292" s="393" t="s">
        <v>1800</v>
      </c>
      <c r="L292" s="31"/>
      <c r="M292" s="397" t="s">
        <v>3</v>
      </c>
      <c r="N292" s="398" t="s">
        <v>41</v>
      </c>
      <c r="O292" s="399">
        <v>0</v>
      </c>
      <c r="P292" s="399">
        <f>O292*H292</f>
        <v>0</v>
      </c>
      <c r="Q292" s="399">
        <v>0</v>
      </c>
      <c r="R292" s="399">
        <f>Q292*H292</f>
        <v>0</v>
      </c>
      <c r="S292" s="399">
        <v>0</v>
      </c>
      <c r="T292" s="400">
        <f>S292*H292</f>
        <v>0</v>
      </c>
      <c r="U292" s="308"/>
      <c r="V292" s="308"/>
      <c r="W292" s="308"/>
      <c r="X292" s="308"/>
      <c r="Y292" s="308"/>
      <c r="Z292" s="308"/>
      <c r="AA292" s="308"/>
      <c r="AB292" s="308"/>
      <c r="AC292" s="308"/>
      <c r="AD292" s="308"/>
      <c r="AE292" s="308"/>
      <c r="AR292" s="401" t="s">
        <v>741</v>
      </c>
      <c r="AT292" s="401" t="s">
        <v>137</v>
      </c>
      <c r="AU292" s="401" t="s">
        <v>77</v>
      </c>
      <c r="AY292" s="304" t="s">
        <v>135</v>
      </c>
      <c r="BE292" s="402">
        <f>IF(N292="základní",J292,0)</f>
        <v>0</v>
      </c>
      <c r="BF292" s="402">
        <f>IF(N292="snížená",J292,0)</f>
        <v>0</v>
      </c>
      <c r="BG292" s="402">
        <f>IF(N292="zákl. přenesená",J292,0)</f>
        <v>0</v>
      </c>
      <c r="BH292" s="402">
        <f>IF(N292="sníž. přenesená",J292,0)</f>
        <v>0</v>
      </c>
      <c r="BI292" s="402">
        <f>IF(N292="nulová",J292,0)</f>
        <v>0</v>
      </c>
      <c r="BJ292" s="304" t="s">
        <v>75</v>
      </c>
      <c r="BK292" s="402">
        <f>ROUND(I292*H292,2)</f>
        <v>0</v>
      </c>
      <c r="BL292" s="304" t="s">
        <v>741</v>
      </c>
      <c r="BM292" s="401" t="s">
        <v>1956</v>
      </c>
    </row>
    <row r="293" spans="1:65" s="377" customFormat="1" ht="22.9" customHeight="1">
      <c r="B293" s="378"/>
      <c r="C293" s="379"/>
      <c r="D293" s="380" t="s">
        <v>69</v>
      </c>
      <c r="E293" s="389" t="s">
        <v>749</v>
      </c>
      <c r="F293" s="389" t="s">
        <v>750</v>
      </c>
      <c r="G293" s="379"/>
      <c r="H293" s="379"/>
      <c r="I293" s="379"/>
      <c r="J293" s="390">
        <f>BK293</f>
        <v>0</v>
      </c>
      <c r="K293" s="379"/>
      <c r="L293" s="119"/>
      <c r="M293" s="383"/>
      <c r="N293" s="379"/>
      <c r="O293" s="379"/>
      <c r="P293" s="384">
        <f>SUM(P294:P295)</f>
        <v>0</v>
      </c>
      <c r="Q293" s="379"/>
      <c r="R293" s="384">
        <f>SUM(R294:R295)</f>
        <v>0</v>
      </c>
      <c r="S293" s="379"/>
      <c r="T293" s="385">
        <f>SUM(T294:T295)</f>
        <v>0</v>
      </c>
      <c r="AR293" s="386" t="s">
        <v>161</v>
      </c>
      <c r="AT293" s="387" t="s">
        <v>69</v>
      </c>
      <c r="AU293" s="387" t="s">
        <v>75</v>
      </c>
      <c r="AY293" s="386" t="s">
        <v>135</v>
      </c>
      <c r="BK293" s="388">
        <f>SUM(BK294:BK295)</f>
        <v>0</v>
      </c>
    </row>
    <row r="294" spans="1:65" s="310" customFormat="1" ht="16.5" customHeight="1">
      <c r="A294" s="308"/>
      <c r="B294" s="331"/>
      <c r="C294" s="391" t="s">
        <v>391</v>
      </c>
      <c r="D294" s="391" t="s">
        <v>137</v>
      </c>
      <c r="E294" s="392" t="s">
        <v>751</v>
      </c>
      <c r="F294" s="393" t="s">
        <v>750</v>
      </c>
      <c r="G294" s="394" t="s">
        <v>441</v>
      </c>
      <c r="H294" s="395">
        <v>1</v>
      </c>
      <c r="I294" s="396"/>
      <c r="J294" s="396">
        <f>ROUND(I294*H294,2)</f>
        <v>0</v>
      </c>
      <c r="K294" s="393" t="s">
        <v>1800</v>
      </c>
      <c r="L294" s="31"/>
      <c r="M294" s="397" t="s">
        <v>3</v>
      </c>
      <c r="N294" s="398" t="s">
        <v>41</v>
      </c>
      <c r="O294" s="399">
        <v>0</v>
      </c>
      <c r="P294" s="399">
        <f>O294*H294</f>
        <v>0</v>
      </c>
      <c r="Q294" s="399">
        <v>0</v>
      </c>
      <c r="R294" s="399">
        <f>Q294*H294</f>
        <v>0</v>
      </c>
      <c r="S294" s="399">
        <v>0</v>
      </c>
      <c r="T294" s="400">
        <f>S294*H294</f>
        <v>0</v>
      </c>
      <c r="U294" s="308"/>
      <c r="V294" s="308"/>
      <c r="W294" s="308"/>
      <c r="X294" s="308"/>
      <c r="Y294" s="308"/>
      <c r="Z294" s="308"/>
      <c r="AA294" s="308"/>
      <c r="AB294" s="308"/>
      <c r="AC294" s="308"/>
      <c r="AD294" s="308"/>
      <c r="AE294" s="308"/>
      <c r="AR294" s="401" t="s">
        <v>741</v>
      </c>
      <c r="AT294" s="401" t="s">
        <v>137</v>
      </c>
      <c r="AU294" s="401" t="s">
        <v>77</v>
      </c>
      <c r="AY294" s="304" t="s">
        <v>135</v>
      </c>
      <c r="BE294" s="402">
        <f>IF(N294="základní",J294,0)</f>
        <v>0</v>
      </c>
      <c r="BF294" s="402">
        <f>IF(N294="snížená",J294,0)</f>
        <v>0</v>
      </c>
      <c r="BG294" s="402">
        <f>IF(N294="zákl. přenesená",J294,0)</f>
        <v>0</v>
      </c>
      <c r="BH294" s="402">
        <f>IF(N294="sníž. přenesená",J294,0)</f>
        <v>0</v>
      </c>
      <c r="BI294" s="402">
        <f>IF(N294="nulová",J294,0)</f>
        <v>0</v>
      </c>
      <c r="BJ294" s="304" t="s">
        <v>75</v>
      </c>
      <c r="BK294" s="402">
        <f>ROUND(I294*H294,2)</f>
        <v>0</v>
      </c>
      <c r="BL294" s="304" t="s">
        <v>741</v>
      </c>
      <c r="BM294" s="401" t="s">
        <v>1957</v>
      </c>
    </row>
    <row r="295" spans="1:65" s="310" customFormat="1" ht="16.5" customHeight="1">
      <c r="A295" s="308"/>
      <c r="B295" s="331"/>
      <c r="C295" s="391" t="s">
        <v>392</v>
      </c>
      <c r="D295" s="391" t="s">
        <v>137</v>
      </c>
      <c r="E295" s="392" t="s">
        <v>1958</v>
      </c>
      <c r="F295" s="393" t="s">
        <v>1959</v>
      </c>
      <c r="G295" s="394" t="s">
        <v>441</v>
      </c>
      <c r="H295" s="395">
        <v>1</v>
      </c>
      <c r="I295" s="396"/>
      <c r="J295" s="396">
        <f>ROUND(I295*H295,2)</f>
        <v>0</v>
      </c>
      <c r="K295" s="393" t="s">
        <v>1800</v>
      </c>
      <c r="L295" s="31"/>
      <c r="M295" s="447" t="s">
        <v>3</v>
      </c>
      <c r="N295" s="448" t="s">
        <v>41</v>
      </c>
      <c r="O295" s="449">
        <v>0</v>
      </c>
      <c r="P295" s="449">
        <f>O295*H295</f>
        <v>0</v>
      </c>
      <c r="Q295" s="449">
        <v>0</v>
      </c>
      <c r="R295" s="449">
        <f>Q295*H295</f>
        <v>0</v>
      </c>
      <c r="S295" s="449">
        <v>0</v>
      </c>
      <c r="T295" s="450">
        <f>S295*H295</f>
        <v>0</v>
      </c>
      <c r="U295" s="308"/>
      <c r="V295" s="308"/>
      <c r="W295" s="308"/>
      <c r="X295" s="308"/>
      <c r="Y295" s="308"/>
      <c r="Z295" s="308"/>
      <c r="AA295" s="308"/>
      <c r="AB295" s="308"/>
      <c r="AC295" s="308"/>
      <c r="AD295" s="308"/>
      <c r="AE295" s="308"/>
      <c r="AR295" s="401" t="s">
        <v>741</v>
      </c>
      <c r="AT295" s="401" t="s">
        <v>137</v>
      </c>
      <c r="AU295" s="401" t="s">
        <v>77</v>
      </c>
      <c r="AY295" s="304" t="s">
        <v>135</v>
      </c>
      <c r="BE295" s="402">
        <f>IF(N295="základní",J295,0)</f>
        <v>0</v>
      </c>
      <c r="BF295" s="402">
        <f>IF(N295="snížená",J295,0)</f>
        <v>0</v>
      </c>
      <c r="BG295" s="402">
        <f>IF(N295="zákl. přenesená",J295,0)</f>
        <v>0</v>
      </c>
      <c r="BH295" s="402">
        <f>IF(N295="sníž. přenesená",J295,0)</f>
        <v>0</v>
      </c>
      <c r="BI295" s="402">
        <f>IF(N295="nulová",J295,0)</f>
        <v>0</v>
      </c>
      <c r="BJ295" s="304" t="s">
        <v>75</v>
      </c>
      <c r="BK295" s="402">
        <f>ROUND(I295*H295,2)</f>
        <v>0</v>
      </c>
      <c r="BL295" s="304" t="s">
        <v>741</v>
      </c>
      <c r="BM295" s="401" t="s">
        <v>1960</v>
      </c>
    </row>
    <row r="296" spans="1:65" s="310" customFormat="1" ht="6.95" customHeight="1">
      <c r="A296" s="308"/>
      <c r="B296" s="356"/>
      <c r="C296" s="357"/>
      <c r="D296" s="357"/>
      <c r="E296" s="357"/>
      <c r="F296" s="357"/>
      <c r="G296" s="357"/>
      <c r="H296" s="357"/>
      <c r="I296" s="357"/>
      <c r="J296" s="357"/>
      <c r="K296" s="357"/>
      <c r="L296" s="31"/>
      <c r="M296" s="308"/>
      <c r="O296" s="308"/>
      <c r="P296" s="308"/>
      <c r="Q296" s="308"/>
      <c r="R296" s="308"/>
      <c r="S296" s="308"/>
      <c r="T296" s="308"/>
      <c r="U296" s="308"/>
      <c r="V296" s="308"/>
      <c r="W296" s="308"/>
      <c r="X296" s="308"/>
      <c r="Y296" s="308"/>
      <c r="Z296" s="308"/>
      <c r="AA296" s="308"/>
      <c r="AB296" s="308"/>
      <c r="AC296" s="308"/>
      <c r="AD296" s="308"/>
      <c r="AE296" s="308"/>
    </row>
  </sheetData>
  <autoFilter ref="C91:K467" xr:uid="{00000000-0009-0000-0000-000006000000}"/>
  <mergeCells count="6">
    <mergeCell ref="E85:H85"/>
    <mergeCell ref="E115:H115"/>
    <mergeCell ref="L2:V2"/>
    <mergeCell ref="E7:H7"/>
    <mergeCell ref="E16:H16"/>
    <mergeCell ref="E25:H25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&amp;L1. ETAPA
SO 301 - Kanalizace jednotná&amp;CStrana &amp;P z &amp;N&amp;RPoložkový  soupis prací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49"/>
  <sheetViews>
    <sheetView showGridLines="0" topLeftCell="A105" workbookViewId="0">
      <selection activeCell="I123" sqref="I123:I148"/>
    </sheetView>
  </sheetViews>
  <sheetFormatPr defaultRowHeight="11.25"/>
  <cols>
    <col min="1" max="1" width="8.33203125" style="302" customWidth="1"/>
    <col min="2" max="2" width="1.1640625" style="302" customWidth="1"/>
    <col min="3" max="3" width="4.1640625" style="302" customWidth="1"/>
    <col min="4" max="4" width="4.33203125" style="302" customWidth="1"/>
    <col min="5" max="5" width="17.1640625" style="302" customWidth="1"/>
    <col min="6" max="6" width="50.83203125" style="302" customWidth="1"/>
    <col min="7" max="7" width="7.5" style="302" customWidth="1"/>
    <col min="8" max="8" width="14" style="302" customWidth="1"/>
    <col min="9" max="9" width="15.83203125" style="302" customWidth="1"/>
    <col min="10" max="11" width="22.33203125" style="302" customWidth="1"/>
    <col min="12" max="12" width="9.33203125" style="302" customWidth="1"/>
    <col min="13" max="13" width="10.83203125" style="302" hidden="1" customWidth="1"/>
    <col min="14" max="14" width="13.33203125" style="302" customWidth="1"/>
    <col min="15" max="20" width="14.1640625" style="302" hidden="1" customWidth="1"/>
    <col min="21" max="21" width="16.33203125" style="302" hidden="1" customWidth="1"/>
    <col min="22" max="22" width="12.33203125" style="302" customWidth="1"/>
    <col min="23" max="23" width="16.33203125" style="302" customWidth="1"/>
    <col min="24" max="24" width="12.33203125" style="302" customWidth="1"/>
    <col min="25" max="25" width="15" style="302" customWidth="1"/>
    <col min="26" max="26" width="11" style="302" customWidth="1"/>
    <col min="27" max="27" width="15" style="302" customWidth="1"/>
    <col min="28" max="28" width="16.33203125" style="302" customWidth="1"/>
    <col min="29" max="29" width="11" style="302" customWidth="1"/>
    <col min="30" max="30" width="15" style="302" customWidth="1"/>
    <col min="31" max="31" width="16.33203125" style="302" customWidth="1"/>
    <col min="32" max="16384" width="9.33203125" style="302"/>
  </cols>
  <sheetData>
    <row r="1" spans="1:56">
      <c r="A1" s="301"/>
    </row>
    <row r="2" spans="1:56" ht="36.950000000000003" customHeight="1"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AT2" s="304" t="s">
        <v>1961</v>
      </c>
      <c r="AZ2" s="305" t="s">
        <v>1769</v>
      </c>
      <c r="BA2" s="305" t="s">
        <v>3</v>
      </c>
      <c r="BB2" s="305" t="s">
        <v>3</v>
      </c>
      <c r="BC2" s="305" t="s">
        <v>1770</v>
      </c>
      <c r="BD2" s="305" t="s">
        <v>77</v>
      </c>
    </row>
    <row r="3" spans="1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304" t="s">
        <v>77</v>
      </c>
      <c r="AZ3" s="305" t="s">
        <v>1771</v>
      </c>
      <c r="BA3" s="305" t="s">
        <v>3</v>
      </c>
      <c r="BB3" s="305" t="s">
        <v>3</v>
      </c>
      <c r="BC3" s="305" t="s">
        <v>1770</v>
      </c>
      <c r="BD3" s="305" t="s">
        <v>77</v>
      </c>
    </row>
    <row r="4" spans="1:56" ht="24.95" customHeight="1">
      <c r="B4" s="21"/>
      <c r="D4" s="306" t="s">
        <v>107</v>
      </c>
      <c r="L4" s="21"/>
      <c r="M4" s="307" t="s">
        <v>11</v>
      </c>
      <c r="AT4" s="304" t="s">
        <v>4</v>
      </c>
      <c r="AZ4" s="305" t="s">
        <v>1772</v>
      </c>
      <c r="BA4" s="305" t="s">
        <v>3</v>
      </c>
      <c r="BB4" s="305" t="s">
        <v>3</v>
      </c>
      <c r="BC4" s="305" t="s">
        <v>1773</v>
      </c>
      <c r="BD4" s="305" t="s">
        <v>77</v>
      </c>
    </row>
    <row r="5" spans="1:56" ht="6.95" customHeight="1">
      <c r="B5" s="21"/>
      <c r="L5" s="21"/>
      <c r="AZ5" s="305" t="s">
        <v>1774</v>
      </c>
      <c r="BA5" s="305" t="s">
        <v>3</v>
      </c>
      <c r="BB5" s="305" t="s">
        <v>3</v>
      </c>
      <c r="BC5" s="305" t="s">
        <v>1775</v>
      </c>
      <c r="BD5" s="305" t="s">
        <v>77</v>
      </c>
    </row>
    <row r="6" spans="1:56" ht="12" customHeight="1">
      <c r="B6" s="21"/>
      <c r="D6" s="309" t="s">
        <v>15</v>
      </c>
      <c r="L6" s="21"/>
      <c r="AZ6" s="305" t="s">
        <v>1776</v>
      </c>
      <c r="BA6" s="305" t="s">
        <v>3</v>
      </c>
      <c r="BB6" s="305" t="s">
        <v>3</v>
      </c>
      <c r="BC6" s="305" t="s">
        <v>70</v>
      </c>
      <c r="BD6" s="305" t="s">
        <v>77</v>
      </c>
    </row>
    <row r="7" spans="1:56" ht="26.25" customHeight="1">
      <c r="B7" s="21"/>
      <c r="E7" s="548" t="str">
        <f>'[1]Rekapitulace stavby'!K6</f>
        <v>Rekonstrukce rozvodů CZT mezi ulicemi Dukelská a Karla Nového - Benešov</v>
      </c>
      <c r="F7" s="549"/>
      <c r="G7" s="549"/>
      <c r="H7" s="549"/>
      <c r="L7" s="21"/>
      <c r="AZ7" s="305" t="s">
        <v>1778</v>
      </c>
      <c r="BA7" s="305" t="s">
        <v>3</v>
      </c>
      <c r="BB7" s="305" t="s">
        <v>3</v>
      </c>
      <c r="BC7" s="305" t="s">
        <v>70</v>
      </c>
      <c r="BD7" s="305" t="s">
        <v>77</v>
      </c>
    </row>
    <row r="8" spans="1:56" s="310" customFormat="1" ht="12" customHeight="1">
      <c r="A8" s="308"/>
      <c r="B8" s="31"/>
      <c r="C8" s="308"/>
      <c r="D8" s="309" t="s">
        <v>108</v>
      </c>
      <c r="E8" s="308"/>
      <c r="F8" s="308"/>
      <c r="G8" s="308"/>
      <c r="H8" s="308"/>
      <c r="I8" s="308"/>
      <c r="J8" s="308"/>
      <c r="K8" s="308"/>
      <c r="L8" s="84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Z8" s="305" t="s">
        <v>1779</v>
      </c>
      <c r="BA8" s="305" t="s">
        <v>3</v>
      </c>
      <c r="BB8" s="305" t="s">
        <v>3</v>
      </c>
      <c r="BC8" s="305" t="s">
        <v>1780</v>
      </c>
      <c r="BD8" s="305" t="s">
        <v>77</v>
      </c>
    </row>
    <row r="9" spans="1:56" s="310" customFormat="1" ht="16.5" customHeight="1">
      <c r="A9" s="308"/>
      <c r="B9" s="31"/>
      <c r="C9" s="308"/>
      <c r="D9" s="308"/>
      <c r="E9" s="546" t="s">
        <v>1962</v>
      </c>
      <c r="F9" s="547"/>
      <c r="G9" s="547"/>
      <c r="H9" s="547"/>
      <c r="I9" s="308"/>
      <c r="J9" s="308"/>
      <c r="K9" s="308"/>
      <c r="L9" s="84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Z9" s="305" t="s">
        <v>1781</v>
      </c>
      <c r="BA9" s="305" t="s">
        <v>3</v>
      </c>
      <c r="BB9" s="305" t="s">
        <v>3</v>
      </c>
      <c r="BC9" s="305" t="s">
        <v>1782</v>
      </c>
      <c r="BD9" s="305" t="s">
        <v>77</v>
      </c>
    </row>
    <row r="10" spans="1:56" s="310" customFormat="1">
      <c r="A10" s="308"/>
      <c r="B10" s="31"/>
      <c r="C10" s="308"/>
      <c r="D10" s="308"/>
      <c r="E10" s="308"/>
      <c r="F10" s="308"/>
      <c r="G10" s="308"/>
      <c r="H10" s="308"/>
      <c r="I10" s="308"/>
      <c r="J10" s="308"/>
      <c r="K10" s="308"/>
      <c r="L10" s="84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Z10" s="305" t="s">
        <v>1784</v>
      </c>
      <c r="BA10" s="305" t="s">
        <v>3</v>
      </c>
      <c r="BB10" s="305" t="s">
        <v>3</v>
      </c>
      <c r="BC10" s="305" t="s">
        <v>1785</v>
      </c>
      <c r="BD10" s="305" t="s">
        <v>77</v>
      </c>
    </row>
    <row r="11" spans="1:56" s="310" customFormat="1" ht="12" customHeight="1">
      <c r="A11" s="308"/>
      <c r="B11" s="31"/>
      <c r="C11" s="308"/>
      <c r="D11" s="309" t="s">
        <v>17</v>
      </c>
      <c r="E11" s="308"/>
      <c r="F11" s="312" t="s">
        <v>3</v>
      </c>
      <c r="G11" s="308"/>
      <c r="H11" s="308"/>
      <c r="I11" s="309" t="s">
        <v>18</v>
      </c>
      <c r="J11" s="312" t="s">
        <v>3</v>
      </c>
      <c r="K11" s="308"/>
      <c r="L11" s="84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Z11" s="305" t="s">
        <v>1786</v>
      </c>
      <c r="BA11" s="305" t="s">
        <v>3</v>
      </c>
      <c r="BB11" s="305" t="s">
        <v>3</v>
      </c>
      <c r="BC11" s="305" t="s">
        <v>1787</v>
      </c>
      <c r="BD11" s="305" t="s">
        <v>77</v>
      </c>
    </row>
    <row r="12" spans="1:56" s="310" customFormat="1" ht="12" customHeight="1">
      <c r="A12" s="308"/>
      <c r="B12" s="31"/>
      <c r="C12" s="308"/>
      <c r="D12" s="309" t="s">
        <v>19</v>
      </c>
      <c r="E12" s="308"/>
      <c r="F12" s="312" t="s">
        <v>27</v>
      </c>
      <c r="G12" s="308"/>
      <c r="H12" s="308"/>
      <c r="I12" s="309" t="s">
        <v>21</v>
      </c>
      <c r="J12" s="313" t="str">
        <f>'[1]Rekapitulace stavby'!AN8</f>
        <v>22. 1. 2025</v>
      </c>
      <c r="K12" s="308"/>
      <c r="L12" s="84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</row>
    <row r="13" spans="1:56" s="310" customFormat="1" ht="10.9" customHeight="1">
      <c r="A13" s="308"/>
      <c r="B13" s="31"/>
      <c r="C13" s="308"/>
      <c r="D13" s="308"/>
      <c r="E13" s="308"/>
      <c r="F13" s="308"/>
      <c r="G13" s="308"/>
      <c r="H13" s="308"/>
      <c r="I13" s="308"/>
      <c r="J13" s="308"/>
      <c r="K13" s="308"/>
      <c r="L13" s="84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</row>
    <row r="14" spans="1:56" s="310" customFormat="1" ht="12" customHeight="1">
      <c r="A14" s="308"/>
      <c r="B14" s="31"/>
      <c r="C14" s="308"/>
      <c r="D14" s="309" t="s">
        <v>22</v>
      </c>
      <c r="E14" s="308"/>
      <c r="F14" s="308"/>
      <c r="G14" s="308"/>
      <c r="H14" s="308"/>
      <c r="I14" s="309" t="s">
        <v>23</v>
      </c>
      <c r="J14" s="312" t="str">
        <f>IF('[1]Rekapitulace stavby'!AN10="","",'[1]Rekapitulace stavby'!AN10)</f>
        <v/>
      </c>
      <c r="K14" s="308"/>
      <c r="L14" s="84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</row>
    <row r="15" spans="1:56" s="310" customFormat="1" ht="18" customHeight="1">
      <c r="A15" s="308"/>
      <c r="B15" s="31"/>
      <c r="C15" s="308"/>
      <c r="D15" s="308"/>
      <c r="E15" s="312" t="str">
        <f>IF('[1]Rekapitulace stavby'!E11="","",'[1]Rekapitulace stavby'!E11)</f>
        <v>Městská tepelná zařízení s.r.o.</v>
      </c>
      <c r="F15" s="308"/>
      <c r="G15" s="308"/>
      <c r="H15" s="308"/>
      <c r="I15" s="309" t="s">
        <v>25</v>
      </c>
      <c r="J15" s="312" t="str">
        <f>IF('[1]Rekapitulace stavby'!AN11="","",'[1]Rekapitulace stavby'!AN11)</f>
        <v/>
      </c>
      <c r="K15" s="308"/>
      <c r="L15" s="84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</row>
    <row r="16" spans="1:56" s="310" customFormat="1" ht="6.95" customHeight="1">
      <c r="A16" s="308"/>
      <c r="B16" s="31"/>
      <c r="C16" s="308"/>
      <c r="D16" s="308"/>
      <c r="E16" s="308"/>
      <c r="F16" s="308"/>
      <c r="G16" s="308"/>
      <c r="H16" s="308"/>
      <c r="I16" s="308"/>
      <c r="J16" s="308"/>
      <c r="K16" s="308"/>
      <c r="L16" s="84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</row>
    <row r="17" spans="1:31" s="310" customFormat="1" ht="18" customHeight="1">
      <c r="A17" s="308"/>
      <c r="B17" s="31"/>
      <c r="C17" s="308"/>
      <c r="D17" s="309" t="s">
        <v>26</v>
      </c>
      <c r="E17" s="308"/>
      <c r="F17" s="308"/>
      <c r="G17" s="308"/>
      <c r="H17" s="308"/>
      <c r="I17" s="309" t="s">
        <v>23</v>
      </c>
      <c r="J17" s="312" t="str">
        <f>'[1]Rekapitulace stavby'!AN13</f>
        <v/>
      </c>
      <c r="K17" s="308"/>
      <c r="L17" s="84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</row>
    <row r="18" spans="1:31" s="310" customFormat="1" ht="6.95" customHeight="1">
      <c r="A18" s="308"/>
      <c r="B18" s="31"/>
      <c r="C18" s="308"/>
      <c r="D18" s="308"/>
      <c r="E18" s="553" t="str">
        <f>'[1]Rekapitulace stavby'!E14</f>
        <v xml:space="preserve"> </v>
      </c>
      <c r="F18" s="553"/>
      <c r="G18" s="553"/>
      <c r="H18" s="553"/>
      <c r="I18" s="309" t="s">
        <v>25</v>
      </c>
      <c r="J18" s="312" t="str">
        <f>'[1]Rekapitulace stavby'!AN14</f>
        <v/>
      </c>
      <c r="K18" s="308"/>
      <c r="L18" s="84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</row>
    <row r="19" spans="1:31" s="310" customFormat="1" ht="12" customHeight="1">
      <c r="A19" s="308"/>
      <c r="B19" s="31"/>
      <c r="C19" s="308"/>
      <c r="D19" s="308"/>
      <c r="E19" s="308"/>
      <c r="F19" s="308"/>
      <c r="G19" s="308"/>
      <c r="H19" s="308"/>
      <c r="I19" s="308"/>
      <c r="J19" s="308"/>
      <c r="K19" s="308"/>
      <c r="L19" s="84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</row>
    <row r="20" spans="1:31" s="310" customFormat="1" ht="18" customHeight="1">
      <c r="A20" s="308"/>
      <c r="B20" s="31"/>
      <c r="C20" s="308"/>
      <c r="D20" s="309" t="s">
        <v>28</v>
      </c>
      <c r="E20" s="308"/>
      <c r="F20" s="308"/>
      <c r="G20" s="308"/>
      <c r="H20" s="308"/>
      <c r="I20" s="309" t="s">
        <v>23</v>
      </c>
      <c r="J20" s="312" t="str">
        <f>IF('[1]Rekapitulace stavby'!AN16="","",'[1]Rekapitulace stavby'!AN16)</f>
        <v/>
      </c>
      <c r="K20" s="308"/>
      <c r="L20" s="84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</row>
    <row r="21" spans="1:31" s="310" customFormat="1" ht="6.95" customHeight="1">
      <c r="A21" s="308"/>
      <c r="B21" s="31"/>
      <c r="C21" s="308"/>
      <c r="D21" s="308"/>
      <c r="E21" s="312" t="str">
        <f>IF('[1]Rekapitulace stavby'!E17="","",'[1]Rekapitulace stavby'!E17)</f>
        <v>LORENC TZB spol. s.r.o.</v>
      </c>
      <c r="F21" s="308"/>
      <c r="G21" s="308"/>
      <c r="H21" s="308"/>
      <c r="I21" s="309" t="s">
        <v>25</v>
      </c>
      <c r="J21" s="312" t="str">
        <f>IF('[1]Rekapitulace stavby'!AN17="","",'[1]Rekapitulace stavby'!AN17)</f>
        <v/>
      </c>
      <c r="K21" s="308"/>
      <c r="L21" s="84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</row>
    <row r="22" spans="1:31" s="310" customFormat="1" ht="12" customHeight="1">
      <c r="A22" s="308"/>
      <c r="B22" s="31"/>
      <c r="C22" s="308"/>
      <c r="D22" s="308"/>
      <c r="E22" s="308"/>
      <c r="F22" s="308"/>
      <c r="G22" s="308"/>
      <c r="H22" s="308"/>
      <c r="I22" s="308"/>
      <c r="J22" s="308"/>
      <c r="K22" s="308"/>
      <c r="L22" s="84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</row>
    <row r="23" spans="1:31" s="310" customFormat="1" ht="18" customHeight="1">
      <c r="A23" s="308"/>
      <c r="B23" s="31"/>
      <c r="C23" s="308"/>
      <c r="D23" s="309" t="s">
        <v>31</v>
      </c>
      <c r="E23" s="308"/>
      <c r="F23" s="308"/>
      <c r="G23" s="308"/>
      <c r="H23" s="308"/>
      <c r="I23" s="309" t="s">
        <v>23</v>
      </c>
      <c r="J23" s="312" t="str">
        <f>IF('[1]Rekapitulace stavby'!AN19="","",'[1]Rekapitulace stavby'!AN19)</f>
        <v/>
      </c>
      <c r="K23" s="308"/>
      <c r="L23" s="84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</row>
    <row r="24" spans="1:31" s="310" customFormat="1" ht="6.95" customHeight="1">
      <c r="A24" s="308"/>
      <c r="B24" s="31"/>
      <c r="C24" s="308"/>
      <c r="D24" s="308"/>
      <c r="E24" s="312" t="str">
        <f>IF('[1]Rekapitulace stavby'!E20="","",'[1]Rekapitulace stavby'!E20)</f>
        <v>Martin Škrabal</v>
      </c>
      <c r="F24" s="308"/>
      <c r="G24" s="308"/>
      <c r="H24" s="308"/>
      <c r="I24" s="309" t="s">
        <v>25</v>
      </c>
      <c r="J24" s="312" t="str">
        <f>IF('[1]Rekapitulace stavby'!AN20="","",'[1]Rekapitulace stavby'!AN20)</f>
        <v/>
      </c>
      <c r="K24" s="308"/>
      <c r="L24" s="84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</row>
    <row r="25" spans="1:31" s="310" customFormat="1" ht="12" customHeight="1">
      <c r="A25" s="308"/>
      <c r="B25" s="31"/>
      <c r="C25" s="308"/>
      <c r="D25" s="308"/>
      <c r="E25" s="308"/>
      <c r="F25" s="308"/>
      <c r="G25" s="308"/>
      <c r="H25" s="308"/>
      <c r="I25" s="308"/>
      <c r="J25" s="308"/>
      <c r="K25" s="308"/>
      <c r="L25" s="84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</row>
    <row r="26" spans="1:31" s="310" customFormat="1" ht="18" customHeight="1">
      <c r="A26" s="308"/>
      <c r="B26" s="31"/>
      <c r="C26" s="308"/>
      <c r="D26" s="309" t="s">
        <v>34</v>
      </c>
      <c r="E26" s="308"/>
      <c r="F26" s="308"/>
      <c r="G26" s="308"/>
      <c r="H26" s="308"/>
      <c r="I26" s="308"/>
      <c r="J26" s="308"/>
      <c r="K26" s="308"/>
      <c r="L26" s="84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</row>
    <row r="27" spans="1:31" s="317" customFormat="1" ht="6.95" customHeight="1">
      <c r="A27" s="315"/>
      <c r="B27" s="86"/>
      <c r="C27" s="315"/>
      <c r="D27" s="315"/>
      <c r="E27" s="554" t="s">
        <v>3</v>
      </c>
      <c r="F27" s="554"/>
      <c r="G27" s="554"/>
      <c r="H27" s="554"/>
      <c r="I27" s="315"/>
      <c r="J27" s="315"/>
      <c r="K27" s="315"/>
      <c r="L27" s="87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</row>
    <row r="28" spans="1:31" s="310" customFormat="1" ht="12" customHeight="1">
      <c r="A28" s="308"/>
      <c r="B28" s="31"/>
      <c r="C28" s="308"/>
      <c r="D28" s="308"/>
      <c r="E28" s="308"/>
      <c r="F28" s="308"/>
      <c r="G28" s="308"/>
      <c r="H28" s="308"/>
      <c r="I28" s="308"/>
      <c r="J28" s="308"/>
      <c r="K28" s="308"/>
      <c r="L28" s="84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</row>
    <row r="29" spans="1:31" s="310" customFormat="1" ht="18" customHeight="1">
      <c r="A29" s="308"/>
      <c r="B29" s="31"/>
      <c r="C29" s="308"/>
      <c r="D29" s="59"/>
      <c r="E29" s="59"/>
      <c r="F29" s="59"/>
      <c r="G29" s="59"/>
      <c r="H29" s="59"/>
      <c r="I29" s="59"/>
      <c r="J29" s="59"/>
      <c r="K29" s="59"/>
      <c r="L29" s="84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</row>
    <row r="30" spans="1:31" s="310" customFormat="1" ht="18" customHeight="1">
      <c r="A30" s="308"/>
      <c r="B30" s="31"/>
      <c r="C30" s="308"/>
      <c r="D30" s="318" t="s">
        <v>36</v>
      </c>
      <c r="E30" s="308"/>
      <c r="F30" s="308"/>
      <c r="G30" s="308"/>
      <c r="H30" s="308"/>
      <c r="I30" s="308"/>
      <c r="J30" s="319">
        <f>ROUND(J121, 2)</f>
        <v>0</v>
      </c>
      <c r="K30" s="308"/>
      <c r="L30" s="84"/>
      <c r="N30" s="508"/>
      <c r="S30" s="308"/>
      <c r="T30" s="308"/>
      <c r="U30" s="308"/>
      <c r="V30" s="508"/>
      <c r="W30" s="308"/>
      <c r="X30" s="308"/>
      <c r="Y30" s="308"/>
      <c r="Z30" s="308"/>
      <c r="AA30" s="308"/>
      <c r="AB30" s="308"/>
      <c r="AC30" s="308"/>
      <c r="AD30" s="308"/>
      <c r="AE30" s="308"/>
    </row>
    <row r="31" spans="1:31" s="310" customFormat="1" ht="18" customHeight="1">
      <c r="A31" s="308"/>
      <c r="B31" s="31"/>
      <c r="C31" s="308"/>
      <c r="D31" s="59"/>
      <c r="E31" s="59"/>
      <c r="F31" s="59"/>
      <c r="G31" s="59"/>
      <c r="H31" s="59"/>
      <c r="I31" s="59"/>
      <c r="J31" s="59"/>
      <c r="K31" s="59"/>
      <c r="L31" s="84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</row>
    <row r="32" spans="1:31" s="310" customFormat="1" ht="25.35" customHeight="1">
      <c r="A32" s="308"/>
      <c r="B32" s="31"/>
      <c r="C32" s="308"/>
      <c r="D32" s="308"/>
      <c r="E32" s="308"/>
      <c r="F32" s="320" t="s">
        <v>38</v>
      </c>
      <c r="G32" s="308"/>
      <c r="H32" s="308"/>
      <c r="I32" s="320" t="s">
        <v>37</v>
      </c>
      <c r="J32" s="320" t="s">
        <v>39</v>
      </c>
      <c r="K32" s="308"/>
      <c r="L32" s="84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</row>
    <row r="33" spans="1:31" s="310" customFormat="1" ht="14.45" customHeight="1">
      <c r="A33" s="308"/>
      <c r="B33" s="31"/>
      <c r="C33" s="308"/>
      <c r="D33" s="321" t="s">
        <v>40</v>
      </c>
      <c r="E33" s="309" t="s">
        <v>41</v>
      </c>
      <c r="F33" s="322">
        <f>ROUND((SUM(BE121:BE148)),  2)</f>
        <v>0</v>
      </c>
      <c r="G33" s="308"/>
      <c r="H33" s="308"/>
      <c r="I33" s="323">
        <v>0.21</v>
      </c>
      <c r="J33" s="322">
        <f>ROUND(((SUM(BE121:BE148))*I33),  2)</f>
        <v>0</v>
      </c>
      <c r="K33" s="308"/>
      <c r="L33" s="84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</row>
    <row r="34" spans="1:31" s="310" customFormat="1" ht="14.45" customHeight="1">
      <c r="A34" s="308"/>
      <c r="B34" s="31"/>
      <c r="C34" s="308"/>
      <c r="D34" s="308"/>
      <c r="E34" s="309" t="s">
        <v>42</v>
      </c>
      <c r="F34" s="322">
        <f>ROUND((SUM(BF121:BF148)),  2)</f>
        <v>0</v>
      </c>
      <c r="G34" s="308"/>
      <c r="H34" s="308"/>
      <c r="I34" s="323">
        <v>0.12</v>
      </c>
      <c r="J34" s="322">
        <f>ROUND(((SUM(BF121:BF148))*I34),  2)</f>
        <v>0</v>
      </c>
      <c r="K34" s="308"/>
      <c r="L34" s="84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</row>
    <row r="35" spans="1:31" s="310" customFormat="1" ht="14.45" hidden="1" customHeight="1">
      <c r="A35" s="308"/>
      <c r="B35" s="31"/>
      <c r="C35" s="308"/>
      <c r="D35" s="308"/>
      <c r="E35" s="309" t="s">
        <v>43</v>
      </c>
      <c r="F35" s="322">
        <f>ROUND((SUM(BG121:BG148)),  2)</f>
        <v>0</v>
      </c>
      <c r="G35" s="308"/>
      <c r="H35" s="308"/>
      <c r="I35" s="323">
        <v>0.21</v>
      </c>
      <c r="J35" s="322">
        <f>0</f>
        <v>0</v>
      </c>
      <c r="K35" s="308"/>
      <c r="L35" s="84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</row>
    <row r="36" spans="1:31" s="310" customFormat="1" ht="14.45" hidden="1" customHeight="1">
      <c r="A36" s="308"/>
      <c r="B36" s="31"/>
      <c r="C36" s="308"/>
      <c r="D36" s="308"/>
      <c r="E36" s="309" t="s">
        <v>44</v>
      </c>
      <c r="F36" s="322">
        <f>ROUND((SUM(BH121:BH148)),  2)</f>
        <v>0</v>
      </c>
      <c r="G36" s="308"/>
      <c r="H36" s="308"/>
      <c r="I36" s="323">
        <v>0.15</v>
      </c>
      <c r="J36" s="322">
        <f>0</f>
        <v>0</v>
      </c>
      <c r="K36" s="308"/>
      <c r="L36" s="84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</row>
    <row r="37" spans="1:31" s="310" customFormat="1" ht="14.45" hidden="1" customHeight="1">
      <c r="A37" s="308"/>
      <c r="B37" s="31"/>
      <c r="C37" s="308"/>
      <c r="D37" s="308"/>
      <c r="E37" s="309" t="s">
        <v>45</v>
      </c>
      <c r="F37" s="322">
        <f>ROUND((SUM(BI121:BI148)),  2)</f>
        <v>0</v>
      </c>
      <c r="G37" s="308"/>
      <c r="H37" s="308"/>
      <c r="I37" s="323">
        <v>0</v>
      </c>
      <c r="J37" s="322">
        <f>0</f>
        <v>0</v>
      </c>
      <c r="K37" s="308"/>
      <c r="L37" s="84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</row>
    <row r="38" spans="1:31" s="310" customFormat="1" ht="6.95" customHeight="1">
      <c r="A38" s="308"/>
      <c r="B38" s="31"/>
      <c r="C38" s="308"/>
      <c r="D38" s="308"/>
      <c r="E38" s="308"/>
      <c r="F38" s="308"/>
      <c r="G38" s="308"/>
      <c r="H38" s="308"/>
      <c r="I38" s="308"/>
      <c r="J38" s="308"/>
      <c r="K38" s="308"/>
      <c r="L38" s="84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</row>
    <row r="39" spans="1:31" s="310" customFormat="1" ht="25.35" customHeight="1">
      <c r="A39" s="308"/>
      <c r="B39" s="31"/>
      <c r="C39" s="324"/>
      <c r="D39" s="93" t="s">
        <v>46</v>
      </c>
      <c r="E39" s="53"/>
      <c r="F39" s="53"/>
      <c r="G39" s="94" t="s">
        <v>47</v>
      </c>
      <c r="H39" s="95" t="s">
        <v>48</v>
      </c>
      <c r="I39" s="53"/>
      <c r="J39" s="96">
        <f>SUM(J30:J37)</f>
        <v>0</v>
      </c>
      <c r="K39" s="97"/>
      <c r="L39" s="84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</row>
    <row r="40" spans="1:31" s="310" customFormat="1" ht="14.45" customHeight="1">
      <c r="A40" s="308"/>
      <c r="B40" s="31"/>
      <c r="C40" s="308"/>
      <c r="D40" s="308"/>
      <c r="E40" s="308"/>
      <c r="F40" s="308"/>
      <c r="G40" s="308"/>
      <c r="H40" s="308"/>
      <c r="I40" s="308"/>
      <c r="J40" s="308"/>
      <c r="K40" s="308"/>
      <c r="L40" s="84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</row>
    <row r="41" spans="1:31" ht="14.45" customHeight="1">
      <c r="B41" s="21"/>
      <c r="L41" s="21"/>
    </row>
    <row r="42" spans="1:31" ht="14.45" customHeight="1">
      <c r="B42" s="21"/>
      <c r="L42" s="21"/>
    </row>
    <row r="43" spans="1:31" ht="14.45" customHeight="1">
      <c r="B43" s="21"/>
      <c r="L43" s="21"/>
    </row>
    <row r="44" spans="1:31" ht="14.45" customHeight="1">
      <c r="B44" s="21"/>
      <c r="L44" s="21"/>
    </row>
    <row r="45" spans="1:31" ht="14.45" customHeight="1">
      <c r="B45" s="21"/>
      <c r="L45" s="21"/>
    </row>
    <row r="46" spans="1:31" ht="14.45" customHeight="1">
      <c r="B46" s="21"/>
      <c r="L46" s="21"/>
    </row>
    <row r="47" spans="1:31" ht="14.45" customHeight="1">
      <c r="B47" s="21"/>
      <c r="L47" s="21"/>
    </row>
    <row r="48" spans="1:31" ht="14.45" customHeight="1">
      <c r="B48" s="21"/>
      <c r="L48" s="21"/>
    </row>
    <row r="49" spans="1:31" ht="14.45" customHeight="1">
      <c r="B49" s="21"/>
      <c r="L49" s="21"/>
    </row>
    <row r="50" spans="1:31" s="310" customFormat="1" ht="14.45" customHeight="1">
      <c r="B50" s="84"/>
      <c r="D50" s="325" t="s">
        <v>1653</v>
      </c>
      <c r="E50" s="326"/>
      <c r="F50" s="326"/>
      <c r="G50" s="325" t="s">
        <v>1792</v>
      </c>
      <c r="H50" s="326"/>
      <c r="I50" s="326"/>
      <c r="J50" s="326"/>
      <c r="K50" s="326"/>
      <c r="L50" s="84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310" customFormat="1" ht="12.75">
      <c r="A61" s="308"/>
      <c r="B61" s="31"/>
      <c r="C61" s="308"/>
      <c r="D61" s="327" t="s">
        <v>1793</v>
      </c>
      <c r="E61" s="289"/>
      <c r="F61" s="328" t="s">
        <v>1794</v>
      </c>
      <c r="G61" s="327" t="s">
        <v>1793</v>
      </c>
      <c r="H61" s="289"/>
      <c r="I61" s="289"/>
      <c r="J61" s="329" t="s">
        <v>1794</v>
      </c>
      <c r="K61" s="289"/>
      <c r="L61" s="84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8"/>
      <c r="AE61" s="308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310" customFormat="1" ht="12.75">
      <c r="A65" s="308"/>
      <c r="B65" s="31"/>
      <c r="C65" s="308"/>
      <c r="D65" s="325" t="s">
        <v>1795</v>
      </c>
      <c r="E65" s="330"/>
      <c r="F65" s="330"/>
      <c r="G65" s="325" t="s">
        <v>1796</v>
      </c>
      <c r="H65" s="330"/>
      <c r="I65" s="330"/>
      <c r="J65" s="330"/>
      <c r="K65" s="330"/>
      <c r="L65" s="84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310" customFormat="1" ht="12.75">
      <c r="A76" s="308"/>
      <c r="B76" s="31"/>
      <c r="C76" s="308"/>
      <c r="D76" s="327" t="s">
        <v>1793</v>
      </c>
      <c r="E76" s="289"/>
      <c r="F76" s="328" t="s">
        <v>1794</v>
      </c>
      <c r="G76" s="327" t="s">
        <v>1793</v>
      </c>
      <c r="H76" s="289"/>
      <c r="I76" s="289"/>
      <c r="J76" s="329" t="s">
        <v>1794</v>
      </c>
      <c r="K76" s="289"/>
      <c r="L76" s="84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</row>
    <row r="77" spans="1:31" s="310" customFormat="1" ht="14.45" customHeight="1">
      <c r="A77" s="308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84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</row>
    <row r="81" spans="1:47" s="310" customFormat="1" ht="6.95" customHeight="1">
      <c r="A81" s="308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84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</row>
    <row r="82" spans="1:47" s="310" customFormat="1" ht="24.95" customHeight="1">
      <c r="A82" s="308"/>
      <c r="B82" s="331"/>
      <c r="C82" s="332" t="s">
        <v>112</v>
      </c>
      <c r="D82" s="333"/>
      <c r="E82" s="333"/>
      <c r="F82" s="333"/>
      <c r="G82" s="333"/>
      <c r="H82" s="333"/>
      <c r="I82" s="333"/>
      <c r="J82" s="333"/>
      <c r="K82" s="333"/>
      <c r="L82" s="84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</row>
    <row r="83" spans="1:47" s="310" customFormat="1" ht="6.95" customHeight="1">
      <c r="A83" s="308"/>
      <c r="B83" s="331"/>
      <c r="C83" s="333"/>
      <c r="D83" s="333"/>
      <c r="E83" s="333"/>
      <c r="F83" s="333"/>
      <c r="G83" s="333"/>
      <c r="H83" s="333"/>
      <c r="I83" s="333"/>
      <c r="J83" s="333"/>
      <c r="K83" s="333"/>
      <c r="L83" s="84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</row>
    <row r="84" spans="1:47" s="310" customFormat="1" ht="12" customHeight="1">
      <c r="A84" s="308"/>
      <c r="B84" s="331"/>
      <c r="C84" s="334" t="s">
        <v>15</v>
      </c>
      <c r="D84" s="333"/>
      <c r="E84" s="333"/>
      <c r="F84" s="333"/>
      <c r="G84" s="333"/>
      <c r="H84" s="333"/>
      <c r="I84" s="333"/>
      <c r="J84" s="333"/>
      <c r="K84" s="333"/>
      <c r="L84" s="84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</row>
    <row r="85" spans="1:47" s="310" customFormat="1" ht="26.25" customHeight="1">
      <c r="A85" s="308"/>
      <c r="B85" s="331"/>
      <c r="C85" s="333"/>
      <c r="D85" s="333"/>
      <c r="E85" s="555" t="str">
        <f>E7</f>
        <v>Rekonstrukce rozvodů CZT mezi ulicemi Dukelská a Karla Nového - Benešov</v>
      </c>
      <c r="F85" s="556"/>
      <c r="G85" s="556"/>
      <c r="H85" s="556"/>
      <c r="I85" s="333"/>
      <c r="J85" s="333"/>
      <c r="K85" s="333"/>
      <c r="L85" s="84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</row>
    <row r="86" spans="1:47" s="310" customFormat="1" ht="12" customHeight="1">
      <c r="A86" s="308"/>
      <c r="B86" s="331"/>
      <c r="C86" s="334" t="s">
        <v>108</v>
      </c>
      <c r="D86" s="333"/>
      <c r="E86" s="333"/>
      <c r="F86" s="333"/>
      <c r="G86" s="333"/>
      <c r="H86" s="333"/>
      <c r="I86" s="333"/>
      <c r="J86" s="333"/>
      <c r="K86" s="333"/>
      <c r="L86" s="84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</row>
    <row r="87" spans="1:47" s="310" customFormat="1" ht="16.5" customHeight="1">
      <c r="A87" s="308"/>
      <c r="B87" s="331"/>
      <c r="C87" s="333"/>
      <c r="D87" s="333"/>
      <c r="E87" s="550" t="str">
        <f>E9</f>
        <v>T - Trubní vedení</v>
      </c>
      <c r="F87" s="551"/>
      <c r="G87" s="551"/>
      <c r="H87" s="551"/>
      <c r="I87" s="333"/>
      <c r="J87" s="333"/>
      <c r="K87" s="333"/>
      <c r="L87" s="84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</row>
    <row r="88" spans="1:47" s="310" customFormat="1" ht="6.95" customHeight="1">
      <c r="A88" s="308"/>
      <c r="B88" s="331"/>
      <c r="C88" s="333"/>
      <c r="D88" s="333"/>
      <c r="E88" s="333"/>
      <c r="F88" s="333"/>
      <c r="G88" s="333"/>
      <c r="H88" s="333"/>
      <c r="I88" s="333"/>
      <c r="J88" s="333"/>
      <c r="K88" s="333"/>
      <c r="L88" s="84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</row>
    <row r="89" spans="1:47" s="310" customFormat="1" ht="12" customHeight="1">
      <c r="A89" s="308"/>
      <c r="B89" s="331"/>
      <c r="C89" s="334" t="s">
        <v>19</v>
      </c>
      <c r="D89" s="333"/>
      <c r="E89" s="333"/>
      <c r="F89" s="336" t="str">
        <f>F12</f>
        <v xml:space="preserve"> </v>
      </c>
      <c r="G89" s="333"/>
      <c r="H89" s="333"/>
      <c r="I89" s="334" t="s">
        <v>21</v>
      </c>
      <c r="J89" s="337" t="str">
        <f>IF(J12="","",J12)</f>
        <v>22. 1. 2025</v>
      </c>
      <c r="K89" s="333"/>
      <c r="L89" s="84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</row>
    <row r="90" spans="1:47" s="310" customFormat="1" ht="6.95" customHeight="1">
      <c r="A90" s="308"/>
      <c r="B90" s="331"/>
      <c r="C90" s="333"/>
      <c r="D90" s="333"/>
      <c r="E90" s="333"/>
      <c r="F90" s="333"/>
      <c r="G90" s="333"/>
      <c r="H90" s="333"/>
      <c r="I90" s="333"/>
      <c r="J90" s="333"/>
      <c r="K90" s="333"/>
      <c r="L90" s="84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</row>
    <row r="91" spans="1:47" s="310" customFormat="1" ht="25.7" customHeight="1">
      <c r="A91" s="308"/>
      <c r="B91" s="331"/>
      <c r="C91" s="334" t="s">
        <v>22</v>
      </c>
      <c r="D91" s="333"/>
      <c r="E91" s="333"/>
      <c r="F91" s="336" t="str">
        <f>E15</f>
        <v>Městská tepelná zařízení s.r.o.</v>
      </c>
      <c r="G91" s="333"/>
      <c r="H91" s="333"/>
      <c r="I91" s="334" t="s">
        <v>28</v>
      </c>
      <c r="J91" s="338" t="str">
        <f>E21</f>
        <v>LORENC TZB spol. s.r.o.</v>
      </c>
      <c r="K91" s="333"/>
      <c r="L91" s="84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</row>
    <row r="92" spans="1:47" s="310" customFormat="1" ht="15.2" customHeight="1">
      <c r="A92" s="308"/>
      <c r="B92" s="331"/>
      <c r="C92" s="334" t="s">
        <v>26</v>
      </c>
      <c r="D92" s="333"/>
      <c r="E92" s="333"/>
      <c r="F92" s="336" t="str">
        <f>IF(E18="","",E18)</f>
        <v xml:space="preserve"> </v>
      </c>
      <c r="G92" s="333"/>
      <c r="H92" s="333"/>
      <c r="I92" s="334" t="s">
        <v>31</v>
      </c>
      <c r="J92" s="338" t="str">
        <f>E24</f>
        <v>Martin Škrabal</v>
      </c>
      <c r="K92" s="333"/>
      <c r="L92" s="84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</row>
    <row r="93" spans="1:47" s="310" customFormat="1" ht="10.35" customHeight="1">
      <c r="A93" s="308"/>
      <c r="B93" s="331"/>
      <c r="C93" s="333"/>
      <c r="D93" s="333"/>
      <c r="E93" s="333"/>
      <c r="F93" s="333"/>
      <c r="G93" s="333"/>
      <c r="H93" s="333"/>
      <c r="I93" s="333"/>
      <c r="J93" s="333"/>
      <c r="K93" s="333"/>
      <c r="L93" s="84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</row>
    <row r="94" spans="1:47" s="310" customFormat="1" ht="29.25" customHeight="1">
      <c r="A94" s="308"/>
      <c r="B94" s="331"/>
      <c r="C94" s="339" t="s">
        <v>113</v>
      </c>
      <c r="D94" s="340"/>
      <c r="E94" s="340"/>
      <c r="F94" s="340"/>
      <c r="G94" s="340"/>
      <c r="H94" s="340"/>
      <c r="I94" s="340"/>
      <c r="J94" s="341" t="s">
        <v>114</v>
      </c>
      <c r="K94" s="340"/>
      <c r="L94" s="84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</row>
    <row r="95" spans="1:47" s="310" customFormat="1" ht="10.35" customHeight="1">
      <c r="A95" s="308"/>
      <c r="B95" s="331"/>
      <c r="C95" s="333"/>
      <c r="D95" s="333"/>
      <c r="E95" s="333"/>
      <c r="F95" s="333"/>
      <c r="G95" s="333"/>
      <c r="H95" s="333"/>
      <c r="I95" s="333"/>
      <c r="J95" s="333"/>
      <c r="K95" s="333"/>
      <c r="L95" s="84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</row>
    <row r="96" spans="1:47" s="310" customFormat="1" ht="22.9" customHeight="1">
      <c r="A96" s="308"/>
      <c r="B96" s="331"/>
      <c r="C96" s="342" t="s">
        <v>1797</v>
      </c>
      <c r="D96" s="333"/>
      <c r="E96" s="333"/>
      <c r="F96" s="333"/>
      <c r="G96" s="333"/>
      <c r="H96" s="333"/>
      <c r="I96" s="333"/>
      <c r="J96" s="343">
        <f>J121</f>
        <v>0</v>
      </c>
      <c r="K96" s="333"/>
      <c r="L96" s="84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U96" s="304" t="s">
        <v>115</v>
      </c>
    </row>
    <row r="97" spans="1:31" s="344" customFormat="1" ht="24.95" customHeight="1">
      <c r="B97" s="345"/>
      <c r="C97" s="346"/>
      <c r="D97" s="347" t="s">
        <v>1963</v>
      </c>
      <c r="E97" s="348"/>
      <c r="F97" s="348"/>
      <c r="G97" s="348"/>
      <c r="H97" s="348"/>
      <c r="I97" s="348"/>
      <c r="J97" s="349">
        <f>J122</f>
        <v>0</v>
      </c>
      <c r="K97" s="346"/>
      <c r="L97" s="101"/>
    </row>
    <row r="98" spans="1:31" s="344" customFormat="1" ht="24.95" customHeight="1">
      <c r="B98" s="345"/>
      <c r="C98" s="346"/>
      <c r="D98" s="347" t="s">
        <v>1964</v>
      </c>
      <c r="E98" s="348"/>
      <c r="F98" s="348"/>
      <c r="G98" s="348"/>
      <c r="H98" s="348"/>
      <c r="I98" s="348"/>
      <c r="J98" s="349">
        <f>J124</f>
        <v>0</v>
      </c>
      <c r="K98" s="346"/>
      <c r="L98" s="101"/>
    </row>
    <row r="99" spans="1:31" s="344" customFormat="1" ht="24.95" customHeight="1">
      <c r="B99" s="345"/>
      <c r="C99" s="346"/>
      <c r="D99" s="347" t="s">
        <v>1965</v>
      </c>
      <c r="E99" s="348"/>
      <c r="F99" s="348"/>
      <c r="G99" s="348"/>
      <c r="H99" s="348"/>
      <c r="I99" s="348"/>
      <c r="J99" s="349">
        <f>J128</f>
        <v>0</v>
      </c>
      <c r="K99" s="346"/>
      <c r="L99" s="101"/>
    </row>
    <row r="100" spans="1:31" s="344" customFormat="1" ht="24.95" customHeight="1">
      <c r="B100" s="345"/>
      <c r="C100" s="346"/>
      <c r="D100" s="347" t="s">
        <v>1966</v>
      </c>
      <c r="E100" s="348"/>
      <c r="F100" s="348"/>
      <c r="G100" s="348"/>
      <c r="H100" s="348"/>
      <c r="I100" s="348"/>
      <c r="J100" s="349">
        <f>J131</f>
        <v>0</v>
      </c>
      <c r="K100" s="346"/>
      <c r="L100" s="101"/>
    </row>
    <row r="101" spans="1:31" s="344" customFormat="1" ht="24.95" customHeight="1">
      <c r="B101" s="345"/>
      <c r="C101" s="346"/>
      <c r="D101" s="347" t="s">
        <v>1967</v>
      </c>
      <c r="E101" s="348"/>
      <c r="F101" s="348"/>
      <c r="G101" s="348"/>
      <c r="H101" s="348"/>
      <c r="I101" s="348"/>
      <c r="J101" s="349">
        <f>J139</f>
        <v>0</v>
      </c>
      <c r="K101" s="346"/>
      <c r="L101" s="101"/>
    </row>
    <row r="102" spans="1:31" s="310" customFormat="1" ht="21.75" customHeight="1">
      <c r="A102" s="308"/>
      <c r="B102" s="331"/>
      <c r="C102" s="333"/>
      <c r="D102" s="333"/>
      <c r="E102" s="333"/>
      <c r="F102" s="333"/>
      <c r="G102" s="333"/>
      <c r="H102" s="333"/>
      <c r="I102" s="333"/>
      <c r="J102" s="333"/>
      <c r="K102" s="333"/>
      <c r="L102" s="84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</row>
    <row r="103" spans="1:31" s="310" customFormat="1" ht="6.95" customHeight="1">
      <c r="A103" s="308"/>
      <c r="B103" s="356"/>
      <c r="C103" s="357"/>
      <c r="D103" s="357"/>
      <c r="E103" s="357"/>
      <c r="F103" s="357"/>
      <c r="G103" s="357"/>
      <c r="H103" s="357"/>
      <c r="I103" s="357"/>
      <c r="J103" s="357"/>
      <c r="K103" s="357"/>
      <c r="L103" s="84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</row>
    <row r="107" spans="1:31" s="310" customFormat="1" ht="6.95" customHeight="1">
      <c r="A107" s="308"/>
      <c r="B107" s="358"/>
      <c r="C107" s="359"/>
      <c r="D107" s="359"/>
      <c r="E107" s="359"/>
      <c r="F107" s="359"/>
      <c r="G107" s="359"/>
      <c r="H107" s="359"/>
      <c r="I107" s="359"/>
      <c r="J107" s="359"/>
      <c r="K107" s="359"/>
      <c r="L107" s="84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</row>
    <row r="108" spans="1:31" s="310" customFormat="1" ht="24.95" customHeight="1">
      <c r="A108" s="308"/>
      <c r="B108" s="331"/>
      <c r="C108" s="332" t="s">
        <v>120</v>
      </c>
      <c r="D108" s="333"/>
      <c r="E108" s="333"/>
      <c r="F108" s="333"/>
      <c r="G108" s="333"/>
      <c r="H108" s="333"/>
      <c r="I108" s="333"/>
      <c r="J108" s="333"/>
      <c r="K108" s="333"/>
      <c r="L108" s="84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</row>
    <row r="109" spans="1:31" s="310" customFormat="1" ht="6.95" customHeight="1">
      <c r="A109" s="308"/>
      <c r="B109" s="331"/>
      <c r="C109" s="333"/>
      <c r="D109" s="333"/>
      <c r="E109" s="333"/>
      <c r="F109" s="333"/>
      <c r="G109" s="333"/>
      <c r="H109" s="333"/>
      <c r="I109" s="333"/>
      <c r="J109" s="333"/>
      <c r="K109" s="333"/>
      <c r="L109" s="84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</row>
    <row r="110" spans="1:31" s="310" customFormat="1" ht="12" customHeight="1">
      <c r="A110" s="308"/>
      <c r="B110" s="331"/>
      <c r="C110" s="334" t="s">
        <v>15</v>
      </c>
      <c r="D110" s="333"/>
      <c r="E110" s="333"/>
      <c r="F110" s="333"/>
      <c r="G110" s="333"/>
      <c r="H110" s="333"/>
      <c r="I110" s="333"/>
      <c r="J110" s="333"/>
      <c r="K110" s="333"/>
      <c r="L110" s="84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</row>
    <row r="111" spans="1:31" s="310" customFormat="1" ht="26.25" customHeight="1">
      <c r="A111" s="308"/>
      <c r="B111" s="331"/>
      <c r="C111" s="333"/>
      <c r="D111" s="333"/>
      <c r="E111" s="555" t="str">
        <f>E7</f>
        <v>Rekonstrukce rozvodů CZT mezi ulicemi Dukelská a Karla Nového - Benešov</v>
      </c>
      <c r="F111" s="556"/>
      <c r="G111" s="556"/>
      <c r="H111" s="556"/>
      <c r="I111" s="333"/>
      <c r="J111" s="333"/>
      <c r="K111" s="333"/>
      <c r="L111" s="84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</row>
    <row r="112" spans="1:31" s="310" customFormat="1" ht="12" customHeight="1">
      <c r="A112" s="308"/>
      <c r="B112" s="331"/>
      <c r="C112" s="334" t="s">
        <v>108</v>
      </c>
      <c r="D112" s="333"/>
      <c r="E112" s="333"/>
      <c r="F112" s="333"/>
      <c r="G112" s="333"/>
      <c r="H112" s="333"/>
      <c r="I112" s="333"/>
      <c r="J112" s="333"/>
      <c r="K112" s="333"/>
      <c r="L112" s="84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</row>
    <row r="113" spans="1:65" s="310" customFormat="1" ht="16.5" customHeight="1">
      <c r="A113" s="308"/>
      <c r="B113" s="331"/>
      <c r="C113" s="333"/>
      <c r="D113" s="333"/>
      <c r="E113" s="550" t="str">
        <f>E9</f>
        <v>T - Trubní vedení</v>
      </c>
      <c r="F113" s="551"/>
      <c r="G113" s="551"/>
      <c r="H113" s="551"/>
      <c r="I113" s="333"/>
      <c r="J113" s="333"/>
      <c r="K113" s="333"/>
      <c r="L113" s="84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</row>
    <row r="114" spans="1:65" s="310" customFormat="1" ht="6.95" customHeight="1">
      <c r="A114" s="308"/>
      <c r="B114" s="331"/>
      <c r="C114" s="333"/>
      <c r="D114" s="333"/>
      <c r="E114" s="333"/>
      <c r="F114" s="333"/>
      <c r="G114" s="333"/>
      <c r="H114" s="333"/>
      <c r="I114" s="333"/>
      <c r="J114" s="333"/>
      <c r="K114" s="333"/>
      <c r="L114" s="84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</row>
    <row r="115" spans="1:65" s="310" customFormat="1" ht="12" customHeight="1">
      <c r="A115" s="308"/>
      <c r="B115" s="331"/>
      <c r="C115" s="334" t="s">
        <v>19</v>
      </c>
      <c r="D115" s="333"/>
      <c r="E115" s="333"/>
      <c r="F115" s="336" t="str">
        <f>F12</f>
        <v xml:space="preserve"> </v>
      </c>
      <c r="G115" s="333"/>
      <c r="H115" s="333"/>
      <c r="I115" s="334" t="s">
        <v>21</v>
      </c>
      <c r="J115" s="337" t="str">
        <f>IF(J12="","",J12)</f>
        <v>22. 1. 2025</v>
      </c>
      <c r="K115" s="333"/>
      <c r="L115" s="84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</row>
    <row r="116" spans="1:65" s="310" customFormat="1" ht="6.95" customHeight="1">
      <c r="A116" s="308"/>
      <c r="B116" s="331"/>
      <c r="C116" s="333"/>
      <c r="D116" s="333"/>
      <c r="E116" s="333"/>
      <c r="F116" s="333"/>
      <c r="G116" s="333"/>
      <c r="H116" s="333"/>
      <c r="I116" s="333"/>
      <c r="J116" s="333"/>
      <c r="K116" s="333"/>
      <c r="L116" s="84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</row>
    <row r="117" spans="1:65" s="310" customFormat="1" ht="25.7" customHeight="1">
      <c r="A117" s="308"/>
      <c r="B117" s="331"/>
      <c r="C117" s="334" t="s">
        <v>22</v>
      </c>
      <c r="D117" s="333"/>
      <c r="E117" s="333"/>
      <c r="F117" s="336" t="str">
        <f>E15</f>
        <v>Městská tepelná zařízení s.r.o.</v>
      </c>
      <c r="G117" s="333"/>
      <c r="H117" s="333"/>
      <c r="I117" s="334" t="s">
        <v>28</v>
      </c>
      <c r="J117" s="338" t="str">
        <f>E21</f>
        <v>LORENC TZB spol. s.r.o.</v>
      </c>
      <c r="K117" s="333"/>
      <c r="L117" s="84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</row>
    <row r="118" spans="1:65" s="310" customFormat="1" ht="15.2" customHeight="1">
      <c r="A118" s="308"/>
      <c r="B118" s="331"/>
      <c r="C118" s="334" t="s">
        <v>26</v>
      </c>
      <c r="D118" s="333"/>
      <c r="E118" s="333"/>
      <c r="F118" s="336" t="str">
        <f>IF(E18="","",E18)</f>
        <v xml:space="preserve"> </v>
      </c>
      <c r="G118" s="333"/>
      <c r="H118" s="333"/>
      <c r="I118" s="334" t="s">
        <v>31</v>
      </c>
      <c r="J118" s="338" t="str">
        <f>E24</f>
        <v>Martin Škrabal</v>
      </c>
      <c r="K118" s="333"/>
      <c r="L118" s="84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</row>
    <row r="119" spans="1:65" s="310" customFormat="1" ht="10.35" customHeight="1">
      <c r="A119" s="308"/>
      <c r="B119" s="331"/>
      <c r="C119" s="333"/>
      <c r="D119" s="333"/>
      <c r="E119" s="333"/>
      <c r="F119" s="333"/>
      <c r="G119" s="333"/>
      <c r="H119" s="333"/>
      <c r="I119" s="333"/>
      <c r="J119" s="333"/>
      <c r="K119" s="333"/>
      <c r="L119" s="84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</row>
    <row r="120" spans="1:65" s="368" customFormat="1" ht="29.25" customHeight="1">
      <c r="A120" s="360"/>
      <c r="B120" s="361"/>
      <c r="C120" s="362" t="s">
        <v>121</v>
      </c>
      <c r="D120" s="363" t="s">
        <v>55</v>
      </c>
      <c r="E120" s="363" t="s">
        <v>51</v>
      </c>
      <c r="F120" s="363" t="s">
        <v>52</v>
      </c>
      <c r="G120" s="363" t="s">
        <v>122</v>
      </c>
      <c r="H120" s="363" t="s">
        <v>123</v>
      </c>
      <c r="I120" s="363" t="s">
        <v>124</v>
      </c>
      <c r="J120" s="363" t="s">
        <v>114</v>
      </c>
      <c r="K120" s="364" t="s">
        <v>125</v>
      </c>
      <c r="L120" s="114"/>
      <c r="M120" s="365" t="s">
        <v>3</v>
      </c>
      <c r="N120" s="366" t="s">
        <v>40</v>
      </c>
      <c r="O120" s="366" t="s">
        <v>126</v>
      </c>
      <c r="P120" s="366" t="s">
        <v>127</v>
      </c>
      <c r="Q120" s="366" t="s">
        <v>128</v>
      </c>
      <c r="R120" s="366" t="s">
        <v>129</v>
      </c>
      <c r="S120" s="366" t="s">
        <v>130</v>
      </c>
      <c r="T120" s="367" t="s">
        <v>131</v>
      </c>
      <c r="U120" s="360"/>
      <c r="V120" s="360"/>
      <c r="W120" s="360"/>
      <c r="X120" s="360"/>
      <c r="Y120" s="360"/>
      <c r="Z120" s="360"/>
      <c r="AA120" s="360"/>
      <c r="AB120" s="360"/>
      <c r="AC120" s="360"/>
      <c r="AD120" s="360"/>
      <c r="AE120" s="360"/>
    </row>
    <row r="121" spans="1:65" s="310" customFormat="1" ht="22.9" customHeight="1">
      <c r="A121" s="308"/>
      <c r="B121" s="331"/>
      <c r="C121" s="369" t="s">
        <v>132</v>
      </c>
      <c r="D121" s="333"/>
      <c r="E121" s="333"/>
      <c r="F121" s="333"/>
      <c r="G121" s="333"/>
      <c r="H121" s="333"/>
      <c r="I121" s="333"/>
      <c r="J121" s="370">
        <f>BK121</f>
        <v>0</v>
      </c>
      <c r="K121" s="333"/>
      <c r="L121" s="31"/>
      <c r="M121" s="371"/>
      <c r="N121" s="372"/>
      <c r="O121" s="373"/>
      <c r="P121" s="374">
        <f>P122+P124+P128+P131+P139</f>
        <v>0</v>
      </c>
      <c r="Q121" s="373"/>
      <c r="R121" s="374">
        <f>R122+R124+R128+R131+R139</f>
        <v>0</v>
      </c>
      <c r="S121" s="373"/>
      <c r="T121" s="375">
        <f>T122+T124+T128+T131+T139</f>
        <v>0</v>
      </c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T121" s="304" t="s">
        <v>69</v>
      </c>
      <c r="AU121" s="304" t="s">
        <v>115</v>
      </c>
      <c r="BK121" s="376">
        <f>BK122+BK124+BK128+BK131+BK139</f>
        <v>0</v>
      </c>
    </row>
    <row r="122" spans="1:65" s="377" customFormat="1" ht="25.9" customHeight="1">
      <c r="B122" s="378"/>
      <c r="C122" s="379"/>
      <c r="D122" s="380" t="s">
        <v>69</v>
      </c>
      <c r="E122" s="381" t="s">
        <v>1968</v>
      </c>
      <c r="F122" s="381" t="s">
        <v>1969</v>
      </c>
      <c r="G122" s="379"/>
      <c r="H122" s="379"/>
      <c r="I122" s="379"/>
      <c r="J122" s="382">
        <f>BK122</f>
        <v>0</v>
      </c>
      <c r="K122" s="379"/>
      <c r="L122" s="119"/>
      <c r="M122" s="383"/>
      <c r="N122" s="379"/>
      <c r="O122" s="379"/>
      <c r="P122" s="384">
        <f>P123</f>
        <v>0</v>
      </c>
      <c r="Q122" s="379"/>
      <c r="R122" s="384">
        <f>R123</f>
        <v>0</v>
      </c>
      <c r="S122" s="379"/>
      <c r="T122" s="385">
        <f>T123</f>
        <v>0</v>
      </c>
      <c r="AR122" s="386" t="s">
        <v>75</v>
      </c>
      <c r="AT122" s="387" t="s">
        <v>69</v>
      </c>
      <c r="AU122" s="387" t="s">
        <v>70</v>
      </c>
      <c r="AY122" s="386" t="s">
        <v>135</v>
      </c>
      <c r="BK122" s="388">
        <f>BK123</f>
        <v>0</v>
      </c>
    </row>
    <row r="123" spans="1:65" s="310" customFormat="1" ht="37.9" customHeight="1">
      <c r="A123" s="308"/>
      <c r="B123" s="331"/>
      <c r="C123" s="391" t="s">
        <v>75</v>
      </c>
      <c r="D123" s="391" t="s">
        <v>137</v>
      </c>
      <c r="E123" s="392" t="s">
        <v>1970</v>
      </c>
      <c r="F123" s="393" t="s">
        <v>1971</v>
      </c>
      <c r="G123" s="394" t="s">
        <v>1972</v>
      </c>
      <c r="H123" s="395">
        <v>250</v>
      </c>
      <c r="I123" s="396"/>
      <c r="J123" s="396">
        <f>ROUND(I123*H123,2)</f>
        <v>0</v>
      </c>
      <c r="K123" s="393" t="s">
        <v>3</v>
      </c>
      <c r="L123" s="31"/>
      <c r="M123" s="397" t="s">
        <v>3</v>
      </c>
      <c r="N123" s="398" t="s">
        <v>41</v>
      </c>
      <c r="O123" s="399">
        <v>0</v>
      </c>
      <c r="P123" s="399">
        <f>O123*H123</f>
        <v>0</v>
      </c>
      <c r="Q123" s="399">
        <v>0</v>
      </c>
      <c r="R123" s="399">
        <f>Q123*H123</f>
        <v>0</v>
      </c>
      <c r="S123" s="399">
        <v>0</v>
      </c>
      <c r="T123" s="400">
        <f>S123*H123</f>
        <v>0</v>
      </c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R123" s="401" t="s">
        <v>142</v>
      </c>
      <c r="AT123" s="401" t="s">
        <v>137</v>
      </c>
      <c r="AU123" s="401" t="s">
        <v>75</v>
      </c>
      <c r="AY123" s="304" t="s">
        <v>135</v>
      </c>
      <c r="BE123" s="402">
        <f>IF(N123="základní",J123,0)</f>
        <v>0</v>
      </c>
      <c r="BF123" s="402">
        <f>IF(N123="snížená",J123,0)</f>
        <v>0</v>
      </c>
      <c r="BG123" s="402">
        <f>IF(N123="zákl. přenesená",J123,0)</f>
        <v>0</v>
      </c>
      <c r="BH123" s="402">
        <f>IF(N123="sníž. přenesená",J123,0)</f>
        <v>0</v>
      </c>
      <c r="BI123" s="402">
        <f>IF(N123="nulová",J123,0)</f>
        <v>0</v>
      </c>
      <c r="BJ123" s="304" t="s">
        <v>75</v>
      </c>
      <c r="BK123" s="402">
        <f>ROUND(I123*H123,2)</f>
        <v>0</v>
      </c>
      <c r="BL123" s="304" t="s">
        <v>142</v>
      </c>
      <c r="BM123" s="401" t="s">
        <v>77</v>
      </c>
    </row>
    <row r="124" spans="1:65" s="377" customFormat="1" ht="25.9" customHeight="1">
      <c r="B124" s="378"/>
      <c r="C124" s="379"/>
      <c r="D124" s="380" t="s">
        <v>69</v>
      </c>
      <c r="E124" s="381" t="s">
        <v>1973</v>
      </c>
      <c r="F124" s="381" t="s">
        <v>1974</v>
      </c>
      <c r="G124" s="379"/>
      <c r="H124" s="379"/>
      <c r="I124" s="379"/>
      <c r="J124" s="382">
        <f>BK124</f>
        <v>0</v>
      </c>
      <c r="K124" s="379"/>
      <c r="L124" s="119"/>
      <c r="M124" s="383"/>
      <c r="N124" s="379"/>
      <c r="O124" s="379"/>
      <c r="P124" s="384">
        <f>SUM(P125:P127)</f>
        <v>0</v>
      </c>
      <c r="Q124" s="379"/>
      <c r="R124" s="384">
        <f>SUM(R125:R127)</f>
        <v>0</v>
      </c>
      <c r="S124" s="379"/>
      <c r="T124" s="385">
        <f>SUM(T125:T127)</f>
        <v>0</v>
      </c>
      <c r="AR124" s="386" t="s">
        <v>75</v>
      </c>
      <c r="AT124" s="387" t="s">
        <v>69</v>
      </c>
      <c r="AU124" s="387" t="s">
        <v>70</v>
      </c>
      <c r="AY124" s="386" t="s">
        <v>135</v>
      </c>
      <c r="BK124" s="388">
        <f>SUM(BK125:BK127)</f>
        <v>0</v>
      </c>
    </row>
    <row r="125" spans="1:65" s="310" customFormat="1" ht="37.9" customHeight="1">
      <c r="A125" s="308"/>
      <c r="B125" s="331"/>
      <c r="C125" s="391" t="s">
        <v>77</v>
      </c>
      <c r="D125" s="391" t="s">
        <v>137</v>
      </c>
      <c r="E125" s="392" t="s">
        <v>1975</v>
      </c>
      <c r="F125" s="393" t="s">
        <v>1976</v>
      </c>
      <c r="G125" s="394" t="s">
        <v>1915</v>
      </c>
      <c r="H125" s="395">
        <v>4</v>
      </c>
      <c r="I125" s="396"/>
      <c r="J125" s="396">
        <f>ROUND(I125*H125,2)</f>
        <v>0</v>
      </c>
      <c r="K125" s="393" t="s">
        <v>3</v>
      </c>
      <c r="L125" s="31"/>
      <c r="M125" s="397" t="s">
        <v>3</v>
      </c>
      <c r="N125" s="398" t="s">
        <v>41</v>
      </c>
      <c r="O125" s="399">
        <v>0</v>
      </c>
      <c r="P125" s="399">
        <f>O125*H125</f>
        <v>0</v>
      </c>
      <c r="Q125" s="399">
        <v>0</v>
      </c>
      <c r="R125" s="399">
        <f>Q125*H125</f>
        <v>0</v>
      </c>
      <c r="S125" s="399">
        <v>0</v>
      </c>
      <c r="T125" s="400">
        <f>S125*H125</f>
        <v>0</v>
      </c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R125" s="401" t="s">
        <v>142</v>
      </c>
      <c r="AT125" s="401" t="s">
        <v>137</v>
      </c>
      <c r="AU125" s="401" t="s">
        <v>75</v>
      </c>
      <c r="AY125" s="304" t="s">
        <v>135</v>
      </c>
      <c r="BE125" s="402">
        <f>IF(N125="základní",J125,0)</f>
        <v>0</v>
      </c>
      <c r="BF125" s="402">
        <f>IF(N125="snížená",J125,0)</f>
        <v>0</v>
      </c>
      <c r="BG125" s="402">
        <f>IF(N125="zákl. přenesená",J125,0)</f>
        <v>0</v>
      </c>
      <c r="BH125" s="402">
        <f>IF(N125="sníž. přenesená",J125,0)</f>
        <v>0</v>
      </c>
      <c r="BI125" s="402">
        <f>IF(N125="nulová",J125,0)</f>
        <v>0</v>
      </c>
      <c r="BJ125" s="304" t="s">
        <v>75</v>
      </c>
      <c r="BK125" s="402">
        <f>ROUND(I125*H125,2)</f>
        <v>0</v>
      </c>
      <c r="BL125" s="304" t="s">
        <v>142</v>
      </c>
      <c r="BM125" s="401" t="s">
        <v>142</v>
      </c>
    </row>
    <row r="126" spans="1:65" s="310" customFormat="1" ht="16.5" customHeight="1">
      <c r="A126" s="308"/>
      <c r="B126" s="331"/>
      <c r="C126" s="391" t="s">
        <v>152</v>
      </c>
      <c r="D126" s="391" t="s">
        <v>137</v>
      </c>
      <c r="E126" s="392" t="s">
        <v>1977</v>
      </c>
      <c r="F126" s="393" t="s">
        <v>1978</v>
      </c>
      <c r="G126" s="394" t="s">
        <v>1915</v>
      </c>
      <c r="H126" s="395">
        <v>2</v>
      </c>
      <c r="I126" s="396"/>
      <c r="J126" s="396">
        <f>ROUND(I126*H126,2)</f>
        <v>0</v>
      </c>
      <c r="K126" s="393" t="s">
        <v>3</v>
      </c>
      <c r="L126" s="31"/>
      <c r="M126" s="397" t="s">
        <v>3</v>
      </c>
      <c r="N126" s="398" t="s">
        <v>41</v>
      </c>
      <c r="O126" s="399">
        <v>0</v>
      </c>
      <c r="P126" s="399">
        <f>O126*H126</f>
        <v>0</v>
      </c>
      <c r="Q126" s="399">
        <v>0</v>
      </c>
      <c r="R126" s="399">
        <f>Q126*H126</f>
        <v>0</v>
      </c>
      <c r="S126" s="399">
        <v>0</v>
      </c>
      <c r="T126" s="400">
        <f>S126*H126</f>
        <v>0</v>
      </c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R126" s="401" t="s">
        <v>142</v>
      </c>
      <c r="AT126" s="401" t="s">
        <v>137</v>
      </c>
      <c r="AU126" s="401" t="s">
        <v>75</v>
      </c>
      <c r="AY126" s="304" t="s">
        <v>135</v>
      </c>
      <c r="BE126" s="402">
        <f>IF(N126="základní",J126,0)</f>
        <v>0</v>
      </c>
      <c r="BF126" s="402">
        <f>IF(N126="snížená",J126,0)</f>
        <v>0</v>
      </c>
      <c r="BG126" s="402">
        <f>IF(N126="zákl. přenesená",J126,0)</f>
        <v>0</v>
      </c>
      <c r="BH126" s="402">
        <f>IF(N126="sníž. přenesená",J126,0)</f>
        <v>0</v>
      </c>
      <c r="BI126" s="402">
        <f>IF(N126="nulová",J126,0)</f>
        <v>0</v>
      </c>
      <c r="BJ126" s="304" t="s">
        <v>75</v>
      </c>
      <c r="BK126" s="402">
        <f>ROUND(I126*H126,2)</f>
        <v>0</v>
      </c>
      <c r="BL126" s="304" t="s">
        <v>142</v>
      </c>
      <c r="BM126" s="401" t="s">
        <v>166</v>
      </c>
    </row>
    <row r="127" spans="1:65" s="310" customFormat="1" ht="24.2" customHeight="1">
      <c r="A127" s="308"/>
      <c r="B127" s="331"/>
      <c r="C127" s="391" t="s">
        <v>142</v>
      </c>
      <c r="D127" s="391" t="s">
        <v>137</v>
      </c>
      <c r="E127" s="392" t="s">
        <v>1979</v>
      </c>
      <c r="F127" s="393" t="s">
        <v>1980</v>
      </c>
      <c r="G127" s="394" t="s">
        <v>1915</v>
      </c>
      <c r="H127" s="395">
        <v>2</v>
      </c>
      <c r="I127" s="396"/>
      <c r="J127" s="396">
        <f>ROUND(I127*H127,2)</f>
        <v>0</v>
      </c>
      <c r="K127" s="393" t="s">
        <v>3</v>
      </c>
      <c r="L127" s="31"/>
      <c r="M127" s="397" t="s">
        <v>3</v>
      </c>
      <c r="N127" s="398" t="s">
        <v>41</v>
      </c>
      <c r="O127" s="399">
        <v>0</v>
      </c>
      <c r="P127" s="399">
        <f>O127*H127</f>
        <v>0</v>
      </c>
      <c r="Q127" s="399">
        <v>0</v>
      </c>
      <c r="R127" s="399">
        <f>Q127*H127</f>
        <v>0</v>
      </c>
      <c r="S127" s="399">
        <v>0</v>
      </c>
      <c r="T127" s="400">
        <f>S127*H127</f>
        <v>0</v>
      </c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R127" s="401" t="s">
        <v>142</v>
      </c>
      <c r="AT127" s="401" t="s">
        <v>137</v>
      </c>
      <c r="AU127" s="401" t="s">
        <v>75</v>
      </c>
      <c r="AY127" s="304" t="s">
        <v>135</v>
      </c>
      <c r="BE127" s="402">
        <f>IF(N127="základní",J127,0)</f>
        <v>0</v>
      </c>
      <c r="BF127" s="402">
        <f>IF(N127="snížená",J127,0)</f>
        <v>0</v>
      </c>
      <c r="BG127" s="402">
        <f>IF(N127="zákl. přenesená",J127,0)</f>
        <v>0</v>
      </c>
      <c r="BH127" s="402">
        <f>IF(N127="sníž. přenesená",J127,0)</f>
        <v>0</v>
      </c>
      <c r="BI127" s="402">
        <f>IF(N127="nulová",J127,0)</f>
        <v>0</v>
      </c>
      <c r="BJ127" s="304" t="s">
        <v>75</v>
      </c>
      <c r="BK127" s="402">
        <f>ROUND(I127*H127,2)</f>
        <v>0</v>
      </c>
      <c r="BL127" s="304" t="s">
        <v>142</v>
      </c>
      <c r="BM127" s="401" t="s">
        <v>176</v>
      </c>
    </row>
    <row r="128" spans="1:65" s="377" customFormat="1" ht="25.9" customHeight="1">
      <c r="B128" s="378"/>
      <c r="C128" s="379"/>
      <c r="D128" s="380" t="s">
        <v>69</v>
      </c>
      <c r="E128" s="381" t="s">
        <v>1981</v>
      </c>
      <c r="F128" s="381" t="s">
        <v>1982</v>
      </c>
      <c r="G128" s="379"/>
      <c r="H128" s="379"/>
      <c r="I128" s="379"/>
      <c r="J128" s="382">
        <f>BK128</f>
        <v>0</v>
      </c>
      <c r="K128" s="379"/>
      <c r="L128" s="119"/>
      <c r="M128" s="383"/>
      <c r="N128" s="379"/>
      <c r="O128" s="379"/>
      <c r="P128" s="384">
        <f>SUM(P129:P130)</f>
        <v>0</v>
      </c>
      <c r="Q128" s="379"/>
      <c r="R128" s="384">
        <f>SUM(R129:R130)</f>
        <v>0</v>
      </c>
      <c r="S128" s="379"/>
      <c r="T128" s="385">
        <f>SUM(T129:T130)</f>
        <v>0</v>
      </c>
      <c r="AR128" s="386" t="s">
        <v>75</v>
      </c>
      <c r="AT128" s="387" t="s">
        <v>69</v>
      </c>
      <c r="AU128" s="387" t="s">
        <v>70</v>
      </c>
      <c r="AY128" s="386" t="s">
        <v>135</v>
      </c>
      <c r="BK128" s="388">
        <f>SUM(BK129:BK130)</f>
        <v>0</v>
      </c>
    </row>
    <row r="129" spans="1:65" s="310" customFormat="1" ht="24.2" customHeight="1">
      <c r="A129" s="308"/>
      <c r="B129" s="331"/>
      <c r="C129" s="391" t="s">
        <v>161</v>
      </c>
      <c r="D129" s="391" t="s">
        <v>137</v>
      </c>
      <c r="E129" s="392" t="s">
        <v>1983</v>
      </c>
      <c r="F129" s="393" t="s">
        <v>1984</v>
      </c>
      <c r="G129" s="394" t="s">
        <v>1915</v>
      </c>
      <c r="H129" s="395">
        <v>3</v>
      </c>
      <c r="I129" s="396"/>
      <c r="J129" s="396">
        <f>ROUND(I129*H129,2)</f>
        <v>0</v>
      </c>
      <c r="K129" s="393" t="s">
        <v>3</v>
      </c>
      <c r="L129" s="31"/>
      <c r="M129" s="397" t="s">
        <v>3</v>
      </c>
      <c r="N129" s="398" t="s">
        <v>41</v>
      </c>
      <c r="O129" s="399">
        <v>0</v>
      </c>
      <c r="P129" s="399">
        <f>O129*H129</f>
        <v>0</v>
      </c>
      <c r="Q129" s="399">
        <v>0</v>
      </c>
      <c r="R129" s="399">
        <f>Q129*H129</f>
        <v>0</v>
      </c>
      <c r="S129" s="399">
        <v>0</v>
      </c>
      <c r="T129" s="400">
        <f>S129*H129</f>
        <v>0</v>
      </c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R129" s="401" t="s">
        <v>142</v>
      </c>
      <c r="AT129" s="401" t="s">
        <v>137</v>
      </c>
      <c r="AU129" s="401" t="s">
        <v>75</v>
      </c>
      <c r="AY129" s="304" t="s">
        <v>135</v>
      </c>
      <c r="BE129" s="402">
        <f>IF(N129="základní",J129,0)</f>
        <v>0</v>
      </c>
      <c r="BF129" s="402">
        <f>IF(N129="snížená",J129,0)</f>
        <v>0</v>
      </c>
      <c r="BG129" s="402">
        <f>IF(N129="zákl. přenesená",J129,0)</f>
        <v>0</v>
      </c>
      <c r="BH129" s="402">
        <f>IF(N129="sníž. přenesená",J129,0)</f>
        <v>0</v>
      </c>
      <c r="BI129" s="402">
        <f>IF(N129="nulová",J129,0)</f>
        <v>0</v>
      </c>
      <c r="BJ129" s="304" t="s">
        <v>75</v>
      </c>
      <c r="BK129" s="402">
        <f>ROUND(I129*H129,2)</f>
        <v>0</v>
      </c>
      <c r="BL129" s="304" t="s">
        <v>142</v>
      </c>
      <c r="BM129" s="401" t="s">
        <v>186</v>
      </c>
    </row>
    <row r="130" spans="1:65" s="310" customFormat="1" ht="16.5" customHeight="1">
      <c r="A130" s="308"/>
      <c r="B130" s="331"/>
      <c r="C130" s="391" t="s">
        <v>166</v>
      </c>
      <c r="D130" s="391" t="s">
        <v>137</v>
      </c>
      <c r="E130" s="392" t="s">
        <v>1977</v>
      </c>
      <c r="F130" s="393" t="s">
        <v>1978</v>
      </c>
      <c r="G130" s="394" t="s">
        <v>1915</v>
      </c>
      <c r="H130" s="395">
        <v>3</v>
      </c>
      <c r="I130" s="396"/>
      <c r="J130" s="396">
        <f>ROUND(I130*H130,2)</f>
        <v>0</v>
      </c>
      <c r="K130" s="393" t="s">
        <v>3</v>
      </c>
      <c r="L130" s="31"/>
      <c r="M130" s="397" t="s">
        <v>3</v>
      </c>
      <c r="N130" s="398" t="s">
        <v>41</v>
      </c>
      <c r="O130" s="399">
        <v>0</v>
      </c>
      <c r="P130" s="399">
        <f>O130*H130</f>
        <v>0</v>
      </c>
      <c r="Q130" s="399">
        <v>0</v>
      </c>
      <c r="R130" s="399">
        <f>Q130*H130</f>
        <v>0</v>
      </c>
      <c r="S130" s="399">
        <v>0</v>
      </c>
      <c r="T130" s="400">
        <f>S130*H130</f>
        <v>0</v>
      </c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R130" s="401" t="s">
        <v>142</v>
      </c>
      <c r="AT130" s="401" t="s">
        <v>137</v>
      </c>
      <c r="AU130" s="401" t="s">
        <v>75</v>
      </c>
      <c r="AY130" s="304" t="s">
        <v>135</v>
      </c>
      <c r="BE130" s="402">
        <f>IF(N130="základní",J130,0)</f>
        <v>0</v>
      </c>
      <c r="BF130" s="402">
        <f>IF(N130="snížená",J130,0)</f>
        <v>0</v>
      </c>
      <c r="BG130" s="402">
        <f>IF(N130="zákl. přenesená",J130,0)</f>
        <v>0</v>
      </c>
      <c r="BH130" s="402">
        <f>IF(N130="sníž. přenesená",J130,0)</f>
        <v>0</v>
      </c>
      <c r="BI130" s="402">
        <f>IF(N130="nulová",J130,0)</f>
        <v>0</v>
      </c>
      <c r="BJ130" s="304" t="s">
        <v>75</v>
      </c>
      <c r="BK130" s="402">
        <f>ROUND(I130*H130,2)</f>
        <v>0</v>
      </c>
      <c r="BL130" s="304" t="s">
        <v>142</v>
      </c>
      <c r="BM130" s="401" t="s">
        <v>196</v>
      </c>
    </row>
    <row r="131" spans="1:65" s="377" customFormat="1" ht="25.9" customHeight="1">
      <c r="B131" s="378"/>
      <c r="C131" s="379"/>
      <c r="D131" s="380" t="s">
        <v>69</v>
      </c>
      <c r="E131" s="381" t="s">
        <v>1985</v>
      </c>
      <c r="F131" s="381" t="s">
        <v>1986</v>
      </c>
      <c r="G131" s="379"/>
      <c r="H131" s="379"/>
      <c r="I131" s="379"/>
      <c r="J131" s="382">
        <f>BK131</f>
        <v>0</v>
      </c>
      <c r="K131" s="379"/>
      <c r="L131" s="119"/>
      <c r="M131" s="383"/>
      <c r="N131" s="379"/>
      <c r="O131" s="379"/>
      <c r="P131" s="384">
        <f>SUM(P132:P138)</f>
        <v>0</v>
      </c>
      <c r="Q131" s="379"/>
      <c r="R131" s="384">
        <f>SUM(R132:R138)</f>
        <v>0</v>
      </c>
      <c r="S131" s="379"/>
      <c r="T131" s="385">
        <f>SUM(T132:T138)</f>
        <v>0</v>
      </c>
      <c r="AR131" s="386" t="s">
        <v>75</v>
      </c>
      <c r="AT131" s="387" t="s">
        <v>69</v>
      </c>
      <c r="AU131" s="387" t="s">
        <v>70</v>
      </c>
      <c r="AY131" s="386" t="s">
        <v>135</v>
      </c>
      <c r="BK131" s="388">
        <f>SUM(BK132:BK138)</f>
        <v>0</v>
      </c>
    </row>
    <row r="132" spans="1:65" s="310" customFormat="1" ht="16.5" customHeight="1">
      <c r="A132" s="308"/>
      <c r="B132" s="331"/>
      <c r="C132" s="391" t="s">
        <v>171</v>
      </c>
      <c r="D132" s="391" t="s">
        <v>137</v>
      </c>
      <c r="E132" s="392" t="s">
        <v>1987</v>
      </c>
      <c r="F132" s="393" t="s">
        <v>1988</v>
      </c>
      <c r="G132" s="394" t="s">
        <v>1915</v>
      </c>
      <c r="H132" s="395">
        <v>6</v>
      </c>
      <c r="I132" s="396"/>
      <c r="J132" s="396">
        <f t="shared" ref="J132:J138" si="0">ROUND(I132*H132,2)</f>
        <v>0</v>
      </c>
      <c r="K132" s="393" t="s">
        <v>3</v>
      </c>
      <c r="L132" s="31"/>
      <c r="M132" s="397" t="s">
        <v>3</v>
      </c>
      <c r="N132" s="398" t="s">
        <v>41</v>
      </c>
      <c r="O132" s="399">
        <v>0</v>
      </c>
      <c r="P132" s="399">
        <f t="shared" ref="P132:P138" si="1">O132*H132</f>
        <v>0</v>
      </c>
      <c r="Q132" s="399">
        <v>0</v>
      </c>
      <c r="R132" s="399">
        <f t="shared" ref="R132:R138" si="2">Q132*H132</f>
        <v>0</v>
      </c>
      <c r="S132" s="399">
        <v>0</v>
      </c>
      <c r="T132" s="400">
        <f t="shared" ref="T132:T138" si="3">S132*H132</f>
        <v>0</v>
      </c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R132" s="401" t="s">
        <v>142</v>
      </c>
      <c r="AT132" s="401" t="s">
        <v>137</v>
      </c>
      <c r="AU132" s="401" t="s">
        <v>75</v>
      </c>
      <c r="AY132" s="304" t="s">
        <v>135</v>
      </c>
      <c r="BE132" s="402">
        <f t="shared" ref="BE132:BE138" si="4">IF(N132="základní",J132,0)</f>
        <v>0</v>
      </c>
      <c r="BF132" s="402">
        <f t="shared" ref="BF132:BF138" si="5">IF(N132="snížená",J132,0)</f>
        <v>0</v>
      </c>
      <c r="BG132" s="402">
        <f t="shared" ref="BG132:BG138" si="6">IF(N132="zákl. přenesená",J132,0)</f>
        <v>0</v>
      </c>
      <c r="BH132" s="402">
        <f t="shared" ref="BH132:BH138" si="7">IF(N132="sníž. přenesená",J132,0)</f>
        <v>0</v>
      </c>
      <c r="BI132" s="402">
        <f t="shared" ref="BI132:BI138" si="8">IF(N132="nulová",J132,0)</f>
        <v>0</v>
      </c>
      <c r="BJ132" s="304" t="s">
        <v>75</v>
      </c>
      <c r="BK132" s="402">
        <f t="shared" ref="BK132:BK138" si="9">ROUND(I132*H132,2)</f>
        <v>0</v>
      </c>
      <c r="BL132" s="304" t="s">
        <v>142</v>
      </c>
      <c r="BM132" s="401" t="s">
        <v>206</v>
      </c>
    </row>
    <row r="133" spans="1:65" s="310" customFormat="1" ht="24.2" customHeight="1">
      <c r="A133" s="308"/>
      <c r="B133" s="331"/>
      <c r="C133" s="391" t="s">
        <v>176</v>
      </c>
      <c r="D133" s="391" t="s">
        <v>137</v>
      </c>
      <c r="E133" s="392" t="s">
        <v>1989</v>
      </c>
      <c r="F133" s="393" t="s">
        <v>1990</v>
      </c>
      <c r="G133" s="394" t="s">
        <v>1915</v>
      </c>
      <c r="H133" s="395">
        <v>2</v>
      </c>
      <c r="I133" s="396"/>
      <c r="J133" s="396">
        <f t="shared" si="0"/>
        <v>0</v>
      </c>
      <c r="K133" s="393" t="s">
        <v>3</v>
      </c>
      <c r="L133" s="31"/>
      <c r="M133" s="397" t="s">
        <v>3</v>
      </c>
      <c r="N133" s="398" t="s">
        <v>41</v>
      </c>
      <c r="O133" s="399">
        <v>0</v>
      </c>
      <c r="P133" s="399">
        <f t="shared" si="1"/>
        <v>0</v>
      </c>
      <c r="Q133" s="399">
        <v>0</v>
      </c>
      <c r="R133" s="399">
        <f t="shared" si="2"/>
        <v>0</v>
      </c>
      <c r="S133" s="399">
        <v>0</v>
      </c>
      <c r="T133" s="400">
        <f t="shared" si="3"/>
        <v>0</v>
      </c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R133" s="401" t="s">
        <v>142</v>
      </c>
      <c r="AT133" s="401" t="s">
        <v>137</v>
      </c>
      <c r="AU133" s="401" t="s">
        <v>75</v>
      </c>
      <c r="AY133" s="304" t="s">
        <v>135</v>
      </c>
      <c r="BE133" s="402">
        <f t="shared" si="4"/>
        <v>0</v>
      </c>
      <c r="BF133" s="402">
        <f t="shared" si="5"/>
        <v>0</v>
      </c>
      <c r="BG133" s="402">
        <f t="shared" si="6"/>
        <v>0</v>
      </c>
      <c r="BH133" s="402">
        <f t="shared" si="7"/>
        <v>0</v>
      </c>
      <c r="BI133" s="402">
        <f t="shared" si="8"/>
        <v>0</v>
      </c>
      <c r="BJ133" s="304" t="s">
        <v>75</v>
      </c>
      <c r="BK133" s="402">
        <f t="shared" si="9"/>
        <v>0</v>
      </c>
      <c r="BL133" s="304" t="s">
        <v>142</v>
      </c>
      <c r="BM133" s="401" t="s">
        <v>215</v>
      </c>
    </row>
    <row r="134" spans="1:65" s="310" customFormat="1" ht="16.5" customHeight="1">
      <c r="A134" s="308"/>
      <c r="B134" s="331"/>
      <c r="C134" s="391" t="s">
        <v>181</v>
      </c>
      <c r="D134" s="391" t="s">
        <v>137</v>
      </c>
      <c r="E134" s="392" t="s">
        <v>1991</v>
      </c>
      <c r="F134" s="393" t="s">
        <v>1992</v>
      </c>
      <c r="G134" s="394" t="s">
        <v>1915</v>
      </c>
      <c r="H134" s="395">
        <v>2</v>
      </c>
      <c r="I134" s="396"/>
      <c r="J134" s="396">
        <f t="shared" si="0"/>
        <v>0</v>
      </c>
      <c r="K134" s="393" t="s">
        <v>3</v>
      </c>
      <c r="L134" s="31"/>
      <c r="M134" s="397" t="s">
        <v>3</v>
      </c>
      <c r="N134" s="398" t="s">
        <v>41</v>
      </c>
      <c r="O134" s="399">
        <v>0</v>
      </c>
      <c r="P134" s="399">
        <f t="shared" si="1"/>
        <v>0</v>
      </c>
      <c r="Q134" s="399">
        <v>0</v>
      </c>
      <c r="R134" s="399">
        <f t="shared" si="2"/>
        <v>0</v>
      </c>
      <c r="S134" s="399">
        <v>0</v>
      </c>
      <c r="T134" s="400">
        <f t="shared" si="3"/>
        <v>0</v>
      </c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R134" s="401" t="s">
        <v>142</v>
      </c>
      <c r="AT134" s="401" t="s">
        <v>137</v>
      </c>
      <c r="AU134" s="401" t="s">
        <v>75</v>
      </c>
      <c r="AY134" s="304" t="s">
        <v>135</v>
      </c>
      <c r="BE134" s="402">
        <f t="shared" si="4"/>
        <v>0</v>
      </c>
      <c r="BF134" s="402">
        <f t="shared" si="5"/>
        <v>0</v>
      </c>
      <c r="BG134" s="402">
        <f t="shared" si="6"/>
        <v>0</v>
      </c>
      <c r="BH134" s="402">
        <f t="shared" si="7"/>
        <v>0</v>
      </c>
      <c r="BI134" s="402">
        <f t="shared" si="8"/>
        <v>0</v>
      </c>
      <c r="BJ134" s="304" t="s">
        <v>75</v>
      </c>
      <c r="BK134" s="402">
        <f t="shared" si="9"/>
        <v>0</v>
      </c>
      <c r="BL134" s="304" t="s">
        <v>142</v>
      </c>
      <c r="BM134" s="401" t="s">
        <v>225</v>
      </c>
    </row>
    <row r="135" spans="1:65" s="310" customFormat="1" ht="16.5" customHeight="1">
      <c r="A135" s="308"/>
      <c r="B135" s="331"/>
      <c r="C135" s="391" t="s">
        <v>186</v>
      </c>
      <c r="D135" s="391" t="s">
        <v>137</v>
      </c>
      <c r="E135" s="392" t="s">
        <v>1993</v>
      </c>
      <c r="F135" s="393" t="s">
        <v>1994</v>
      </c>
      <c r="G135" s="394" t="s">
        <v>1995</v>
      </c>
      <c r="H135" s="395">
        <v>1</v>
      </c>
      <c r="I135" s="396"/>
      <c r="J135" s="396">
        <f t="shared" si="0"/>
        <v>0</v>
      </c>
      <c r="K135" s="393" t="s">
        <v>3</v>
      </c>
      <c r="L135" s="31"/>
      <c r="M135" s="397" t="s">
        <v>3</v>
      </c>
      <c r="N135" s="398" t="s">
        <v>41</v>
      </c>
      <c r="O135" s="399">
        <v>0</v>
      </c>
      <c r="P135" s="399">
        <f t="shared" si="1"/>
        <v>0</v>
      </c>
      <c r="Q135" s="399">
        <v>0</v>
      </c>
      <c r="R135" s="399">
        <f t="shared" si="2"/>
        <v>0</v>
      </c>
      <c r="S135" s="399">
        <v>0</v>
      </c>
      <c r="T135" s="400">
        <f t="shared" si="3"/>
        <v>0</v>
      </c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R135" s="401" t="s">
        <v>142</v>
      </c>
      <c r="AT135" s="401" t="s">
        <v>137</v>
      </c>
      <c r="AU135" s="401" t="s">
        <v>75</v>
      </c>
      <c r="AY135" s="304" t="s">
        <v>135</v>
      </c>
      <c r="BE135" s="402">
        <f t="shared" si="4"/>
        <v>0</v>
      </c>
      <c r="BF135" s="402">
        <f t="shared" si="5"/>
        <v>0</v>
      </c>
      <c r="BG135" s="402">
        <f t="shared" si="6"/>
        <v>0</v>
      </c>
      <c r="BH135" s="402">
        <f t="shared" si="7"/>
        <v>0</v>
      </c>
      <c r="BI135" s="402">
        <f t="shared" si="8"/>
        <v>0</v>
      </c>
      <c r="BJ135" s="304" t="s">
        <v>75</v>
      </c>
      <c r="BK135" s="402">
        <f t="shared" si="9"/>
        <v>0</v>
      </c>
      <c r="BL135" s="304" t="s">
        <v>142</v>
      </c>
      <c r="BM135" s="401" t="s">
        <v>237</v>
      </c>
    </row>
    <row r="136" spans="1:65" s="310" customFormat="1" ht="24.2" customHeight="1">
      <c r="A136" s="308"/>
      <c r="B136" s="331"/>
      <c r="C136" s="391" t="s">
        <v>191</v>
      </c>
      <c r="D136" s="391" t="s">
        <v>137</v>
      </c>
      <c r="E136" s="392" t="s">
        <v>1996</v>
      </c>
      <c r="F136" s="393" t="s">
        <v>1997</v>
      </c>
      <c r="G136" s="394" t="s">
        <v>1972</v>
      </c>
      <c r="H136" s="395">
        <v>3</v>
      </c>
      <c r="I136" s="396"/>
      <c r="J136" s="396">
        <f t="shared" si="0"/>
        <v>0</v>
      </c>
      <c r="K136" s="393" t="s">
        <v>3</v>
      </c>
      <c r="L136" s="31"/>
      <c r="M136" s="397" t="s">
        <v>3</v>
      </c>
      <c r="N136" s="398" t="s">
        <v>41</v>
      </c>
      <c r="O136" s="399">
        <v>0</v>
      </c>
      <c r="P136" s="399">
        <f t="shared" si="1"/>
        <v>0</v>
      </c>
      <c r="Q136" s="399">
        <v>0</v>
      </c>
      <c r="R136" s="399">
        <f t="shared" si="2"/>
        <v>0</v>
      </c>
      <c r="S136" s="399">
        <v>0</v>
      </c>
      <c r="T136" s="400">
        <f t="shared" si="3"/>
        <v>0</v>
      </c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R136" s="401" t="s">
        <v>142</v>
      </c>
      <c r="AT136" s="401" t="s">
        <v>137</v>
      </c>
      <c r="AU136" s="401" t="s">
        <v>75</v>
      </c>
      <c r="AY136" s="304" t="s">
        <v>135</v>
      </c>
      <c r="BE136" s="402">
        <f t="shared" si="4"/>
        <v>0</v>
      </c>
      <c r="BF136" s="402">
        <f t="shared" si="5"/>
        <v>0</v>
      </c>
      <c r="BG136" s="402">
        <f t="shared" si="6"/>
        <v>0</v>
      </c>
      <c r="BH136" s="402">
        <f t="shared" si="7"/>
        <v>0</v>
      </c>
      <c r="BI136" s="402">
        <f t="shared" si="8"/>
        <v>0</v>
      </c>
      <c r="BJ136" s="304" t="s">
        <v>75</v>
      </c>
      <c r="BK136" s="402">
        <f t="shared" si="9"/>
        <v>0</v>
      </c>
      <c r="BL136" s="304" t="s">
        <v>142</v>
      </c>
      <c r="BM136" s="401" t="s">
        <v>247</v>
      </c>
    </row>
    <row r="137" spans="1:65" s="310" customFormat="1" ht="24.2" customHeight="1">
      <c r="A137" s="308"/>
      <c r="B137" s="331"/>
      <c r="C137" s="391" t="s">
        <v>196</v>
      </c>
      <c r="D137" s="391" t="s">
        <v>137</v>
      </c>
      <c r="E137" s="392" t="s">
        <v>1998</v>
      </c>
      <c r="F137" s="393" t="s">
        <v>1999</v>
      </c>
      <c r="G137" s="394" t="s">
        <v>1972</v>
      </c>
      <c r="H137" s="395">
        <v>3</v>
      </c>
      <c r="I137" s="396"/>
      <c r="J137" s="396">
        <f t="shared" si="0"/>
        <v>0</v>
      </c>
      <c r="K137" s="393" t="s">
        <v>3</v>
      </c>
      <c r="L137" s="31"/>
      <c r="M137" s="397" t="s">
        <v>3</v>
      </c>
      <c r="N137" s="398" t="s">
        <v>41</v>
      </c>
      <c r="O137" s="399">
        <v>0</v>
      </c>
      <c r="P137" s="399">
        <f t="shared" si="1"/>
        <v>0</v>
      </c>
      <c r="Q137" s="399">
        <v>0</v>
      </c>
      <c r="R137" s="399">
        <f t="shared" si="2"/>
        <v>0</v>
      </c>
      <c r="S137" s="399">
        <v>0</v>
      </c>
      <c r="T137" s="400">
        <f t="shared" si="3"/>
        <v>0</v>
      </c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R137" s="401" t="s">
        <v>142</v>
      </c>
      <c r="AT137" s="401" t="s">
        <v>137</v>
      </c>
      <c r="AU137" s="401" t="s">
        <v>75</v>
      </c>
      <c r="AY137" s="304" t="s">
        <v>135</v>
      </c>
      <c r="BE137" s="402">
        <f t="shared" si="4"/>
        <v>0</v>
      </c>
      <c r="BF137" s="402">
        <f t="shared" si="5"/>
        <v>0</v>
      </c>
      <c r="BG137" s="402">
        <f t="shared" si="6"/>
        <v>0</v>
      </c>
      <c r="BH137" s="402">
        <f t="shared" si="7"/>
        <v>0</v>
      </c>
      <c r="BI137" s="402">
        <f t="shared" si="8"/>
        <v>0</v>
      </c>
      <c r="BJ137" s="304" t="s">
        <v>75</v>
      </c>
      <c r="BK137" s="402">
        <f t="shared" si="9"/>
        <v>0</v>
      </c>
      <c r="BL137" s="304" t="s">
        <v>142</v>
      </c>
      <c r="BM137" s="401" t="s">
        <v>257</v>
      </c>
    </row>
    <row r="138" spans="1:65" s="310" customFormat="1" ht="24.2" customHeight="1">
      <c r="A138" s="308"/>
      <c r="B138" s="331"/>
      <c r="C138" s="391" t="s">
        <v>201</v>
      </c>
      <c r="D138" s="391" t="s">
        <v>137</v>
      </c>
      <c r="E138" s="392" t="s">
        <v>2000</v>
      </c>
      <c r="F138" s="393" t="s">
        <v>2001</v>
      </c>
      <c r="G138" s="394" t="s">
        <v>1915</v>
      </c>
      <c r="H138" s="395">
        <v>2</v>
      </c>
      <c r="I138" s="396"/>
      <c r="J138" s="396">
        <f t="shared" si="0"/>
        <v>0</v>
      </c>
      <c r="K138" s="393" t="s">
        <v>3</v>
      </c>
      <c r="L138" s="31"/>
      <c r="M138" s="397" t="s">
        <v>3</v>
      </c>
      <c r="N138" s="398" t="s">
        <v>41</v>
      </c>
      <c r="O138" s="399">
        <v>0</v>
      </c>
      <c r="P138" s="399">
        <f t="shared" si="1"/>
        <v>0</v>
      </c>
      <c r="Q138" s="399">
        <v>0</v>
      </c>
      <c r="R138" s="399">
        <f t="shared" si="2"/>
        <v>0</v>
      </c>
      <c r="S138" s="399">
        <v>0</v>
      </c>
      <c r="T138" s="400">
        <f t="shared" si="3"/>
        <v>0</v>
      </c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R138" s="401" t="s">
        <v>142</v>
      </c>
      <c r="AT138" s="401" t="s">
        <v>137</v>
      </c>
      <c r="AU138" s="401" t="s">
        <v>75</v>
      </c>
      <c r="AY138" s="304" t="s">
        <v>135</v>
      </c>
      <c r="BE138" s="402">
        <f t="shared" si="4"/>
        <v>0</v>
      </c>
      <c r="BF138" s="402">
        <f t="shared" si="5"/>
        <v>0</v>
      </c>
      <c r="BG138" s="402">
        <f t="shared" si="6"/>
        <v>0</v>
      </c>
      <c r="BH138" s="402">
        <f t="shared" si="7"/>
        <v>0</v>
      </c>
      <c r="BI138" s="402">
        <f t="shared" si="8"/>
        <v>0</v>
      </c>
      <c r="BJ138" s="304" t="s">
        <v>75</v>
      </c>
      <c r="BK138" s="402">
        <f t="shared" si="9"/>
        <v>0</v>
      </c>
      <c r="BL138" s="304" t="s">
        <v>142</v>
      </c>
      <c r="BM138" s="401" t="s">
        <v>271</v>
      </c>
    </row>
    <row r="139" spans="1:65" s="377" customFormat="1" ht="25.9" customHeight="1">
      <c r="B139" s="378"/>
      <c r="C139" s="379"/>
      <c r="D139" s="380" t="s">
        <v>69</v>
      </c>
      <c r="E139" s="381" t="s">
        <v>2002</v>
      </c>
      <c r="F139" s="381" t="s">
        <v>2003</v>
      </c>
      <c r="G139" s="379"/>
      <c r="H139" s="379"/>
      <c r="I139" s="379"/>
      <c r="J139" s="382">
        <f>BK139</f>
        <v>0</v>
      </c>
      <c r="K139" s="379"/>
      <c r="L139" s="119"/>
      <c r="M139" s="383"/>
      <c r="N139" s="379"/>
      <c r="O139" s="379"/>
      <c r="P139" s="384">
        <f>SUM(P140:P148)</f>
        <v>0</v>
      </c>
      <c r="Q139" s="379"/>
      <c r="R139" s="384">
        <f>SUM(R140:R148)</f>
        <v>0</v>
      </c>
      <c r="S139" s="379"/>
      <c r="T139" s="385">
        <f>SUM(T140:T148)</f>
        <v>0</v>
      </c>
      <c r="AR139" s="386" t="s">
        <v>75</v>
      </c>
      <c r="AT139" s="387" t="s">
        <v>69</v>
      </c>
      <c r="AU139" s="387" t="s">
        <v>70</v>
      </c>
      <c r="AY139" s="386" t="s">
        <v>135</v>
      </c>
      <c r="BK139" s="388">
        <f>SUM(BK140:BK148)</f>
        <v>0</v>
      </c>
    </row>
    <row r="140" spans="1:65" s="310" customFormat="1" ht="16.5" customHeight="1">
      <c r="A140" s="308"/>
      <c r="B140" s="331"/>
      <c r="C140" s="391" t="s">
        <v>206</v>
      </c>
      <c r="D140" s="391" t="s">
        <v>137</v>
      </c>
      <c r="E140" s="392" t="s">
        <v>2004</v>
      </c>
      <c r="F140" s="393" t="s">
        <v>2005</v>
      </c>
      <c r="G140" s="394" t="s">
        <v>2006</v>
      </c>
      <c r="H140" s="395">
        <v>12</v>
      </c>
      <c r="I140" s="396"/>
      <c r="J140" s="396">
        <f t="shared" ref="J140:J148" si="10">ROUND(I140*H140,2)</f>
        <v>0</v>
      </c>
      <c r="K140" s="393" t="s">
        <v>3</v>
      </c>
      <c r="L140" s="31"/>
      <c r="M140" s="397" t="s">
        <v>3</v>
      </c>
      <c r="N140" s="398" t="s">
        <v>41</v>
      </c>
      <c r="O140" s="399">
        <v>0</v>
      </c>
      <c r="P140" s="399">
        <f t="shared" ref="P140:P148" si="11">O140*H140</f>
        <v>0</v>
      </c>
      <c r="Q140" s="399">
        <v>0</v>
      </c>
      <c r="R140" s="399">
        <f t="shared" ref="R140:R148" si="12">Q140*H140</f>
        <v>0</v>
      </c>
      <c r="S140" s="399">
        <v>0</v>
      </c>
      <c r="T140" s="400">
        <f t="shared" ref="T140:T148" si="13">S140*H140</f>
        <v>0</v>
      </c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R140" s="401" t="s">
        <v>142</v>
      </c>
      <c r="AT140" s="401" t="s">
        <v>137</v>
      </c>
      <c r="AU140" s="401" t="s">
        <v>75</v>
      </c>
      <c r="AY140" s="304" t="s">
        <v>135</v>
      </c>
      <c r="BE140" s="402">
        <f t="shared" ref="BE140:BE148" si="14">IF(N140="základní",J140,0)</f>
        <v>0</v>
      </c>
      <c r="BF140" s="402">
        <f t="shared" ref="BF140:BF148" si="15">IF(N140="snížená",J140,0)</f>
        <v>0</v>
      </c>
      <c r="BG140" s="402">
        <f t="shared" ref="BG140:BG148" si="16">IF(N140="zákl. přenesená",J140,0)</f>
        <v>0</v>
      </c>
      <c r="BH140" s="402">
        <f t="shared" ref="BH140:BH148" si="17">IF(N140="sníž. přenesená",J140,0)</f>
        <v>0</v>
      </c>
      <c r="BI140" s="402">
        <f t="shared" ref="BI140:BI148" si="18">IF(N140="nulová",J140,0)</f>
        <v>0</v>
      </c>
      <c r="BJ140" s="304" t="s">
        <v>75</v>
      </c>
      <c r="BK140" s="402">
        <f t="shared" ref="BK140:BK148" si="19">ROUND(I140*H140,2)</f>
        <v>0</v>
      </c>
      <c r="BL140" s="304" t="s">
        <v>142</v>
      </c>
      <c r="BM140" s="401" t="s">
        <v>283</v>
      </c>
    </row>
    <row r="141" spans="1:65" s="310" customFormat="1" ht="16.5" customHeight="1">
      <c r="A141" s="308"/>
      <c r="B141" s="331"/>
      <c r="C141" s="391" t="s">
        <v>9</v>
      </c>
      <c r="D141" s="391" t="s">
        <v>137</v>
      </c>
      <c r="E141" s="392" t="s">
        <v>2007</v>
      </c>
      <c r="F141" s="393" t="s">
        <v>2008</v>
      </c>
      <c r="G141" s="394" t="s">
        <v>1995</v>
      </c>
      <c r="H141" s="395">
        <v>1</v>
      </c>
      <c r="I141" s="396"/>
      <c r="J141" s="396">
        <f t="shared" si="10"/>
        <v>0</v>
      </c>
      <c r="K141" s="393" t="s">
        <v>3</v>
      </c>
      <c r="L141" s="31"/>
      <c r="M141" s="397" t="s">
        <v>3</v>
      </c>
      <c r="N141" s="398" t="s">
        <v>41</v>
      </c>
      <c r="O141" s="399">
        <v>0</v>
      </c>
      <c r="P141" s="399">
        <f t="shared" si="11"/>
        <v>0</v>
      </c>
      <c r="Q141" s="399">
        <v>0</v>
      </c>
      <c r="R141" s="399">
        <f t="shared" si="12"/>
        <v>0</v>
      </c>
      <c r="S141" s="399">
        <v>0</v>
      </c>
      <c r="T141" s="400">
        <f t="shared" si="13"/>
        <v>0</v>
      </c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R141" s="401" t="s">
        <v>142</v>
      </c>
      <c r="AT141" s="401" t="s">
        <v>137</v>
      </c>
      <c r="AU141" s="401" t="s">
        <v>75</v>
      </c>
      <c r="AY141" s="304" t="s">
        <v>135</v>
      </c>
      <c r="BE141" s="402">
        <f t="shared" si="14"/>
        <v>0</v>
      </c>
      <c r="BF141" s="402">
        <f t="shared" si="15"/>
        <v>0</v>
      </c>
      <c r="BG141" s="402">
        <f t="shared" si="16"/>
        <v>0</v>
      </c>
      <c r="BH141" s="402">
        <f t="shared" si="17"/>
        <v>0</v>
      </c>
      <c r="BI141" s="402">
        <f t="shared" si="18"/>
        <v>0</v>
      </c>
      <c r="BJ141" s="304" t="s">
        <v>75</v>
      </c>
      <c r="BK141" s="402">
        <f t="shared" si="19"/>
        <v>0</v>
      </c>
      <c r="BL141" s="304" t="s">
        <v>142</v>
      </c>
      <c r="BM141" s="401" t="s">
        <v>295</v>
      </c>
    </row>
    <row r="142" spans="1:65" s="310" customFormat="1" ht="16.5" customHeight="1">
      <c r="A142" s="308"/>
      <c r="B142" s="331"/>
      <c r="C142" s="391" t="s">
        <v>215</v>
      </c>
      <c r="D142" s="391" t="s">
        <v>137</v>
      </c>
      <c r="E142" s="392" t="s">
        <v>2009</v>
      </c>
      <c r="F142" s="393" t="s">
        <v>2010</v>
      </c>
      <c r="G142" s="394" t="s">
        <v>1995</v>
      </c>
      <c r="H142" s="395">
        <v>1</v>
      </c>
      <c r="I142" s="396"/>
      <c r="J142" s="396">
        <f t="shared" si="10"/>
        <v>0</v>
      </c>
      <c r="K142" s="393" t="s">
        <v>3</v>
      </c>
      <c r="L142" s="31"/>
      <c r="M142" s="397" t="s">
        <v>3</v>
      </c>
      <c r="N142" s="398" t="s">
        <v>41</v>
      </c>
      <c r="O142" s="399">
        <v>0</v>
      </c>
      <c r="P142" s="399">
        <f t="shared" si="11"/>
        <v>0</v>
      </c>
      <c r="Q142" s="399">
        <v>0</v>
      </c>
      <c r="R142" s="399">
        <f t="shared" si="12"/>
        <v>0</v>
      </c>
      <c r="S142" s="399">
        <v>0</v>
      </c>
      <c r="T142" s="400">
        <f t="shared" si="13"/>
        <v>0</v>
      </c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R142" s="401" t="s">
        <v>142</v>
      </c>
      <c r="AT142" s="401" t="s">
        <v>137</v>
      </c>
      <c r="AU142" s="401" t="s">
        <v>75</v>
      </c>
      <c r="AY142" s="304" t="s">
        <v>135</v>
      </c>
      <c r="BE142" s="402">
        <f t="shared" si="14"/>
        <v>0</v>
      </c>
      <c r="BF142" s="402">
        <f t="shared" si="15"/>
        <v>0</v>
      </c>
      <c r="BG142" s="402">
        <f t="shared" si="16"/>
        <v>0</v>
      </c>
      <c r="BH142" s="402">
        <f t="shared" si="17"/>
        <v>0</v>
      </c>
      <c r="BI142" s="402">
        <f t="shared" si="18"/>
        <v>0</v>
      </c>
      <c r="BJ142" s="304" t="s">
        <v>75</v>
      </c>
      <c r="BK142" s="402">
        <f t="shared" si="19"/>
        <v>0</v>
      </c>
      <c r="BL142" s="304" t="s">
        <v>142</v>
      </c>
      <c r="BM142" s="401" t="s">
        <v>306</v>
      </c>
    </row>
    <row r="143" spans="1:65" s="310" customFormat="1" ht="16.5" customHeight="1">
      <c r="A143" s="308"/>
      <c r="B143" s="331"/>
      <c r="C143" s="391" t="s">
        <v>220</v>
      </c>
      <c r="D143" s="391" t="s">
        <v>137</v>
      </c>
      <c r="E143" s="392" t="s">
        <v>2011</v>
      </c>
      <c r="F143" s="393" t="s">
        <v>2012</v>
      </c>
      <c r="G143" s="394" t="s">
        <v>1995</v>
      </c>
      <c r="H143" s="395">
        <v>1</v>
      </c>
      <c r="I143" s="396"/>
      <c r="J143" s="396">
        <f t="shared" si="10"/>
        <v>0</v>
      </c>
      <c r="K143" s="393" t="s">
        <v>3</v>
      </c>
      <c r="L143" s="31"/>
      <c r="M143" s="397" t="s">
        <v>3</v>
      </c>
      <c r="N143" s="398" t="s">
        <v>41</v>
      </c>
      <c r="O143" s="399">
        <v>0</v>
      </c>
      <c r="P143" s="399">
        <f t="shared" si="11"/>
        <v>0</v>
      </c>
      <c r="Q143" s="399">
        <v>0</v>
      </c>
      <c r="R143" s="399">
        <f t="shared" si="12"/>
        <v>0</v>
      </c>
      <c r="S143" s="399">
        <v>0</v>
      </c>
      <c r="T143" s="400">
        <f t="shared" si="13"/>
        <v>0</v>
      </c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R143" s="401" t="s">
        <v>142</v>
      </c>
      <c r="AT143" s="401" t="s">
        <v>137</v>
      </c>
      <c r="AU143" s="401" t="s">
        <v>75</v>
      </c>
      <c r="AY143" s="304" t="s">
        <v>135</v>
      </c>
      <c r="BE143" s="402">
        <f t="shared" si="14"/>
        <v>0</v>
      </c>
      <c r="BF143" s="402">
        <f t="shared" si="15"/>
        <v>0</v>
      </c>
      <c r="BG143" s="402">
        <f t="shared" si="16"/>
        <v>0</v>
      </c>
      <c r="BH143" s="402">
        <f t="shared" si="17"/>
        <v>0</v>
      </c>
      <c r="BI143" s="402">
        <f t="shared" si="18"/>
        <v>0</v>
      </c>
      <c r="BJ143" s="304" t="s">
        <v>75</v>
      </c>
      <c r="BK143" s="402">
        <f t="shared" si="19"/>
        <v>0</v>
      </c>
      <c r="BL143" s="304" t="s">
        <v>142</v>
      </c>
      <c r="BM143" s="401" t="s">
        <v>318</v>
      </c>
    </row>
    <row r="144" spans="1:65" s="310" customFormat="1" ht="16.5" customHeight="1">
      <c r="A144" s="308"/>
      <c r="B144" s="331"/>
      <c r="C144" s="391" t="s">
        <v>225</v>
      </c>
      <c r="D144" s="391" t="s">
        <v>137</v>
      </c>
      <c r="E144" s="392" t="s">
        <v>2013</v>
      </c>
      <c r="F144" s="393" t="s">
        <v>2014</v>
      </c>
      <c r="G144" s="394" t="s">
        <v>1995</v>
      </c>
      <c r="H144" s="395">
        <v>1</v>
      </c>
      <c r="I144" s="396"/>
      <c r="J144" s="396">
        <f t="shared" si="10"/>
        <v>0</v>
      </c>
      <c r="K144" s="393" t="s">
        <v>3</v>
      </c>
      <c r="L144" s="31"/>
      <c r="M144" s="397" t="s">
        <v>3</v>
      </c>
      <c r="N144" s="398" t="s">
        <v>41</v>
      </c>
      <c r="O144" s="399">
        <v>0</v>
      </c>
      <c r="P144" s="399">
        <f t="shared" si="11"/>
        <v>0</v>
      </c>
      <c r="Q144" s="399">
        <v>0</v>
      </c>
      <c r="R144" s="399">
        <f t="shared" si="12"/>
        <v>0</v>
      </c>
      <c r="S144" s="399">
        <v>0</v>
      </c>
      <c r="T144" s="400">
        <f t="shared" si="13"/>
        <v>0</v>
      </c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R144" s="401" t="s">
        <v>142</v>
      </c>
      <c r="AT144" s="401" t="s">
        <v>137</v>
      </c>
      <c r="AU144" s="401" t="s">
        <v>75</v>
      </c>
      <c r="AY144" s="304" t="s">
        <v>135</v>
      </c>
      <c r="BE144" s="402">
        <f t="shared" si="14"/>
        <v>0</v>
      </c>
      <c r="BF144" s="402">
        <f t="shared" si="15"/>
        <v>0</v>
      </c>
      <c r="BG144" s="402">
        <f t="shared" si="16"/>
        <v>0</v>
      </c>
      <c r="BH144" s="402">
        <f t="shared" si="17"/>
        <v>0</v>
      </c>
      <c r="BI144" s="402">
        <f t="shared" si="18"/>
        <v>0</v>
      </c>
      <c r="BJ144" s="304" t="s">
        <v>75</v>
      </c>
      <c r="BK144" s="402">
        <f t="shared" si="19"/>
        <v>0</v>
      </c>
      <c r="BL144" s="304" t="s">
        <v>142</v>
      </c>
      <c r="BM144" s="401" t="s">
        <v>333</v>
      </c>
    </row>
    <row r="145" spans="1:65" s="310" customFormat="1" ht="21.75" customHeight="1">
      <c r="A145" s="308"/>
      <c r="B145" s="331"/>
      <c r="C145" s="391" t="s">
        <v>232</v>
      </c>
      <c r="D145" s="391" t="s">
        <v>137</v>
      </c>
      <c r="E145" s="392" t="s">
        <v>2015</v>
      </c>
      <c r="F145" s="393" t="s">
        <v>2016</v>
      </c>
      <c r="G145" s="394" t="s">
        <v>1995</v>
      </c>
      <c r="H145" s="395">
        <v>1</v>
      </c>
      <c r="I145" s="396"/>
      <c r="J145" s="396">
        <f t="shared" si="10"/>
        <v>0</v>
      </c>
      <c r="K145" s="393" t="s">
        <v>3</v>
      </c>
      <c r="L145" s="31"/>
      <c r="M145" s="397" t="s">
        <v>3</v>
      </c>
      <c r="N145" s="398" t="s">
        <v>41</v>
      </c>
      <c r="O145" s="399">
        <v>0</v>
      </c>
      <c r="P145" s="399">
        <f t="shared" si="11"/>
        <v>0</v>
      </c>
      <c r="Q145" s="399">
        <v>0</v>
      </c>
      <c r="R145" s="399">
        <f t="shared" si="12"/>
        <v>0</v>
      </c>
      <c r="S145" s="399">
        <v>0</v>
      </c>
      <c r="T145" s="400">
        <f t="shared" si="13"/>
        <v>0</v>
      </c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R145" s="401" t="s">
        <v>142</v>
      </c>
      <c r="AT145" s="401" t="s">
        <v>137</v>
      </c>
      <c r="AU145" s="401" t="s">
        <v>75</v>
      </c>
      <c r="AY145" s="304" t="s">
        <v>135</v>
      </c>
      <c r="BE145" s="402">
        <f t="shared" si="14"/>
        <v>0</v>
      </c>
      <c r="BF145" s="402">
        <f t="shared" si="15"/>
        <v>0</v>
      </c>
      <c r="BG145" s="402">
        <f t="shared" si="16"/>
        <v>0</v>
      </c>
      <c r="BH145" s="402">
        <f t="shared" si="17"/>
        <v>0</v>
      </c>
      <c r="BI145" s="402">
        <f t="shared" si="18"/>
        <v>0</v>
      </c>
      <c r="BJ145" s="304" t="s">
        <v>75</v>
      </c>
      <c r="BK145" s="402">
        <f t="shared" si="19"/>
        <v>0</v>
      </c>
      <c r="BL145" s="304" t="s">
        <v>142</v>
      </c>
      <c r="BM145" s="401" t="s">
        <v>341</v>
      </c>
    </row>
    <row r="146" spans="1:65" s="310" customFormat="1" ht="16.5" customHeight="1">
      <c r="A146" s="308"/>
      <c r="B146" s="331"/>
      <c r="C146" s="391" t="s">
        <v>237</v>
      </c>
      <c r="D146" s="391" t="s">
        <v>137</v>
      </c>
      <c r="E146" s="392" t="s">
        <v>2017</v>
      </c>
      <c r="F146" s="393" t="s">
        <v>2018</v>
      </c>
      <c r="G146" s="394" t="s">
        <v>1995</v>
      </c>
      <c r="H146" s="395">
        <v>1</v>
      </c>
      <c r="I146" s="396"/>
      <c r="J146" s="396">
        <f t="shared" si="10"/>
        <v>0</v>
      </c>
      <c r="K146" s="393" t="s">
        <v>3</v>
      </c>
      <c r="L146" s="31"/>
      <c r="M146" s="397" t="s">
        <v>3</v>
      </c>
      <c r="N146" s="398" t="s">
        <v>41</v>
      </c>
      <c r="O146" s="399">
        <v>0</v>
      </c>
      <c r="P146" s="399">
        <f t="shared" si="11"/>
        <v>0</v>
      </c>
      <c r="Q146" s="399">
        <v>0</v>
      </c>
      <c r="R146" s="399">
        <f t="shared" si="12"/>
        <v>0</v>
      </c>
      <c r="S146" s="399">
        <v>0</v>
      </c>
      <c r="T146" s="400">
        <f t="shared" si="13"/>
        <v>0</v>
      </c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R146" s="401" t="s">
        <v>142</v>
      </c>
      <c r="AT146" s="401" t="s">
        <v>137</v>
      </c>
      <c r="AU146" s="401" t="s">
        <v>75</v>
      </c>
      <c r="AY146" s="304" t="s">
        <v>135</v>
      </c>
      <c r="BE146" s="402">
        <f t="shared" si="14"/>
        <v>0</v>
      </c>
      <c r="BF146" s="402">
        <f t="shared" si="15"/>
        <v>0</v>
      </c>
      <c r="BG146" s="402">
        <f t="shared" si="16"/>
        <v>0</v>
      </c>
      <c r="BH146" s="402">
        <f t="shared" si="17"/>
        <v>0</v>
      </c>
      <c r="BI146" s="402">
        <f t="shared" si="18"/>
        <v>0</v>
      </c>
      <c r="BJ146" s="304" t="s">
        <v>75</v>
      </c>
      <c r="BK146" s="402">
        <f t="shared" si="19"/>
        <v>0</v>
      </c>
      <c r="BL146" s="304" t="s">
        <v>142</v>
      </c>
      <c r="BM146" s="401" t="s">
        <v>349</v>
      </c>
    </row>
    <row r="147" spans="1:65" s="310" customFormat="1" ht="16.5" customHeight="1">
      <c r="A147" s="308"/>
      <c r="B147" s="331"/>
      <c r="C147" s="391" t="s">
        <v>8</v>
      </c>
      <c r="D147" s="391" t="s">
        <v>137</v>
      </c>
      <c r="E147" s="392" t="s">
        <v>2019</v>
      </c>
      <c r="F147" s="393" t="s">
        <v>2020</v>
      </c>
      <c r="G147" s="394" t="s">
        <v>1972</v>
      </c>
      <c r="H147" s="395">
        <v>250</v>
      </c>
      <c r="I147" s="396"/>
      <c r="J147" s="396">
        <f t="shared" si="10"/>
        <v>0</v>
      </c>
      <c r="K147" s="393" t="s">
        <v>3</v>
      </c>
      <c r="L147" s="31"/>
      <c r="M147" s="397" t="s">
        <v>3</v>
      </c>
      <c r="N147" s="398" t="s">
        <v>41</v>
      </c>
      <c r="O147" s="399">
        <v>0</v>
      </c>
      <c r="P147" s="399">
        <f t="shared" si="11"/>
        <v>0</v>
      </c>
      <c r="Q147" s="399">
        <v>0</v>
      </c>
      <c r="R147" s="399">
        <f t="shared" si="12"/>
        <v>0</v>
      </c>
      <c r="S147" s="399">
        <v>0</v>
      </c>
      <c r="T147" s="400">
        <f t="shared" si="13"/>
        <v>0</v>
      </c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R147" s="401" t="s">
        <v>142</v>
      </c>
      <c r="AT147" s="401" t="s">
        <v>137</v>
      </c>
      <c r="AU147" s="401" t="s">
        <v>75</v>
      </c>
      <c r="AY147" s="304" t="s">
        <v>135</v>
      </c>
      <c r="BE147" s="402">
        <f t="shared" si="14"/>
        <v>0</v>
      </c>
      <c r="BF147" s="402">
        <f t="shared" si="15"/>
        <v>0</v>
      </c>
      <c r="BG147" s="402">
        <f t="shared" si="16"/>
        <v>0</v>
      </c>
      <c r="BH147" s="402">
        <f t="shared" si="17"/>
        <v>0</v>
      </c>
      <c r="BI147" s="402">
        <f t="shared" si="18"/>
        <v>0</v>
      </c>
      <c r="BJ147" s="304" t="s">
        <v>75</v>
      </c>
      <c r="BK147" s="402">
        <f t="shared" si="19"/>
        <v>0</v>
      </c>
      <c r="BL147" s="304" t="s">
        <v>142</v>
      </c>
      <c r="BM147" s="401" t="s">
        <v>377</v>
      </c>
    </row>
    <row r="148" spans="1:65" s="310" customFormat="1" ht="24.2" customHeight="1">
      <c r="A148" s="308"/>
      <c r="B148" s="331"/>
      <c r="C148" s="391" t="s">
        <v>247</v>
      </c>
      <c r="D148" s="391" t="s">
        <v>137</v>
      </c>
      <c r="E148" s="392" t="s">
        <v>2021</v>
      </c>
      <c r="F148" s="393" t="s">
        <v>2022</v>
      </c>
      <c r="G148" s="394" t="s">
        <v>1972</v>
      </c>
      <c r="H148" s="395">
        <v>250</v>
      </c>
      <c r="I148" s="396"/>
      <c r="J148" s="396">
        <f t="shared" si="10"/>
        <v>0</v>
      </c>
      <c r="K148" s="393" t="s">
        <v>3</v>
      </c>
      <c r="L148" s="31"/>
      <c r="M148" s="447" t="s">
        <v>3</v>
      </c>
      <c r="N148" s="448" t="s">
        <v>41</v>
      </c>
      <c r="O148" s="449">
        <v>0</v>
      </c>
      <c r="P148" s="449">
        <f t="shared" si="11"/>
        <v>0</v>
      </c>
      <c r="Q148" s="449">
        <v>0</v>
      </c>
      <c r="R148" s="449">
        <f t="shared" si="12"/>
        <v>0</v>
      </c>
      <c r="S148" s="449">
        <v>0</v>
      </c>
      <c r="T148" s="450">
        <f t="shared" si="13"/>
        <v>0</v>
      </c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R148" s="401" t="s">
        <v>142</v>
      </c>
      <c r="AT148" s="401" t="s">
        <v>137</v>
      </c>
      <c r="AU148" s="401" t="s">
        <v>75</v>
      </c>
      <c r="AY148" s="304" t="s">
        <v>135</v>
      </c>
      <c r="BE148" s="402">
        <f t="shared" si="14"/>
        <v>0</v>
      </c>
      <c r="BF148" s="402">
        <f t="shared" si="15"/>
        <v>0</v>
      </c>
      <c r="BG148" s="402">
        <f t="shared" si="16"/>
        <v>0</v>
      </c>
      <c r="BH148" s="402">
        <f t="shared" si="17"/>
        <v>0</v>
      </c>
      <c r="BI148" s="402">
        <f t="shared" si="18"/>
        <v>0</v>
      </c>
      <c r="BJ148" s="304" t="s">
        <v>75</v>
      </c>
      <c r="BK148" s="402">
        <f t="shared" si="19"/>
        <v>0</v>
      </c>
      <c r="BL148" s="304" t="s">
        <v>142</v>
      </c>
      <c r="BM148" s="401" t="s">
        <v>379</v>
      </c>
    </row>
    <row r="149" spans="1:65" s="310" customFormat="1" ht="6.95" customHeight="1">
      <c r="A149" s="308"/>
      <c r="B149" s="356"/>
      <c r="C149" s="357"/>
      <c r="D149" s="357"/>
      <c r="E149" s="357"/>
      <c r="F149" s="357"/>
      <c r="G149" s="357"/>
      <c r="H149" s="357"/>
      <c r="I149" s="357"/>
      <c r="J149" s="357"/>
      <c r="K149" s="357"/>
      <c r="L149" s="31"/>
      <c r="M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</row>
  </sheetData>
  <autoFilter ref="C89:K343" xr:uid="{00000000-0009-0000-0000-000007000000}"/>
  <mergeCells count="9">
    <mergeCell ref="E85:H85"/>
    <mergeCell ref="E87:H87"/>
    <mergeCell ref="E111:H111"/>
    <mergeCell ref="E113:H113"/>
    <mergeCell ref="L2:V2"/>
    <mergeCell ref="E7:H7"/>
    <mergeCell ref="E9:H9"/>
    <mergeCell ref="E18:H18"/>
    <mergeCell ref="E27:H27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&amp;L1. ETAPA
SO 302 - Vodovod&amp;CStrana &amp;P z &amp;N&amp;RPoložkový soupis prací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M311"/>
  <sheetViews>
    <sheetView topLeftCell="A109" workbookViewId="0">
      <selection activeCell="I129" sqref="I129:I310"/>
    </sheetView>
  </sheetViews>
  <sheetFormatPr defaultRowHeight="11.25"/>
  <cols>
    <col min="1" max="1" width="8.33203125" style="303" customWidth="1"/>
    <col min="2" max="2" width="1.1640625" style="303" customWidth="1"/>
    <col min="3" max="3" width="4.1640625" style="303" customWidth="1"/>
    <col min="4" max="4" width="4.33203125" style="303" customWidth="1"/>
    <col min="5" max="5" width="17.1640625" style="303" customWidth="1"/>
    <col min="6" max="6" width="50.83203125" style="303" customWidth="1"/>
    <col min="7" max="7" width="7.5" style="303" customWidth="1"/>
    <col min="8" max="8" width="14" style="303" customWidth="1"/>
    <col min="9" max="9" width="15.83203125" style="303" customWidth="1"/>
    <col min="10" max="11" width="22.33203125" style="303" customWidth="1"/>
    <col min="12" max="12" width="9.33203125" style="303" customWidth="1"/>
    <col min="13" max="13" width="10.83203125" style="303" hidden="1" customWidth="1"/>
    <col min="14" max="14" width="12.83203125" style="303" customWidth="1"/>
    <col min="15" max="20" width="14.1640625" style="303" hidden="1" customWidth="1"/>
    <col min="21" max="21" width="4.6640625" style="303" customWidth="1"/>
    <col min="22" max="22" width="12.33203125" style="303" customWidth="1"/>
    <col min="23" max="23" width="16.33203125" style="303" customWidth="1"/>
    <col min="24" max="24" width="12.33203125" style="303" customWidth="1"/>
    <col min="25" max="25" width="15" style="303" customWidth="1"/>
    <col min="26" max="26" width="11" style="303" customWidth="1"/>
    <col min="27" max="27" width="15" style="303" customWidth="1"/>
    <col min="28" max="28" width="16.33203125" style="303" customWidth="1"/>
    <col min="29" max="29" width="11" style="303" customWidth="1"/>
    <col min="30" max="30" width="15" style="303" customWidth="1"/>
    <col min="31" max="31" width="16.33203125" style="303" customWidth="1"/>
    <col min="32" max="16384" width="9.33203125" style="303"/>
  </cols>
  <sheetData>
    <row r="1" spans="1:56">
      <c r="A1" s="301"/>
    </row>
    <row r="2" spans="1:56" ht="36.950000000000003" customHeight="1">
      <c r="L2" s="557" t="s">
        <v>6</v>
      </c>
      <c r="M2" s="552"/>
      <c r="N2" s="552"/>
      <c r="O2" s="552"/>
      <c r="P2" s="552"/>
      <c r="Q2" s="552"/>
      <c r="R2" s="552"/>
      <c r="S2" s="552"/>
      <c r="T2" s="552"/>
      <c r="U2" s="552"/>
      <c r="V2" s="552"/>
      <c r="AT2" s="304" t="s">
        <v>2025</v>
      </c>
      <c r="AZ2" s="305" t="s">
        <v>1779</v>
      </c>
      <c r="BA2" s="305" t="s">
        <v>3</v>
      </c>
      <c r="BB2" s="305" t="s">
        <v>3</v>
      </c>
      <c r="BC2" s="305" t="s">
        <v>2026</v>
      </c>
      <c r="BD2" s="305" t="s">
        <v>77</v>
      </c>
    </row>
    <row r="3" spans="1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304" t="s">
        <v>75</v>
      </c>
      <c r="AZ3" s="305" t="s">
        <v>1781</v>
      </c>
      <c r="BA3" s="305" t="s">
        <v>3</v>
      </c>
      <c r="BB3" s="305" t="s">
        <v>3</v>
      </c>
      <c r="BC3" s="305" t="s">
        <v>2027</v>
      </c>
      <c r="BD3" s="305" t="s">
        <v>77</v>
      </c>
    </row>
    <row r="4" spans="1:56" ht="24.95" customHeight="1">
      <c r="B4" s="21"/>
      <c r="D4" s="306" t="s">
        <v>107</v>
      </c>
      <c r="L4" s="21"/>
      <c r="M4" s="307" t="s">
        <v>11</v>
      </c>
      <c r="AT4" s="304" t="s">
        <v>4</v>
      </c>
      <c r="AZ4" s="305" t="s">
        <v>1784</v>
      </c>
      <c r="BA4" s="305" t="s">
        <v>3</v>
      </c>
      <c r="BB4" s="305" t="s">
        <v>3</v>
      </c>
      <c r="BC4" s="305" t="s">
        <v>2028</v>
      </c>
      <c r="BD4" s="305" t="s">
        <v>77</v>
      </c>
    </row>
    <row r="5" spans="1:56" ht="6.95" customHeight="1">
      <c r="B5" s="21"/>
      <c r="L5" s="21"/>
      <c r="AZ5" s="305" t="s">
        <v>1771</v>
      </c>
      <c r="BA5" s="305" t="s">
        <v>3</v>
      </c>
      <c r="BB5" s="305" t="s">
        <v>3</v>
      </c>
      <c r="BC5" s="305" t="s">
        <v>2029</v>
      </c>
      <c r="BD5" s="305" t="s">
        <v>77</v>
      </c>
    </row>
    <row r="6" spans="1:56" s="310" customFormat="1" ht="12" customHeight="1">
      <c r="A6" s="311"/>
      <c r="B6" s="31"/>
      <c r="C6" s="311"/>
      <c r="D6" s="451" t="s">
        <v>15</v>
      </c>
      <c r="E6" s="311"/>
      <c r="F6" s="311"/>
      <c r="G6" s="311"/>
      <c r="H6" s="311"/>
      <c r="I6" s="311"/>
      <c r="J6" s="311"/>
      <c r="K6" s="311"/>
      <c r="L6" s="84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Z6" s="305" t="s">
        <v>1776</v>
      </c>
      <c r="BA6" s="305" t="s">
        <v>3</v>
      </c>
      <c r="BB6" s="305" t="s">
        <v>3</v>
      </c>
      <c r="BC6" s="305" t="s">
        <v>70</v>
      </c>
      <c r="BD6" s="305" t="s">
        <v>77</v>
      </c>
    </row>
    <row r="7" spans="1:56" s="310" customFormat="1" ht="30" customHeight="1">
      <c r="A7" s="311"/>
      <c r="B7" s="31"/>
      <c r="C7" s="311"/>
      <c r="D7" s="311"/>
      <c r="E7" s="546" t="s">
        <v>2030</v>
      </c>
      <c r="F7" s="547"/>
      <c r="G7" s="547"/>
      <c r="H7" s="547"/>
      <c r="I7" s="311"/>
      <c r="J7" s="311"/>
      <c r="K7" s="311"/>
      <c r="L7" s="84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Z7" s="305" t="s">
        <v>1772</v>
      </c>
      <c r="BA7" s="305" t="s">
        <v>3</v>
      </c>
      <c r="BB7" s="305" t="s">
        <v>3</v>
      </c>
      <c r="BC7" s="305" t="s">
        <v>2031</v>
      </c>
      <c r="BD7" s="305" t="s">
        <v>77</v>
      </c>
    </row>
    <row r="8" spans="1:56" s="310" customFormat="1">
      <c r="A8" s="311"/>
      <c r="B8" s="31"/>
      <c r="C8" s="311"/>
      <c r="D8" s="311"/>
      <c r="E8" s="311"/>
      <c r="F8" s="311"/>
      <c r="G8" s="311"/>
      <c r="H8" s="311"/>
      <c r="I8" s="311"/>
      <c r="J8" s="311"/>
      <c r="K8" s="311"/>
      <c r="L8" s="84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Z8" s="305" t="s">
        <v>1774</v>
      </c>
      <c r="BA8" s="305" t="s">
        <v>3</v>
      </c>
      <c r="BB8" s="305" t="s">
        <v>3</v>
      </c>
      <c r="BC8" s="305" t="s">
        <v>1775</v>
      </c>
      <c r="BD8" s="305" t="s">
        <v>77</v>
      </c>
    </row>
    <row r="9" spans="1:56" s="310" customFormat="1" ht="12" customHeight="1">
      <c r="A9" s="311"/>
      <c r="B9" s="31"/>
      <c r="C9" s="311"/>
      <c r="D9" s="451" t="s">
        <v>17</v>
      </c>
      <c r="E9" s="311"/>
      <c r="F9" s="314" t="s">
        <v>3</v>
      </c>
      <c r="G9" s="311"/>
      <c r="H9" s="311"/>
      <c r="I9" s="451" t="s">
        <v>18</v>
      </c>
      <c r="J9" s="314" t="s">
        <v>3</v>
      </c>
      <c r="K9" s="311"/>
      <c r="L9" s="84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Z9" s="305" t="s">
        <v>1778</v>
      </c>
      <c r="BA9" s="305" t="s">
        <v>3</v>
      </c>
      <c r="BB9" s="305" t="s">
        <v>3</v>
      </c>
      <c r="BC9" s="305" t="s">
        <v>2032</v>
      </c>
      <c r="BD9" s="305" t="s">
        <v>77</v>
      </c>
    </row>
    <row r="10" spans="1:56" s="310" customFormat="1" ht="12" customHeight="1">
      <c r="A10" s="311"/>
      <c r="B10" s="31"/>
      <c r="C10" s="311"/>
      <c r="D10" s="451" t="s">
        <v>19</v>
      </c>
      <c r="E10" s="311"/>
      <c r="F10" s="314" t="s">
        <v>1783</v>
      </c>
      <c r="G10" s="311"/>
      <c r="H10" s="311"/>
      <c r="I10" s="451" t="s">
        <v>21</v>
      </c>
      <c r="J10" s="313" t="str">
        <f>'[2]Rekapitulace stavby'!AN8</f>
        <v>22. 1. 2025</v>
      </c>
      <c r="K10" s="311"/>
      <c r="L10" s="84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Z10" s="305" t="s">
        <v>1769</v>
      </c>
      <c r="BA10" s="305" t="s">
        <v>3</v>
      </c>
      <c r="BB10" s="305" t="s">
        <v>3</v>
      </c>
      <c r="BC10" s="305" t="s">
        <v>2033</v>
      </c>
      <c r="BD10" s="305" t="s">
        <v>77</v>
      </c>
    </row>
    <row r="11" spans="1:56" s="310" customFormat="1" ht="10.9" customHeight="1">
      <c r="A11" s="311"/>
      <c r="B11" s="31"/>
      <c r="C11" s="311"/>
      <c r="D11" s="311"/>
      <c r="E11" s="311"/>
      <c r="F11" s="311"/>
      <c r="G11" s="311"/>
      <c r="H11" s="311"/>
      <c r="I11" s="311"/>
      <c r="J11" s="311"/>
      <c r="K11" s="311"/>
      <c r="L11" s="84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</row>
    <row r="12" spans="1:56" s="310" customFormat="1" ht="12" customHeight="1">
      <c r="A12" s="311"/>
      <c r="B12" s="31"/>
      <c r="C12" s="311"/>
      <c r="D12" s="451" t="s">
        <v>22</v>
      </c>
      <c r="E12" s="311"/>
      <c r="F12" s="311"/>
      <c r="G12" s="311"/>
      <c r="H12" s="311"/>
      <c r="I12" s="451" t="s">
        <v>23</v>
      </c>
      <c r="J12" s="314" t="s">
        <v>3</v>
      </c>
      <c r="K12" s="311"/>
      <c r="L12" s="84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</row>
    <row r="13" spans="1:56" s="310" customFormat="1" ht="18" customHeight="1">
      <c r="A13" s="311"/>
      <c r="B13" s="31"/>
      <c r="C13" s="311"/>
      <c r="D13" s="311"/>
      <c r="E13" s="314" t="s">
        <v>1788</v>
      </c>
      <c r="F13" s="311"/>
      <c r="G13" s="311"/>
      <c r="H13" s="311"/>
      <c r="I13" s="451" t="s">
        <v>25</v>
      </c>
      <c r="J13" s="314" t="s">
        <v>3</v>
      </c>
      <c r="K13" s="311"/>
      <c r="L13" s="84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</row>
    <row r="14" spans="1:56" s="310" customFormat="1" ht="6.95" customHeight="1">
      <c r="A14" s="311"/>
      <c r="B14" s="31"/>
      <c r="C14" s="311"/>
      <c r="D14" s="311"/>
      <c r="E14" s="311"/>
      <c r="F14" s="311"/>
      <c r="G14" s="311"/>
      <c r="H14" s="311"/>
      <c r="I14" s="311"/>
      <c r="J14" s="311"/>
      <c r="K14" s="311"/>
      <c r="L14" s="84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</row>
    <row r="15" spans="1:56" s="310" customFormat="1" ht="12" customHeight="1">
      <c r="A15" s="311"/>
      <c r="B15" s="31"/>
      <c r="C15" s="311"/>
      <c r="D15" s="451" t="s">
        <v>26</v>
      </c>
      <c r="E15" s="311"/>
      <c r="F15" s="311"/>
      <c r="G15" s="311"/>
      <c r="H15" s="311"/>
      <c r="I15" s="451" t="s">
        <v>23</v>
      </c>
      <c r="J15" s="314" t="str">
        <f>'[2]Rekapitulace stavby'!AN13</f>
        <v/>
      </c>
      <c r="K15" s="311"/>
      <c r="L15" s="84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</row>
    <row r="16" spans="1:56" s="310" customFormat="1" ht="18" customHeight="1">
      <c r="A16" s="311"/>
      <c r="B16" s="31"/>
      <c r="C16" s="311"/>
      <c r="D16" s="311"/>
      <c r="E16" s="553" t="str">
        <f>'[2]Rekapitulace stavby'!E14</f>
        <v xml:space="preserve"> </v>
      </c>
      <c r="F16" s="553"/>
      <c r="G16" s="553"/>
      <c r="H16" s="553"/>
      <c r="I16" s="451" t="s">
        <v>25</v>
      </c>
      <c r="J16" s="314" t="str">
        <f>'[2]Rekapitulace stavby'!AN14</f>
        <v/>
      </c>
      <c r="K16" s="311"/>
      <c r="L16" s="84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</row>
    <row r="17" spans="1:31" s="310" customFormat="1">
      <c r="A17" s="311"/>
      <c r="B17" s="31"/>
      <c r="C17" s="311"/>
      <c r="D17" s="311"/>
      <c r="E17" s="311"/>
      <c r="F17" s="311"/>
      <c r="G17" s="311"/>
      <c r="H17" s="311"/>
      <c r="I17" s="311"/>
      <c r="J17" s="311"/>
      <c r="K17" s="311"/>
      <c r="L17" s="84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</row>
    <row r="18" spans="1:31" s="310" customFormat="1" ht="12.75">
      <c r="A18" s="311"/>
      <c r="B18" s="31"/>
      <c r="C18" s="311"/>
      <c r="D18" s="451" t="s">
        <v>28</v>
      </c>
      <c r="E18" s="311"/>
      <c r="F18" s="311"/>
      <c r="G18" s="311"/>
      <c r="H18" s="311"/>
      <c r="I18" s="451" t="s">
        <v>23</v>
      </c>
      <c r="J18" s="314" t="s">
        <v>3</v>
      </c>
      <c r="K18" s="311"/>
      <c r="L18" s="84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</row>
    <row r="19" spans="1:31" s="310" customFormat="1" ht="12.75">
      <c r="A19" s="311"/>
      <c r="B19" s="31"/>
      <c r="C19" s="311"/>
      <c r="D19" s="311"/>
      <c r="E19" s="314" t="s">
        <v>1789</v>
      </c>
      <c r="F19" s="311"/>
      <c r="G19" s="311"/>
      <c r="H19" s="311"/>
      <c r="I19" s="451" t="s">
        <v>25</v>
      </c>
      <c r="J19" s="314" t="s">
        <v>3</v>
      </c>
      <c r="K19" s="311"/>
      <c r="L19" s="84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</row>
    <row r="20" spans="1:31" s="310" customFormat="1">
      <c r="A20" s="311"/>
      <c r="B20" s="31"/>
      <c r="C20" s="311"/>
      <c r="D20" s="311"/>
      <c r="E20" s="311"/>
      <c r="F20" s="311"/>
      <c r="G20" s="311"/>
      <c r="H20" s="311"/>
      <c r="I20" s="311"/>
      <c r="J20" s="311"/>
      <c r="K20" s="311"/>
      <c r="L20" s="84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</row>
    <row r="21" spans="1:31" s="310" customFormat="1" ht="12.75">
      <c r="A21" s="311"/>
      <c r="B21" s="31"/>
      <c r="C21" s="311"/>
      <c r="D21" s="451" t="s">
        <v>31</v>
      </c>
      <c r="E21" s="311"/>
      <c r="F21" s="311"/>
      <c r="G21" s="311"/>
      <c r="H21" s="311"/>
      <c r="I21" s="451" t="s">
        <v>23</v>
      </c>
      <c r="J21" s="314" t="s">
        <v>3</v>
      </c>
      <c r="K21" s="311"/>
      <c r="L21" s="84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</row>
    <row r="22" spans="1:31" s="310" customFormat="1" ht="12.75">
      <c r="A22" s="311"/>
      <c r="B22" s="31"/>
      <c r="C22" s="311"/>
      <c r="D22" s="311"/>
      <c r="E22" s="314" t="s">
        <v>1790</v>
      </c>
      <c r="F22" s="311"/>
      <c r="G22" s="311"/>
      <c r="H22" s="311"/>
      <c r="I22" s="451" t="s">
        <v>25</v>
      </c>
      <c r="J22" s="314" t="s">
        <v>3</v>
      </c>
      <c r="K22" s="311"/>
      <c r="L22" s="84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</row>
    <row r="23" spans="1:31" s="310" customFormat="1">
      <c r="A23" s="311"/>
      <c r="B23" s="31"/>
      <c r="C23" s="311"/>
      <c r="D23" s="311"/>
      <c r="E23" s="311"/>
      <c r="F23" s="311"/>
      <c r="G23" s="311"/>
      <c r="H23" s="311"/>
      <c r="I23" s="311"/>
      <c r="J23" s="311"/>
      <c r="K23" s="311"/>
      <c r="L23" s="84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</row>
    <row r="24" spans="1:31" s="310" customFormat="1" ht="12.75">
      <c r="A24" s="311"/>
      <c r="B24" s="31"/>
      <c r="C24" s="311"/>
      <c r="D24" s="451" t="s">
        <v>34</v>
      </c>
      <c r="E24" s="311"/>
      <c r="F24" s="311"/>
      <c r="G24" s="311"/>
      <c r="H24" s="311"/>
      <c r="I24" s="311"/>
      <c r="J24" s="311"/>
      <c r="K24" s="311"/>
      <c r="L24" s="84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</row>
    <row r="25" spans="1:31" s="317" customFormat="1" ht="12.75">
      <c r="A25" s="315"/>
      <c r="B25" s="86"/>
      <c r="C25" s="315"/>
      <c r="D25" s="315"/>
      <c r="E25" s="554" t="s">
        <v>1791</v>
      </c>
      <c r="F25" s="554"/>
      <c r="G25" s="554"/>
      <c r="H25" s="554"/>
      <c r="I25" s="315"/>
      <c r="J25" s="315"/>
      <c r="K25" s="315"/>
      <c r="L25" s="87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</row>
    <row r="26" spans="1:31" s="310" customFormat="1">
      <c r="A26" s="311"/>
      <c r="B26" s="31"/>
      <c r="C26" s="311"/>
      <c r="D26" s="311"/>
      <c r="E26" s="311"/>
      <c r="F26" s="311"/>
      <c r="G26" s="311"/>
      <c r="H26" s="311"/>
      <c r="I26" s="311"/>
      <c r="J26" s="311"/>
      <c r="K26" s="311"/>
      <c r="L26" s="84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</row>
    <row r="27" spans="1:31" s="310" customFormat="1">
      <c r="A27" s="311"/>
      <c r="B27" s="31"/>
      <c r="C27" s="311"/>
      <c r="D27" s="59"/>
      <c r="E27" s="59"/>
      <c r="F27" s="59"/>
      <c r="G27" s="59"/>
      <c r="H27" s="59"/>
      <c r="I27" s="59"/>
      <c r="J27" s="59"/>
      <c r="K27" s="59"/>
      <c r="L27" s="84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</row>
    <row r="28" spans="1:31" s="310" customFormat="1" ht="15.75">
      <c r="A28" s="311"/>
      <c r="B28" s="31"/>
      <c r="C28" s="311"/>
      <c r="D28" s="318" t="s">
        <v>36</v>
      </c>
      <c r="E28" s="311"/>
      <c r="F28" s="311"/>
      <c r="G28" s="311"/>
      <c r="H28" s="311"/>
      <c r="I28" s="311"/>
      <c r="J28" s="319">
        <f>ROUND(J126, 2)</f>
        <v>0</v>
      </c>
      <c r="K28" s="311"/>
      <c r="L28" s="84"/>
      <c r="N28" s="508">
        <f>SUM(F31+F32+J31+J32)</f>
        <v>0</v>
      </c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</row>
    <row r="29" spans="1:31" s="310" customFormat="1">
      <c r="A29" s="311"/>
      <c r="B29" s="31"/>
      <c r="C29" s="311"/>
      <c r="D29" s="59"/>
      <c r="E29" s="59"/>
      <c r="F29" s="59"/>
      <c r="G29" s="59"/>
      <c r="H29" s="59"/>
      <c r="I29" s="59"/>
      <c r="J29" s="59"/>
      <c r="K29" s="59"/>
      <c r="L29" s="84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</row>
    <row r="30" spans="1:31" s="310" customFormat="1" ht="12.75">
      <c r="A30" s="311"/>
      <c r="B30" s="31"/>
      <c r="C30" s="311"/>
      <c r="D30" s="311"/>
      <c r="E30" s="311"/>
      <c r="F30" s="320" t="s">
        <v>38</v>
      </c>
      <c r="G30" s="311"/>
      <c r="H30" s="311"/>
      <c r="I30" s="320" t="s">
        <v>37</v>
      </c>
      <c r="J30" s="320" t="s">
        <v>39</v>
      </c>
      <c r="K30" s="311"/>
      <c r="L30" s="84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</row>
    <row r="31" spans="1:31" s="310" customFormat="1" ht="12.75">
      <c r="A31" s="311"/>
      <c r="B31" s="31"/>
      <c r="C31" s="311"/>
      <c r="D31" s="321" t="s">
        <v>40</v>
      </c>
      <c r="E31" s="451" t="s">
        <v>41</v>
      </c>
      <c r="F31" s="322">
        <f>ROUND((SUM(BE126:BE310)),  2)</f>
        <v>0</v>
      </c>
      <c r="G31" s="311"/>
      <c r="H31" s="311"/>
      <c r="I31" s="323">
        <v>0.21</v>
      </c>
      <c r="J31" s="322">
        <f>ROUND(((SUM(BE126:BE310))*I31),  2)</f>
        <v>0</v>
      </c>
      <c r="K31" s="311"/>
      <c r="L31" s="84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</row>
    <row r="32" spans="1:31" s="310" customFormat="1" ht="12.75">
      <c r="A32" s="311"/>
      <c r="B32" s="31"/>
      <c r="C32" s="311"/>
      <c r="D32" s="311"/>
      <c r="E32" s="451" t="s">
        <v>42</v>
      </c>
      <c r="F32" s="322">
        <f>ROUND((SUM(BF126:BF310)),  2)</f>
        <v>0</v>
      </c>
      <c r="G32" s="311"/>
      <c r="H32" s="311"/>
      <c r="I32" s="323">
        <v>0.12</v>
      </c>
      <c r="J32" s="322">
        <f>ROUND(((SUM(BF126:BF310))*I32),  2)</f>
        <v>0</v>
      </c>
      <c r="K32" s="311"/>
      <c r="L32" s="84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</row>
    <row r="33" spans="1:31" s="310" customFormat="1" ht="12.75">
      <c r="A33" s="311"/>
      <c r="B33" s="31"/>
      <c r="C33" s="311"/>
      <c r="D33" s="311"/>
      <c r="E33" s="451" t="s">
        <v>43</v>
      </c>
      <c r="F33" s="322">
        <f>ROUND((SUM(BG126:BG310)),  2)</f>
        <v>0</v>
      </c>
      <c r="G33" s="311"/>
      <c r="H33" s="311"/>
      <c r="I33" s="323">
        <v>0.21</v>
      </c>
      <c r="J33" s="322">
        <f>0</f>
        <v>0</v>
      </c>
      <c r="K33" s="311"/>
      <c r="L33" s="84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</row>
    <row r="34" spans="1:31" s="310" customFormat="1" ht="12.75">
      <c r="A34" s="311"/>
      <c r="B34" s="31"/>
      <c r="C34" s="311"/>
      <c r="D34" s="311"/>
      <c r="E34" s="451" t="s">
        <v>44</v>
      </c>
      <c r="F34" s="322">
        <f>ROUND((SUM(BH126:BH310)),  2)</f>
        <v>0</v>
      </c>
      <c r="G34" s="311"/>
      <c r="H34" s="311"/>
      <c r="I34" s="323">
        <v>0.12</v>
      </c>
      <c r="J34" s="322">
        <f>0</f>
        <v>0</v>
      </c>
      <c r="K34" s="311"/>
      <c r="L34" s="84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</row>
    <row r="35" spans="1:31" s="310" customFormat="1" ht="12.75">
      <c r="A35" s="311"/>
      <c r="B35" s="31"/>
      <c r="C35" s="311"/>
      <c r="D35" s="311"/>
      <c r="E35" s="451" t="s">
        <v>45</v>
      </c>
      <c r="F35" s="322">
        <f>ROUND((SUM(BI126:BI310)),  2)</f>
        <v>0</v>
      </c>
      <c r="G35" s="311"/>
      <c r="H35" s="311"/>
      <c r="I35" s="323">
        <v>0</v>
      </c>
      <c r="J35" s="322">
        <f>0</f>
        <v>0</v>
      </c>
      <c r="K35" s="311"/>
      <c r="L35" s="84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</row>
    <row r="36" spans="1:31" s="310" customFormat="1">
      <c r="A36" s="311"/>
      <c r="B36" s="31"/>
      <c r="C36" s="311"/>
      <c r="D36" s="311"/>
      <c r="E36" s="311"/>
      <c r="F36" s="311"/>
      <c r="G36" s="311"/>
      <c r="H36" s="311"/>
      <c r="I36" s="311"/>
      <c r="J36" s="311"/>
      <c r="K36" s="311"/>
      <c r="L36" s="84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</row>
    <row r="37" spans="1:31" s="310" customFormat="1" ht="15.75">
      <c r="A37" s="311"/>
      <c r="B37" s="31"/>
      <c r="C37" s="324"/>
      <c r="D37" s="93" t="s">
        <v>46</v>
      </c>
      <c r="E37" s="53"/>
      <c r="F37" s="53"/>
      <c r="G37" s="94" t="s">
        <v>47</v>
      </c>
      <c r="H37" s="95" t="s">
        <v>48</v>
      </c>
      <c r="I37" s="53"/>
      <c r="J37" s="96">
        <f>SUM(J28:J35)</f>
        <v>0</v>
      </c>
      <c r="K37" s="97"/>
      <c r="L37" s="84"/>
      <c r="S37" s="311"/>
      <c r="T37" s="311"/>
      <c r="U37" s="311"/>
      <c r="V37" s="311"/>
      <c r="W37" s="311"/>
      <c r="X37" s="311"/>
      <c r="Y37" s="311"/>
      <c r="Z37" s="311"/>
      <c r="AA37" s="311"/>
      <c r="AB37" s="311"/>
      <c r="AC37" s="311"/>
      <c r="AD37" s="311"/>
      <c r="AE37" s="311"/>
    </row>
    <row r="38" spans="1:31" s="310" customFormat="1">
      <c r="A38" s="311"/>
      <c r="B38" s="31"/>
      <c r="C38" s="311"/>
      <c r="D38" s="311"/>
      <c r="E38" s="311"/>
      <c r="F38" s="311"/>
      <c r="G38" s="311"/>
      <c r="H38" s="311"/>
      <c r="I38" s="311"/>
      <c r="J38" s="311"/>
      <c r="K38" s="311"/>
      <c r="L38" s="84"/>
      <c r="S38" s="311"/>
      <c r="T38" s="311"/>
      <c r="U38" s="311"/>
      <c r="V38" s="311"/>
      <c r="W38" s="311"/>
      <c r="X38" s="311"/>
      <c r="Y38" s="311"/>
      <c r="Z38" s="311"/>
      <c r="AA38" s="311"/>
      <c r="AB38" s="311"/>
      <c r="AC38" s="311"/>
      <c r="AD38" s="311"/>
      <c r="AE38" s="311"/>
    </row>
    <row r="39" spans="1:31">
      <c r="B39" s="21"/>
      <c r="L39" s="21"/>
    </row>
    <row r="40" spans="1:31">
      <c r="B40" s="21"/>
      <c r="L40" s="21"/>
    </row>
    <row r="41" spans="1:31">
      <c r="B41" s="21"/>
      <c r="L41" s="21"/>
    </row>
    <row r="42" spans="1:31">
      <c r="B42" s="21"/>
      <c r="L42" s="21"/>
    </row>
    <row r="43" spans="1:31">
      <c r="B43" s="21"/>
      <c r="L43" s="21"/>
    </row>
    <row r="44" spans="1:31">
      <c r="B44" s="21"/>
      <c r="L44" s="21"/>
    </row>
    <row r="45" spans="1:31">
      <c r="B45" s="21"/>
      <c r="L45" s="21"/>
    </row>
    <row r="46" spans="1:31">
      <c r="B46" s="21"/>
      <c r="L46" s="21"/>
    </row>
    <row r="47" spans="1:31">
      <c r="B47" s="21"/>
      <c r="L47" s="21"/>
    </row>
    <row r="48" spans="1:31">
      <c r="B48" s="21"/>
      <c r="L48" s="21"/>
    </row>
    <row r="49" spans="1:31" ht="14.45" customHeight="1">
      <c r="B49" s="21"/>
      <c r="L49" s="21"/>
    </row>
    <row r="50" spans="1:31" s="310" customFormat="1" ht="14.45" customHeight="1">
      <c r="B50" s="84"/>
      <c r="D50" s="325" t="s">
        <v>1653</v>
      </c>
      <c r="E50" s="326"/>
      <c r="F50" s="326"/>
      <c r="G50" s="325" t="s">
        <v>1792</v>
      </c>
      <c r="H50" s="326"/>
      <c r="I50" s="326"/>
      <c r="J50" s="326"/>
      <c r="K50" s="326"/>
      <c r="L50" s="84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310" customFormat="1" ht="12.75">
      <c r="A61" s="311"/>
      <c r="B61" s="31"/>
      <c r="C61" s="311"/>
      <c r="D61" s="327" t="s">
        <v>1793</v>
      </c>
      <c r="E61" s="293"/>
      <c r="F61" s="328" t="s">
        <v>1794</v>
      </c>
      <c r="G61" s="327" t="s">
        <v>1793</v>
      </c>
      <c r="H61" s="293"/>
      <c r="I61" s="293"/>
      <c r="J61" s="329" t="s">
        <v>1794</v>
      </c>
      <c r="K61" s="293"/>
      <c r="L61" s="84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310" customFormat="1" ht="12.75">
      <c r="A65" s="311"/>
      <c r="B65" s="31"/>
      <c r="C65" s="311"/>
      <c r="D65" s="325" t="s">
        <v>1795</v>
      </c>
      <c r="E65" s="330"/>
      <c r="F65" s="330"/>
      <c r="G65" s="325" t="s">
        <v>1796</v>
      </c>
      <c r="H65" s="330"/>
      <c r="I65" s="330"/>
      <c r="J65" s="330"/>
      <c r="K65" s="330"/>
      <c r="L65" s="84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310" customFormat="1" ht="12.75">
      <c r="A76" s="311"/>
      <c r="B76" s="31"/>
      <c r="C76" s="311"/>
      <c r="D76" s="327" t="s">
        <v>1793</v>
      </c>
      <c r="E76" s="293"/>
      <c r="F76" s="328" t="s">
        <v>1794</v>
      </c>
      <c r="G76" s="327" t="s">
        <v>1793</v>
      </c>
      <c r="H76" s="293"/>
      <c r="I76" s="293"/>
      <c r="J76" s="329" t="s">
        <v>1794</v>
      </c>
      <c r="K76" s="293"/>
      <c r="L76" s="84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</row>
    <row r="77" spans="1:31" s="310" customFormat="1" ht="14.45" customHeight="1">
      <c r="A77" s="311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84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</row>
    <row r="81" spans="1:47" s="310" customFormat="1">
      <c r="A81" s="31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84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</row>
    <row r="82" spans="1:47" s="310" customFormat="1" ht="18">
      <c r="A82" s="311"/>
      <c r="B82" s="31"/>
      <c r="C82" s="306" t="s">
        <v>112</v>
      </c>
      <c r="D82" s="311"/>
      <c r="E82" s="311"/>
      <c r="F82" s="311"/>
      <c r="G82" s="311"/>
      <c r="H82" s="311"/>
      <c r="I82" s="311"/>
      <c r="J82" s="311"/>
      <c r="K82" s="311"/>
      <c r="L82" s="84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</row>
    <row r="83" spans="1:47" s="310" customFormat="1">
      <c r="A83" s="311"/>
      <c r="B83" s="31"/>
      <c r="C83" s="311"/>
      <c r="D83" s="311"/>
      <c r="E83" s="311"/>
      <c r="F83" s="311"/>
      <c r="G83" s="311"/>
      <c r="H83" s="311"/>
      <c r="I83" s="311"/>
      <c r="J83" s="311"/>
      <c r="K83" s="311"/>
      <c r="L83" s="84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</row>
    <row r="84" spans="1:47" s="310" customFormat="1" ht="12.75">
      <c r="A84" s="311"/>
      <c r="B84" s="31"/>
      <c r="C84" s="451" t="s">
        <v>15</v>
      </c>
      <c r="D84" s="311"/>
      <c r="E84" s="311"/>
      <c r="F84" s="311"/>
      <c r="G84" s="311"/>
      <c r="H84" s="311"/>
      <c r="I84" s="311"/>
      <c r="J84" s="311"/>
      <c r="K84" s="311"/>
      <c r="L84" s="84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</row>
    <row r="85" spans="1:47" s="310" customFormat="1" ht="18.75" customHeight="1">
      <c r="A85" s="311"/>
      <c r="B85" s="31"/>
      <c r="C85" s="311"/>
      <c r="D85" s="311"/>
      <c r="E85" s="546" t="str">
        <f>E7</f>
        <v>REZIDENCE PRAŽSKÁ – BENEŠOV - IO.08 PŘÍPOJKA HORKOVOD</v>
      </c>
      <c r="F85" s="547"/>
      <c r="G85" s="547"/>
      <c r="H85" s="547"/>
      <c r="I85" s="311"/>
      <c r="J85" s="311"/>
      <c r="K85" s="311"/>
      <c r="L85" s="84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</row>
    <row r="86" spans="1:47" s="310" customFormat="1">
      <c r="A86" s="311"/>
      <c r="B86" s="31"/>
      <c r="C86" s="311"/>
      <c r="D86" s="311"/>
      <c r="E86" s="311"/>
      <c r="F86" s="311"/>
      <c r="G86" s="311"/>
      <c r="H86" s="311"/>
      <c r="I86" s="311"/>
      <c r="J86" s="311"/>
      <c r="K86" s="311"/>
      <c r="L86" s="84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</row>
    <row r="87" spans="1:47" s="310" customFormat="1" ht="12.75">
      <c r="A87" s="311"/>
      <c r="B87" s="31"/>
      <c r="C87" s="451" t="s">
        <v>19</v>
      </c>
      <c r="D87" s="311"/>
      <c r="E87" s="311"/>
      <c r="F87" s="314" t="str">
        <f>F10</f>
        <v>Benešov</v>
      </c>
      <c r="G87" s="311"/>
      <c r="H87" s="311"/>
      <c r="I87" s="451" t="s">
        <v>21</v>
      </c>
      <c r="J87" s="313" t="str">
        <f>IF(J10="","",J10)</f>
        <v>22. 1. 2025</v>
      </c>
      <c r="K87" s="311"/>
      <c r="L87" s="84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</row>
    <row r="88" spans="1:47" s="310" customFormat="1">
      <c r="A88" s="311"/>
      <c r="B88" s="31"/>
      <c r="C88" s="311"/>
      <c r="D88" s="311"/>
      <c r="E88" s="311"/>
      <c r="F88" s="311"/>
      <c r="G88" s="311"/>
      <c r="H88" s="311"/>
      <c r="I88" s="311"/>
      <c r="J88" s="311"/>
      <c r="K88" s="311"/>
      <c r="L88" s="84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</row>
    <row r="89" spans="1:47" s="310" customFormat="1" ht="25.5">
      <c r="A89" s="311"/>
      <c r="B89" s="31"/>
      <c r="C89" s="451" t="s">
        <v>22</v>
      </c>
      <c r="D89" s="311"/>
      <c r="E89" s="311"/>
      <c r="F89" s="314" t="str">
        <f>E13</f>
        <v>Městská tepelná zařízení s.r.o.</v>
      </c>
      <c r="G89" s="311"/>
      <c r="H89" s="311"/>
      <c r="I89" s="451" t="s">
        <v>28</v>
      </c>
      <c r="J89" s="316" t="str">
        <f>E19</f>
        <v>LORENC TZB spol. s.r.o.</v>
      </c>
      <c r="K89" s="311"/>
      <c r="L89" s="84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</row>
    <row r="90" spans="1:47" s="310" customFormat="1" ht="12.75">
      <c r="A90" s="311"/>
      <c r="B90" s="31"/>
      <c r="C90" s="451" t="s">
        <v>26</v>
      </c>
      <c r="D90" s="311"/>
      <c r="E90" s="311"/>
      <c r="F90" s="314" t="str">
        <f>IF(E16="","",E16)</f>
        <v xml:space="preserve"> </v>
      </c>
      <c r="G90" s="311"/>
      <c r="H90" s="311"/>
      <c r="I90" s="451" t="s">
        <v>31</v>
      </c>
      <c r="J90" s="316" t="str">
        <f>E22</f>
        <v>Martin Škrabal</v>
      </c>
      <c r="K90" s="311"/>
      <c r="L90" s="84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</row>
    <row r="91" spans="1:47" s="310" customFormat="1">
      <c r="A91" s="311"/>
      <c r="B91" s="31"/>
      <c r="C91" s="311"/>
      <c r="D91" s="311"/>
      <c r="E91" s="311"/>
      <c r="F91" s="311"/>
      <c r="G91" s="311"/>
      <c r="H91" s="311"/>
      <c r="I91" s="311"/>
      <c r="J91" s="311"/>
      <c r="K91" s="311"/>
      <c r="L91" s="84"/>
      <c r="S91" s="311"/>
      <c r="T91" s="311"/>
      <c r="U91" s="311"/>
      <c r="V91" s="311"/>
      <c r="W91" s="311"/>
      <c r="X91" s="311"/>
      <c r="Y91" s="311"/>
      <c r="Z91" s="311"/>
      <c r="AA91" s="311"/>
      <c r="AB91" s="311"/>
      <c r="AC91" s="311"/>
      <c r="AD91" s="311"/>
      <c r="AE91" s="311"/>
    </row>
    <row r="92" spans="1:47" s="310" customFormat="1" ht="12">
      <c r="A92" s="311"/>
      <c r="B92" s="31"/>
      <c r="C92" s="455" t="s">
        <v>113</v>
      </c>
      <c r="D92" s="324"/>
      <c r="E92" s="324"/>
      <c r="F92" s="324"/>
      <c r="G92" s="324"/>
      <c r="H92" s="324"/>
      <c r="I92" s="324"/>
      <c r="J92" s="456" t="s">
        <v>114</v>
      </c>
      <c r="K92" s="324"/>
      <c r="L92" s="84"/>
      <c r="S92" s="311"/>
      <c r="T92" s="311"/>
      <c r="U92" s="311"/>
      <c r="V92" s="311"/>
      <c r="W92" s="311"/>
      <c r="X92" s="311"/>
      <c r="Y92" s="311"/>
      <c r="Z92" s="311"/>
      <c r="AA92" s="311"/>
      <c r="AB92" s="311"/>
      <c r="AC92" s="311"/>
      <c r="AD92" s="311"/>
      <c r="AE92" s="311"/>
    </row>
    <row r="93" spans="1:47" s="310" customFormat="1">
      <c r="A93" s="311"/>
      <c r="B93" s="31"/>
      <c r="C93" s="311"/>
      <c r="D93" s="311"/>
      <c r="E93" s="311"/>
      <c r="F93" s="311"/>
      <c r="G93" s="311"/>
      <c r="H93" s="311"/>
      <c r="I93" s="311"/>
      <c r="J93" s="311"/>
      <c r="K93" s="311"/>
      <c r="L93" s="84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D93" s="311"/>
      <c r="AE93" s="311"/>
    </row>
    <row r="94" spans="1:47" s="310" customFormat="1" ht="15.75">
      <c r="A94" s="311"/>
      <c r="B94" s="31"/>
      <c r="C94" s="457" t="s">
        <v>1797</v>
      </c>
      <c r="D94" s="311"/>
      <c r="E94" s="311"/>
      <c r="F94" s="311"/>
      <c r="G94" s="311"/>
      <c r="H94" s="311"/>
      <c r="I94" s="311"/>
      <c r="J94" s="319">
        <f>J126</f>
        <v>0</v>
      </c>
      <c r="K94" s="311"/>
      <c r="L94" s="84"/>
      <c r="S94" s="311"/>
      <c r="T94" s="311"/>
      <c r="U94" s="311"/>
      <c r="V94" s="311"/>
      <c r="W94" s="311"/>
      <c r="X94" s="311"/>
      <c r="Y94" s="311"/>
      <c r="Z94" s="311"/>
      <c r="AA94" s="311"/>
      <c r="AB94" s="311"/>
      <c r="AC94" s="311"/>
      <c r="AD94" s="311"/>
      <c r="AE94" s="311"/>
      <c r="AU94" s="304" t="s">
        <v>115</v>
      </c>
    </row>
    <row r="95" spans="1:47" s="344" customFormat="1" ht="15">
      <c r="B95" s="101"/>
      <c r="D95" s="102" t="s">
        <v>116</v>
      </c>
      <c r="E95" s="103"/>
      <c r="F95" s="103"/>
      <c r="G95" s="103"/>
      <c r="H95" s="103"/>
      <c r="I95" s="103"/>
      <c r="J95" s="104">
        <f>J127</f>
        <v>0</v>
      </c>
      <c r="L95" s="101"/>
    </row>
    <row r="96" spans="1:47" s="350" customFormat="1" ht="12.75">
      <c r="B96" s="105"/>
      <c r="D96" s="106" t="s">
        <v>117</v>
      </c>
      <c r="E96" s="107"/>
      <c r="F96" s="107"/>
      <c r="G96" s="107"/>
      <c r="H96" s="107"/>
      <c r="I96" s="107"/>
      <c r="J96" s="108">
        <f>J128</f>
        <v>0</v>
      </c>
      <c r="L96" s="105"/>
    </row>
    <row r="97" spans="1:31" s="350" customFormat="1" ht="12.75">
      <c r="B97" s="105"/>
      <c r="D97" s="106" t="s">
        <v>358</v>
      </c>
      <c r="E97" s="107"/>
      <c r="F97" s="107"/>
      <c r="G97" s="107"/>
      <c r="H97" s="107"/>
      <c r="I97" s="107"/>
      <c r="J97" s="108">
        <f>J197</f>
        <v>0</v>
      </c>
      <c r="L97" s="105"/>
    </row>
    <row r="98" spans="1:31" s="350" customFormat="1" ht="12.75">
      <c r="B98" s="105"/>
      <c r="D98" s="106" t="s">
        <v>834</v>
      </c>
      <c r="E98" s="107"/>
      <c r="F98" s="107"/>
      <c r="G98" s="107"/>
      <c r="H98" s="107"/>
      <c r="I98" s="107"/>
      <c r="J98" s="108">
        <f>J202</f>
        <v>0</v>
      </c>
      <c r="L98" s="105"/>
    </row>
    <row r="99" spans="1:31" s="350" customFormat="1" ht="12.75">
      <c r="B99" s="105"/>
      <c r="D99" s="106" t="s">
        <v>118</v>
      </c>
      <c r="E99" s="107"/>
      <c r="F99" s="107"/>
      <c r="G99" s="107"/>
      <c r="H99" s="107"/>
      <c r="I99" s="107"/>
      <c r="J99" s="108">
        <f>J237</f>
        <v>0</v>
      </c>
      <c r="L99" s="105"/>
    </row>
    <row r="100" spans="1:31" s="350" customFormat="1" ht="12.75">
      <c r="B100" s="105"/>
      <c r="D100" s="106" t="s">
        <v>119</v>
      </c>
      <c r="E100" s="107"/>
      <c r="F100" s="107"/>
      <c r="G100" s="107"/>
      <c r="H100" s="107"/>
      <c r="I100" s="107"/>
      <c r="J100" s="108">
        <f>J261</f>
        <v>0</v>
      </c>
      <c r="L100" s="105"/>
    </row>
    <row r="101" spans="1:31" s="350" customFormat="1" ht="12.75">
      <c r="B101" s="105"/>
      <c r="D101" s="106" t="s">
        <v>360</v>
      </c>
      <c r="E101" s="107"/>
      <c r="F101" s="107"/>
      <c r="G101" s="107"/>
      <c r="H101" s="107"/>
      <c r="I101" s="107"/>
      <c r="J101" s="108">
        <f>J293</f>
        <v>0</v>
      </c>
      <c r="L101" s="105"/>
    </row>
    <row r="102" spans="1:31" s="344" customFormat="1" ht="15">
      <c r="B102" s="101"/>
      <c r="D102" s="102" t="s">
        <v>2034</v>
      </c>
      <c r="E102" s="103"/>
      <c r="F102" s="103"/>
      <c r="G102" s="103"/>
      <c r="H102" s="103"/>
      <c r="I102" s="103"/>
      <c r="J102" s="104">
        <f>J295</f>
        <v>0</v>
      </c>
      <c r="L102" s="101"/>
    </row>
    <row r="103" spans="1:31" s="350" customFormat="1" ht="12.75">
      <c r="B103" s="105"/>
      <c r="D103" s="106" t="s">
        <v>2035</v>
      </c>
      <c r="E103" s="107"/>
      <c r="F103" s="107"/>
      <c r="G103" s="107"/>
      <c r="H103" s="107"/>
      <c r="I103" s="107"/>
      <c r="J103" s="108">
        <f>J296</f>
        <v>0</v>
      </c>
      <c r="L103" s="105"/>
    </row>
    <row r="104" spans="1:31" s="344" customFormat="1" ht="15">
      <c r="B104" s="101"/>
      <c r="D104" s="102" t="s">
        <v>434</v>
      </c>
      <c r="E104" s="103"/>
      <c r="F104" s="103"/>
      <c r="G104" s="103"/>
      <c r="H104" s="103"/>
      <c r="I104" s="103"/>
      <c r="J104" s="104">
        <f>J302</f>
        <v>0</v>
      </c>
      <c r="L104" s="101"/>
    </row>
    <row r="105" spans="1:31" s="350" customFormat="1" ht="12.75">
      <c r="B105" s="105"/>
      <c r="D105" s="106" t="s">
        <v>2036</v>
      </c>
      <c r="E105" s="107"/>
      <c r="F105" s="107"/>
      <c r="G105" s="107"/>
      <c r="H105" s="107"/>
      <c r="I105" s="107"/>
      <c r="J105" s="108">
        <f>J303</f>
        <v>0</v>
      </c>
      <c r="L105" s="105"/>
    </row>
    <row r="106" spans="1:31" s="344" customFormat="1" ht="15">
      <c r="B106" s="101"/>
      <c r="D106" s="102" t="s">
        <v>728</v>
      </c>
      <c r="E106" s="103"/>
      <c r="F106" s="103"/>
      <c r="G106" s="103"/>
      <c r="H106" s="103"/>
      <c r="I106" s="103"/>
      <c r="J106" s="104">
        <f>J304</f>
        <v>0</v>
      </c>
      <c r="L106" s="101"/>
    </row>
    <row r="107" spans="1:31" s="350" customFormat="1" ht="12.75">
      <c r="B107" s="105"/>
      <c r="D107" s="106" t="s">
        <v>729</v>
      </c>
      <c r="E107" s="107"/>
      <c r="F107" s="107"/>
      <c r="G107" s="107"/>
      <c r="H107" s="107"/>
      <c r="I107" s="107"/>
      <c r="J107" s="108">
        <f>J305</f>
        <v>0</v>
      </c>
      <c r="L107" s="105"/>
    </row>
    <row r="108" spans="1:31" s="350" customFormat="1" ht="12.75">
      <c r="B108" s="105"/>
      <c r="D108" s="106" t="s">
        <v>730</v>
      </c>
      <c r="E108" s="107"/>
      <c r="F108" s="107"/>
      <c r="G108" s="107"/>
      <c r="H108" s="107"/>
      <c r="I108" s="107"/>
      <c r="J108" s="108">
        <f>J308</f>
        <v>0</v>
      </c>
      <c r="L108" s="105"/>
    </row>
    <row r="109" spans="1:31" s="310" customFormat="1">
      <c r="A109" s="311"/>
      <c r="B109" s="31"/>
      <c r="C109" s="311"/>
      <c r="D109" s="311"/>
      <c r="E109" s="311"/>
      <c r="F109" s="311"/>
      <c r="G109" s="311"/>
      <c r="H109" s="311"/>
      <c r="I109" s="311"/>
      <c r="J109" s="311"/>
      <c r="K109" s="311"/>
      <c r="L109" s="84"/>
      <c r="S109" s="311"/>
      <c r="T109" s="311"/>
      <c r="U109" s="311"/>
      <c r="V109" s="311"/>
      <c r="W109" s="311"/>
      <c r="X109" s="311"/>
      <c r="Y109" s="311"/>
      <c r="Z109" s="311"/>
      <c r="AA109" s="311"/>
      <c r="AB109" s="311"/>
      <c r="AC109" s="311"/>
      <c r="AD109" s="311"/>
      <c r="AE109" s="311"/>
    </row>
    <row r="110" spans="1:31" s="310" customFormat="1">
      <c r="A110" s="311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84"/>
      <c r="S110" s="311"/>
      <c r="T110" s="311"/>
      <c r="U110" s="311"/>
      <c r="V110" s="311"/>
      <c r="W110" s="311"/>
      <c r="X110" s="311"/>
      <c r="Y110" s="311"/>
      <c r="Z110" s="311"/>
      <c r="AA110" s="311"/>
      <c r="AB110" s="311"/>
      <c r="AC110" s="311"/>
      <c r="AD110" s="311"/>
      <c r="AE110" s="311"/>
    </row>
    <row r="114" spans="1:63" s="310" customFormat="1">
      <c r="A114" s="311"/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84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</row>
    <row r="115" spans="1:63" s="310" customFormat="1" ht="18">
      <c r="A115" s="311"/>
      <c r="B115" s="31"/>
      <c r="C115" s="306" t="s">
        <v>120</v>
      </c>
      <c r="D115" s="311"/>
      <c r="E115" s="311"/>
      <c r="F115" s="311"/>
      <c r="G115" s="311"/>
      <c r="H115" s="311"/>
      <c r="I115" s="311"/>
      <c r="J115" s="311"/>
      <c r="K115" s="311"/>
      <c r="L115" s="84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E115" s="311"/>
    </row>
    <row r="116" spans="1:63" s="310" customFormat="1">
      <c r="A116" s="311"/>
      <c r="B116" s="31"/>
      <c r="C116" s="311"/>
      <c r="D116" s="311"/>
      <c r="E116" s="311"/>
      <c r="F116" s="311"/>
      <c r="G116" s="311"/>
      <c r="H116" s="311"/>
      <c r="I116" s="311"/>
      <c r="J116" s="311"/>
      <c r="K116" s="311"/>
      <c r="L116" s="84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311"/>
      <c r="AE116" s="311"/>
    </row>
    <row r="117" spans="1:63" s="310" customFormat="1" ht="12.75">
      <c r="A117" s="311"/>
      <c r="B117" s="31"/>
      <c r="C117" s="451" t="s">
        <v>15</v>
      </c>
      <c r="D117" s="311"/>
      <c r="E117" s="311"/>
      <c r="F117" s="311"/>
      <c r="G117" s="311"/>
      <c r="H117" s="311"/>
      <c r="I117" s="311"/>
      <c r="J117" s="311"/>
      <c r="K117" s="311"/>
      <c r="L117" s="84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</row>
    <row r="118" spans="1:63" s="310" customFormat="1" ht="23.25" customHeight="1">
      <c r="A118" s="311"/>
      <c r="B118" s="31"/>
      <c r="C118" s="311"/>
      <c r="D118" s="311"/>
      <c r="E118" s="546" t="str">
        <f>E7</f>
        <v>REZIDENCE PRAŽSKÁ – BENEŠOV - IO.08 PŘÍPOJKA HORKOVOD</v>
      </c>
      <c r="F118" s="547"/>
      <c r="G118" s="547"/>
      <c r="H118" s="547"/>
      <c r="I118" s="311"/>
      <c r="J118" s="311"/>
      <c r="K118" s="311"/>
      <c r="L118" s="84"/>
      <c r="S118" s="311"/>
      <c r="T118" s="311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311"/>
      <c r="AE118" s="311"/>
    </row>
    <row r="119" spans="1:63" s="310" customFormat="1">
      <c r="A119" s="311"/>
      <c r="B119" s="31"/>
      <c r="C119" s="311"/>
      <c r="D119" s="311"/>
      <c r="E119" s="311"/>
      <c r="F119" s="311"/>
      <c r="G119" s="311"/>
      <c r="H119" s="311"/>
      <c r="I119" s="311"/>
      <c r="J119" s="311"/>
      <c r="K119" s="311"/>
      <c r="L119" s="84"/>
      <c r="S119" s="311"/>
      <c r="T119" s="311"/>
      <c r="U119" s="311"/>
      <c r="V119" s="311"/>
      <c r="W119" s="311"/>
      <c r="X119" s="311"/>
      <c r="Y119" s="311"/>
      <c r="Z119" s="311"/>
      <c r="AA119" s="311"/>
      <c r="AB119" s="311"/>
      <c r="AC119" s="311"/>
      <c r="AD119" s="311"/>
      <c r="AE119" s="311"/>
    </row>
    <row r="120" spans="1:63" s="310" customFormat="1" ht="12.75">
      <c r="A120" s="311"/>
      <c r="B120" s="31"/>
      <c r="C120" s="451" t="s">
        <v>19</v>
      </c>
      <c r="D120" s="311"/>
      <c r="E120" s="311"/>
      <c r="F120" s="314" t="str">
        <f>F10</f>
        <v>Benešov</v>
      </c>
      <c r="G120" s="311"/>
      <c r="H120" s="311"/>
      <c r="I120" s="451" t="s">
        <v>21</v>
      </c>
      <c r="J120" s="313" t="str">
        <f>IF(J10="","",J10)</f>
        <v>22. 1. 2025</v>
      </c>
      <c r="K120" s="311"/>
      <c r="L120" s="84"/>
      <c r="S120" s="311"/>
      <c r="T120" s="311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311"/>
      <c r="AE120" s="311"/>
    </row>
    <row r="121" spans="1:63" s="310" customFormat="1">
      <c r="A121" s="311"/>
      <c r="B121" s="31"/>
      <c r="C121" s="311"/>
      <c r="D121" s="311"/>
      <c r="E121" s="311"/>
      <c r="F121" s="311"/>
      <c r="G121" s="311"/>
      <c r="H121" s="311"/>
      <c r="I121" s="311"/>
      <c r="J121" s="311"/>
      <c r="K121" s="311"/>
      <c r="L121" s="84"/>
      <c r="S121" s="311"/>
      <c r="T121" s="311"/>
      <c r="U121" s="311"/>
      <c r="V121" s="311"/>
      <c r="W121" s="311"/>
      <c r="X121" s="311"/>
      <c r="Y121" s="311"/>
      <c r="Z121" s="311"/>
      <c r="AA121" s="311"/>
      <c r="AB121" s="311"/>
      <c r="AC121" s="311"/>
      <c r="AD121" s="311"/>
      <c r="AE121" s="311"/>
    </row>
    <row r="122" spans="1:63" s="310" customFormat="1" ht="25.5">
      <c r="A122" s="311"/>
      <c r="B122" s="31"/>
      <c r="C122" s="451" t="s">
        <v>22</v>
      </c>
      <c r="D122" s="311"/>
      <c r="E122" s="311"/>
      <c r="F122" s="314" t="str">
        <f>E13</f>
        <v>Městská tepelná zařízení s.r.o.</v>
      </c>
      <c r="G122" s="311"/>
      <c r="H122" s="311"/>
      <c r="I122" s="451" t="s">
        <v>28</v>
      </c>
      <c r="J122" s="316" t="str">
        <f>E19</f>
        <v>LORENC TZB spol. s.r.o.</v>
      </c>
      <c r="K122" s="311"/>
      <c r="L122" s="84"/>
      <c r="S122" s="311"/>
      <c r="T122" s="311"/>
      <c r="U122" s="311"/>
      <c r="V122" s="311"/>
      <c r="W122" s="311"/>
      <c r="X122" s="311"/>
      <c r="Y122" s="311"/>
      <c r="Z122" s="311"/>
      <c r="AA122" s="311"/>
      <c r="AB122" s="311"/>
      <c r="AC122" s="311"/>
      <c r="AD122" s="311"/>
      <c r="AE122" s="311"/>
    </row>
    <row r="123" spans="1:63" s="310" customFormat="1" ht="12.75">
      <c r="A123" s="311"/>
      <c r="B123" s="31"/>
      <c r="C123" s="451" t="s">
        <v>26</v>
      </c>
      <c r="D123" s="311"/>
      <c r="E123" s="311"/>
      <c r="F123" s="314" t="str">
        <f>IF(E16="","",E16)</f>
        <v xml:space="preserve"> </v>
      </c>
      <c r="G123" s="311"/>
      <c r="H123" s="311"/>
      <c r="I123" s="451" t="s">
        <v>31</v>
      </c>
      <c r="J123" s="316" t="str">
        <f>E22</f>
        <v>Martin Škrabal</v>
      </c>
      <c r="K123" s="311"/>
      <c r="L123" s="84"/>
      <c r="S123" s="311"/>
      <c r="T123" s="311"/>
      <c r="U123" s="311"/>
      <c r="V123" s="311"/>
      <c r="W123" s="311"/>
      <c r="X123" s="311"/>
      <c r="Y123" s="311"/>
      <c r="Z123" s="311"/>
      <c r="AA123" s="311"/>
      <c r="AB123" s="311"/>
      <c r="AC123" s="311"/>
      <c r="AD123" s="311"/>
      <c r="AE123" s="311"/>
    </row>
    <row r="124" spans="1:63" s="310" customFormat="1">
      <c r="A124" s="311"/>
      <c r="B124" s="31"/>
      <c r="C124" s="311"/>
      <c r="D124" s="311"/>
      <c r="E124" s="311"/>
      <c r="F124" s="311"/>
      <c r="G124" s="311"/>
      <c r="H124" s="311"/>
      <c r="I124" s="311"/>
      <c r="J124" s="311"/>
      <c r="K124" s="311"/>
      <c r="L124" s="84"/>
      <c r="S124" s="311"/>
      <c r="T124" s="311"/>
      <c r="U124" s="311"/>
      <c r="V124" s="311"/>
      <c r="W124" s="311"/>
      <c r="X124" s="311"/>
      <c r="Y124" s="311"/>
      <c r="Z124" s="311"/>
      <c r="AA124" s="311"/>
      <c r="AB124" s="311"/>
      <c r="AC124" s="311"/>
      <c r="AD124" s="311"/>
      <c r="AE124" s="311"/>
    </row>
    <row r="125" spans="1:63" s="368" customFormat="1" ht="24">
      <c r="A125" s="360"/>
      <c r="B125" s="110"/>
      <c r="C125" s="111" t="s">
        <v>121</v>
      </c>
      <c r="D125" s="112" t="s">
        <v>55</v>
      </c>
      <c r="E125" s="112" t="s">
        <v>51</v>
      </c>
      <c r="F125" s="112" t="s">
        <v>52</v>
      </c>
      <c r="G125" s="112" t="s">
        <v>122</v>
      </c>
      <c r="H125" s="112" t="s">
        <v>123</v>
      </c>
      <c r="I125" s="112" t="s">
        <v>124</v>
      </c>
      <c r="J125" s="112" t="s">
        <v>114</v>
      </c>
      <c r="K125" s="113" t="s">
        <v>125</v>
      </c>
      <c r="L125" s="114"/>
      <c r="M125" s="55" t="s">
        <v>3</v>
      </c>
      <c r="N125" s="56" t="s">
        <v>40</v>
      </c>
      <c r="O125" s="56" t="s">
        <v>126</v>
      </c>
      <c r="P125" s="56" t="s">
        <v>127</v>
      </c>
      <c r="Q125" s="56" t="s">
        <v>128</v>
      </c>
      <c r="R125" s="56" t="s">
        <v>129</v>
      </c>
      <c r="S125" s="56" t="s">
        <v>130</v>
      </c>
      <c r="T125" s="57" t="s">
        <v>131</v>
      </c>
      <c r="U125" s="360"/>
      <c r="V125" s="360"/>
      <c r="W125" s="360"/>
      <c r="X125" s="360"/>
      <c r="Y125" s="360"/>
      <c r="Z125" s="360"/>
      <c r="AA125" s="360"/>
      <c r="AB125" s="360"/>
      <c r="AC125" s="360"/>
      <c r="AD125" s="360"/>
      <c r="AE125" s="360"/>
    </row>
    <row r="126" spans="1:63" s="310" customFormat="1" ht="15.75">
      <c r="A126" s="311"/>
      <c r="B126" s="31"/>
      <c r="C126" s="458" t="s">
        <v>132</v>
      </c>
      <c r="D126" s="311"/>
      <c r="E126" s="311"/>
      <c r="F126" s="311"/>
      <c r="G126" s="311"/>
      <c r="H126" s="311"/>
      <c r="I126" s="311"/>
      <c r="J126" s="459">
        <f>BK126</f>
        <v>0</v>
      </c>
      <c r="K126" s="311"/>
      <c r="L126" s="31"/>
      <c r="M126" s="58"/>
      <c r="N126" s="49"/>
      <c r="O126" s="59"/>
      <c r="P126" s="116">
        <f>P127+P295+P302+P304</f>
        <v>65.540856000000005</v>
      </c>
      <c r="Q126" s="59"/>
      <c r="R126" s="116">
        <f>R127+R295+R302+R304</f>
        <v>13.755382000000001</v>
      </c>
      <c r="S126" s="59"/>
      <c r="T126" s="117">
        <f>T127+T295+T302+T304</f>
        <v>9.7810000000000024</v>
      </c>
      <c r="U126" s="311"/>
      <c r="V126" s="311"/>
      <c r="W126" s="311"/>
      <c r="X126" s="311"/>
      <c r="Y126" s="311"/>
      <c r="Z126" s="311"/>
      <c r="AA126" s="311"/>
      <c r="AB126" s="311"/>
      <c r="AC126" s="311"/>
      <c r="AD126" s="311"/>
      <c r="AE126" s="311"/>
      <c r="AT126" s="304" t="s">
        <v>69</v>
      </c>
      <c r="AU126" s="304" t="s">
        <v>115</v>
      </c>
      <c r="BK126" s="376">
        <f>BK127+BK295+BK302+BK304</f>
        <v>0</v>
      </c>
    </row>
    <row r="127" spans="1:63" s="377" customFormat="1" ht="15">
      <c r="B127" s="119"/>
      <c r="D127" s="386" t="s">
        <v>69</v>
      </c>
      <c r="E127" s="460" t="s">
        <v>133</v>
      </c>
      <c r="F127" s="460" t="s">
        <v>134</v>
      </c>
      <c r="J127" s="461">
        <f>BK127</f>
        <v>0</v>
      </c>
      <c r="L127" s="119"/>
      <c r="M127" s="123"/>
      <c r="P127" s="462">
        <f>P128+P197+P202+P237+P261+P293</f>
        <v>64.795256000000009</v>
      </c>
      <c r="R127" s="462">
        <f>R128+R197+R202+R237+R261+R293</f>
        <v>13.741814000000002</v>
      </c>
      <c r="T127" s="126">
        <f>T128+T197+T202+T237+T261+T293</f>
        <v>9.7810000000000024</v>
      </c>
      <c r="AR127" s="386" t="s">
        <v>75</v>
      </c>
      <c r="AT127" s="387" t="s">
        <v>69</v>
      </c>
      <c r="AU127" s="387" t="s">
        <v>70</v>
      </c>
      <c r="AY127" s="386" t="s">
        <v>135</v>
      </c>
      <c r="BK127" s="388">
        <f>BK128+BK197+BK202+BK237+BK261+BK293</f>
        <v>0</v>
      </c>
    </row>
    <row r="128" spans="1:63" s="377" customFormat="1" ht="12.75">
      <c r="B128" s="119"/>
      <c r="D128" s="386" t="s">
        <v>69</v>
      </c>
      <c r="E128" s="463" t="s">
        <v>75</v>
      </c>
      <c r="F128" s="463" t="s">
        <v>136</v>
      </c>
      <c r="J128" s="464">
        <f>BK128</f>
        <v>0</v>
      </c>
      <c r="L128" s="119"/>
      <c r="M128" s="123"/>
      <c r="P128" s="462">
        <f>SUM(P129:P196)</f>
        <v>38.989780000000003</v>
      </c>
      <c r="R128" s="462">
        <f>SUM(R129:R196)</f>
        <v>12.021840000000001</v>
      </c>
      <c r="T128" s="126">
        <f>SUM(T129:T196)</f>
        <v>9.5770000000000017</v>
      </c>
      <c r="AR128" s="386" t="s">
        <v>75</v>
      </c>
      <c r="AT128" s="387" t="s">
        <v>69</v>
      </c>
      <c r="AU128" s="387" t="s">
        <v>75</v>
      </c>
      <c r="AY128" s="386" t="s">
        <v>135</v>
      </c>
      <c r="BK128" s="388">
        <f>SUM(BK129:BK196)</f>
        <v>0</v>
      </c>
    </row>
    <row r="129" spans="1:65" s="310" customFormat="1" ht="24.2" customHeight="1">
      <c r="A129" s="311"/>
      <c r="B129" s="131"/>
      <c r="C129" s="132" t="s">
        <v>75</v>
      </c>
      <c r="D129" s="132" t="s">
        <v>137</v>
      </c>
      <c r="E129" s="133" t="s">
        <v>2037</v>
      </c>
      <c r="F129" s="134" t="s">
        <v>2038</v>
      </c>
      <c r="G129" s="135" t="s">
        <v>140</v>
      </c>
      <c r="H129" s="136">
        <v>3.9</v>
      </c>
      <c r="I129" s="137"/>
      <c r="J129" s="137">
        <f>ROUND(I129*H129,2)</f>
        <v>0</v>
      </c>
      <c r="K129" s="134" t="s">
        <v>1800</v>
      </c>
      <c r="L129" s="31"/>
      <c r="M129" s="138" t="s">
        <v>3</v>
      </c>
      <c r="N129" s="465" t="s">
        <v>42</v>
      </c>
      <c r="O129" s="466">
        <v>4.7E-2</v>
      </c>
      <c r="P129" s="466">
        <f>O129*H129</f>
        <v>0.18329999999999999</v>
      </c>
      <c r="Q129" s="466">
        <v>0</v>
      </c>
      <c r="R129" s="466">
        <f>Q129*H129</f>
        <v>0</v>
      </c>
      <c r="S129" s="466">
        <v>0.26</v>
      </c>
      <c r="T129" s="141">
        <f>S129*H129</f>
        <v>1.014</v>
      </c>
      <c r="U129" s="311"/>
      <c r="V129" s="311"/>
      <c r="W129" s="311"/>
      <c r="X129" s="311"/>
      <c r="Y129" s="311"/>
      <c r="Z129" s="311"/>
      <c r="AA129" s="311"/>
      <c r="AB129" s="311"/>
      <c r="AC129" s="311"/>
      <c r="AD129" s="311"/>
      <c r="AE129" s="311"/>
      <c r="AR129" s="401" t="s">
        <v>142</v>
      </c>
      <c r="AT129" s="401" t="s">
        <v>137</v>
      </c>
      <c r="AU129" s="401" t="s">
        <v>77</v>
      </c>
      <c r="AY129" s="304" t="s">
        <v>135</v>
      </c>
      <c r="BE129" s="402">
        <f>IF(N129="základní",J129,0)</f>
        <v>0</v>
      </c>
      <c r="BF129" s="402">
        <f>IF(N129="snížená",J129,0)</f>
        <v>0</v>
      </c>
      <c r="BG129" s="402">
        <f>IF(N129="zákl. přenesená",J129,0)</f>
        <v>0</v>
      </c>
      <c r="BH129" s="402">
        <f>IF(N129="sníž. přenesená",J129,0)</f>
        <v>0</v>
      </c>
      <c r="BI129" s="402">
        <f>IF(N129="nulová",J129,0)</f>
        <v>0</v>
      </c>
      <c r="BJ129" s="304" t="s">
        <v>77</v>
      </c>
      <c r="BK129" s="402">
        <f>ROUND(I129*H129,2)</f>
        <v>0</v>
      </c>
      <c r="BL129" s="304" t="s">
        <v>142</v>
      </c>
      <c r="BM129" s="401" t="s">
        <v>2039</v>
      </c>
    </row>
    <row r="130" spans="1:65" s="403" customFormat="1">
      <c r="B130" s="151"/>
      <c r="D130" s="467" t="s">
        <v>144</v>
      </c>
      <c r="E130" s="412" t="s">
        <v>3</v>
      </c>
      <c r="F130" s="468" t="s">
        <v>2040</v>
      </c>
      <c r="H130" s="469">
        <v>3.9</v>
      </c>
      <c r="L130" s="151"/>
      <c r="M130" s="155"/>
      <c r="T130" s="157"/>
      <c r="AT130" s="412" t="s">
        <v>144</v>
      </c>
      <c r="AU130" s="412" t="s">
        <v>77</v>
      </c>
      <c r="AV130" s="403" t="s">
        <v>77</v>
      </c>
      <c r="AW130" s="403" t="s">
        <v>30</v>
      </c>
      <c r="AX130" s="403" t="s">
        <v>70</v>
      </c>
      <c r="AY130" s="412" t="s">
        <v>135</v>
      </c>
    </row>
    <row r="131" spans="1:65" s="413" customFormat="1">
      <c r="B131" s="189"/>
      <c r="D131" s="467" t="s">
        <v>144</v>
      </c>
      <c r="E131" s="421" t="s">
        <v>3</v>
      </c>
      <c r="F131" s="470" t="s">
        <v>1803</v>
      </c>
      <c r="H131" s="471">
        <v>3.9</v>
      </c>
      <c r="L131" s="189"/>
      <c r="M131" s="193"/>
      <c r="T131" s="195"/>
      <c r="AT131" s="421" t="s">
        <v>144</v>
      </c>
      <c r="AU131" s="421" t="s">
        <v>77</v>
      </c>
      <c r="AV131" s="413" t="s">
        <v>152</v>
      </c>
      <c r="AW131" s="413" t="s">
        <v>30</v>
      </c>
      <c r="AX131" s="413" t="s">
        <v>70</v>
      </c>
      <c r="AY131" s="421" t="s">
        <v>135</v>
      </c>
    </row>
    <row r="132" spans="1:65" s="422" customFormat="1">
      <c r="B132" s="158"/>
      <c r="D132" s="467" t="s">
        <v>144</v>
      </c>
      <c r="E132" s="430" t="s">
        <v>3</v>
      </c>
      <c r="F132" s="472" t="s">
        <v>147</v>
      </c>
      <c r="H132" s="473">
        <v>3.9</v>
      </c>
      <c r="L132" s="158"/>
      <c r="M132" s="162"/>
      <c r="T132" s="164"/>
      <c r="AT132" s="430" t="s">
        <v>144</v>
      </c>
      <c r="AU132" s="430" t="s">
        <v>77</v>
      </c>
      <c r="AV132" s="422" t="s">
        <v>142</v>
      </c>
      <c r="AW132" s="422" t="s">
        <v>30</v>
      </c>
      <c r="AX132" s="422" t="s">
        <v>75</v>
      </c>
      <c r="AY132" s="430" t="s">
        <v>135</v>
      </c>
    </row>
    <row r="133" spans="1:65" s="310" customFormat="1" ht="33" customHeight="1">
      <c r="A133" s="311"/>
      <c r="B133" s="131"/>
      <c r="C133" s="132" t="s">
        <v>77</v>
      </c>
      <c r="D133" s="132" t="s">
        <v>137</v>
      </c>
      <c r="E133" s="133" t="s">
        <v>2041</v>
      </c>
      <c r="F133" s="134" t="s">
        <v>2042</v>
      </c>
      <c r="G133" s="135" t="s">
        <v>140</v>
      </c>
      <c r="H133" s="136">
        <v>7.2</v>
      </c>
      <c r="I133" s="137"/>
      <c r="J133" s="137">
        <f>ROUND(I133*H133,2)</f>
        <v>0</v>
      </c>
      <c r="K133" s="134" t="s">
        <v>1800</v>
      </c>
      <c r="L133" s="31"/>
      <c r="M133" s="138" t="s">
        <v>3</v>
      </c>
      <c r="N133" s="465" t="s">
        <v>42</v>
      </c>
      <c r="O133" s="466">
        <v>0.30099999999999999</v>
      </c>
      <c r="P133" s="466">
        <f>O133*H133</f>
        <v>2.1671999999999998</v>
      </c>
      <c r="Q133" s="466">
        <v>0</v>
      </c>
      <c r="R133" s="466">
        <f>Q133*H133</f>
        <v>0</v>
      </c>
      <c r="S133" s="466">
        <v>0.44</v>
      </c>
      <c r="T133" s="141">
        <f>S133*H133</f>
        <v>3.1680000000000001</v>
      </c>
      <c r="U133" s="311"/>
      <c r="V133" s="311"/>
      <c r="W133" s="311"/>
      <c r="X133" s="311"/>
      <c r="Y133" s="311"/>
      <c r="Z133" s="311"/>
      <c r="AA133" s="311"/>
      <c r="AB133" s="311"/>
      <c r="AC133" s="311"/>
      <c r="AD133" s="311"/>
      <c r="AE133" s="311"/>
      <c r="AR133" s="401" t="s">
        <v>142</v>
      </c>
      <c r="AT133" s="401" t="s">
        <v>137</v>
      </c>
      <c r="AU133" s="401" t="s">
        <v>77</v>
      </c>
      <c r="AY133" s="304" t="s">
        <v>135</v>
      </c>
      <c r="BE133" s="402">
        <f>IF(N133="základní",J133,0)</f>
        <v>0</v>
      </c>
      <c r="BF133" s="402">
        <f>IF(N133="snížená",J133,0)</f>
        <v>0</v>
      </c>
      <c r="BG133" s="402">
        <f>IF(N133="zákl. přenesená",J133,0)</f>
        <v>0</v>
      </c>
      <c r="BH133" s="402">
        <f>IF(N133="sníž. přenesená",J133,0)</f>
        <v>0</v>
      </c>
      <c r="BI133" s="402">
        <f>IF(N133="nulová",J133,0)</f>
        <v>0</v>
      </c>
      <c r="BJ133" s="304" t="s">
        <v>77</v>
      </c>
      <c r="BK133" s="402">
        <f>ROUND(I133*H133,2)</f>
        <v>0</v>
      </c>
      <c r="BL133" s="304" t="s">
        <v>142</v>
      </c>
      <c r="BM133" s="401" t="s">
        <v>1801</v>
      </c>
    </row>
    <row r="134" spans="1:65" s="403" customFormat="1">
      <c r="B134" s="151"/>
      <c r="D134" s="467" t="s">
        <v>144</v>
      </c>
      <c r="E134" s="412" t="s">
        <v>3</v>
      </c>
      <c r="F134" s="468" t="s">
        <v>2043</v>
      </c>
      <c r="H134" s="469">
        <v>7.2</v>
      </c>
      <c r="L134" s="151"/>
      <c r="M134" s="155"/>
      <c r="T134" s="157"/>
      <c r="AT134" s="412" t="s">
        <v>144</v>
      </c>
      <c r="AU134" s="412" t="s">
        <v>77</v>
      </c>
      <c r="AV134" s="403" t="s">
        <v>77</v>
      </c>
      <c r="AW134" s="403" t="s">
        <v>30</v>
      </c>
      <c r="AX134" s="403" t="s">
        <v>70</v>
      </c>
      <c r="AY134" s="412" t="s">
        <v>135</v>
      </c>
    </row>
    <row r="135" spans="1:65" s="413" customFormat="1">
      <c r="B135" s="189"/>
      <c r="D135" s="467" t="s">
        <v>144</v>
      </c>
      <c r="E135" s="421" t="s">
        <v>3</v>
      </c>
      <c r="F135" s="470" t="s">
        <v>1803</v>
      </c>
      <c r="H135" s="471">
        <v>7.2</v>
      </c>
      <c r="L135" s="189"/>
      <c r="M135" s="193"/>
      <c r="T135" s="195"/>
      <c r="AT135" s="421" t="s">
        <v>144</v>
      </c>
      <c r="AU135" s="421" t="s">
        <v>77</v>
      </c>
      <c r="AV135" s="413" t="s">
        <v>152</v>
      </c>
      <c r="AW135" s="413" t="s">
        <v>30</v>
      </c>
      <c r="AX135" s="413" t="s">
        <v>70</v>
      </c>
      <c r="AY135" s="421" t="s">
        <v>135</v>
      </c>
    </row>
    <row r="136" spans="1:65" s="422" customFormat="1">
      <c r="B136" s="158"/>
      <c r="D136" s="467" t="s">
        <v>144</v>
      </c>
      <c r="E136" s="430" t="s">
        <v>3</v>
      </c>
      <c r="F136" s="472" t="s">
        <v>147</v>
      </c>
      <c r="H136" s="473">
        <v>7.2</v>
      </c>
      <c r="L136" s="158"/>
      <c r="M136" s="162"/>
      <c r="T136" s="164"/>
      <c r="AT136" s="430" t="s">
        <v>144</v>
      </c>
      <c r="AU136" s="430" t="s">
        <v>77</v>
      </c>
      <c r="AV136" s="422" t="s">
        <v>142</v>
      </c>
      <c r="AW136" s="422" t="s">
        <v>30</v>
      </c>
      <c r="AX136" s="422" t="s">
        <v>75</v>
      </c>
      <c r="AY136" s="430" t="s">
        <v>135</v>
      </c>
    </row>
    <row r="137" spans="1:65" s="310" customFormat="1" ht="33" customHeight="1">
      <c r="A137" s="311"/>
      <c r="B137" s="131"/>
      <c r="C137" s="132" t="s">
        <v>152</v>
      </c>
      <c r="D137" s="132" t="s">
        <v>137</v>
      </c>
      <c r="E137" s="133" t="s">
        <v>2044</v>
      </c>
      <c r="F137" s="134" t="s">
        <v>2045</v>
      </c>
      <c r="G137" s="135" t="s">
        <v>140</v>
      </c>
      <c r="H137" s="136">
        <v>9</v>
      </c>
      <c r="I137" s="137"/>
      <c r="J137" s="137">
        <f>ROUND(I137*H137,2)</f>
        <v>0</v>
      </c>
      <c r="K137" s="134" t="s">
        <v>1800</v>
      </c>
      <c r="L137" s="31"/>
      <c r="M137" s="138" t="s">
        <v>3</v>
      </c>
      <c r="N137" s="465" t="s">
        <v>42</v>
      </c>
      <c r="O137" s="466">
        <v>0.50600000000000001</v>
      </c>
      <c r="P137" s="466">
        <f>O137*H137</f>
        <v>4.5540000000000003</v>
      </c>
      <c r="Q137" s="466">
        <v>0</v>
      </c>
      <c r="R137" s="466">
        <f>Q137*H137</f>
        <v>0</v>
      </c>
      <c r="S137" s="466">
        <v>0.32500000000000001</v>
      </c>
      <c r="T137" s="141">
        <f>S137*H137</f>
        <v>2.9250000000000003</v>
      </c>
      <c r="U137" s="311"/>
      <c r="V137" s="311"/>
      <c r="W137" s="311"/>
      <c r="X137" s="311"/>
      <c r="Y137" s="311"/>
      <c r="Z137" s="311"/>
      <c r="AA137" s="311"/>
      <c r="AB137" s="311"/>
      <c r="AC137" s="311"/>
      <c r="AD137" s="311"/>
      <c r="AE137" s="311"/>
      <c r="AR137" s="401" t="s">
        <v>142</v>
      </c>
      <c r="AT137" s="401" t="s">
        <v>137</v>
      </c>
      <c r="AU137" s="401" t="s">
        <v>77</v>
      </c>
      <c r="AY137" s="304" t="s">
        <v>135</v>
      </c>
      <c r="BE137" s="402">
        <f>IF(N137="základní",J137,0)</f>
        <v>0</v>
      </c>
      <c r="BF137" s="402">
        <f>IF(N137="snížená",J137,0)</f>
        <v>0</v>
      </c>
      <c r="BG137" s="402">
        <f>IF(N137="zákl. přenesená",J137,0)</f>
        <v>0</v>
      </c>
      <c r="BH137" s="402">
        <f>IF(N137="sníž. přenesená",J137,0)</f>
        <v>0</v>
      </c>
      <c r="BI137" s="402">
        <f>IF(N137="nulová",J137,0)</f>
        <v>0</v>
      </c>
      <c r="BJ137" s="304" t="s">
        <v>77</v>
      </c>
      <c r="BK137" s="402">
        <f>ROUND(I137*H137,2)</f>
        <v>0</v>
      </c>
      <c r="BL137" s="304" t="s">
        <v>142</v>
      </c>
      <c r="BM137" s="401" t="s">
        <v>1806</v>
      </c>
    </row>
    <row r="138" spans="1:65" s="403" customFormat="1">
      <c r="B138" s="151"/>
      <c r="D138" s="467" t="s">
        <v>144</v>
      </c>
      <c r="E138" s="412" t="s">
        <v>3</v>
      </c>
      <c r="F138" s="468" t="s">
        <v>2046</v>
      </c>
      <c r="H138" s="469">
        <v>9</v>
      </c>
      <c r="L138" s="151"/>
      <c r="M138" s="155"/>
      <c r="T138" s="157"/>
      <c r="AT138" s="412" t="s">
        <v>144</v>
      </c>
      <c r="AU138" s="412" t="s">
        <v>77</v>
      </c>
      <c r="AV138" s="403" t="s">
        <v>77</v>
      </c>
      <c r="AW138" s="403" t="s">
        <v>30</v>
      </c>
      <c r="AX138" s="403" t="s">
        <v>70</v>
      </c>
      <c r="AY138" s="412" t="s">
        <v>135</v>
      </c>
    </row>
    <row r="139" spans="1:65" s="413" customFormat="1">
      <c r="B139" s="189"/>
      <c r="D139" s="467" t="s">
        <v>144</v>
      </c>
      <c r="E139" s="421" t="s">
        <v>3</v>
      </c>
      <c r="F139" s="470" t="s">
        <v>1803</v>
      </c>
      <c r="H139" s="471">
        <v>9</v>
      </c>
      <c r="L139" s="189"/>
      <c r="M139" s="193"/>
      <c r="T139" s="195"/>
      <c r="AT139" s="421" t="s">
        <v>144</v>
      </c>
      <c r="AU139" s="421" t="s">
        <v>77</v>
      </c>
      <c r="AV139" s="413" t="s">
        <v>152</v>
      </c>
      <c r="AW139" s="413" t="s">
        <v>30</v>
      </c>
      <c r="AX139" s="413" t="s">
        <v>70</v>
      </c>
      <c r="AY139" s="421" t="s">
        <v>135</v>
      </c>
    </row>
    <row r="140" spans="1:65" s="422" customFormat="1">
      <c r="B140" s="158"/>
      <c r="D140" s="467" t="s">
        <v>144</v>
      </c>
      <c r="E140" s="430" t="s">
        <v>3</v>
      </c>
      <c r="F140" s="472" t="s">
        <v>147</v>
      </c>
      <c r="H140" s="473">
        <v>9</v>
      </c>
      <c r="L140" s="158"/>
      <c r="M140" s="162"/>
      <c r="T140" s="164"/>
      <c r="AT140" s="430" t="s">
        <v>144</v>
      </c>
      <c r="AU140" s="430" t="s">
        <v>77</v>
      </c>
      <c r="AV140" s="422" t="s">
        <v>142</v>
      </c>
      <c r="AW140" s="422" t="s">
        <v>30</v>
      </c>
      <c r="AX140" s="422" t="s">
        <v>75</v>
      </c>
      <c r="AY140" s="430" t="s">
        <v>135</v>
      </c>
    </row>
    <row r="141" spans="1:65" s="310" customFormat="1" ht="24.2" customHeight="1">
      <c r="A141" s="311"/>
      <c r="B141" s="131"/>
      <c r="C141" s="132" t="s">
        <v>142</v>
      </c>
      <c r="D141" s="132" t="s">
        <v>137</v>
      </c>
      <c r="E141" s="133" t="s">
        <v>2047</v>
      </c>
      <c r="F141" s="134" t="s">
        <v>2048</v>
      </c>
      <c r="G141" s="135" t="s">
        <v>140</v>
      </c>
      <c r="H141" s="136">
        <v>9</v>
      </c>
      <c r="I141" s="137"/>
      <c r="J141" s="137">
        <f>ROUND(I141*H141,2)</f>
        <v>0</v>
      </c>
      <c r="K141" s="134" t="s">
        <v>1800</v>
      </c>
      <c r="L141" s="31"/>
      <c r="M141" s="138" t="s">
        <v>3</v>
      </c>
      <c r="N141" s="465" t="s">
        <v>42</v>
      </c>
      <c r="O141" s="466">
        <v>0.218</v>
      </c>
      <c r="P141" s="466">
        <f>O141*H141</f>
        <v>1.962</v>
      </c>
      <c r="Q141" s="466">
        <v>0</v>
      </c>
      <c r="R141" s="466">
        <f>Q141*H141</f>
        <v>0</v>
      </c>
      <c r="S141" s="466">
        <v>0.22</v>
      </c>
      <c r="T141" s="141">
        <f>S141*H141</f>
        <v>1.98</v>
      </c>
      <c r="U141" s="311"/>
      <c r="V141" s="311"/>
      <c r="W141" s="311"/>
      <c r="X141" s="311"/>
      <c r="Y141" s="311"/>
      <c r="Z141" s="311"/>
      <c r="AA141" s="311"/>
      <c r="AB141" s="311"/>
      <c r="AC141" s="311"/>
      <c r="AD141" s="311"/>
      <c r="AE141" s="311"/>
      <c r="AR141" s="401" t="s">
        <v>142</v>
      </c>
      <c r="AT141" s="401" t="s">
        <v>137</v>
      </c>
      <c r="AU141" s="401" t="s">
        <v>77</v>
      </c>
      <c r="AY141" s="304" t="s">
        <v>135</v>
      </c>
      <c r="BE141" s="402">
        <f>IF(N141="základní",J141,0)</f>
        <v>0</v>
      </c>
      <c r="BF141" s="402">
        <f>IF(N141="snížená",J141,0)</f>
        <v>0</v>
      </c>
      <c r="BG141" s="402">
        <f>IF(N141="zákl. přenesená",J141,0)</f>
        <v>0</v>
      </c>
      <c r="BH141" s="402">
        <f>IF(N141="sníž. přenesená",J141,0)</f>
        <v>0</v>
      </c>
      <c r="BI141" s="402">
        <f>IF(N141="nulová",J141,0)</f>
        <v>0</v>
      </c>
      <c r="BJ141" s="304" t="s">
        <v>77</v>
      </c>
      <c r="BK141" s="402">
        <f>ROUND(I141*H141,2)</f>
        <v>0</v>
      </c>
      <c r="BL141" s="304" t="s">
        <v>142</v>
      </c>
      <c r="BM141" s="401" t="s">
        <v>1810</v>
      </c>
    </row>
    <row r="142" spans="1:65" s="403" customFormat="1">
      <c r="B142" s="151"/>
      <c r="D142" s="467" t="s">
        <v>144</v>
      </c>
      <c r="E142" s="412" t="s">
        <v>3</v>
      </c>
      <c r="F142" s="468" t="s">
        <v>2046</v>
      </c>
      <c r="H142" s="469">
        <v>9</v>
      </c>
      <c r="L142" s="151"/>
      <c r="M142" s="155"/>
      <c r="T142" s="157"/>
      <c r="AT142" s="412" t="s">
        <v>144</v>
      </c>
      <c r="AU142" s="412" t="s">
        <v>77</v>
      </c>
      <c r="AV142" s="403" t="s">
        <v>77</v>
      </c>
      <c r="AW142" s="403" t="s">
        <v>30</v>
      </c>
      <c r="AX142" s="403" t="s">
        <v>70</v>
      </c>
      <c r="AY142" s="412" t="s">
        <v>135</v>
      </c>
    </row>
    <row r="143" spans="1:65" s="413" customFormat="1">
      <c r="B143" s="189"/>
      <c r="D143" s="467" t="s">
        <v>144</v>
      </c>
      <c r="E143" s="421" t="s">
        <v>3</v>
      </c>
      <c r="F143" s="470" t="s">
        <v>1803</v>
      </c>
      <c r="H143" s="471">
        <v>9</v>
      </c>
      <c r="L143" s="189"/>
      <c r="M143" s="193"/>
      <c r="T143" s="195"/>
      <c r="AT143" s="421" t="s">
        <v>144</v>
      </c>
      <c r="AU143" s="421" t="s">
        <v>77</v>
      </c>
      <c r="AV143" s="413" t="s">
        <v>152</v>
      </c>
      <c r="AW143" s="413" t="s">
        <v>30</v>
      </c>
      <c r="AX143" s="413" t="s">
        <v>70</v>
      </c>
      <c r="AY143" s="421" t="s">
        <v>135</v>
      </c>
    </row>
    <row r="144" spans="1:65" s="422" customFormat="1">
      <c r="B144" s="158"/>
      <c r="D144" s="467" t="s">
        <v>144</v>
      </c>
      <c r="E144" s="430" t="s">
        <v>3</v>
      </c>
      <c r="F144" s="472" t="s">
        <v>147</v>
      </c>
      <c r="H144" s="473">
        <v>9</v>
      </c>
      <c r="L144" s="158"/>
      <c r="M144" s="162"/>
      <c r="T144" s="164"/>
      <c r="AT144" s="430" t="s">
        <v>144</v>
      </c>
      <c r="AU144" s="430" t="s">
        <v>77</v>
      </c>
      <c r="AV144" s="422" t="s">
        <v>142</v>
      </c>
      <c r="AW144" s="422" t="s">
        <v>30</v>
      </c>
      <c r="AX144" s="422" t="s">
        <v>75</v>
      </c>
      <c r="AY144" s="430" t="s">
        <v>135</v>
      </c>
    </row>
    <row r="145" spans="1:65" s="310" customFormat="1" ht="16.5" customHeight="1">
      <c r="A145" s="311"/>
      <c r="B145" s="131"/>
      <c r="C145" s="132" t="s">
        <v>161</v>
      </c>
      <c r="D145" s="132" t="s">
        <v>137</v>
      </c>
      <c r="E145" s="133" t="s">
        <v>226</v>
      </c>
      <c r="F145" s="134" t="s">
        <v>2049</v>
      </c>
      <c r="G145" s="135" t="s">
        <v>228</v>
      </c>
      <c r="H145" s="136">
        <v>2</v>
      </c>
      <c r="I145" s="137"/>
      <c r="J145" s="137">
        <f>ROUND(I145*H145,2)</f>
        <v>0</v>
      </c>
      <c r="K145" s="134" t="s">
        <v>1800</v>
      </c>
      <c r="L145" s="31"/>
      <c r="M145" s="138" t="s">
        <v>3</v>
      </c>
      <c r="N145" s="465" t="s">
        <v>41</v>
      </c>
      <c r="O145" s="466">
        <v>0.13300000000000001</v>
      </c>
      <c r="P145" s="466">
        <f>O145*H145</f>
        <v>0.26600000000000001</v>
      </c>
      <c r="Q145" s="466">
        <v>0</v>
      </c>
      <c r="R145" s="466">
        <f>Q145*H145</f>
        <v>0</v>
      </c>
      <c r="S145" s="466">
        <v>0.20499999999999999</v>
      </c>
      <c r="T145" s="141">
        <f>S145*H145</f>
        <v>0.41</v>
      </c>
      <c r="U145" s="311"/>
      <c r="V145" s="311"/>
      <c r="W145" s="311"/>
      <c r="X145" s="311"/>
      <c r="Y145" s="311"/>
      <c r="Z145" s="311"/>
      <c r="AA145" s="311"/>
      <c r="AB145" s="311"/>
      <c r="AC145" s="311"/>
      <c r="AD145" s="311"/>
      <c r="AE145" s="311"/>
      <c r="AR145" s="401" t="s">
        <v>142</v>
      </c>
      <c r="AT145" s="401" t="s">
        <v>137</v>
      </c>
      <c r="AU145" s="401" t="s">
        <v>77</v>
      </c>
      <c r="AY145" s="304" t="s">
        <v>135</v>
      </c>
      <c r="BE145" s="402">
        <f>IF(N145="základní",J145,0)</f>
        <v>0</v>
      </c>
      <c r="BF145" s="402">
        <f>IF(N145="snížená",J145,0)</f>
        <v>0</v>
      </c>
      <c r="BG145" s="402">
        <f>IF(N145="zákl. přenesená",J145,0)</f>
        <v>0</v>
      </c>
      <c r="BH145" s="402">
        <f>IF(N145="sníž. přenesená",J145,0)</f>
        <v>0</v>
      </c>
      <c r="BI145" s="402">
        <f>IF(N145="nulová",J145,0)</f>
        <v>0</v>
      </c>
      <c r="BJ145" s="304" t="s">
        <v>75</v>
      </c>
      <c r="BK145" s="402">
        <f>ROUND(I145*H145,2)</f>
        <v>0</v>
      </c>
      <c r="BL145" s="304" t="s">
        <v>142</v>
      </c>
      <c r="BM145" s="401" t="s">
        <v>2050</v>
      </c>
    </row>
    <row r="146" spans="1:65" s="403" customFormat="1">
      <c r="B146" s="151"/>
      <c r="D146" s="467" t="s">
        <v>144</v>
      </c>
      <c r="E146" s="412" t="s">
        <v>3</v>
      </c>
      <c r="F146" s="468" t="s">
        <v>77</v>
      </c>
      <c r="H146" s="469">
        <v>2</v>
      </c>
      <c r="L146" s="151"/>
      <c r="M146" s="155"/>
      <c r="T146" s="157"/>
      <c r="AT146" s="412" t="s">
        <v>144</v>
      </c>
      <c r="AU146" s="412" t="s">
        <v>77</v>
      </c>
      <c r="AV146" s="403" t="s">
        <v>77</v>
      </c>
      <c r="AW146" s="403" t="s">
        <v>30</v>
      </c>
      <c r="AX146" s="403" t="s">
        <v>70</v>
      </c>
      <c r="AY146" s="412" t="s">
        <v>135</v>
      </c>
    </row>
    <row r="147" spans="1:65" s="413" customFormat="1">
      <c r="B147" s="189"/>
      <c r="D147" s="467" t="s">
        <v>144</v>
      </c>
      <c r="E147" s="421" t="s">
        <v>3</v>
      </c>
      <c r="F147" s="470" t="s">
        <v>1803</v>
      </c>
      <c r="H147" s="471">
        <v>2</v>
      </c>
      <c r="L147" s="189"/>
      <c r="M147" s="193"/>
      <c r="T147" s="195"/>
      <c r="AT147" s="421" t="s">
        <v>144</v>
      </c>
      <c r="AU147" s="421" t="s">
        <v>77</v>
      </c>
      <c r="AV147" s="413" t="s">
        <v>152</v>
      </c>
      <c r="AW147" s="413" t="s">
        <v>30</v>
      </c>
      <c r="AX147" s="413" t="s">
        <v>70</v>
      </c>
      <c r="AY147" s="421" t="s">
        <v>135</v>
      </c>
    </row>
    <row r="148" spans="1:65" s="422" customFormat="1">
      <c r="B148" s="158"/>
      <c r="D148" s="467" t="s">
        <v>144</v>
      </c>
      <c r="E148" s="430" t="s">
        <v>3</v>
      </c>
      <c r="F148" s="472" t="s">
        <v>147</v>
      </c>
      <c r="H148" s="473">
        <v>2</v>
      </c>
      <c r="L148" s="158"/>
      <c r="M148" s="162"/>
      <c r="T148" s="164"/>
      <c r="AT148" s="430" t="s">
        <v>144</v>
      </c>
      <c r="AU148" s="430" t="s">
        <v>77</v>
      </c>
      <c r="AV148" s="422" t="s">
        <v>142</v>
      </c>
      <c r="AW148" s="422" t="s">
        <v>30</v>
      </c>
      <c r="AX148" s="422" t="s">
        <v>75</v>
      </c>
      <c r="AY148" s="430" t="s">
        <v>135</v>
      </c>
    </row>
    <row r="149" spans="1:65" s="310" customFormat="1" ht="16.5" customHeight="1">
      <c r="A149" s="311"/>
      <c r="B149" s="131"/>
      <c r="C149" s="132" t="s">
        <v>166</v>
      </c>
      <c r="D149" s="132" t="s">
        <v>137</v>
      </c>
      <c r="E149" s="133" t="s">
        <v>233</v>
      </c>
      <c r="F149" s="134" t="s">
        <v>2051</v>
      </c>
      <c r="G149" s="135" t="s">
        <v>228</v>
      </c>
      <c r="H149" s="136">
        <v>2</v>
      </c>
      <c r="I149" s="137"/>
      <c r="J149" s="137">
        <f>ROUND(I149*H149,2)</f>
        <v>0</v>
      </c>
      <c r="K149" s="134" t="s">
        <v>1800</v>
      </c>
      <c r="L149" s="31"/>
      <c r="M149" s="138" t="s">
        <v>3</v>
      </c>
      <c r="N149" s="465" t="s">
        <v>41</v>
      </c>
      <c r="O149" s="466">
        <v>9.5000000000000001E-2</v>
      </c>
      <c r="P149" s="466">
        <f>O149*H149</f>
        <v>0.19</v>
      </c>
      <c r="Q149" s="466">
        <v>0</v>
      </c>
      <c r="R149" s="466">
        <f>Q149*H149</f>
        <v>0</v>
      </c>
      <c r="S149" s="466">
        <v>0.04</v>
      </c>
      <c r="T149" s="141">
        <f>S149*H149</f>
        <v>0.08</v>
      </c>
      <c r="U149" s="311"/>
      <c r="V149" s="311"/>
      <c r="W149" s="311"/>
      <c r="X149" s="311"/>
      <c r="Y149" s="311"/>
      <c r="Z149" s="311"/>
      <c r="AA149" s="311"/>
      <c r="AB149" s="311"/>
      <c r="AC149" s="311"/>
      <c r="AD149" s="311"/>
      <c r="AE149" s="311"/>
      <c r="AR149" s="401" t="s">
        <v>142</v>
      </c>
      <c r="AT149" s="401" t="s">
        <v>137</v>
      </c>
      <c r="AU149" s="401" t="s">
        <v>77</v>
      </c>
      <c r="AY149" s="304" t="s">
        <v>135</v>
      </c>
      <c r="BE149" s="402">
        <f>IF(N149="základní",J149,0)</f>
        <v>0</v>
      </c>
      <c r="BF149" s="402">
        <f>IF(N149="snížená",J149,0)</f>
        <v>0</v>
      </c>
      <c r="BG149" s="402">
        <f>IF(N149="zákl. přenesená",J149,0)</f>
        <v>0</v>
      </c>
      <c r="BH149" s="402">
        <f>IF(N149="sníž. přenesená",J149,0)</f>
        <v>0</v>
      </c>
      <c r="BI149" s="402">
        <f>IF(N149="nulová",J149,0)</f>
        <v>0</v>
      </c>
      <c r="BJ149" s="304" t="s">
        <v>75</v>
      </c>
      <c r="BK149" s="402">
        <f>ROUND(I149*H149,2)</f>
        <v>0</v>
      </c>
      <c r="BL149" s="304" t="s">
        <v>142</v>
      </c>
      <c r="BM149" s="401" t="s">
        <v>2052</v>
      </c>
    </row>
    <row r="150" spans="1:65" s="403" customFormat="1">
      <c r="B150" s="151"/>
      <c r="D150" s="467" t="s">
        <v>144</v>
      </c>
      <c r="E150" s="412" t="s">
        <v>3</v>
      </c>
      <c r="F150" s="468" t="s">
        <v>77</v>
      </c>
      <c r="H150" s="469">
        <v>2</v>
      </c>
      <c r="L150" s="151"/>
      <c r="M150" s="155"/>
      <c r="T150" s="157"/>
      <c r="AT150" s="412" t="s">
        <v>144</v>
      </c>
      <c r="AU150" s="412" t="s">
        <v>77</v>
      </c>
      <c r="AV150" s="403" t="s">
        <v>77</v>
      </c>
      <c r="AW150" s="403" t="s">
        <v>30</v>
      </c>
      <c r="AX150" s="403" t="s">
        <v>70</v>
      </c>
      <c r="AY150" s="412" t="s">
        <v>135</v>
      </c>
    </row>
    <row r="151" spans="1:65" s="413" customFormat="1">
      <c r="B151" s="189"/>
      <c r="D151" s="467" t="s">
        <v>144</v>
      </c>
      <c r="E151" s="421" t="s">
        <v>3</v>
      </c>
      <c r="F151" s="470" t="s">
        <v>1803</v>
      </c>
      <c r="H151" s="471">
        <v>2</v>
      </c>
      <c r="L151" s="189"/>
      <c r="M151" s="193"/>
      <c r="T151" s="195"/>
      <c r="AT151" s="421" t="s">
        <v>144</v>
      </c>
      <c r="AU151" s="421" t="s">
        <v>77</v>
      </c>
      <c r="AV151" s="413" t="s">
        <v>152</v>
      </c>
      <c r="AW151" s="413" t="s">
        <v>30</v>
      </c>
      <c r="AX151" s="413" t="s">
        <v>70</v>
      </c>
      <c r="AY151" s="421" t="s">
        <v>135</v>
      </c>
    </row>
    <row r="152" spans="1:65" s="422" customFormat="1">
      <c r="B152" s="158"/>
      <c r="D152" s="467" t="s">
        <v>144</v>
      </c>
      <c r="E152" s="430" t="s">
        <v>3</v>
      </c>
      <c r="F152" s="472" t="s">
        <v>147</v>
      </c>
      <c r="H152" s="473">
        <v>2</v>
      </c>
      <c r="L152" s="158"/>
      <c r="M152" s="162"/>
      <c r="T152" s="164"/>
      <c r="AT152" s="430" t="s">
        <v>144</v>
      </c>
      <c r="AU152" s="430" t="s">
        <v>77</v>
      </c>
      <c r="AV152" s="422" t="s">
        <v>142</v>
      </c>
      <c r="AW152" s="422" t="s">
        <v>30</v>
      </c>
      <c r="AX152" s="422" t="s">
        <v>75</v>
      </c>
      <c r="AY152" s="430" t="s">
        <v>135</v>
      </c>
    </row>
    <row r="153" spans="1:65" s="310" customFormat="1" ht="33" customHeight="1">
      <c r="A153" s="311"/>
      <c r="B153" s="131"/>
      <c r="C153" s="132" t="s">
        <v>171</v>
      </c>
      <c r="D153" s="132" t="s">
        <v>137</v>
      </c>
      <c r="E153" s="133" t="s">
        <v>2053</v>
      </c>
      <c r="F153" s="134" t="s">
        <v>2054</v>
      </c>
      <c r="G153" s="135" t="s">
        <v>244</v>
      </c>
      <c r="H153" s="136">
        <v>10.4</v>
      </c>
      <c r="I153" s="137"/>
      <c r="J153" s="137">
        <f>ROUND(I153*H153,2)</f>
        <v>0</v>
      </c>
      <c r="K153" s="134" t="s">
        <v>1800</v>
      </c>
      <c r="L153" s="31"/>
      <c r="M153" s="138" t="s">
        <v>3</v>
      </c>
      <c r="N153" s="465" t="s">
        <v>42</v>
      </c>
      <c r="O153" s="466">
        <v>1.2669999999999999</v>
      </c>
      <c r="P153" s="466">
        <f>O153*H153</f>
        <v>13.1768</v>
      </c>
      <c r="Q153" s="466">
        <v>0</v>
      </c>
      <c r="R153" s="466">
        <f>Q153*H153</f>
        <v>0</v>
      </c>
      <c r="S153" s="466">
        <v>0</v>
      </c>
      <c r="T153" s="141">
        <f>S153*H153</f>
        <v>0</v>
      </c>
      <c r="U153" s="311"/>
      <c r="V153" s="311"/>
      <c r="W153" s="311"/>
      <c r="X153" s="311"/>
      <c r="Y153" s="311"/>
      <c r="Z153" s="311"/>
      <c r="AA153" s="311"/>
      <c r="AB153" s="311"/>
      <c r="AC153" s="311"/>
      <c r="AD153" s="311"/>
      <c r="AE153" s="311"/>
      <c r="AR153" s="401" t="s">
        <v>142</v>
      </c>
      <c r="AT153" s="401" t="s">
        <v>137</v>
      </c>
      <c r="AU153" s="401" t="s">
        <v>77</v>
      </c>
      <c r="AY153" s="304" t="s">
        <v>135</v>
      </c>
      <c r="BE153" s="402">
        <f>IF(N153="základní",J153,0)</f>
        <v>0</v>
      </c>
      <c r="BF153" s="402">
        <f>IF(N153="snížená",J153,0)</f>
        <v>0</v>
      </c>
      <c r="BG153" s="402">
        <f>IF(N153="zákl. přenesená",J153,0)</f>
        <v>0</v>
      </c>
      <c r="BH153" s="402">
        <f>IF(N153="sníž. přenesená",J153,0)</f>
        <v>0</v>
      </c>
      <c r="BI153" s="402">
        <f>IF(N153="nulová",J153,0)</f>
        <v>0</v>
      </c>
      <c r="BJ153" s="304" t="s">
        <v>77</v>
      </c>
      <c r="BK153" s="402">
        <f>ROUND(I153*H153,2)</f>
        <v>0</v>
      </c>
      <c r="BL153" s="304" t="s">
        <v>142</v>
      </c>
      <c r="BM153" s="401" t="s">
        <v>1818</v>
      </c>
    </row>
    <row r="154" spans="1:65" s="403" customFormat="1">
      <c r="B154" s="151"/>
      <c r="D154" s="467" t="s">
        <v>144</v>
      </c>
      <c r="E154" s="412" t="s">
        <v>3</v>
      </c>
      <c r="F154" s="468" t="s">
        <v>2055</v>
      </c>
      <c r="H154" s="469">
        <v>10.4</v>
      </c>
      <c r="L154" s="151"/>
      <c r="M154" s="155"/>
      <c r="T154" s="157"/>
      <c r="AT154" s="412" t="s">
        <v>144</v>
      </c>
      <c r="AU154" s="412" t="s">
        <v>77</v>
      </c>
      <c r="AV154" s="403" t="s">
        <v>77</v>
      </c>
      <c r="AW154" s="403" t="s">
        <v>30</v>
      </c>
      <c r="AX154" s="403" t="s">
        <v>70</v>
      </c>
      <c r="AY154" s="412" t="s">
        <v>135</v>
      </c>
    </row>
    <row r="155" spans="1:65" s="413" customFormat="1">
      <c r="B155" s="189"/>
      <c r="D155" s="467" t="s">
        <v>144</v>
      </c>
      <c r="E155" s="421" t="s">
        <v>3</v>
      </c>
      <c r="F155" s="470" t="s">
        <v>1803</v>
      </c>
      <c r="H155" s="471">
        <v>10.4</v>
      </c>
      <c r="L155" s="189"/>
      <c r="M155" s="193"/>
      <c r="T155" s="195"/>
      <c r="AT155" s="421" t="s">
        <v>144</v>
      </c>
      <c r="AU155" s="421" t="s">
        <v>77</v>
      </c>
      <c r="AV155" s="413" t="s">
        <v>152</v>
      </c>
      <c r="AW155" s="413" t="s">
        <v>30</v>
      </c>
      <c r="AX155" s="413" t="s">
        <v>70</v>
      </c>
      <c r="AY155" s="421" t="s">
        <v>135</v>
      </c>
    </row>
    <row r="156" spans="1:65" s="422" customFormat="1">
      <c r="B156" s="158"/>
      <c r="D156" s="467" t="s">
        <v>144</v>
      </c>
      <c r="E156" s="430" t="s">
        <v>1769</v>
      </c>
      <c r="F156" s="472" t="s">
        <v>147</v>
      </c>
      <c r="H156" s="473">
        <v>10.4</v>
      </c>
      <c r="L156" s="158"/>
      <c r="M156" s="162"/>
      <c r="T156" s="164"/>
      <c r="AT156" s="430" t="s">
        <v>144</v>
      </c>
      <c r="AU156" s="430" t="s">
        <v>77</v>
      </c>
      <c r="AV156" s="422" t="s">
        <v>142</v>
      </c>
      <c r="AW156" s="422" t="s">
        <v>30</v>
      </c>
      <c r="AX156" s="422" t="s">
        <v>75</v>
      </c>
      <c r="AY156" s="430" t="s">
        <v>135</v>
      </c>
    </row>
    <row r="157" spans="1:65" s="310" customFormat="1" ht="21.75" customHeight="1">
      <c r="A157" s="311"/>
      <c r="B157" s="131"/>
      <c r="C157" s="132" t="s">
        <v>176</v>
      </c>
      <c r="D157" s="132" t="s">
        <v>137</v>
      </c>
      <c r="E157" s="133" t="s">
        <v>1820</v>
      </c>
      <c r="F157" s="134" t="s">
        <v>1821</v>
      </c>
      <c r="G157" s="135" t="s">
        <v>140</v>
      </c>
      <c r="H157" s="136">
        <v>26</v>
      </c>
      <c r="I157" s="137"/>
      <c r="J157" s="137">
        <f>ROUND(I157*H157,2)</f>
        <v>0</v>
      </c>
      <c r="K157" s="134" t="s">
        <v>1800</v>
      </c>
      <c r="L157" s="31"/>
      <c r="M157" s="138" t="s">
        <v>3</v>
      </c>
      <c r="N157" s="465" t="s">
        <v>42</v>
      </c>
      <c r="O157" s="466">
        <v>0.23599999999999999</v>
      </c>
      <c r="P157" s="466">
        <f>O157*H157</f>
        <v>6.1359999999999992</v>
      </c>
      <c r="Q157" s="466">
        <v>8.4000000000000003E-4</v>
      </c>
      <c r="R157" s="466">
        <f>Q157*H157</f>
        <v>2.1840000000000002E-2</v>
      </c>
      <c r="S157" s="466">
        <v>0</v>
      </c>
      <c r="T157" s="141">
        <f>S157*H157</f>
        <v>0</v>
      </c>
      <c r="U157" s="311"/>
      <c r="V157" s="311"/>
      <c r="W157" s="311"/>
      <c r="X157" s="311"/>
      <c r="Y157" s="311"/>
      <c r="Z157" s="311"/>
      <c r="AA157" s="311"/>
      <c r="AB157" s="311"/>
      <c r="AC157" s="311"/>
      <c r="AD157" s="311"/>
      <c r="AE157" s="311"/>
      <c r="AR157" s="401" t="s">
        <v>142</v>
      </c>
      <c r="AT157" s="401" t="s">
        <v>137</v>
      </c>
      <c r="AU157" s="401" t="s">
        <v>77</v>
      </c>
      <c r="AY157" s="304" t="s">
        <v>135</v>
      </c>
      <c r="BE157" s="402">
        <f>IF(N157="základní",J157,0)</f>
        <v>0</v>
      </c>
      <c r="BF157" s="402">
        <f>IF(N157="snížená",J157,0)</f>
        <v>0</v>
      </c>
      <c r="BG157" s="402">
        <f>IF(N157="zákl. přenesená",J157,0)</f>
        <v>0</v>
      </c>
      <c r="BH157" s="402">
        <f>IF(N157="sníž. přenesená",J157,0)</f>
        <v>0</v>
      </c>
      <c r="BI157" s="402">
        <f>IF(N157="nulová",J157,0)</f>
        <v>0</v>
      </c>
      <c r="BJ157" s="304" t="s">
        <v>77</v>
      </c>
      <c r="BK157" s="402">
        <f>ROUND(I157*H157,2)</f>
        <v>0</v>
      </c>
      <c r="BL157" s="304" t="s">
        <v>142</v>
      </c>
      <c r="BM157" s="401" t="s">
        <v>1822</v>
      </c>
    </row>
    <row r="158" spans="1:65" s="403" customFormat="1">
      <c r="B158" s="151"/>
      <c r="D158" s="467" t="s">
        <v>144</v>
      </c>
      <c r="E158" s="412" t="s">
        <v>3</v>
      </c>
      <c r="F158" s="468" t="s">
        <v>2056</v>
      </c>
      <c r="H158" s="469">
        <v>26</v>
      </c>
      <c r="L158" s="151"/>
      <c r="M158" s="155"/>
      <c r="T158" s="157"/>
      <c r="AT158" s="412" t="s">
        <v>144</v>
      </c>
      <c r="AU158" s="412" t="s">
        <v>77</v>
      </c>
      <c r="AV158" s="403" t="s">
        <v>77</v>
      </c>
      <c r="AW158" s="403" t="s">
        <v>30</v>
      </c>
      <c r="AX158" s="403" t="s">
        <v>70</v>
      </c>
      <c r="AY158" s="412" t="s">
        <v>135</v>
      </c>
    </row>
    <row r="159" spans="1:65" s="413" customFormat="1">
      <c r="B159" s="189"/>
      <c r="D159" s="467" t="s">
        <v>144</v>
      </c>
      <c r="E159" s="421" t="s">
        <v>3</v>
      </c>
      <c r="F159" s="470" t="s">
        <v>1803</v>
      </c>
      <c r="H159" s="471">
        <v>26</v>
      </c>
      <c r="L159" s="189"/>
      <c r="M159" s="193"/>
      <c r="T159" s="195"/>
      <c r="AT159" s="421" t="s">
        <v>144</v>
      </c>
      <c r="AU159" s="421" t="s">
        <v>77</v>
      </c>
      <c r="AV159" s="413" t="s">
        <v>152</v>
      </c>
      <c r="AW159" s="413" t="s">
        <v>30</v>
      </c>
      <c r="AX159" s="413" t="s">
        <v>70</v>
      </c>
      <c r="AY159" s="421" t="s">
        <v>135</v>
      </c>
    </row>
    <row r="160" spans="1:65" s="422" customFormat="1">
      <c r="B160" s="158"/>
      <c r="D160" s="467" t="s">
        <v>144</v>
      </c>
      <c r="E160" s="430" t="s">
        <v>3</v>
      </c>
      <c r="F160" s="472" t="s">
        <v>147</v>
      </c>
      <c r="H160" s="473">
        <v>26</v>
      </c>
      <c r="L160" s="158"/>
      <c r="M160" s="162"/>
      <c r="T160" s="164"/>
      <c r="AT160" s="430" t="s">
        <v>144</v>
      </c>
      <c r="AU160" s="430" t="s">
        <v>77</v>
      </c>
      <c r="AV160" s="422" t="s">
        <v>142</v>
      </c>
      <c r="AW160" s="422" t="s">
        <v>30</v>
      </c>
      <c r="AX160" s="422" t="s">
        <v>75</v>
      </c>
      <c r="AY160" s="430" t="s">
        <v>135</v>
      </c>
    </row>
    <row r="161" spans="1:65" s="310" customFormat="1" ht="24.2" customHeight="1">
      <c r="A161" s="311"/>
      <c r="B161" s="131"/>
      <c r="C161" s="132" t="s">
        <v>181</v>
      </c>
      <c r="D161" s="132" t="s">
        <v>137</v>
      </c>
      <c r="E161" s="133" t="s">
        <v>1824</v>
      </c>
      <c r="F161" s="134" t="s">
        <v>1825</v>
      </c>
      <c r="G161" s="135" t="s">
        <v>140</v>
      </c>
      <c r="H161" s="136">
        <v>26</v>
      </c>
      <c r="I161" s="137"/>
      <c r="J161" s="137">
        <f>ROUND(I161*H161,2)</f>
        <v>0</v>
      </c>
      <c r="K161" s="134" t="s">
        <v>1800</v>
      </c>
      <c r="L161" s="31"/>
      <c r="M161" s="138" t="s">
        <v>3</v>
      </c>
      <c r="N161" s="465" t="s">
        <v>42</v>
      </c>
      <c r="O161" s="466">
        <v>0.216</v>
      </c>
      <c r="P161" s="466">
        <f>O161*H161</f>
        <v>5.6159999999999997</v>
      </c>
      <c r="Q161" s="466">
        <v>0</v>
      </c>
      <c r="R161" s="466">
        <f>Q161*H161</f>
        <v>0</v>
      </c>
      <c r="S161" s="466">
        <v>0</v>
      </c>
      <c r="T161" s="141">
        <f>S161*H161</f>
        <v>0</v>
      </c>
      <c r="U161" s="311"/>
      <c r="V161" s="311"/>
      <c r="W161" s="311"/>
      <c r="X161" s="311"/>
      <c r="Y161" s="311"/>
      <c r="Z161" s="311"/>
      <c r="AA161" s="311"/>
      <c r="AB161" s="311"/>
      <c r="AC161" s="311"/>
      <c r="AD161" s="311"/>
      <c r="AE161" s="311"/>
      <c r="AR161" s="401" t="s">
        <v>142</v>
      </c>
      <c r="AT161" s="401" t="s">
        <v>137</v>
      </c>
      <c r="AU161" s="401" t="s">
        <v>77</v>
      </c>
      <c r="AY161" s="304" t="s">
        <v>135</v>
      </c>
      <c r="BE161" s="402">
        <f>IF(N161="základní",J161,0)</f>
        <v>0</v>
      </c>
      <c r="BF161" s="402">
        <f>IF(N161="snížená",J161,0)</f>
        <v>0</v>
      </c>
      <c r="BG161" s="402">
        <f>IF(N161="zákl. přenesená",J161,0)</f>
        <v>0</v>
      </c>
      <c r="BH161" s="402">
        <f>IF(N161="sníž. přenesená",J161,0)</f>
        <v>0</v>
      </c>
      <c r="BI161" s="402">
        <f>IF(N161="nulová",J161,0)</f>
        <v>0</v>
      </c>
      <c r="BJ161" s="304" t="s">
        <v>77</v>
      </c>
      <c r="BK161" s="402">
        <f>ROUND(I161*H161,2)</f>
        <v>0</v>
      </c>
      <c r="BL161" s="304" t="s">
        <v>142</v>
      </c>
      <c r="BM161" s="401" t="s">
        <v>1826</v>
      </c>
    </row>
    <row r="162" spans="1:65" s="310" customFormat="1" ht="37.9" customHeight="1">
      <c r="A162" s="311"/>
      <c r="B162" s="131"/>
      <c r="C162" s="132" t="s">
        <v>186</v>
      </c>
      <c r="D162" s="132" t="s">
        <v>137</v>
      </c>
      <c r="E162" s="133" t="s">
        <v>866</v>
      </c>
      <c r="F162" s="134" t="s">
        <v>1838</v>
      </c>
      <c r="G162" s="135" t="s">
        <v>244</v>
      </c>
      <c r="H162" s="136">
        <v>7.52</v>
      </c>
      <c r="I162" s="137"/>
      <c r="J162" s="137">
        <f>ROUND(I162*H162,2)</f>
        <v>0</v>
      </c>
      <c r="K162" s="134" t="s">
        <v>1800</v>
      </c>
      <c r="L162" s="31"/>
      <c r="M162" s="138" t="s">
        <v>3</v>
      </c>
      <c r="N162" s="465" t="s">
        <v>41</v>
      </c>
      <c r="O162" s="466">
        <v>6.3E-2</v>
      </c>
      <c r="P162" s="466">
        <f>O162*H162</f>
        <v>0.47375999999999996</v>
      </c>
      <c r="Q162" s="466">
        <v>0</v>
      </c>
      <c r="R162" s="466">
        <f>Q162*H162</f>
        <v>0</v>
      </c>
      <c r="S162" s="466">
        <v>0</v>
      </c>
      <c r="T162" s="141">
        <f>S162*H162</f>
        <v>0</v>
      </c>
      <c r="U162" s="311"/>
      <c r="V162" s="311"/>
      <c r="W162" s="311"/>
      <c r="X162" s="311"/>
      <c r="Y162" s="311"/>
      <c r="Z162" s="311"/>
      <c r="AA162" s="311"/>
      <c r="AB162" s="311"/>
      <c r="AC162" s="311"/>
      <c r="AD162" s="311"/>
      <c r="AE162" s="311"/>
      <c r="AR162" s="401" t="s">
        <v>142</v>
      </c>
      <c r="AT162" s="401" t="s">
        <v>137</v>
      </c>
      <c r="AU162" s="401" t="s">
        <v>77</v>
      </c>
      <c r="AY162" s="304" t="s">
        <v>135</v>
      </c>
      <c r="BE162" s="402">
        <f>IF(N162="základní",J162,0)</f>
        <v>0</v>
      </c>
      <c r="BF162" s="402">
        <f>IF(N162="snížená",J162,0)</f>
        <v>0</v>
      </c>
      <c r="BG162" s="402">
        <f>IF(N162="zákl. přenesená",J162,0)</f>
        <v>0</v>
      </c>
      <c r="BH162" s="402">
        <f>IF(N162="sníž. přenesená",J162,0)</f>
        <v>0</v>
      </c>
      <c r="BI162" s="402">
        <f>IF(N162="nulová",J162,0)</f>
        <v>0</v>
      </c>
      <c r="BJ162" s="304" t="s">
        <v>75</v>
      </c>
      <c r="BK162" s="402">
        <f>ROUND(I162*H162,2)</f>
        <v>0</v>
      </c>
      <c r="BL162" s="304" t="s">
        <v>142</v>
      </c>
      <c r="BM162" s="401" t="s">
        <v>1839</v>
      </c>
    </row>
    <row r="163" spans="1:65" s="403" customFormat="1">
      <c r="B163" s="151"/>
      <c r="D163" s="467" t="s">
        <v>144</v>
      </c>
      <c r="E163" s="412" t="s">
        <v>3</v>
      </c>
      <c r="F163" s="468" t="s">
        <v>1771</v>
      </c>
      <c r="H163" s="469">
        <v>7.52</v>
      </c>
      <c r="L163" s="151"/>
      <c r="M163" s="155"/>
      <c r="T163" s="157"/>
      <c r="AT163" s="412" t="s">
        <v>144</v>
      </c>
      <c r="AU163" s="412" t="s">
        <v>77</v>
      </c>
      <c r="AV163" s="403" t="s">
        <v>77</v>
      </c>
      <c r="AW163" s="403" t="s">
        <v>30</v>
      </c>
      <c r="AX163" s="403" t="s">
        <v>70</v>
      </c>
      <c r="AY163" s="412" t="s">
        <v>135</v>
      </c>
    </row>
    <row r="164" spans="1:65" s="413" customFormat="1">
      <c r="B164" s="189"/>
      <c r="D164" s="467" t="s">
        <v>144</v>
      </c>
      <c r="E164" s="421" t="s">
        <v>3</v>
      </c>
      <c r="F164" s="470" t="s">
        <v>1803</v>
      </c>
      <c r="H164" s="471">
        <v>7.52</v>
      </c>
      <c r="L164" s="189"/>
      <c r="M164" s="193"/>
      <c r="T164" s="195"/>
      <c r="AT164" s="421" t="s">
        <v>144</v>
      </c>
      <c r="AU164" s="421" t="s">
        <v>77</v>
      </c>
      <c r="AV164" s="413" t="s">
        <v>152</v>
      </c>
      <c r="AW164" s="413" t="s">
        <v>30</v>
      </c>
      <c r="AX164" s="413" t="s">
        <v>70</v>
      </c>
      <c r="AY164" s="421" t="s">
        <v>135</v>
      </c>
    </row>
    <row r="165" spans="1:65" s="422" customFormat="1">
      <c r="B165" s="158"/>
      <c r="D165" s="467" t="s">
        <v>144</v>
      </c>
      <c r="E165" s="430" t="s">
        <v>3</v>
      </c>
      <c r="F165" s="472" t="s">
        <v>147</v>
      </c>
      <c r="H165" s="473">
        <v>7.52</v>
      </c>
      <c r="L165" s="158"/>
      <c r="M165" s="162"/>
      <c r="T165" s="164"/>
      <c r="AT165" s="430" t="s">
        <v>144</v>
      </c>
      <c r="AU165" s="430" t="s">
        <v>77</v>
      </c>
      <c r="AV165" s="422" t="s">
        <v>142</v>
      </c>
      <c r="AW165" s="422" t="s">
        <v>30</v>
      </c>
      <c r="AX165" s="422" t="s">
        <v>75</v>
      </c>
      <c r="AY165" s="430" t="s">
        <v>135</v>
      </c>
    </row>
    <row r="166" spans="1:65" s="310" customFormat="1" ht="24.2" customHeight="1">
      <c r="A166" s="311"/>
      <c r="B166" s="131"/>
      <c r="C166" s="132" t="s">
        <v>191</v>
      </c>
      <c r="D166" s="132" t="s">
        <v>137</v>
      </c>
      <c r="E166" s="133" t="s">
        <v>875</v>
      </c>
      <c r="F166" s="134" t="s">
        <v>1840</v>
      </c>
      <c r="G166" s="135" t="s">
        <v>244</v>
      </c>
      <c r="H166" s="136">
        <v>7.52</v>
      </c>
      <c r="I166" s="137"/>
      <c r="J166" s="137">
        <f>ROUND(I166*H166,2)</f>
        <v>0</v>
      </c>
      <c r="K166" s="134" t="s">
        <v>1800</v>
      </c>
      <c r="L166" s="31"/>
      <c r="M166" s="138" t="s">
        <v>3</v>
      </c>
      <c r="N166" s="465" t="s">
        <v>41</v>
      </c>
      <c r="O166" s="466">
        <v>7.1999999999999995E-2</v>
      </c>
      <c r="P166" s="466">
        <f>O166*H166</f>
        <v>0.54143999999999992</v>
      </c>
      <c r="Q166" s="466">
        <v>0</v>
      </c>
      <c r="R166" s="466">
        <f>Q166*H166</f>
        <v>0</v>
      </c>
      <c r="S166" s="466">
        <v>0</v>
      </c>
      <c r="T166" s="141">
        <f>S166*H166</f>
        <v>0</v>
      </c>
      <c r="U166" s="311"/>
      <c r="V166" s="311"/>
      <c r="W166" s="311"/>
      <c r="X166" s="311"/>
      <c r="Y166" s="311"/>
      <c r="Z166" s="311"/>
      <c r="AA166" s="311"/>
      <c r="AB166" s="311"/>
      <c r="AC166" s="311"/>
      <c r="AD166" s="311"/>
      <c r="AE166" s="311"/>
      <c r="AR166" s="401" t="s">
        <v>142</v>
      </c>
      <c r="AT166" s="401" t="s">
        <v>137</v>
      </c>
      <c r="AU166" s="401" t="s">
        <v>77</v>
      </c>
      <c r="AY166" s="304" t="s">
        <v>135</v>
      </c>
      <c r="BE166" s="402">
        <f>IF(N166="základní",J166,0)</f>
        <v>0</v>
      </c>
      <c r="BF166" s="402">
        <f>IF(N166="snížená",J166,0)</f>
        <v>0</v>
      </c>
      <c r="BG166" s="402">
        <f>IF(N166="zákl. přenesená",J166,0)</f>
        <v>0</v>
      </c>
      <c r="BH166" s="402">
        <f>IF(N166="sníž. přenesená",J166,0)</f>
        <v>0</v>
      </c>
      <c r="BI166" s="402">
        <f>IF(N166="nulová",J166,0)</f>
        <v>0</v>
      </c>
      <c r="BJ166" s="304" t="s">
        <v>75</v>
      </c>
      <c r="BK166" s="402">
        <f>ROUND(I166*H166,2)</f>
        <v>0</v>
      </c>
      <c r="BL166" s="304" t="s">
        <v>142</v>
      </c>
      <c r="BM166" s="401" t="s">
        <v>1841</v>
      </c>
    </row>
    <row r="167" spans="1:65" s="403" customFormat="1">
      <c r="B167" s="151"/>
      <c r="D167" s="467" t="s">
        <v>144</v>
      </c>
      <c r="E167" s="412" t="s">
        <v>3</v>
      </c>
      <c r="F167" s="468" t="s">
        <v>1769</v>
      </c>
      <c r="H167" s="469">
        <v>10.4</v>
      </c>
      <c r="L167" s="151"/>
      <c r="M167" s="155"/>
      <c r="T167" s="157"/>
      <c r="AT167" s="412" t="s">
        <v>144</v>
      </c>
      <c r="AU167" s="412" t="s">
        <v>77</v>
      </c>
      <c r="AV167" s="403" t="s">
        <v>77</v>
      </c>
      <c r="AW167" s="403" t="s">
        <v>30</v>
      </c>
      <c r="AX167" s="403" t="s">
        <v>70</v>
      </c>
      <c r="AY167" s="412" t="s">
        <v>135</v>
      </c>
    </row>
    <row r="168" spans="1:65" s="403" customFormat="1">
      <c r="B168" s="151"/>
      <c r="D168" s="467" t="s">
        <v>144</v>
      </c>
      <c r="E168" s="412" t="s">
        <v>3</v>
      </c>
      <c r="F168" s="468" t="s">
        <v>1842</v>
      </c>
      <c r="H168" s="469">
        <v>-2.88</v>
      </c>
      <c r="L168" s="151"/>
      <c r="M168" s="155"/>
      <c r="T168" s="157"/>
      <c r="AT168" s="412" t="s">
        <v>144</v>
      </c>
      <c r="AU168" s="412" t="s">
        <v>77</v>
      </c>
      <c r="AV168" s="403" t="s">
        <v>77</v>
      </c>
      <c r="AW168" s="403" t="s">
        <v>30</v>
      </c>
      <c r="AX168" s="403" t="s">
        <v>70</v>
      </c>
      <c r="AY168" s="412" t="s">
        <v>135</v>
      </c>
    </row>
    <row r="169" spans="1:65" s="413" customFormat="1">
      <c r="B169" s="189"/>
      <c r="D169" s="467" t="s">
        <v>144</v>
      </c>
      <c r="E169" s="421" t="s">
        <v>3</v>
      </c>
      <c r="F169" s="470" t="s">
        <v>1803</v>
      </c>
      <c r="H169" s="471">
        <v>7.52</v>
      </c>
      <c r="L169" s="189"/>
      <c r="M169" s="193"/>
      <c r="T169" s="195"/>
      <c r="AT169" s="421" t="s">
        <v>144</v>
      </c>
      <c r="AU169" s="421" t="s">
        <v>77</v>
      </c>
      <c r="AV169" s="413" t="s">
        <v>152</v>
      </c>
      <c r="AW169" s="413" t="s">
        <v>30</v>
      </c>
      <c r="AX169" s="413" t="s">
        <v>70</v>
      </c>
      <c r="AY169" s="421" t="s">
        <v>135</v>
      </c>
    </row>
    <row r="170" spans="1:65" s="422" customFormat="1">
      <c r="B170" s="158"/>
      <c r="D170" s="467" t="s">
        <v>144</v>
      </c>
      <c r="E170" s="430" t="s">
        <v>1771</v>
      </c>
      <c r="F170" s="472" t="s">
        <v>147</v>
      </c>
      <c r="H170" s="473">
        <v>7.52</v>
      </c>
      <c r="L170" s="158"/>
      <c r="M170" s="162"/>
      <c r="T170" s="164"/>
      <c r="AT170" s="430" t="s">
        <v>144</v>
      </c>
      <c r="AU170" s="430" t="s">
        <v>77</v>
      </c>
      <c r="AV170" s="422" t="s">
        <v>142</v>
      </c>
      <c r="AW170" s="422" t="s">
        <v>30</v>
      </c>
      <c r="AX170" s="422" t="s">
        <v>75</v>
      </c>
      <c r="AY170" s="430" t="s">
        <v>135</v>
      </c>
    </row>
    <row r="171" spans="1:65" s="310" customFormat="1" ht="33" customHeight="1">
      <c r="A171" s="311"/>
      <c r="B171" s="131"/>
      <c r="C171" s="132" t="s">
        <v>196</v>
      </c>
      <c r="D171" s="132" t="s">
        <v>137</v>
      </c>
      <c r="E171" s="133" t="s">
        <v>266</v>
      </c>
      <c r="F171" s="134" t="s">
        <v>1843</v>
      </c>
      <c r="G171" s="135" t="s">
        <v>268</v>
      </c>
      <c r="H171" s="136">
        <v>13.912000000000001</v>
      </c>
      <c r="I171" s="137"/>
      <c r="J171" s="137">
        <f>ROUND(I171*H171,2)</f>
        <v>0</v>
      </c>
      <c r="K171" s="134" t="s">
        <v>1800</v>
      </c>
      <c r="L171" s="31"/>
      <c r="M171" s="138" t="s">
        <v>3</v>
      </c>
      <c r="N171" s="465" t="s">
        <v>41</v>
      </c>
      <c r="O171" s="466">
        <v>0</v>
      </c>
      <c r="P171" s="466">
        <f>O171*H171</f>
        <v>0</v>
      </c>
      <c r="Q171" s="466">
        <v>0</v>
      </c>
      <c r="R171" s="466">
        <f>Q171*H171</f>
        <v>0</v>
      </c>
      <c r="S171" s="466">
        <v>0</v>
      </c>
      <c r="T171" s="141">
        <f>S171*H171</f>
        <v>0</v>
      </c>
      <c r="U171" s="311"/>
      <c r="V171" s="311"/>
      <c r="W171" s="311"/>
      <c r="X171" s="311"/>
      <c r="Y171" s="311"/>
      <c r="Z171" s="311"/>
      <c r="AA171" s="311"/>
      <c r="AB171" s="311"/>
      <c r="AC171" s="311"/>
      <c r="AD171" s="311"/>
      <c r="AE171" s="311"/>
      <c r="AR171" s="401" t="s">
        <v>142</v>
      </c>
      <c r="AT171" s="401" t="s">
        <v>137</v>
      </c>
      <c r="AU171" s="401" t="s">
        <v>77</v>
      </c>
      <c r="AY171" s="304" t="s">
        <v>135</v>
      </c>
      <c r="BE171" s="402">
        <f>IF(N171="základní",J171,0)</f>
        <v>0</v>
      </c>
      <c r="BF171" s="402">
        <f>IF(N171="snížená",J171,0)</f>
        <v>0</v>
      </c>
      <c r="BG171" s="402">
        <f>IF(N171="zákl. přenesená",J171,0)</f>
        <v>0</v>
      </c>
      <c r="BH171" s="402">
        <f>IF(N171="sníž. přenesená",J171,0)</f>
        <v>0</v>
      </c>
      <c r="BI171" s="402">
        <f>IF(N171="nulová",J171,0)</f>
        <v>0</v>
      </c>
      <c r="BJ171" s="304" t="s">
        <v>75</v>
      </c>
      <c r="BK171" s="402">
        <f>ROUND(I171*H171,2)</f>
        <v>0</v>
      </c>
      <c r="BL171" s="304" t="s">
        <v>142</v>
      </c>
      <c r="BM171" s="401" t="s">
        <v>1844</v>
      </c>
    </row>
    <row r="172" spans="1:65" s="403" customFormat="1">
      <c r="B172" s="151"/>
      <c r="D172" s="467" t="s">
        <v>144</v>
      </c>
      <c r="E172" s="412" t="s">
        <v>3</v>
      </c>
      <c r="F172" s="468" t="s">
        <v>1845</v>
      </c>
      <c r="H172" s="469">
        <v>13.912000000000001</v>
      </c>
      <c r="L172" s="151"/>
      <c r="M172" s="155"/>
      <c r="T172" s="157"/>
      <c r="AT172" s="412" t="s">
        <v>144</v>
      </c>
      <c r="AU172" s="412" t="s">
        <v>77</v>
      </c>
      <c r="AV172" s="403" t="s">
        <v>77</v>
      </c>
      <c r="AW172" s="403" t="s">
        <v>30</v>
      </c>
      <c r="AX172" s="403" t="s">
        <v>70</v>
      </c>
      <c r="AY172" s="412" t="s">
        <v>135</v>
      </c>
    </row>
    <row r="173" spans="1:65" s="413" customFormat="1">
      <c r="B173" s="189"/>
      <c r="D173" s="467" t="s">
        <v>144</v>
      </c>
      <c r="E173" s="421" t="s">
        <v>3</v>
      </c>
      <c r="F173" s="470" t="s">
        <v>1803</v>
      </c>
      <c r="H173" s="471">
        <v>13.912000000000001</v>
      </c>
      <c r="L173" s="189"/>
      <c r="M173" s="193"/>
      <c r="T173" s="195"/>
      <c r="AT173" s="421" t="s">
        <v>144</v>
      </c>
      <c r="AU173" s="421" t="s">
        <v>77</v>
      </c>
      <c r="AV173" s="413" t="s">
        <v>152</v>
      </c>
      <c r="AW173" s="413" t="s">
        <v>30</v>
      </c>
      <c r="AX173" s="413" t="s">
        <v>70</v>
      </c>
      <c r="AY173" s="421" t="s">
        <v>135</v>
      </c>
    </row>
    <row r="174" spans="1:65" s="422" customFormat="1">
      <c r="B174" s="158"/>
      <c r="D174" s="467" t="s">
        <v>144</v>
      </c>
      <c r="E174" s="430" t="s">
        <v>3</v>
      </c>
      <c r="F174" s="472" t="s">
        <v>147</v>
      </c>
      <c r="H174" s="473">
        <v>13.912000000000001</v>
      </c>
      <c r="L174" s="158"/>
      <c r="M174" s="162"/>
      <c r="T174" s="164"/>
      <c r="AT174" s="430" t="s">
        <v>144</v>
      </c>
      <c r="AU174" s="430" t="s">
        <v>77</v>
      </c>
      <c r="AV174" s="422" t="s">
        <v>142</v>
      </c>
      <c r="AW174" s="422" t="s">
        <v>30</v>
      </c>
      <c r="AX174" s="422" t="s">
        <v>75</v>
      </c>
      <c r="AY174" s="430" t="s">
        <v>135</v>
      </c>
    </row>
    <row r="175" spans="1:65" s="310" customFormat="1" ht="16.5" customHeight="1">
      <c r="A175" s="311"/>
      <c r="B175" s="131"/>
      <c r="C175" s="132" t="s">
        <v>201</v>
      </c>
      <c r="D175" s="132" t="s">
        <v>137</v>
      </c>
      <c r="E175" s="133" t="s">
        <v>272</v>
      </c>
      <c r="F175" s="134" t="s">
        <v>1846</v>
      </c>
      <c r="G175" s="135" t="s">
        <v>244</v>
      </c>
      <c r="H175" s="136">
        <v>7.52</v>
      </c>
      <c r="I175" s="137"/>
      <c r="J175" s="137">
        <f>ROUND(I175*H175,2)</f>
        <v>0</v>
      </c>
      <c r="K175" s="134" t="s">
        <v>1800</v>
      </c>
      <c r="L175" s="31"/>
      <c r="M175" s="138" t="s">
        <v>3</v>
      </c>
      <c r="N175" s="465" t="s">
        <v>41</v>
      </c>
      <c r="O175" s="466">
        <v>8.9999999999999993E-3</v>
      </c>
      <c r="P175" s="466">
        <f>O175*H175</f>
        <v>6.767999999999999E-2</v>
      </c>
      <c r="Q175" s="466">
        <v>0</v>
      </c>
      <c r="R175" s="466">
        <f>Q175*H175</f>
        <v>0</v>
      </c>
      <c r="S175" s="466">
        <v>0</v>
      </c>
      <c r="T175" s="141">
        <f>S175*H175</f>
        <v>0</v>
      </c>
      <c r="U175" s="311"/>
      <c r="V175" s="311"/>
      <c r="W175" s="311"/>
      <c r="X175" s="311"/>
      <c r="Y175" s="311"/>
      <c r="Z175" s="311"/>
      <c r="AA175" s="311"/>
      <c r="AB175" s="311"/>
      <c r="AC175" s="311"/>
      <c r="AD175" s="311"/>
      <c r="AE175" s="311"/>
      <c r="AR175" s="401" t="s">
        <v>142</v>
      </c>
      <c r="AT175" s="401" t="s">
        <v>137</v>
      </c>
      <c r="AU175" s="401" t="s">
        <v>77</v>
      </c>
      <c r="AY175" s="304" t="s">
        <v>135</v>
      </c>
      <c r="BE175" s="402">
        <f>IF(N175="základní",J175,0)</f>
        <v>0</v>
      </c>
      <c r="BF175" s="402">
        <f>IF(N175="snížená",J175,0)</f>
        <v>0</v>
      </c>
      <c r="BG175" s="402">
        <f>IF(N175="zákl. přenesená",J175,0)</f>
        <v>0</v>
      </c>
      <c r="BH175" s="402">
        <f>IF(N175="sníž. přenesená",J175,0)</f>
        <v>0</v>
      </c>
      <c r="BI175" s="402">
        <f>IF(N175="nulová",J175,0)</f>
        <v>0</v>
      </c>
      <c r="BJ175" s="304" t="s">
        <v>75</v>
      </c>
      <c r="BK175" s="402">
        <f>ROUND(I175*H175,2)</f>
        <v>0</v>
      </c>
      <c r="BL175" s="304" t="s">
        <v>142</v>
      </c>
      <c r="BM175" s="401" t="s">
        <v>1847</v>
      </c>
    </row>
    <row r="176" spans="1:65" s="403" customFormat="1">
      <c r="B176" s="151"/>
      <c r="D176" s="467" t="s">
        <v>144</v>
      </c>
      <c r="E176" s="412" t="s">
        <v>3</v>
      </c>
      <c r="F176" s="468" t="s">
        <v>1771</v>
      </c>
      <c r="H176" s="469">
        <v>7.52</v>
      </c>
      <c r="L176" s="151"/>
      <c r="M176" s="155"/>
      <c r="T176" s="157"/>
      <c r="AT176" s="412" t="s">
        <v>144</v>
      </c>
      <c r="AU176" s="412" t="s">
        <v>77</v>
      </c>
      <c r="AV176" s="403" t="s">
        <v>77</v>
      </c>
      <c r="AW176" s="403" t="s">
        <v>30</v>
      </c>
      <c r="AX176" s="403" t="s">
        <v>70</v>
      </c>
      <c r="AY176" s="412" t="s">
        <v>135</v>
      </c>
    </row>
    <row r="177" spans="1:65" s="413" customFormat="1">
      <c r="B177" s="189"/>
      <c r="D177" s="467" t="s">
        <v>144</v>
      </c>
      <c r="E177" s="421" t="s">
        <v>3</v>
      </c>
      <c r="F177" s="470" t="s">
        <v>1803</v>
      </c>
      <c r="H177" s="471">
        <v>7.52</v>
      </c>
      <c r="L177" s="189"/>
      <c r="M177" s="193"/>
      <c r="T177" s="195"/>
      <c r="AT177" s="421" t="s">
        <v>144</v>
      </c>
      <c r="AU177" s="421" t="s">
        <v>77</v>
      </c>
      <c r="AV177" s="413" t="s">
        <v>152</v>
      </c>
      <c r="AW177" s="413" t="s">
        <v>30</v>
      </c>
      <c r="AX177" s="413" t="s">
        <v>70</v>
      </c>
      <c r="AY177" s="421" t="s">
        <v>135</v>
      </c>
    </row>
    <row r="178" spans="1:65" s="422" customFormat="1">
      <c r="B178" s="158"/>
      <c r="D178" s="467" t="s">
        <v>144</v>
      </c>
      <c r="E178" s="430" t="s">
        <v>3</v>
      </c>
      <c r="F178" s="472" t="s">
        <v>147</v>
      </c>
      <c r="H178" s="473">
        <v>7.52</v>
      </c>
      <c r="L178" s="158"/>
      <c r="M178" s="162"/>
      <c r="T178" s="164"/>
      <c r="AT178" s="430" t="s">
        <v>144</v>
      </c>
      <c r="AU178" s="430" t="s">
        <v>77</v>
      </c>
      <c r="AV178" s="422" t="s">
        <v>142</v>
      </c>
      <c r="AW178" s="422" t="s">
        <v>30</v>
      </c>
      <c r="AX178" s="422" t="s">
        <v>75</v>
      </c>
      <c r="AY178" s="430" t="s">
        <v>135</v>
      </c>
    </row>
    <row r="179" spans="1:65" s="310" customFormat="1" ht="24.2" customHeight="1">
      <c r="A179" s="311"/>
      <c r="B179" s="131"/>
      <c r="C179" s="132" t="s">
        <v>206</v>
      </c>
      <c r="D179" s="132" t="s">
        <v>137</v>
      </c>
      <c r="E179" s="133" t="s">
        <v>367</v>
      </c>
      <c r="F179" s="134" t="s">
        <v>1848</v>
      </c>
      <c r="G179" s="135" t="s">
        <v>244</v>
      </c>
      <c r="H179" s="136">
        <v>7.2</v>
      </c>
      <c r="I179" s="137"/>
      <c r="J179" s="137">
        <f>ROUND(I179*H179,2)</f>
        <v>0</v>
      </c>
      <c r="K179" s="134" t="s">
        <v>1800</v>
      </c>
      <c r="L179" s="31"/>
      <c r="M179" s="138" t="s">
        <v>3</v>
      </c>
      <c r="N179" s="465" t="s">
        <v>41</v>
      </c>
      <c r="O179" s="466">
        <v>0.32800000000000001</v>
      </c>
      <c r="P179" s="466">
        <f>O179*H179</f>
        <v>2.3616000000000001</v>
      </c>
      <c r="Q179" s="466">
        <v>0</v>
      </c>
      <c r="R179" s="466">
        <f>Q179*H179</f>
        <v>0</v>
      </c>
      <c r="S179" s="466">
        <v>0</v>
      </c>
      <c r="T179" s="141">
        <f>S179*H179</f>
        <v>0</v>
      </c>
      <c r="U179" s="311"/>
      <c r="V179" s="311"/>
      <c r="W179" s="311"/>
      <c r="X179" s="311"/>
      <c r="Y179" s="311"/>
      <c r="Z179" s="311"/>
      <c r="AA179" s="311"/>
      <c r="AB179" s="311"/>
      <c r="AC179" s="311"/>
      <c r="AD179" s="311"/>
      <c r="AE179" s="311"/>
      <c r="AR179" s="401" t="s">
        <v>142</v>
      </c>
      <c r="AT179" s="401" t="s">
        <v>137</v>
      </c>
      <c r="AU179" s="401" t="s">
        <v>77</v>
      </c>
      <c r="AY179" s="304" t="s">
        <v>135</v>
      </c>
      <c r="BE179" s="402">
        <f>IF(N179="základní",J179,0)</f>
        <v>0</v>
      </c>
      <c r="BF179" s="402">
        <f>IF(N179="snížená",J179,0)</f>
        <v>0</v>
      </c>
      <c r="BG179" s="402">
        <f>IF(N179="zákl. přenesená",J179,0)</f>
        <v>0</v>
      </c>
      <c r="BH179" s="402">
        <f>IF(N179="sníž. přenesená",J179,0)</f>
        <v>0</v>
      </c>
      <c r="BI179" s="402">
        <f>IF(N179="nulová",J179,0)</f>
        <v>0</v>
      </c>
      <c r="BJ179" s="304" t="s">
        <v>75</v>
      </c>
      <c r="BK179" s="402">
        <f>ROUND(I179*H179,2)</f>
        <v>0</v>
      </c>
      <c r="BL179" s="304" t="s">
        <v>142</v>
      </c>
      <c r="BM179" s="401" t="s">
        <v>1849</v>
      </c>
    </row>
    <row r="180" spans="1:65" s="403" customFormat="1">
      <c r="B180" s="151"/>
      <c r="D180" s="467" t="s">
        <v>144</v>
      </c>
      <c r="E180" s="412" t="s">
        <v>3</v>
      </c>
      <c r="F180" s="468" t="s">
        <v>2057</v>
      </c>
      <c r="H180" s="469">
        <v>2.88</v>
      </c>
      <c r="L180" s="151"/>
      <c r="M180" s="155"/>
      <c r="T180" s="157"/>
      <c r="AT180" s="412" t="s">
        <v>144</v>
      </c>
      <c r="AU180" s="412" t="s">
        <v>77</v>
      </c>
      <c r="AV180" s="403" t="s">
        <v>77</v>
      </c>
      <c r="AW180" s="403" t="s">
        <v>30</v>
      </c>
      <c r="AX180" s="403" t="s">
        <v>70</v>
      </c>
      <c r="AY180" s="412" t="s">
        <v>135</v>
      </c>
    </row>
    <row r="181" spans="1:65" s="413" customFormat="1">
      <c r="B181" s="189"/>
      <c r="D181" s="467" t="s">
        <v>144</v>
      </c>
      <c r="E181" s="421" t="s">
        <v>1778</v>
      </c>
      <c r="F181" s="470" t="s">
        <v>1803</v>
      </c>
      <c r="H181" s="471">
        <v>2.88</v>
      </c>
      <c r="L181" s="189"/>
      <c r="M181" s="193"/>
      <c r="T181" s="195"/>
      <c r="AT181" s="421" t="s">
        <v>144</v>
      </c>
      <c r="AU181" s="421" t="s">
        <v>77</v>
      </c>
      <c r="AV181" s="413" t="s">
        <v>152</v>
      </c>
      <c r="AW181" s="413" t="s">
        <v>30</v>
      </c>
      <c r="AX181" s="413" t="s">
        <v>70</v>
      </c>
      <c r="AY181" s="421" t="s">
        <v>135</v>
      </c>
    </row>
    <row r="182" spans="1:65" s="431" customFormat="1">
      <c r="B182" s="144"/>
      <c r="D182" s="467" t="s">
        <v>144</v>
      </c>
      <c r="E182" s="438" t="s">
        <v>3</v>
      </c>
      <c r="F182" s="474" t="s">
        <v>1850</v>
      </c>
      <c r="H182" s="438" t="s">
        <v>3</v>
      </c>
      <c r="L182" s="144"/>
      <c r="M182" s="148"/>
      <c r="T182" s="150"/>
      <c r="AT182" s="438" t="s">
        <v>144</v>
      </c>
      <c r="AU182" s="438" t="s">
        <v>77</v>
      </c>
      <c r="AV182" s="431" t="s">
        <v>75</v>
      </c>
      <c r="AW182" s="431" t="s">
        <v>30</v>
      </c>
      <c r="AX182" s="431" t="s">
        <v>70</v>
      </c>
      <c r="AY182" s="438" t="s">
        <v>135</v>
      </c>
    </row>
    <row r="183" spans="1:65" s="403" customFormat="1">
      <c r="B183" s="151"/>
      <c r="D183" s="467" t="s">
        <v>144</v>
      </c>
      <c r="E183" s="412" t="s">
        <v>3</v>
      </c>
      <c r="F183" s="468" t="s">
        <v>2058</v>
      </c>
      <c r="H183" s="469">
        <v>4.32</v>
      </c>
      <c r="L183" s="151"/>
      <c r="M183" s="155"/>
      <c r="T183" s="157"/>
      <c r="AT183" s="412" t="s">
        <v>144</v>
      </c>
      <c r="AU183" s="412" t="s">
        <v>77</v>
      </c>
      <c r="AV183" s="403" t="s">
        <v>77</v>
      </c>
      <c r="AW183" s="403" t="s">
        <v>30</v>
      </c>
      <c r="AX183" s="403" t="s">
        <v>70</v>
      </c>
      <c r="AY183" s="412" t="s">
        <v>135</v>
      </c>
    </row>
    <row r="184" spans="1:65" s="413" customFormat="1">
      <c r="B184" s="189"/>
      <c r="D184" s="467" t="s">
        <v>144</v>
      </c>
      <c r="E184" s="421" t="s">
        <v>1772</v>
      </c>
      <c r="F184" s="470" t="s">
        <v>1803</v>
      </c>
      <c r="H184" s="471">
        <v>4.32</v>
      </c>
      <c r="L184" s="189"/>
      <c r="M184" s="193"/>
      <c r="T184" s="195"/>
      <c r="AT184" s="421" t="s">
        <v>144</v>
      </c>
      <c r="AU184" s="421" t="s">
        <v>77</v>
      </c>
      <c r="AV184" s="413" t="s">
        <v>152</v>
      </c>
      <c r="AW184" s="413" t="s">
        <v>30</v>
      </c>
      <c r="AX184" s="413" t="s">
        <v>70</v>
      </c>
      <c r="AY184" s="421" t="s">
        <v>135</v>
      </c>
    </row>
    <row r="185" spans="1:65" s="422" customFormat="1">
      <c r="B185" s="158"/>
      <c r="D185" s="467" t="s">
        <v>144</v>
      </c>
      <c r="E185" s="430" t="s">
        <v>3</v>
      </c>
      <c r="F185" s="472" t="s">
        <v>147</v>
      </c>
      <c r="H185" s="473">
        <v>7.2</v>
      </c>
      <c r="L185" s="158"/>
      <c r="M185" s="162"/>
      <c r="T185" s="164"/>
      <c r="AT185" s="430" t="s">
        <v>144</v>
      </c>
      <c r="AU185" s="430" t="s">
        <v>77</v>
      </c>
      <c r="AV185" s="422" t="s">
        <v>142</v>
      </c>
      <c r="AW185" s="422" t="s">
        <v>30</v>
      </c>
      <c r="AX185" s="422" t="s">
        <v>75</v>
      </c>
      <c r="AY185" s="430" t="s">
        <v>135</v>
      </c>
    </row>
    <row r="186" spans="1:65" s="310" customFormat="1" ht="16.5" customHeight="1">
      <c r="A186" s="311"/>
      <c r="B186" s="131"/>
      <c r="C186" s="168" t="s">
        <v>9</v>
      </c>
      <c r="D186" s="168" t="s">
        <v>368</v>
      </c>
      <c r="E186" s="169" t="s">
        <v>369</v>
      </c>
      <c r="F186" s="170" t="s">
        <v>370</v>
      </c>
      <c r="G186" s="171" t="s">
        <v>268</v>
      </c>
      <c r="H186" s="172">
        <v>7.2</v>
      </c>
      <c r="I186" s="173"/>
      <c r="J186" s="173">
        <f>ROUND(I186*H186,2)</f>
        <v>0</v>
      </c>
      <c r="K186" s="170" t="s">
        <v>1800</v>
      </c>
      <c r="L186" s="174"/>
      <c r="M186" s="175" t="s">
        <v>3</v>
      </c>
      <c r="N186" s="475" t="s">
        <v>41</v>
      </c>
      <c r="O186" s="466">
        <v>0</v>
      </c>
      <c r="P186" s="466">
        <f>O186*H186</f>
        <v>0</v>
      </c>
      <c r="Q186" s="466">
        <v>1</v>
      </c>
      <c r="R186" s="466">
        <f>Q186*H186</f>
        <v>7.2</v>
      </c>
      <c r="S186" s="466">
        <v>0</v>
      </c>
      <c r="T186" s="141">
        <f>S186*H186</f>
        <v>0</v>
      </c>
      <c r="U186" s="311"/>
      <c r="V186" s="311"/>
      <c r="W186" s="311"/>
      <c r="X186" s="311"/>
      <c r="Y186" s="311"/>
      <c r="Z186" s="311"/>
      <c r="AA186" s="311"/>
      <c r="AB186" s="311"/>
      <c r="AC186" s="311"/>
      <c r="AD186" s="311"/>
      <c r="AE186" s="311"/>
      <c r="AR186" s="401" t="s">
        <v>176</v>
      </c>
      <c r="AT186" s="401" t="s">
        <v>368</v>
      </c>
      <c r="AU186" s="401" t="s">
        <v>77</v>
      </c>
      <c r="AY186" s="304" t="s">
        <v>135</v>
      </c>
      <c r="BE186" s="402">
        <f>IF(N186="základní",J186,0)</f>
        <v>0</v>
      </c>
      <c r="BF186" s="402">
        <f>IF(N186="snížená",J186,0)</f>
        <v>0</v>
      </c>
      <c r="BG186" s="402">
        <f>IF(N186="zákl. přenesená",J186,0)</f>
        <v>0</v>
      </c>
      <c r="BH186" s="402">
        <f>IF(N186="sníž. přenesená",J186,0)</f>
        <v>0</v>
      </c>
      <c r="BI186" s="402">
        <f>IF(N186="nulová",J186,0)</f>
        <v>0</v>
      </c>
      <c r="BJ186" s="304" t="s">
        <v>75</v>
      </c>
      <c r="BK186" s="402">
        <f>ROUND(I186*H186,2)</f>
        <v>0</v>
      </c>
      <c r="BL186" s="304" t="s">
        <v>142</v>
      </c>
      <c r="BM186" s="401" t="s">
        <v>1853</v>
      </c>
    </row>
    <row r="187" spans="1:65" s="310" customFormat="1" ht="24.2" customHeight="1">
      <c r="A187" s="311"/>
      <c r="B187" s="131"/>
      <c r="C187" s="132" t="s">
        <v>215</v>
      </c>
      <c r="D187" s="132" t="s">
        <v>137</v>
      </c>
      <c r="E187" s="133" t="s">
        <v>1854</v>
      </c>
      <c r="F187" s="134" t="s">
        <v>1855</v>
      </c>
      <c r="G187" s="135" t="s">
        <v>244</v>
      </c>
      <c r="H187" s="136">
        <v>2.4</v>
      </c>
      <c r="I187" s="137"/>
      <c r="J187" s="137">
        <f>ROUND(I187*H187,2)</f>
        <v>0</v>
      </c>
      <c r="K187" s="134" t="s">
        <v>1800</v>
      </c>
      <c r="L187" s="31"/>
      <c r="M187" s="138" t="s">
        <v>3</v>
      </c>
      <c r="N187" s="465" t="s">
        <v>41</v>
      </c>
      <c r="O187" s="466">
        <v>0.435</v>
      </c>
      <c r="P187" s="466">
        <f>O187*H187</f>
        <v>1.044</v>
      </c>
      <c r="Q187" s="466">
        <v>0</v>
      </c>
      <c r="R187" s="466">
        <f>Q187*H187</f>
        <v>0</v>
      </c>
      <c r="S187" s="466">
        <v>0</v>
      </c>
      <c r="T187" s="141">
        <f>S187*H187</f>
        <v>0</v>
      </c>
      <c r="U187" s="311"/>
      <c r="V187" s="311"/>
      <c r="W187" s="311"/>
      <c r="X187" s="311"/>
      <c r="Y187" s="311"/>
      <c r="Z187" s="311"/>
      <c r="AA187" s="311"/>
      <c r="AB187" s="311"/>
      <c r="AC187" s="311"/>
      <c r="AD187" s="311"/>
      <c r="AE187" s="311"/>
      <c r="AR187" s="401" t="s">
        <v>142</v>
      </c>
      <c r="AT187" s="401" t="s">
        <v>137</v>
      </c>
      <c r="AU187" s="401" t="s">
        <v>77</v>
      </c>
      <c r="AY187" s="304" t="s">
        <v>135</v>
      </c>
      <c r="BE187" s="402">
        <f>IF(N187="základní",J187,0)</f>
        <v>0</v>
      </c>
      <c r="BF187" s="402">
        <f>IF(N187="snížená",J187,0)</f>
        <v>0</v>
      </c>
      <c r="BG187" s="402">
        <f>IF(N187="zákl. přenesená",J187,0)</f>
        <v>0</v>
      </c>
      <c r="BH187" s="402">
        <f>IF(N187="sníž. přenesená",J187,0)</f>
        <v>0</v>
      </c>
      <c r="BI187" s="402">
        <f>IF(N187="nulová",J187,0)</f>
        <v>0</v>
      </c>
      <c r="BJ187" s="304" t="s">
        <v>75</v>
      </c>
      <c r="BK187" s="402">
        <f>ROUND(I187*H187,2)</f>
        <v>0</v>
      </c>
      <c r="BL187" s="304" t="s">
        <v>142</v>
      </c>
      <c r="BM187" s="401" t="s">
        <v>1856</v>
      </c>
    </row>
    <row r="188" spans="1:65" s="403" customFormat="1">
      <c r="B188" s="151"/>
      <c r="D188" s="467" t="s">
        <v>144</v>
      </c>
      <c r="E188" s="412" t="s">
        <v>3</v>
      </c>
      <c r="F188" s="468" t="s">
        <v>2059</v>
      </c>
      <c r="H188" s="469">
        <v>2.4</v>
      </c>
      <c r="L188" s="151"/>
      <c r="M188" s="155"/>
      <c r="T188" s="157"/>
      <c r="AT188" s="412" t="s">
        <v>144</v>
      </c>
      <c r="AU188" s="412" t="s">
        <v>77</v>
      </c>
      <c r="AV188" s="403" t="s">
        <v>77</v>
      </c>
      <c r="AW188" s="403" t="s">
        <v>30</v>
      </c>
      <c r="AX188" s="403" t="s">
        <v>70</v>
      </c>
      <c r="AY188" s="412" t="s">
        <v>135</v>
      </c>
    </row>
    <row r="189" spans="1:65" s="413" customFormat="1">
      <c r="B189" s="189"/>
      <c r="D189" s="467" t="s">
        <v>144</v>
      </c>
      <c r="E189" s="421" t="s">
        <v>3</v>
      </c>
      <c r="F189" s="470" t="s">
        <v>1803</v>
      </c>
      <c r="H189" s="471">
        <v>2.4</v>
      </c>
      <c r="L189" s="189"/>
      <c r="M189" s="193"/>
      <c r="T189" s="195"/>
      <c r="AT189" s="421" t="s">
        <v>144</v>
      </c>
      <c r="AU189" s="421" t="s">
        <v>77</v>
      </c>
      <c r="AV189" s="413" t="s">
        <v>152</v>
      </c>
      <c r="AW189" s="413" t="s">
        <v>30</v>
      </c>
      <c r="AX189" s="413" t="s">
        <v>70</v>
      </c>
      <c r="AY189" s="421" t="s">
        <v>135</v>
      </c>
    </row>
    <row r="190" spans="1:65" s="422" customFormat="1">
      <c r="B190" s="158"/>
      <c r="D190" s="467" t="s">
        <v>144</v>
      </c>
      <c r="E190" s="430" t="s">
        <v>3</v>
      </c>
      <c r="F190" s="472" t="s">
        <v>147</v>
      </c>
      <c r="H190" s="473">
        <v>2.4</v>
      </c>
      <c r="L190" s="158"/>
      <c r="M190" s="162"/>
      <c r="T190" s="164"/>
      <c r="AT190" s="430" t="s">
        <v>144</v>
      </c>
      <c r="AU190" s="430" t="s">
        <v>77</v>
      </c>
      <c r="AV190" s="422" t="s">
        <v>142</v>
      </c>
      <c r="AW190" s="422" t="s">
        <v>30</v>
      </c>
      <c r="AX190" s="422" t="s">
        <v>75</v>
      </c>
      <c r="AY190" s="430" t="s">
        <v>135</v>
      </c>
    </row>
    <row r="191" spans="1:65" s="310" customFormat="1" ht="16.5" customHeight="1">
      <c r="A191" s="311"/>
      <c r="B191" s="131"/>
      <c r="C191" s="168" t="s">
        <v>220</v>
      </c>
      <c r="D191" s="168" t="s">
        <v>368</v>
      </c>
      <c r="E191" s="169" t="s">
        <v>1858</v>
      </c>
      <c r="F191" s="170" t="s">
        <v>1859</v>
      </c>
      <c r="G191" s="171" t="s">
        <v>268</v>
      </c>
      <c r="H191" s="172">
        <v>4.8</v>
      </c>
      <c r="I191" s="173"/>
      <c r="J191" s="173">
        <f>ROUND(I191*H191,2)</f>
        <v>0</v>
      </c>
      <c r="K191" s="170" t="s">
        <v>1800</v>
      </c>
      <c r="L191" s="174"/>
      <c r="M191" s="175" t="s">
        <v>3</v>
      </c>
      <c r="N191" s="475" t="s">
        <v>41</v>
      </c>
      <c r="O191" s="466">
        <v>0</v>
      </c>
      <c r="P191" s="466">
        <f>O191*H191</f>
        <v>0</v>
      </c>
      <c r="Q191" s="466">
        <v>1</v>
      </c>
      <c r="R191" s="466">
        <f>Q191*H191</f>
        <v>4.8</v>
      </c>
      <c r="S191" s="466">
        <v>0</v>
      </c>
      <c r="T191" s="141">
        <f>S191*H191</f>
        <v>0</v>
      </c>
      <c r="U191" s="311"/>
      <c r="V191" s="311"/>
      <c r="W191" s="311"/>
      <c r="X191" s="311"/>
      <c r="Y191" s="311"/>
      <c r="Z191" s="311"/>
      <c r="AA191" s="311"/>
      <c r="AB191" s="311"/>
      <c r="AC191" s="311"/>
      <c r="AD191" s="311"/>
      <c r="AE191" s="311"/>
      <c r="AR191" s="401" t="s">
        <v>176</v>
      </c>
      <c r="AT191" s="401" t="s">
        <v>368</v>
      </c>
      <c r="AU191" s="401" t="s">
        <v>77</v>
      </c>
      <c r="AY191" s="304" t="s">
        <v>135</v>
      </c>
      <c r="BE191" s="402">
        <f>IF(N191="základní",J191,0)</f>
        <v>0</v>
      </c>
      <c r="BF191" s="402">
        <f>IF(N191="snížená",J191,0)</f>
        <v>0</v>
      </c>
      <c r="BG191" s="402">
        <f>IF(N191="zákl. přenesená",J191,0)</f>
        <v>0</v>
      </c>
      <c r="BH191" s="402">
        <f>IF(N191="sníž. přenesená",J191,0)</f>
        <v>0</v>
      </c>
      <c r="BI191" s="402">
        <f>IF(N191="nulová",J191,0)</f>
        <v>0</v>
      </c>
      <c r="BJ191" s="304" t="s">
        <v>75</v>
      </c>
      <c r="BK191" s="402">
        <f>ROUND(I191*H191,2)</f>
        <v>0</v>
      </c>
      <c r="BL191" s="304" t="s">
        <v>142</v>
      </c>
      <c r="BM191" s="401" t="s">
        <v>1860</v>
      </c>
    </row>
    <row r="192" spans="1:65" s="403" customFormat="1">
      <c r="B192" s="151"/>
      <c r="D192" s="467" t="s">
        <v>144</v>
      </c>
      <c r="F192" s="468" t="s">
        <v>2060</v>
      </c>
      <c r="H192" s="469">
        <v>4.8</v>
      </c>
      <c r="L192" s="151"/>
      <c r="M192" s="155"/>
      <c r="T192" s="157"/>
      <c r="AT192" s="412" t="s">
        <v>144</v>
      </c>
      <c r="AU192" s="412" t="s">
        <v>77</v>
      </c>
      <c r="AV192" s="403" t="s">
        <v>77</v>
      </c>
      <c r="AW192" s="403" t="s">
        <v>4</v>
      </c>
      <c r="AX192" s="403" t="s">
        <v>75</v>
      </c>
      <c r="AY192" s="412" t="s">
        <v>135</v>
      </c>
    </row>
    <row r="193" spans="1:65" s="310" customFormat="1" ht="24.2" customHeight="1">
      <c r="A193" s="311"/>
      <c r="B193" s="131"/>
      <c r="C193" s="132" t="s">
        <v>225</v>
      </c>
      <c r="D193" s="132" t="s">
        <v>137</v>
      </c>
      <c r="E193" s="133" t="s">
        <v>1862</v>
      </c>
      <c r="F193" s="134" t="s">
        <v>1863</v>
      </c>
      <c r="G193" s="135" t="s">
        <v>140</v>
      </c>
      <c r="H193" s="136">
        <v>10</v>
      </c>
      <c r="I193" s="137"/>
      <c r="J193" s="137">
        <f>ROUND(I193*H193,2)</f>
        <v>0</v>
      </c>
      <c r="K193" s="134" t="s">
        <v>1800</v>
      </c>
      <c r="L193" s="31"/>
      <c r="M193" s="138" t="s">
        <v>3</v>
      </c>
      <c r="N193" s="465" t="s">
        <v>41</v>
      </c>
      <c r="O193" s="466">
        <v>2.5000000000000001E-2</v>
      </c>
      <c r="P193" s="466">
        <f>O193*H193</f>
        <v>0.25</v>
      </c>
      <c r="Q193" s="466">
        <v>0</v>
      </c>
      <c r="R193" s="466">
        <f>Q193*H193</f>
        <v>0</v>
      </c>
      <c r="S193" s="466">
        <v>0</v>
      </c>
      <c r="T193" s="141">
        <f>S193*H193</f>
        <v>0</v>
      </c>
      <c r="U193" s="311"/>
      <c r="V193" s="311"/>
      <c r="W193" s="311"/>
      <c r="X193" s="311"/>
      <c r="Y193" s="311"/>
      <c r="Z193" s="311"/>
      <c r="AA193" s="311"/>
      <c r="AB193" s="311"/>
      <c r="AC193" s="311"/>
      <c r="AD193" s="311"/>
      <c r="AE193" s="311"/>
      <c r="AR193" s="401" t="s">
        <v>142</v>
      </c>
      <c r="AT193" s="401" t="s">
        <v>137</v>
      </c>
      <c r="AU193" s="401" t="s">
        <v>77</v>
      </c>
      <c r="AY193" s="304" t="s">
        <v>135</v>
      </c>
      <c r="BE193" s="402">
        <f>IF(N193="základní",J193,0)</f>
        <v>0</v>
      </c>
      <c r="BF193" s="402">
        <f>IF(N193="snížená",J193,0)</f>
        <v>0</v>
      </c>
      <c r="BG193" s="402">
        <f>IF(N193="zákl. přenesená",J193,0)</f>
        <v>0</v>
      </c>
      <c r="BH193" s="402">
        <f>IF(N193="sníž. přenesená",J193,0)</f>
        <v>0</v>
      </c>
      <c r="BI193" s="402">
        <f>IF(N193="nulová",J193,0)</f>
        <v>0</v>
      </c>
      <c r="BJ193" s="304" t="s">
        <v>75</v>
      </c>
      <c r="BK193" s="402">
        <f>ROUND(I193*H193,2)</f>
        <v>0</v>
      </c>
      <c r="BL193" s="304" t="s">
        <v>142</v>
      </c>
      <c r="BM193" s="401" t="s">
        <v>1864</v>
      </c>
    </row>
    <row r="194" spans="1:65" s="403" customFormat="1">
      <c r="B194" s="151"/>
      <c r="D194" s="467" t="s">
        <v>144</v>
      </c>
      <c r="E194" s="412" t="s">
        <v>3</v>
      </c>
      <c r="F194" s="468" t="s">
        <v>2061</v>
      </c>
      <c r="H194" s="469">
        <v>10</v>
      </c>
      <c r="L194" s="151"/>
      <c r="M194" s="155"/>
      <c r="T194" s="157"/>
      <c r="AT194" s="412" t="s">
        <v>144</v>
      </c>
      <c r="AU194" s="412" t="s">
        <v>77</v>
      </c>
      <c r="AV194" s="403" t="s">
        <v>77</v>
      </c>
      <c r="AW194" s="403" t="s">
        <v>30</v>
      </c>
      <c r="AX194" s="403" t="s">
        <v>70</v>
      </c>
      <c r="AY194" s="412" t="s">
        <v>135</v>
      </c>
    </row>
    <row r="195" spans="1:65" s="413" customFormat="1">
      <c r="B195" s="189"/>
      <c r="D195" s="467" t="s">
        <v>144</v>
      </c>
      <c r="E195" s="421" t="s">
        <v>3</v>
      </c>
      <c r="F195" s="470" t="s">
        <v>1803</v>
      </c>
      <c r="H195" s="471">
        <v>10</v>
      </c>
      <c r="L195" s="189"/>
      <c r="M195" s="193"/>
      <c r="T195" s="195"/>
      <c r="AT195" s="421" t="s">
        <v>144</v>
      </c>
      <c r="AU195" s="421" t="s">
        <v>77</v>
      </c>
      <c r="AV195" s="413" t="s">
        <v>152</v>
      </c>
      <c r="AW195" s="413" t="s">
        <v>30</v>
      </c>
      <c r="AX195" s="413" t="s">
        <v>70</v>
      </c>
      <c r="AY195" s="421" t="s">
        <v>135</v>
      </c>
    </row>
    <row r="196" spans="1:65" s="422" customFormat="1">
      <c r="B196" s="158"/>
      <c r="D196" s="467" t="s">
        <v>144</v>
      </c>
      <c r="E196" s="430" t="s">
        <v>3</v>
      </c>
      <c r="F196" s="472" t="s">
        <v>147</v>
      </c>
      <c r="H196" s="473">
        <v>10</v>
      </c>
      <c r="L196" s="158"/>
      <c r="M196" s="162"/>
      <c r="T196" s="164"/>
      <c r="AT196" s="430" t="s">
        <v>144</v>
      </c>
      <c r="AU196" s="430" t="s">
        <v>77</v>
      </c>
      <c r="AV196" s="422" t="s">
        <v>142</v>
      </c>
      <c r="AW196" s="422" t="s">
        <v>30</v>
      </c>
      <c r="AX196" s="422" t="s">
        <v>75</v>
      </c>
      <c r="AY196" s="430" t="s">
        <v>135</v>
      </c>
    </row>
    <row r="197" spans="1:65" s="377" customFormat="1" ht="22.9" customHeight="1">
      <c r="B197" s="119"/>
      <c r="D197" s="386" t="s">
        <v>69</v>
      </c>
      <c r="E197" s="463" t="s">
        <v>142</v>
      </c>
      <c r="F197" s="463" t="s">
        <v>373</v>
      </c>
      <c r="J197" s="464">
        <f>BK197</f>
        <v>0</v>
      </c>
      <c r="L197" s="119"/>
      <c r="M197" s="123"/>
      <c r="P197" s="462">
        <f>SUM(P198:P201)</f>
        <v>1.3560000000000001</v>
      </c>
      <c r="R197" s="462">
        <f>SUM(R198:R201)</f>
        <v>0</v>
      </c>
      <c r="T197" s="126">
        <f>SUM(T198:T201)</f>
        <v>0</v>
      </c>
      <c r="AR197" s="386" t="s">
        <v>75</v>
      </c>
      <c r="AT197" s="387" t="s">
        <v>69</v>
      </c>
      <c r="AU197" s="387" t="s">
        <v>75</v>
      </c>
      <c r="AY197" s="386" t="s">
        <v>135</v>
      </c>
      <c r="BK197" s="388">
        <f>SUM(BK198:BK201)</f>
        <v>0</v>
      </c>
    </row>
    <row r="198" spans="1:65" s="310" customFormat="1" ht="24.2" customHeight="1">
      <c r="A198" s="311"/>
      <c r="B198" s="131"/>
      <c r="C198" s="132" t="s">
        <v>232</v>
      </c>
      <c r="D198" s="132" t="s">
        <v>137</v>
      </c>
      <c r="E198" s="133" t="s">
        <v>1866</v>
      </c>
      <c r="F198" s="134" t="s">
        <v>1867</v>
      </c>
      <c r="G198" s="135" t="s">
        <v>244</v>
      </c>
      <c r="H198" s="136">
        <v>0.8</v>
      </c>
      <c r="I198" s="137"/>
      <c r="J198" s="137">
        <f>ROUND(I198*H198,2)</f>
        <v>0</v>
      </c>
      <c r="K198" s="134" t="s">
        <v>1800</v>
      </c>
      <c r="L198" s="31"/>
      <c r="M198" s="138" t="s">
        <v>3</v>
      </c>
      <c r="N198" s="465" t="s">
        <v>41</v>
      </c>
      <c r="O198" s="466">
        <v>1.6950000000000001</v>
      </c>
      <c r="P198" s="466">
        <f>O198*H198</f>
        <v>1.3560000000000001</v>
      </c>
      <c r="Q198" s="466">
        <v>0</v>
      </c>
      <c r="R198" s="466">
        <f>Q198*H198</f>
        <v>0</v>
      </c>
      <c r="S198" s="466">
        <v>0</v>
      </c>
      <c r="T198" s="141">
        <f>S198*H198</f>
        <v>0</v>
      </c>
      <c r="U198" s="311"/>
      <c r="V198" s="311"/>
      <c r="W198" s="311"/>
      <c r="X198" s="311"/>
      <c r="Y198" s="311"/>
      <c r="Z198" s="311"/>
      <c r="AA198" s="311"/>
      <c r="AB198" s="311"/>
      <c r="AC198" s="311"/>
      <c r="AD198" s="311"/>
      <c r="AE198" s="311"/>
      <c r="AR198" s="401" t="s">
        <v>142</v>
      </c>
      <c r="AT198" s="401" t="s">
        <v>137</v>
      </c>
      <c r="AU198" s="401" t="s">
        <v>77</v>
      </c>
      <c r="AY198" s="304" t="s">
        <v>135</v>
      </c>
      <c r="BE198" s="402">
        <f>IF(N198="základní",J198,0)</f>
        <v>0</v>
      </c>
      <c r="BF198" s="402">
        <f>IF(N198="snížená",J198,0)</f>
        <v>0</v>
      </c>
      <c r="BG198" s="402">
        <f>IF(N198="zákl. přenesená",J198,0)</f>
        <v>0</v>
      </c>
      <c r="BH198" s="402">
        <f>IF(N198="sníž. přenesená",J198,0)</f>
        <v>0</v>
      </c>
      <c r="BI198" s="402">
        <f>IF(N198="nulová",J198,0)</f>
        <v>0</v>
      </c>
      <c r="BJ198" s="304" t="s">
        <v>75</v>
      </c>
      <c r="BK198" s="402">
        <f>ROUND(I198*H198,2)</f>
        <v>0</v>
      </c>
      <c r="BL198" s="304" t="s">
        <v>142</v>
      </c>
      <c r="BM198" s="401" t="s">
        <v>1868</v>
      </c>
    </row>
    <row r="199" spans="1:65" s="403" customFormat="1">
      <c r="B199" s="151"/>
      <c r="D199" s="467" t="s">
        <v>144</v>
      </c>
      <c r="E199" s="412" t="s">
        <v>3</v>
      </c>
      <c r="F199" s="468" t="s">
        <v>2062</v>
      </c>
      <c r="H199" s="469">
        <v>0.8</v>
      </c>
      <c r="L199" s="151"/>
      <c r="M199" s="155"/>
      <c r="T199" s="157"/>
      <c r="AT199" s="412" t="s">
        <v>144</v>
      </c>
      <c r="AU199" s="412" t="s">
        <v>77</v>
      </c>
      <c r="AV199" s="403" t="s">
        <v>77</v>
      </c>
      <c r="AW199" s="403" t="s">
        <v>30</v>
      </c>
      <c r="AX199" s="403" t="s">
        <v>70</v>
      </c>
      <c r="AY199" s="412" t="s">
        <v>135</v>
      </c>
    </row>
    <row r="200" spans="1:65" s="413" customFormat="1">
      <c r="B200" s="189"/>
      <c r="D200" s="467" t="s">
        <v>144</v>
      </c>
      <c r="E200" s="421" t="s">
        <v>3</v>
      </c>
      <c r="F200" s="470" t="s">
        <v>1803</v>
      </c>
      <c r="H200" s="471">
        <v>0.8</v>
      </c>
      <c r="L200" s="189"/>
      <c r="M200" s="193"/>
      <c r="T200" s="195"/>
      <c r="AT200" s="421" t="s">
        <v>144</v>
      </c>
      <c r="AU200" s="421" t="s">
        <v>77</v>
      </c>
      <c r="AV200" s="413" t="s">
        <v>152</v>
      </c>
      <c r="AW200" s="413" t="s">
        <v>30</v>
      </c>
      <c r="AX200" s="413" t="s">
        <v>70</v>
      </c>
      <c r="AY200" s="421" t="s">
        <v>135</v>
      </c>
    </row>
    <row r="201" spans="1:65" s="422" customFormat="1">
      <c r="B201" s="158"/>
      <c r="D201" s="467" t="s">
        <v>144</v>
      </c>
      <c r="E201" s="430" t="s">
        <v>3</v>
      </c>
      <c r="F201" s="472" t="s">
        <v>147</v>
      </c>
      <c r="H201" s="473">
        <v>0.8</v>
      </c>
      <c r="L201" s="158"/>
      <c r="M201" s="162"/>
      <c r="T201" s="164"/>
      <c r="AT201" s="430" t="s">
        <v>144</v>
      </c>
      <c r="AU201" s="430" t="s">
        <v>77</v>
      </c>
      <c r="AV201" s="422" t="s">
        <v>142</v>
      </c>
      <c r="AW201" s="422" t="s">
        <v>30</v>
      </c>
      <c r="AX201" s="422" t="s">
        <v>75</v>
      </c>
      <c r="AY201" s="430" t="s">
        <v>135</v>
      </c>
    </row>
    <row r="202" spans="1:65" s="377" customFormat="1" ht="22.9" customHeight="1">
      <c r="B202" s="119"/>
      <c r="D202" s="386" t="s">
        <v>69</v>
      </c>
      <c r="E202" s="463" t="s">
        <v>161</v>
      </c>
      <c r="F202" s="463" t="s">
        <v>949</v>
      </c>
      <c r="J202" s="464">
        <f>BK202</f>
        <v>0</v>
      </c>
      <c r="L202" s="119"/>
      <c r="M202" s="123"/>
      <c r="P202" s="462">
        <f>SUM(P203:P236)</f>
        <v>5.4260000000000002</v>
      </c>
      <c r="R202" s="462">
        <f>SUM(R203:R236)</f>
        <v>0.87820200000000004</v>
      </c>
      <c r="T202" s="126">
        <f>SUM(T203:T236)</f>
        <v>0</v>
      </c>
      <c r="AR202" s="386" t="s">
        <v>75</v>
      </c>
      <c r="AT202" s="387" t="s">
        <v>69</v>
      </c>
      <c r="AU202" s="387" t="s">
        <v>75</v>
      </c>
      <c r="AY202" s="386" t="s">
        <v>135</v>
      </c>
      <c r="BK202" s="388">
        <f>SUM(BK203:BK236)</f>
        <v>0</v>
      </c>
    </row>
    <row r="203" spans="1:65" s="310" customFormat="1" ht="24.2" customHeight="1">
      <c r="A203" s="311"/>
      <c r="B203" s="131"/>
      <c r="C203" s="132" t="s">
        <v>237</v>
      </c>
      <c r="D203" s="132" t="s">
        <v>137</v>
      </c>
      <c r="E203" s="133" t="s">
        <v>2063</v>
      </c>
      <c r="F203" s="134" t="s">
        <v>2064</v>
      </c>
      <c r="G203" s="135" t="s">
        <v>140</v>
      </c>
      <c r="H203" s="136">
        <v>12</v>
      </c>
      <c r="I203" s="137"/>
      <c r="J203" s="137">
        <f>ROUND(I203*H203,2)</f>
        <v>0</v>
      </c>
      <c r="K203" s="134" t="s">
        <v>1800</v>
      </c>
      <c r="L203" s="31"/>
      <c r="M203" s="138" t="s">
        <v>3</v>
      </c>
      <c r="N203" s="465" t="s">
        <v>42</v>
      </c>
      <c r="O203" s="466">
        <v>9.7000000000000003E-2</v>
      </c>
      <c r="P203" s="466">
        <f>O203*H203</f>
        <v>1.1640000000000001</v>
      </c>
      <c r="Q203" s="466">
        <v>0</v>
      </c>
      <c r="R203" s="466">
        <f>Q203*H203</f>
        <v>0</v>
      </c>
      <c r="S203" s="466">
        <v>0</v>
      </c>
      <c r="T203" s="141">
        <f>S203*H203</f>
        <v>0</v>
      </c>
      <c r="U203" s="311"/>
      <c r="V203" s="311"/>
      <c r="W203" s="311"/>
      <c r="X203" s="311"/>
      <c r="Y203" s="311"/>
      <c r="Z203" s="311"/>
      <c r="AA203" s="311"/>
      <c r="AB203" s="311"/>
      <c r="AC203" s="311"/>
      <c r="AD203" s="311"/>
      <c r="AE203" s="311"/>
      <c r="AR203" s="401" t="s">
        <v>142</v>
      </c>
      <c r="AT203" s="401" t="s">
        <v>137</v>
      </c>
      <c r="AU203" s="401" t="s">
        <v>77</v>
      </c>
      <c r="AY203" s="304" t="s">
        <v>135</v>
      </c>
      <c r="BE203" s="402">
        <f>IF(N203="základní",J203,0)</f>
        <v>0</v>
      </c>
      <c r="BF203" s="402">
        <f>IF(N203="snížená",J203,0)</f>
        <v>0</v>
      </c>
      <c r="BG203" s="402">
        <f>IF(N203="zákl. přenesená",J203,0)</f>
        <v>0</v>
      </c>
      <c r="BH203" s="402">
        <f>IF(N203="sníž. přenesená",J203,0)</f>
        <v>0</v>
      </c>
      <c r="BI203" s="402">
        <f>IF(N203="nulová",J203,0)</f>
        <v>0</v>
      </c>
      <c r="BJ203" s="304" t="s">
        <v>77</v>
      </c>
      <c r="BK203" s="402">
        <f>ROUND(I203*H203,2)</f>
        <v>0</v>
      </c>
      <c r="BL203" s="304" t="s">
        <v>142</v>
      </c>
      <c r="BM203" s="401" t="s">
        <v>1881</v>
      </c>
    </row>
    <row r="204" spans="1:65" s="403" customFormat="1">
      <c r="B204" s="151"/>
      <c r="D204" s="467" t="s">
        <v>144</v>
      </c>
      <c r="E204" s="412" t="s">
        <v>3</v>
      </c>
      <c r="F204" s="468" t="s">
        <v>2065</v>
      </c>
      <c r="H204" s="469">
        <v>12</v>
      </c>
      <c r="L204" s="151"/>
      <c r="M204" s="155"/>
      <c r="T204" s="157"/>
      <c r="AT204" s="412" t="s">
        <v>144</v>
      </c>
      <c r="AU204" s="412" t="s">
        <v>77</v>
      </c>
      <c r="AV204" s="403" t="s">
        <v>77</v>
      </c>
      <c r="AW204" s="403" t="s">
        <v>30</v>
      </c>
      <c r="AX204" s="403" t="s">
        <v>70</v>
      </c>
      <c r="AY204" s="412" t="s">
        <v>135</v>
      </c>
    </row>
    <row r="205" spans="1:65" s="413" customFormat="1">
      <c r="B205" s="189"/>
      <c r="D205" s="467" t="s">
        <v>144</v>
      </c>
      <c r="E205" s="421" t="s">
        <v>3</v>
      </c>
      <c r="F205" s="470" t="s">
        <v>1803</v>
      </c>
      <c r="H205" s="471">
        <v>12</v>
      </c>
      <c r="L205" s="189"/>
      <c r="M205" s="193"/>
      <c r="T205" s="195"/>
      <c r="AT205" s="421" t="s">
        <v>144</v>
      </c>
      <c r="AU205" s="421" t="s">
        <v>77</v>
      </c>
      <c r="AV205" s="413" t="s">
        <v>152</v>
      </c>
      <c r="AW205" s="413" t="s">
        <v>30</v>
      </c>
      <c r="AX205" s="413" t="s">
        <v>70</v>
      </c>
      <c r="AY205" s="421" t="s">
        <v>135</v>
      </c>
    </row>
    <row r="206" spans="1:65" s="422" customFormat="1">
      <c r="B206" s="158"/>
      <c r="D206" s="467" t="s">
        <v>144</v>
      </c>
      <c r="E206" s="430" t="s">
        <v>3</v>
      </c>
      <c r="F206" s="472" t="s">
        <v>147</v>
      </c>
      <c r="H206" s="473">
        <v>12</v>
      </c>
      <c r="L206" s="158"/>
      <c r="M206" s="162"/>
      <c r="T206" s="164"/>
      <c r="AT206" s="430" t="s">
        <v>144</v>
      </c>
      <c r="AU206" s="430" t="s">
        <v>77</v>
      </c>
      <c r="AV206" s="422" t="s">
        <v>142</v>
      </c>
      <c r="AW206" s="422" t="s">
        <v>30</v>
      </c>
      <c r="AX206" s="422" t="s">
        <v>75</v>
      </c>
      <c r="AY206" s="430" t="s">
        <v>135</v>
      </c>
    </row>
    <row r="207" spans="1:65" s="310" customFormat="1" ht="21.75" customHeight="1">
      <c r="A207" s="311"/>
      <c r="B207" s="131"/>
      <c r="C207" s="132" t="s">
        <v>8</v>
      </c>
      <c r="D207" s="132" t="s">
        <v>137</v>
      </c>
      <c r="E207" s="133" t="s">
        <v>2066</v>
      </c>
      <c r="F207" s="134" t="s">
        <v>2067</v>
      </c>
      <c r="G207" s="135" t="s">
        <v>140</v>
      </c>
      <c r="H207" s="136">
        <v>7.2</v>
      </c>
      <c r="I207" s="137"/>
      <c r="J207" s="137">
        <f>ROUND(I207*H207,2)</f>
        <v>0</v>
      </c>
      <c r="K207" s="134" t="s">
        <v>1800</v>
      </c>
      <c r="L207" s="31"/>
      <c r="M207" s="138" t="s">
        <v>3</v>
      </c>
      <c r="N207" s="465" t="s">
        <v>42</v>
      </c>
      <c r="O207" s="466">
        <v>8.7999999999999995E-2</v>
      </c>
      <c r="P207" s="466">
        <f>O207*H207</f>
        <v>0.63359999999999994</v>
      </c>
      <c r="Q207" s="466">
        <v>0</v>
      </c>
      <c r="R207" s="466">
        <f>Q207*H207</f>
        <v>0</v>
      </c>
      <c r="S207" s="466">
        <v>0</v>
      </c>
      <c r="T207" s="141">
        <f>S207*H207</f>
        <v>0</v>
      </c>
      <c r="U207" s="311"/>
      <c r="V207" s="311"/>
      <c r="W207" s="311"/>
      <c r="X207" s="311"/>
      <c r="Y207" s="311"/>
      <c r="Z207" s="311"/>
      <c r="AA207" s="311"/>
      <c r="AB207" s="311"/>
      <c r="AC207" s="311"/>
      <c r="AD207" s="311"/>
      <c r="AE207" s="311"/>
      <c r="AR207" s="401" t="s">
        <v>142</v>
      </c>
      <c r="AT207" s="401" t="s">
        <v>137</v>
      </c>
      <c r="AU207" s="401" t="s">
        <v>77</v>
      </c>
      <c r="AY207" s="304" t="s">
        <v>135</v>
      </c>
      <c r="BE207" s="402">
        <f>IF(N207="základní",J207,0)</f>
        <v>0</v>
      </c>
      <c r="BF207" s="402">
        <f>IF(N207="snížená",J207,0)</f>
        <v>0</v>
      </c>
      <c r="BG207" s="402">
        <f>IF(N207="zákl. přenesená",J207,0)</f>
        <v>0</v>
      </c>
      <c r="BH207" s="402">
        <f>IF(N207="sníž. přenesená",J207,0)</f>
        <v>0</v>
      </c>
      <c r="BI207" s="402">
        <f>IF(N207="nulová",J207,0)</f>
        <v>0</v>
      </c>
      <c r="BJ207" s="304" t="s">
        <v>77</v>
      </c>
      <c r="BK207" s="402">
        <f>ROUND(I207*H207,2)</f>
        <v>0</v>
      </c>
      <c r="BL207" s="304" t="s">
        <v>142</v>
      </c>
      <c r="BM207" s="401" t="s">
        <v>2068</v>
      </c>
    </row>
    <row r="208" spans="1:65" s="403" customFormat="1">
      <c r="B208" s="151"/>
      <c r="D208" s="467" t="s">
        <v>144</v>
      </c>
      <c r="E208" s="412" t="s">
        <v>3</v>
      </c>
      <c r="F208" s="468" t="s">
        <v>2069</v>
      </c>
      <c r="H208" s="469">
        <v>7.2</v>
      </c>
      <c r="L208" s="151"/>
      <c r="M208" s="155"/>
      <c r="T208" s="157"/>
      <c r="AT208" s="412" t="s">
        <v>144</v>
      </c>
      <c r="AU208" s="412" t="s">
        <v>77</v>
      </c>
      <c r="AV208" s="403" t="s">
        <v>77</v>
      </c>
      <c r="AW208" s="403" t="s">
        <v>30</v>
      </c>
      <c r="AX208" s="403" t="s">
        <v>70</v>
      </c>
      <c r="AY208" s="412" t="s">
        <v>135</v>
      </c>
    </row>
    <row r="209" spans="1:65" s="413" customFormat="1">
      <c r="B209" s="189"/>
      <c r="D209" s="467" t="s">
        <v>144</v>
      </c>
      <c r="E209" s="421" t="s">
        <v>3</v>
      </c>
      <c r="F209" s="470" t="s">
        <v>1803</v>
      </c>
      <c r="H209" s="471">
        <v>7.2</v>
      </c>
      <c r="L209" s="189"/>
      <c r="M209" s="193"/>
      <c r="T209" s="195"/>
      <c r="AT209" s="421" t="s">
        <v>144</v>
      </c>
      <c r="AU209" s="421" t="s">
        <v>77</v>
      </c>
      <c r="AV209" s="413" t="s">
        <v>152</v>
      </c>
      <c r="AW209" s="413" t="s">
        <v>30</v>
      </c>
      <c r="AX209" s="413" t="s">
        <v>70</v>
      </c>
      <c r="AY209" s="421" t="s">
        <v>135</v>
      </c>
    </row>
    <row r="210" spans="1:65" s="422" customFormat="1">
      <c r="B210" s="158"/>
      <c r="D210" s="467" t="s">
        <v>144</v>
      </c>
      <c r="E210" s="430" t="s">
        <v>3</v>
      </c>
      <c r="F210" s="472" t="s">
        <v>147</v>
      </c>
      <c r="H210" s="473">
        <v>7.2</v>
      </c>
      <c r="L210" s="158"/>
      <c r="M210" s="162"/>
      <c r="T210" s="164"/>
      <c r="AT210" s="430" t="s">
        <v>144</v>
      </c>
      <c r="AU210" s="430" t="s">
        <v>77</v>
      </c>
      <c r="AV210" s="422" t="s">
        <v>142</v>
      </c>
      <c r="AW210" s="422" t="s">
        <v>30</v>
      </c>
      <c r="AX210" s="422" t="s">
        <v>75</v>
      </c>
      <c r="AY210" s="430" t="s">
        <v>135</v>
      </c>
    </row>
    <row r="211" spans="1:65" s="310" customFormat="1" ht="21.75" customHeight="1">
      <c r="A211" s="311"/>
      <c r="B211" s="131"/>
      <c r="C211" s="132" t="s">
        <v>247</v>
      </c>
      <c r="D211" s="132" t="s">
        <v>137</v>
      </c>
      <c r="E211" s="133" t="s">
        <v>2070</v>
      </c>
      <c r="F211" s="134" t="s">
        <v>2071</v>
      </c>
      <c r="G211" s="135" t="s">
        <v>140</v>
      </c>
      <c r="H211" s="136">
        <v>2.6</v>
      </c>
      <c r="I211" s="137"/>
      <c r="J211" s="137">
        <f>ROUND(I211*H211,2)</f>
        <v>0</v>
      </c>
      <c r="K211" s="134" t="s">
        <v>1876</v>
      </c>
      <c r="L211" s="31"/>
      <c r="M211" s="138" t="s">
        <v>3</v>
      </c>
      <c r="N211" s="465" t="s">
        <v>42</v>
      </c>
      <c r="O211" s="466">
        <v>0.109</v>
      </c>
      <c r="P211" s="466">
        <f>O211*H211</f>
        <v>0.28339999999999999</v>
      </c>
      <c r="Q211" s="466">
        <v>0</v>
      </c>
      <c r="R211" s="466">
        <f>Q211*H211</f>
        <v>0</v>
      </c>
      <c r="S211" s="466">
        <v>0</v>
      </c>
      <c r="T211" s="141">
        <f>S211*H211</f>
        <v>0</v>
      </c>
      <c r="U211" s="311"/>
      <c r="V211" s="311"/>
      <c r="W211" s="311"/>
      <c r="X211" s="311"/>
      <c r="Y211" s="311"/>
      <c r="Z211" s="311"/>
      <c r="AA211" s="311"/>
      <c r="AB211" s="311"/>
      <c r="AC211" s="311"/>
      <c r="AD211" s="311"/>
      <c r="AE211" s="311"/>
      <c r="AR211" s="401" t="s">
        <v>142</v>
      </c>
      <c r="AT211" s="401" t="s">
        <v>137</v>
      </c>
      <c r="AU211" s="401" t="s">
        <v>77</v>
      </c>
      <c r="AY211" s="304" t="s">
        <v>135</v>
      </c>
      <c r="BE211" s="402">
        <f>IF(N211="základní",J211,0)</f>
        <v>0</v>
      </c>
      <c r="BF211" s="402">
        <f>IF(N211="snížená",J211,0)</f>
        <v>0</v>
      </c>
      <c r="BG211" s="402">
        <f>IF(N211="zákl. přenesená",J211,0)</f>
        <v>0</v>
      </c>
      <c r="BH211" s="402">
        <f>IF(N211="sníž. přenesená",J211,0)</f>
        <v>0</v>
      </c>
      <c r="BI211" s="402">
        <f>IF(N211="nulová",J211,0)</f>
        <v>0</v>
      </c>
      <c r="BJ211" s="304" t="s">
        <v>77</v>
      </c>
      <c r="BK211" s="402">
        <f>ROUND(I211*H211,2)</f>
        <v>0</v>
      </c>
      <c r="BL211" s="304" t="s">
        <v>142</v>
      </c>
      <c r="BM211" s="401" t="s">
        <v>1885</v>
      </c>
    </row>
    <row r="212" spans="1:65" s="403" customFormat="1">
      <c r="B212" s="151"/>
      <c r="D212" s="467" t="s">
        <v>144</v>
      </c>
      <c r="E212" s="412" t="s">
        <v>3</v>
      </c>
      <c r="F212" s="468" t="s">
        <v>2072</v>
      </c>
      <c r="H212" s="469">
        <v>2.6</v>
      </c>
      <c r="L212" s="151"/>
      <c r="M212" s="155"/>
      <c r="T212" s="157"/>
      <c r="AT212" s="412" t="s">
        <v>144</v>
      </c>
      <c r="AU212" s="412" t="s">
        <v>77</v>
      </c>
      <c r="AV212" s="403" t="s">
        <v>77</v>
      </c>
      <c r="AW212" s="403" t="s">
        <v>30</v>
      </c>
      <c r="AX212" s="403" t="s">
        <v>70</v>
      </c>
      <c r="AY212" s="412" t="s">
        <v>135</v>
      </c>
    </row>
    <row r="213" spans="1:65" s="413" customFormat="1">
      <c r="B213" s="189"/>
      <c r="D213" s="467" t="s">
        <v>144</v>
      </c>
      <c r="E213" s="421" t="s">
        <v>3</v>
      </c>
      <c r="F213" s="470" t="s">
        <v>1803</v>
      </c>
      <c r="H213" s="471">
        <v>2.6</v>
      </c>
      <c r="L213" s="189"/>
      <c r="M213" s="193"/>
      <c r="T213" s="195"/>
      <c r="AT213" s="421" t="s">
        <v>144</v>
      </c>
      <c r="AU213" s="421" t="s">
        <v>77</v>
      </c>
      <c r="AV213" s="413" t="s">
        <v>152</v>
      </c>
      <c r="AW213" s="413" t="s">
        <v>30</v>
      </c>
      <c r="AX213" s="413" t="s">
        <v>70</v>
      </c>
      <c r="AY213" s="421" t="s">
        <v>135</v>
      </c>
    </row>
    <row r="214" spans="1:65" s="422" customFormat="1">
      <c r="B214" s="158"/>
      <c r="D214" s="467" t="s">
        <v>144</v>
      </c>
      <c r="E214" s="430" t="s">
        <v>3</v>
      </c>
      <c r="F214" s="472" t="s">
        <v>147</v>
      </c>
      <c r="H214" s="473">
        <v>2.6</v>
      </c>
      <c r="L214" s="158"/>
      <c r="M214" s="162"/>
      <c r="T214" s="164"/>
      <c r="AT214" s="430" t="s">
        <v>144</v>
      </c>
      <c r="AU214" s="430" t="s">
        <v>77</v>
      </c>
      <c r="AV214" s="422" t="s">
        <v>142</v>
      </c>
      <c r="AW214" s="422" t="s">
        <v>30</v>
      </c>
      <c r="AX214" s="422" t="s">
        <v>75</v>
      </c>
      <c r="AY214" s="430" t="s">
        <v>135</v>
      </c>
    </row>
    <row r="215" spans="1:65" s="310" customFormat="1" ht="33" customHeight="1">
      <c r="A215" s="311"/>
      <c r="B215" s="131"/>
      <c r="C215" s="132" t="s">
        <v>252</v>
      </c>
      <c r="D215" s="132" t="s">
        <v>137</v>
      </c>
      <c r="E215" s="133" t="s">
        <v>1886</v>
      </c>
      <c r="F215" s="134" t="s">
        <v>1887</v>
      </c>
      <c r="G215" s="135" t="s">
        <v>140</v>
      </c>
      <c r="H215" s="136">
        <v>9</v>
      </c>
      <c r="I215" s="137"/>
      <c r="J215" s="137">
        <f>ROUND(I215*H215,2)</f>
        <v>0</v>
      </c>
      <c r="K215" s="134" t="s">
        <v>1800</v>
      </c>
      <c r="L215" s="31"/>
      <c r="M215" s="138" t="s">
        <v>3</v>
      </c>
      <c r="N215" s="465" t="s">
        <v>41</v>
      </c>
      <c r="O215" s="466">
        <v>4.8000000000000001E-2</v>
      </c>
      <c r="P215" s="466">
        <f>O215*H215</f>
        <v>0.432</v>
      </c>
      <c r="Q215" s="466">
        <v>0</v>
      </c>
      <c r="R215" s="466">
        <f>Q215*H215</f>
        <v>0</v>
      </c>
      <c r="S215" s="466">
        <v>0</v>
      </c>
      <c r="T215" s="141">
        <f>S215*H215</f>
        <v>0</v>
      </c>
      <c r="U215" s="311"/>
      <c r="V215" s="311"/>
      <c r="W215" s="311"/>
      <c r="X215" s="311"/>
      <c r="Y215" s="311"/>
      <c r="Z215" s="311"/>
      <c r="AA215" s="311"/>
      <c r="AB215" s="311"/>
      <c r="AC215" s="311"/>
      <c r="AD215" s="311"/>
      <c r="AE215" s="311"/>
      <c r="AR215" s="401" t="s">
        <v>142</v>
      </c>
      <c r="AT215" s="401" t="s">
        <v>137</v>
      </c>
      <c r="AU215" s="401" t="s">
        <v>77</v>
      </c>
      <c r="AY215" s="304" t="s">
        <v>135</v>
      </c>
      <c r="BE215" s="402">
        <f>IF(N215="základní",J215,0)</f>
        <v>0</v>
      </c>
      <c r="BF215" s="402">
        <f>IF(N215="snížená",J215,0)</f>
        <v>0</v>
      </c>
      <c r="BG215" s="402">
        <f>IF(N215="zákl. přenesená",J215,0)</f>
        <v>0</v>
      </c>
      <c r="BH215" s="402">
        <f>IF(N215="sníž. přenesená",J215,0)</f>
        <v>0</v>
      </c>
      <c r="BI215" s="402">
        <f>IF(N215="nulová",J215,0)</f>
        <v>0</v>
      </c>
      <c r="BJ215" s="304" t="s">
        <v>75</v>
      </c>
      <c r="BK215" s="402">
        <f>ROUND(I215*H215,2)</f>
        <v>0</v>
      </c>
      <c r="BL215" s="304" t="s">
        <v>142</v>
      </c>
      <c r="BM215" s="401" t="s">
        <v>1888</v>
      </c>
    </row>
    <row r="216" spans="1:65" s="403" customFormat="1">
      <c r="B216" s="151"/>
      <c r="D216" s="467" t="s">
        <v>144</v>
      </c>
      <c r="E216" s="412" t="s">
        <v>3</v>
      </c>
      <c r="F216" s="468" t="s">
        <v>2073</v>
      </c>
      <c r="H216" s="469">
        <v>9</v>
      </c>
      <c r="L216" s="151"/>
      <c r="M216" s="155"/>
      <c r="T216" s="157"/>
      <c r="AT216" s="412" t="s">
        <v>144</v>
      </c>
      <c r="AU216" s="412" t="s">
        <v>77</v>
      </c>
      <c r="AV216" s="403" t="s">
        <v>77</v>
      </c>
      <c r="AW216" s="403" t="s">
        <v>30</v>
      </c>
      <c r="AX216" s="403" t="s">
        <v>70</v>
      </c>
      <c r="AY216" s="412" t="s">
        <v>135</v>
      </c>
    </row>
    <row r="217" spans="1:65" s="413" customFormat="1">
      <c r="B217" s="189"/>
      <c r="D217" s="467" t="s">
        <v>144</v>
      </c>
      <c r="E217" s="421" t="s">
        <v>3</v>
      </c>
      <c r="F217" s="470" t="s">
        <v>1803</v>
      </c>
      <c r="H217" s="471">
        <v>9</v>
      </c>
      <c r="L217" s="189"/>
      <c r="M217" s="193"/>
      <c r="T217" s="195"/>
      <c r="AT217" s="421" t="s">
        <v>144</v>
      </c>
      <c r="AU217" s="421" t="s">
        <v>77</v>
      </c>
      <c r="AV217" s="413" t="s">
        <v>152</v>
      </c>
      <c r="AW217" s="413" t="s">
        <v>30</v>
      </c>
      <c r="AX217" s="413" t="s">
        <v>70</v>
      </c>
      <c r="AY217" s="421" t="s">
        <v>135</v>
      </c>
    </row>
    <row r="218" spans="1:65" s="422" customFormat="1">
      <c r="B218" s="158"/>
      <c r="D218" s="467" t="s">
        <v>144</v>
      </c>
      <c r="E218" s="430" t="s">
        <v>3</v>
      </c>
      <c r="F218" s="472" t="s">
        <v>147</v>
      </c>
      <c r="H218" s="473">
        <v>9</v>
      </c>
      <c r="L218" s="158"/>
      <c r="M218" s="162"/>
      <c r="T218" s="164"/>
      <c r="AT218" s="430" t="s">
        <v>144</v>
      </c>
      <c r="AU218" s="430" t="s">
        <v>77</v>
      </c>
      <c r="AV218" s="422" t="s">
        <v>142</v>
      </c>
      <c r="AW218" s="422" t="s">
        <v>30</v>
      </c>
      <c r="AX218" s="422" t="s">
        <v>75</v>
      </c>
      <c r="AY218" s="430" t="s">
        <v>135</v>
      </c>
    </row>
    <row r="219" spans="1:65" s="310" customFormat="1" ht="24.2" customHeight="1">
      <c r="A219" s="311"/>
      <c r="B219" s="131"/>
      <c r="C219" s="132" t="s">
        <v>257</v>
      </c>
      <c r="D219" s="132" t="s">
        <v>137</v>
      </c>
      <c r="E219" s="133" t="s">
        <v>1890</v>
      </c>
      <c r="F219" s="134" t="s">
        <v>1891</v>
      </c>
      <c r="G219" s="135" t="s">
        <v>140</v>
      </c>
      <c r="H219" s="136">
        <v>9</v>
      </c>
      <c r="I219" s="137"/>
      <c r="J219" s="137">
        <f>ROUND(I219*H219,2)</f>
        <v>0</v>
      </c>
      <c r="K219" s="134" t="s">
        <v>1800</v>
      </c>
      <c r="L219" s="31"/>
      <c r="M219" s="138" t="s">
        <v>3</v>
      </c>
      <c r="N219" s="465" t="s">
        <v>41</v>
      </c>
      <c r="O219" s="466">
        <v>8.0000000000000002E-3</v>
      </c>
      <c r="P219" s="466">
        <f>O219*H219</f>
        <v>7.2000000000000008E-2</v>
      </c>
      <c r="Q219" s="466">
        <v>0</v>
      </c>
      <c r="R219" s="466">
        <f>Q219*H219</f>
        <v>0</v>
      </c>
      <c r="S219" s="466">
        <v>0</v>
      </c>
      <c r="T219" s="141">
        <f>S219*H219</f>
        <v>0</v>
      </c>
      <c r="U219" s="311"/>
      <c r="V219" s="311"/>
      <c r="W219" s="311"/>
      <c r="X219" s="311"/>
      <c r="Y219" s="311"/>
      <c r="Z219" s="311"/>
      <c r="AA219" s="311"/>
      <c r="AB219" s="311"/>
      <c r="AC219" s="311"/>
      <c r="AD219" s="311"/>
      <c r="AE219" s="311"/>
      <c r="AR219" s="401" t="s">
        <v>142</v>
      </c>
      <c r="AT219" s="401" t="s">
        <v>137</v>
      </c>
      <c r="AU219" s="401" t="s">
        <v>77</v>
      </c>
      <c r="AY219" s="304" t="s">
        <v>135</v>
      </c>
      <c r="BE219" s="402">
        <f>IF(N219="základní",J219,0)</f>
        <v>0</v>
      </c>
      <c r="BF219" s="402">
        <f>IF(N219="snížená",J219,0)</f>
        <v>0</v>
      </c>
      <c r="BG219" s="402">
        <f>IF(N219="zákl. přenesená",J219,0)</f>
        <v>0</v>
      </c>
      <c r="BH219" s="402">
        <f>IF(N219="sníž. přenesená",J219,0)</f>
        <v>0</v>
      </c>
      <c r="BI219" s="402">
        <f>IF(N219="nulová",J219,0)</f>
        <v>0</v>
      </c>
      <c r="BJ219" s="304" t="s">
        <v>75</v>
      </c>
      <c r="BK219" s="402">
        <f>ROUND(I219*H219,2)</f>
        <v>0</v>
      </c>
      <c r="BL219" s="304" t="s">
        <v>142</v>
      </c>
      <c r="BM219" s="401" t="s">
        <v>1892</v>
      </c>
    </row>
    <row r="220" spans="1:65" s="403" customFormat="1">
      <c r="B220" s="151"/>
      <c r="D220" s="467" t="s">
        <v>144</v>
      </c>
      <c r="E220" s="412" t="s">
        <v>3</v>
      </c>
      <c r="F220" s="468" t="s">
        <v>2073</v>
      </c>
      <c r="H220" s="469">
        <v>9</v>
      </c>
      <c r="L220" s="151"/>
      <c r="M220" s="155"/>
      <c r="T220" s="157"/>
      <c r="AT220" s="412" t="s">
        <v>144</v>
      </c>
      <c r="AU220" s="412" t="s">
        <v>77</v>
      </c>
      <c r="AV220" s="403" t="s">
        <v>77</v>
      </c>
      <c r="AW220" s="403" t="s">
        <v>30</v>
      </c>
      <c r="AX220" s="403" t="s">
        <v>70</v>
      </c>
      <c r="AY220" s="412" t="s">
        <v>135</v>
      </c>
    </row>
    <row r="221" spans="1:65" s="413" customFormat="1">
      <c r="B221" s="189"/>
      <c r="D221" s="467" t="s">
        <v>144</v>
      </c>
      <c r="E221" s="421" t="s">
        <v>3</v>
      </c>
      <c r="F221" s="470" t="s">
        <v>1803</v>
      </c>
      <c r="H221" s="471">
        <v>9</v>
      </c>
      <c r="L221" s="189"/>
      <c r="M221" s="193"/>
      <c r="T221" s="195"/>
      <c r="AT221" s="421" t="s">
        <v>144</v>
      </c>
      <c r="AU221" s="421" t="s">
        <v>77</v>
      </c>
      <c r="AV221" s="413" t="s">
        <v>152</v>
      </c>
      <c r="AW221" s="413" t="s">
        <v>30</v>
      </c>
      <c r="AX221" s="413" t="s">
        <v>70</v>
      </c>
      <c r="AY221" s="421" t="s">
        <v>135</v>
      </c>
    </row>
    <row r="222" spans="1:65" s="422" customFormat="1">
      <c r="B222" s="158"/>
      <c r="D222" s="467" t="s">
        <v>144</v>
      </c>
      <c r="E222" s="430" t="s">
        <v>3</v>
      </c>
      <c r="F222" s="472" t="s">
        <v>147</v>
      </c>
      <c r="H222" s="473">
        <v>9</v>
      </c>
      <c r="L222" s="158"/>
      <c r="M222" s="162"/>
      <c r="T222" s="164"/>
      <c r="AT222" s="430" t="s">
        <v>144</v>
      </c>
      <c r="AU222" s="430" t="s">
        <v>77</v>
      </c>
      <c r="AV222" s="422" t="s">
        <v>142</v>
      </c>
      <c r="AW222" s="422" t="s">
        <v>30</v>
      </c>
      <c r="AX222" s="422" t="s">
        <v>75</v>
      </c>
      <c r="AY222" s="430" t="s">
        <v>135</v>
      </c>
    </row>
    <row r="223" spans="1:65" s="310" customFormat="1" ht="24.2" customHeight="1">
      <c r="A223" s="311"/>
      <c r="B223" s="131"/>
      <c r="C223" s="132" t="s">
        <v>265</v>
      </c>
      <c r="D223" s="132" t="s">
        <v>137</v>
      </c>
      <c r="E223" s="133" t="s">
        <v>1893</v>
      </c>
      <c r="F223" s="134" t="s">
        <v>1894</v>
      </c>
      <c r="G223" s="135" t="s">
        <v>140</v>
      </c>
      <c r="H223" s="136">
        <v>9</v>
      </c>
      <c r="I223" s="137"/>
      <c r="J223" s="137">
        <f>ROUND(I223*H223,2)</f>
        <v>0</v>
      </c>
      <c r="K223" s="134" t="s">
        <v>1800</v>
      </c>
      <c r="L223" s="31"/>
      <c r="M223" s="138" t="s">
        <v>3</v>
      </c>
      <c r="N223" s="465" t="s">
        <v>41</v>
      </c>
      <c r="O223" s="466">
        <v>2E-3</v>
      </c>
      <c r="P223" s="466">
        <f>O223*H223</f>
        <v>1.8000000000000002E-2</v>
      </c>
      <c r="Q223" s="466">
        <v>0</v>
      </c>
      <c r="R223" s="466">
        <f>Q223*H223</f>
        <v>0</v>
      </c>
      <c r="S223" s="466">
        <v>0</v>
      </c>
      <c r="T223" s="141">
        <f>S223*H223</f>
        <v>0</v>
      </c>
      <c r="U223" s="311"/>
      <c r="V223" s="311"/>
      <c r="W223" s="311"/>
      <c r="X223" s="311"/>
      <c r="Y223" s="311"/>
      <c r="Z223" s="311"/>
      <c r="AA223" s="311"/>
      <c r="AB223" s="311"/>
      <c r="AC223" s="311"/>
      <c r="AD223" s="311"/>
      <c r="AE223" s="311"/>
      <c r="AR223" s="401" t="s">
        <v>142</v>
      </c>
      <c r="AT223" s="401" t="s">
        <v>137</v>
      </c>
      <c r="AU223" s="401" t="s">
        <v>77</v>
      </c>
      <c r="AY223" s="304" t="s">
        <v>135</v>
      </c>
      <c r="BE223" s="402">
        <f>IF(N223="základní",J223,0)</f>
        <v>0</v>
      </c>
      <c r="BF223" s="402">
        <f>IF(N223="snížená",J223,0)</f>
        <v>0</v>
      </c>
      <c r="BG223" s="402">
        <f>IF(N223="zákl. přenesená",J223,0)</f>
        <v>0</v>
      </c>
      <c r="BH223" s="402">
        <f>IF(N223="sníž. přenesená",J223,0)</f>
        <v>0</v>
      </c>
      <c r="BI223" s="402">
        <f>IF(N223="nulová",J223,0)</f>
        <v>0</v>
      </c>
      <c r="BJ223" s="304" t="s">
        <v>75</v>
      </c>
      <c r="BK223" s="402">
        <f>ROUND(I223*H223,2)</f>
        <v>0</v>
      </c>
      <c r="BL223" s="304" t="s">
        <v>142</v>
      </c>
      <c r="BM223" s="401" t="s">
        <v>1895</v>
      </c>
    </row>
    <row r="224" spans="1:65" s="403" customFormat="1">
      <c r="B224" s="151"/>
      <c r="D224" s="467" t="s">
        <v>144</v>
      </c>
      <c r="E224" s="412" t="s">
        <v>3</v>
      </c>
      <c r="F224" s="468" t="s">
        <v>2073</v>
      </c>
      <c r="H224" s="469">
        <v>9</v>
      </c>
      <c r="L224" s="151"/>
      <c r="M224" s="155"/>
      <c r="T224" s="157"/>
      <c r="AT224" s="412" t="s">
        <v>144</v>
      </c>
      <c r="AU224" s="412" t="s">
        <v>77</v>
      </c>
      <c r="AV224" s="403" t="s">
        <v>77</v>
      </c>
      <c r="AW224" s="403" t="s">
        <v>30</v>
      </c>
      <c r="AX224" s="403" t="s">
        <v>70</v>
      </c>
      <c r="AY224" s="412" t="s">
        <v>135</v>
      </c>
    </row>
    <row r="225" spans="1:65" s="413" customFormat="1">
      <c r="B225" s="189"/>
      <c r="D225" s="467" t="s">
        <v>144</v>
      </c>
      <c r="E225" s="421" t="s">
        <v>3</v>
      </c>
      <c r="F225" s="470" t="s">
        <v>1803</v>
      </c>
      <c r="H225" s="471">
        <v>9</v>
      </c>
      <c r="L225" s="189"/>
      <c r="M225" s="193"/>
      <c r="T225" s="195"/>
      <c r="AT225" s="421" t="s">
        <v>144</v>
      </c>
      <c r="AU225" s="421" t="s">
        <v>77</v>
      </c>
      <c r="AV225" s="413" t="s">
        <v>152</v>
      </c>
      <c r="AW225" s="413" t="s">
        <v>30</v>
      </c>
      <c r="AX225" s="413" t="s">
        <v>70</v>
      </c>
      <c r="AY225" s="421" t="s">
        <v>135</v>
      </c>
    </row>
    <row r="226" spans="1:65" s="422" customFormat="1">
      <c r="B226" s="158"/>
      <c r="D226" s="467" t="s">
        <v>144</v>
      </c>
      <c r="E226" s="430" t="s">
        <v>3</v>
      </c>
      <c r="F226" s="472" t="s">
        <v>147</v>
      </c>
      <c r="H226" s="473">
        <v>9</v>
      </c>
      <c r="L226" s="158"/>
      <c r="M226" s="162"/>
      <c r="T226" s="164"/>
      <c r="AT226" s="430" t="s">
        <v>144</v>
      </c>
      <c r="AU226" s="430" t="s">
        <v>77</v>
      </c>
      <c r="AV226" s="422" t="s">
        <v>142</v>
      </c>
      <c r="AW226" s="422" t="s">
        <v>30</v>
      </c>
      <c r="AX226" s="422" t="s">
        <v>75</v>
      </c>
      <c r="AY226" s="430" t="s">
        <v>135</v>
      </c>
    </row>
    <row r="227" spans="1:65" s="310" customFormat="1" ht="33" customHeight="1">
      <c r="A227" s="311"/>
      <c r="B227" s="131"/>
      <c r="C227" s="132" t="s">
        <v>271</v>
      </c>
      <c r="D227" s="132" t="s">
        <v>137</v>
      </c>
      <c r="E227" s="133" t="s">
        <v>1896</v>
      </c>
      <c r="F227" s="134" t="s">
        <v>1897</v>
      </c>
      <c r="G227" s="135" t="s">
        <v>140</v>
      </c>
      <c r="H227" s="136">
        <v>9</v>
      </c>
      <c r="I227" s="137"/>
      <c r="J227" s="137">
        <f>ROUND(I227*H227,2)</f>
        <v>0</v>
      </c>
      <c r="K227" s="134" t="s">
        <v>1800</v>
      </c>
      <c r="L227" s="31"/>
      <c r="M227" s="138" t="s">
        <v>3</v>
      </c>
      <c r="N227" s="465" t="s">
        <v>41</v>
      </c>
      <c r="O227" s="466">
        <v>7.0999999999999994E-2</v>
      </c>
      <c r="P227" s="466">
        <f>O227*H227</f>
        <v>0.6389999999999999</v>
      </c>
      <c r="Q227" s="466">
        <v>0</v>
      </c>
      <c r="R227" s="466">
        <f>Q227*H227</f>
        <v>0</v>
      </c>
      <c r="S227" s="466">
        <v>0</v>
      </c>
      <c r="T227" s="141">
        <f>S227*H227</f>
        <v>0</v>
      </c>
      <c r="U227" s="311"/>
      <c r="V227" s="311"/>
      <c r="W227" s="311"/>
      <c r="X227" s="311"/>
      <c r="Y227" s="311"/>
      <c r="Z227" s="311"/>
      <c r="AA227" s="311"/>
      <c r="AB227" s="311"/>
      <c r="AC227" s="311"/>
      <c r="AD227" s="311"/>
      <c r="AE227" s="311"/>
      <c r="AR227" s="401" t="s">
        <v>142</v>
      </c>
      <c r="AT227" s="401" t="s">
        <v>137</v>
      </c>
      <c r="AU227" s="401" t="s">
        <v>77</v>
      </c>
      <c r="AY227" s="304" t="s">
        <v>135</v>
      </c>
      <c r="BE227" s="402">
        <f>IF(N227="základní",J227,0)</f>
        <v>0</v>
      </c>
      <c r="BF227" s="402">
        <f>IF(N227="snížená",J227,0)</f>
        <v>0</v>
      </c>
      <c r="BG227" s="402">
        <f>IF(N227="zákl. přenesená",J227,0)</f>
        <v>0</v>
      </c>
      <c r="BH227" s="402">
        <f>IF(N227="sníž. přenesená",J227,0)</f>
        <v>0</v>
      </c>
      <c r="BI227" s="402">
        <f>IF(N227="nulová",J227,0)</f>
        <v>0</v>
      </c>
      <c r="BJ227" s="304" t="s">
        <v>75</v>
      </c>
      <c r="BK227" s="402">
        <f>ROUND(I227*H227,2)</f>
        <v>0</v>
      </c>
      <c r="BL227" s="304" t="s">
        <v>142</v>
      </c>
      <c r="BM227" s="401" t="s">
        <v>1898</v>
      </c>
    </row>
    <row r="228" spans="1:65" s="403" customFormat="1">
      <c r="B228" s="151"/>
      <c r="D228" s="467" t="s">
        <v>144</v>
      </c>
      <c r="E228" s="412" t="s">
        <v>3</v>
      </c>
      <c r="F228" s="468" t="s">
        <v>2073</v>
      </c>
      <c r="H228" s="469">
        <v>9</v>
      </c>
      <c r="L228" s="151"/>
      <c r="M228" s="155"/>
      <c r="T228" s="157"/>
      <c r="AT228" s="412" t="s">
        <v>144</v>
      </c>
      <c r="AU228" s="412" t="s">
        <v>77</v>
      </c>
      <c r="AV228" s="403" t="s">
        <v>77</v>
      </c>
      <c r="AW228" s="403" t="s">
        <v>30</v>
      </c>
      <c r="AX228" s="403" t="s">
        <v>70</v>
      </c>
      <c r="AY228" s="412" t="s">
        <v>135</v>
      </c>
    </row>
    <row r="229" spans="1:65" s="413" customFormat="1">
      <c r="B229" s="189"/>
      <c r="D229" s="467" t="s">
        <v>144</v>
      </c>
      <c r="E229" s="421" t="s">
        <v>3</v>
      </c>
      <c r="F229" s="470" t="s">
        <v>1803</v>
      </c>
      <c r="H229" s="471">
        <v>9</v>
      </c>
      <c r="L229" s="189"/>
      <c r="M229" s="193"/>
      <c r="T229" s="195"/>
      <c r="AT229" s="421" t="s">
        <v>144</v>
      </c>
      <c r="AU229" s="421" t="s">
        <v>77</v>
      </c>
      <c r="AV229" s="413" t="s">
        <v>152</v>
      </c>
      <c r="AW229" s="413" t="s">
        <v>30</v>
      </c>
      <c r="AX229" s="413" t="s">
        <v>70</v>
      </c>
      <c r="AY229" s="421" t="s">
        <v>135</v>
      </c>
    </row>
    <row r="230" spans="1:65" s="422" customFormat="1">
      <c r="B230" s="158"/>
      <c r="D230" s="467" t="s">
        <v>144</v>
      </c>
      <c r="E230" s="430" t="s">
        <v>3</v>
      </c>
      <c r="F230" s="472" t="s">
        <v>147</v>
      </c>
      <c r="H230" s="473">
        <v>9</v>
      </c>
      <c r="L230" s="158"/>
      <c r="M230" s="162"/>
      <c r="T230" s="164"/>
      <c r="AT230" s="430" t="s">
        <v>144</v>
      </c>
      <c r="AU230" s="430" t="s">
        <v>77</v>
      </c>
      <c r="AV230" s="422" t="s">
        <v>142</v>
      </c>
      <c r="AW230" s="422" t="s">
        <v>30</v>
      </c>
      <c r="AX230" s="422" t="s">
        <v>75</v>
      </c>
      <c r="AY230" s="430" t="s">
        <v>135</v>
      </c>
    </row>
    <row r="231" spans="1:65" s="310" customFormat="1" ht="33" customHeight="1">
      <c r="A231" s="311"/>
      <c r="B231" s="131"/>
      <c r="C231" s="132" t="s">
        <v>276</v>
      </c>
      <c r="D231" s="132" t="s">
        <v>137</v>
      </c>
      <c r="E231" s="133" t="s">
        <v>2074</v>
      </c>
      <c r="F231" s="134" t="s">
        <v>2075</v>
      </c>
      <c r="G231" s="135" t="s">
        <v>140</v>
      </c>
      <c r="H231" s="136">
        <v>3.9</v>
      </c>
      <c r="I231" s="137"/>
      <c r="J231" s="137">
        <f>ROUND(I231*H231,2)</f>
        <v>0</v>
      </c>
      <c r="K231" s="134" t="s">
        <v>1800</v>
      </c>
      <c r="L231" s="31"/>
      <c r="M231" s="138" t="s">
        <v>3</v>
      </c>
      <c r="N231" s="465" t="s">
        <v>41</v>
      </c>
      <c r="O231" s="466">
        <v>0.56000000000000005</v>
      </c>
      <c r="P231" s="466">
        <f>O231*H231</f>
        <v>2.1840000000000002</v>
      </c>
      <c r="Q231" s="466">
        <v>8.9219999999999994E-2</v>
      </c>
      <c r="R231" s="466">
        <f>Q231*H231</f>
        <v>0.34795799999999999</v>
      </c>
      <c r="S231" s="466">
        <v>0</v>
      </c>
      <c r="T231" s="141">
        <f>S231*H231</f>
        <v>0</v>
      </c>
      <c r="U231" s="311"/>
      <c r="V231" s="311"/>
      <c r="W231" s="311"/>
      <c r="X231" s="311"/>
      <c r="Y231" s="311"/>
      <c r="Z231" s="311"/>
      <c r="AA231" s="311"/>
      <c r="AB231" s="311"/>
      <c r="AC231" s="311"/>
      <c r="AD231" s="311"/>
      <c r="AE231" s="311"/>
      <c r="AR231" s="401" t="s">
        <v>142</v>
      </c>
      <c r="AT231" s="401" t="s">
        <v>137</v>
      </c>
      <c r="AU231" s="401" t="s">
        <v>77</v>
      </c>
      <c r="AY231" s="304" t="s">
        <v>135</v>
      </c>
      <c r="BE231" s="402">
        <f>IF(N231="základní",J231,0)</f>
        <v>0</v>
      </c>
      <c r="BF231" s="402">
        <f>IF(N231="snížená",J231,0)</f>
        <v>0</v>
      </c>
      <c r="BG231" s="402">
        <f>IF(N231="zákl. přenesená",J231,0)</f>
        <v>0</v>
      </c>
      <c r="BH231" s="402">
        <f>IF(N231="sníž. přenesená",J231,0)</f>
        <v>0</v>
      </c>
      <c r="BI231" s="402">
        <f>IF(N231="nulová",J231,0)</f>
        <v>0</v>
      </c>
      <c r="BJ231" s="304" t="s">
        <v>75</v>
      </c>
      <c r="BK231" s="402">
        <f>ROUND(I231*H231,2)</f>
        <v>0</v>
      </c>
      <c r="BL231" s="304" t="s">
        <v>142</v>
      </c>
      <c r="BM231" s="401" t="s">
        <v>2076</v>
      </c>
    </row>
    <row r="232" spans="1:65" s="403" customFormat="1">
      <c r="B232" s="151"/>
      <c r="D232" s="467" t="s">
        <v>144</v>
      </c>
      <c r="E232" s="412" t="s">
        <v>3</v>
      </c>
      <c r="F232" s="468" t="s">
        <v>2040</v>
      </c>
      <c r="H232" s="469">
        <v>3.9</v>
      </c>
      <c r="L232" s="151"/>
      <c r="M232" s="155"/>
      <c r="T232" s="157"/>
      <c r="AT232" s="412" t="s">
        <v>144</v>
      </c>
      <c r="AU232" s="412" t="s">
        <v>77</v>
      </c>
      <c r="AV232" s="403" t="s">
        <v>77</v>
      </c>
      <c r="AW232" s="403" t="s">
        <v>30</v>
      </c>
      <c r="AX232" s="403" t="s">
        <v>70</v>
      </c>
      <c r="AY232" s="412" t="s">
        <v>135</v>
      </c>
    </row>
    <row r="233" spans="1:65" s="413" customFormat="1">
      <c r="B233" s="189"/>
      <c r="D233" s="467" t="s">
        <v>144</v>
      </c>
      <c r="E233" s="421" t="s">
        <v>3</v>
      </c>
      <c r="F233" s="470" t="s">
        <v>1803</v>
      </c>
      <c r="H233" s="471">
        <v>3.9</v>
      </c>
      <c r="L233" s="189"/>
      <c r="M233" s="193"/>
      <c r="T233" s="195"/>
      <c r="AT233" s="421" t="s">
        <v>144</v>
      </c>
      <c r="AU233" s="421" t="s">
        <v>77</v>
      </c>
      <c r="AV233" s="413" t="s">
        <v>152</v>
      </c>
      <c r="AW233" s="413" t="s">
        <v>30</v>
      </c>
      <c r="AX233" s="413" t="s">
        <v>70</v>
      </c>
      <c r="AY233" s="421" t="s">
        <v>135</v>
      </c>
    </row>
    <row r="234" spans="1:65" s="422" customFormat="1">
      <c r="B234" s="158"/>
      <c r="D234" s="467" t="s">
        <v>144</v>
      </c>
      <c r="E234" s="430" t="s">
        <v>3</v>
      </c>
      <c r="F234" s="472" t="s">
        <v>147</v>
      </c>
      <c r="H234" s="473">
        <v>3.9</v>
      </c>
      <c r="L234" s="158"/>
      <c r="M234" s="162"/>
      <c r="T234" s="164"/>
      <c r="AT234" s="430" t="s">
        <v>144</v>
      </c>
      <c r="AU234" s="430" t="s">
        <v>77</v>
      </c>
      <c r="AV234" s="422" t="s">
        <v>142</v>
      </c>
      <c r="AW234" s="422" t="s">
        <v>30</v>
      </c>
      <c r="AX234" s="422" t="s">
        <v>75</v>
      </c>
      <c r="AY234" s="430" t="s">
        <v>135</v>
      </c>
    </row>
    <row r="235" spans="1:65" s="310" customFormat="1" ht="24.2" customHeight="1">
      <c r="A235" s="311"/>
      <c r="B235" s="131"/>
      <c r="C235" s="168" t="s">
        <v>283</v>
      </c>
      <c r="D235" s="168" t="s">
        <v>368</v>
      </c>
      <c r="E235" s="169" t="s">
        <v>988</v>
      </c>
      <c r="F235" s="170" t="s">
        <v>2077</v>
      </c>
      <c r="G235" s="171" t="s">
        <v>140</v>
      </c>
      <c r="H235" s="172">
        <v>4.0170000000000003</v>
      </c>
      <c r="I235" s="173"/>
      <c r="J235" s="173">
        <f>ROUND(I235*H235,2)</f>
        <v>0</v>
      </c>
      <c r="K235" s="170" t="s">
        <v>1800</v>
      </c>
      <c r="L235" s="174"/>
      <c r="M235" s="175" t="s">
        <v>3</v>
      </c>
      <c r="N235" s="475" t="s">
        <v>41</v>
      </c>
      <c r="O235" s="466">
        <v>0</v>
      </c>
      <c r="P235" s="466">
        <f>O235*H235</f>
        <v>0</v>
      </c>
      <c r="Q235" s="466">
        <v>0.13200000000000001</v>
      </c>
      <c r="R235" s="466">
        <f>Q235*H235</f>
        <v>0.53024400000000005</v>
      </c>
      <c r="S235" s="466">
        <v>0</v>
      </c>
      <c r="T235" s="141">
        <f>S235*H235</f>
        <v>0</v>
      </c>
      <c r="U235" s="311"/>
      <c r="V235" s="311"/>
      <c r="W235" s="311"/>
      <c r="X235" s="311"/>
      <c r="Y235" s="311"/>
      <c r="Z235" s="311"/>
      <c r="AA235" s="311"/>
      <c r="AB235" s="311"/>
      <c r="AC235" s="311"/>
      <c r="AD235" s="311"/>
      <c r="AE235" s="311"/>
      <c r="AR235" s="401" t="s">
        <v>176</v>
      </c>
      <c r="AT235" s="401" t="s">
        <v>368</v>
      </c>
      <c r="AU235" s="401" t="s">
        <v>77</v>
      </c>
      <c r="AY235" s="304" t="s">
        <v>135</v>
      </c>
      <c r="BE235" s="402">
        <f>IF(N235="základní",J235,0)</f>
        <v>0</v>
      </c>
      <c r="BF235" s="402">
        <f>IF(N235="snížená",J235,0)</f>
        <v>0</v>
      </c>
      <c r="BG235" s="402">
        <f>IF(N235="zákl. přenesená",J235,0)</f>
        <v>0</v>
      </c>
      <c r="BH235" s="402">
        <f>IF(N235="sníž. přenesená",J235,0)</f>
        <v>0</v>
      </c>
      <c r="BI235" s="402">
        <f>IF(N235="nulová",J235,0)</f>
        <v>0</v>
      </c>
      <c r="BJ235" s="304" t="s">
        <v>75</v>
      </c>
      <c r="BK235" s="402">
        <f>ROUND(I235*H235,2)</f>
        <v>0</v>
      </c>
      <c r="BL235" s="304" t="s">
        <v>142</v>
      </c>
      <c r="BM235" s="401" t="s">
        <v>2078</v>
      </c>
    </row>
    <row r="236" spans="1:65" s="403" customFormat="1">
      <c r="B236" s="151"/>
      <c r="D236" s="467" t="s">
        <v>144</v>
      </c>
      <c r="F236" s="468" t="s">
        <v>2079</v>
      </c>
      <c r="H236" s="469">
        <v>4.0170000000000003</v>
      </c>
      <c r="L236" s="151"/>
      <c r="M236" s="155"/>
      <c r="T236" s="157"/>
      <c r="AT236" s="412" t="s">
        <v>144</v>
      </c>
      <c r="AU236" s="412" t="s">
        <v>77</v>
      </c>
      <c r="AV236" s="403" t="s">
        <v>77</v>
      </c>
      <c r="AW236" s="403" t="s">
        <v>4</v>
      </c>
      <c r="AX236" s="403" t="s">
        <v>75</v>
      </c>
      <c r="AY236" s="412" t="s">
        <v>135</v>
      </c>
    </row>
    <row r="237" spans="1:65" s="377" customFormat="1" ht="22.9" customHeight="1">
      <c r="B237" s="119"/>
      <c r="D237" s="386" t="s">
        <v>69</v>
      </c>
      <c r="E237" s="463" t="s">
        <v>181</v>
      </c>
      <c r="F237" s="463" t="s">
        <v>275</v>
      </c>
      <c r="J237" s="464">
        <f>BK237</f>
        <v>0</v>
      </c>
      <c r="L237" s="119"/>
      <c r="M237" s="123"/>
      <c r="P237" s="462">
        <f>SUM(P238:P260)</f>
        <v>11.905000000000001</v>
      </c>
      <c r="R237" s="462">
        <f>SUM(R238:R260)</f>
        <v>0.84177200000000008</v>
      </c>
      <c r="T237" s="126">
        <f>SUM(T238:T260)</f>
        <v>0.20400000000000001</v>
      </c>
      <c r="AR237" s="386" t="s">
        <v>75</v>
      </c>
      <c r="AT237" s="387" t="s">
        <v>69</v>
      </c>
      <c r="AU237" s="387" t="s">
        <v>75</v>
      </c>
      <c r="AY237" s="386" t="s">
        <v>135</v>
      </c>
      <c r="BK237" s="388">
        <f>SUM(BK238:BK260)</f>
        <v>0</v>
      </c>
    </row>
    <row r="238" spans="1:65" s="310" customFormat="1" ht="16.5" customHeight="1">
      <c r="A238" s="311"/>
      <c r="B238" s="131"/>
      <c r="C238" s="132" t="s">
        <v>288</v>
      </c>
      <c r="D238" s="132" t="s">
        <v>137</v>
      </c>
      <c r="E238" s="133" t="s">
        <v>1917</v>
      </c>
      <c r="F238" s="134" t="s">
        <v>1918</v>
      </c>
      <c r="G238" s="135" t="s">
        <v>441</v>
      </c>
      <c r="H238" s="136">
        <v>1</v>
      </c>
      <c r="I238" s="137"/>
      <c r="J238" s="137">
        <f>ROUND(I238*H238,2)</f>
        <v>0</v>
      </c>
      <c r="K238" s="134" t="s">
        <v>3</v>
      </c>
      <c r="L238" s="31"/>
      <c r="M238" s="138" t="s">
        <v>3</v>
      </c>
      <c r="N238" s="465" t="s">
        <v>42</v>
      </c>
      <c r="O238" s="466">
        <v>0</v>
      </c>
      <c r="P238" s="466">
        <f>O238*H238</f>
        <v>0</v>
      </c>
      <c r="Q238" s="466">
        <v>0</v>
      </c>
      <c r="R238" s="466">
        <f>Q238*H238</f>
        <v>0</v>
      </c>
      <c r="S238" s="466">
        <v>0</v>
      </c>
      <c r="T238" s="141">
        <f>S238*H238</f>
        <v>0</v>
      </c>
      <c r="U238" s="311"/>
      <c r="V238" s="311"/>
      <c r="W238" s="311"/>
      <c r="X238" s="311"/>
      <c r="Y238" s="311"/>
      <c r="Z238" s="311"/>
      <c r="AA238" s="311"/>
      <c r="AB238" s="311"/>
      <c r="AC238" s="311"/>
      <c r="AD238" s="311"/>
      <c r="AE238" s="311"/>
      <c r="AR238" s="401" t="s">
        <v>142</v>
      </c>
      <c r="AT238" s="401" t="s">
        <v>137</v>
      </c>
      <c r="AU238" s="401" t="s">
        <v>77</v>
      </c>
      <c r="AY238" s="304" t="s">
        <v>135</v>
      </c>
      <c r="BE238" s="402">
        <f>IF(N238="základní",J238,0)</f>
        <v>0</v>
      </c>
      <c r="BF238" s="402">
        <f>IF(N238="snížená",J238,0)</f>
        <v>0</v>
      </c>
      <c r="BG238" s="402">
        <f>IF(N238="zákl. přenesená",J238,0)</f>
        <v>0</v>
      </c>
      <c r="BH238" s="402">
        <f>IF(N238="sníž. přenesená",J238,0)</f>
        <v>0</v>
      </c>
      <c r="BI238" s="402">
        <f>IF(N238="nulová",J238,0)</f>
        <v>0</v>
      </c>
      <c r="BJ238" s="304" t="s">
        <v>77</v>
      </c>
      <c r="BK238" s="402">
        <f>ROUND(I238*H238,2)</f>
        <v>0</v>
      </c>
      <c r="BL238" s="304" t="s">
        <v>142</v>
      </c>
      <c r="BM238" s="401" t="s">
        <v>1919</v>
      </c>
    </row>
    <row r="239" spans="1:65" s="310" customFormat="1" ht="33" customHeight="1">
      <c r="A239" s="311"/>
      <c r="B239" s="131"/>
      <c r="C239" s="132" t="s">
        <v>295</v>
      </c>
      <c r="D239" s="132" t="s">
        <v>137</v>
      </c>
      <c r="E239" s="133" t="s">
        <v>1126</v>
      </c>
      <c r="F239" s="134" t="s">
        <v>1523</v>
      </c>
      <c r="G239" s="135" t="s">
        <v>228</v>
      </c>
      <c r="H239" s="136">
        <v>2</v>
      </c>
      <c r="I239" s="137"/>
      <c r="J239" s="137">
        <f>ROUND(I239*H239,2)</f>
        <v>0</v>
      </c>
      <c r="K239" s="134" t="s">
        <v>1800</v>
      </c>
      <c r="L239" s="31"/>
      <c r="M239" s="138" t="s">
        <v>3</v>
      </c>
      <c r="N239" s="465" t="s">
        <v>41</v>
      </c>
      <c r="O239" s="466">
        <v>0.26800000000000002</v>
      </c>
      <c r="P239" s="466">
        <f>O239*H239</f>
        <v>0.53600000000000003</v>
      </c>
      <c r="Q239" s="466">
        <v>0.16850000000000001</v>
      </c>
      <c r="R239" s="466">
        <f>Q239*H239</f>
        <v>0.33700000000000002</v>
      </c>
      <c r="S239" s="466">
        <v>0</v>
      </c>
      <c r="T239" s="141">
        <f>S239*H239</f>
        <v>0</v>
      </c>
      <c r="U239" s="311"/>
      <c r="V239" s="311"/>
      <c r="W239" s="311"/>
      <c r="X239" s="311"/>
      <c r="Y239" s="311"/>
      <c r="Z239" s="311"/>
      <c r="AA239" s="311"/>
      <c r="AB239" s="311"/>
      <c r="AC239" s="311"/>
      <c r="AD239" s="311"/>
      <c r="AE239" s="311"/>
      <c r="AR239" s="401" t="s">
        <v>142</v>
      </c>
      <c r="AT239" s="401" t="s">
        <v>137</v>
      </c>
      <c r="AU239" s="401" t="s">
        <v>77</v>
      </c>
      <c r="AY239" s="304" t="s">
        <v>135</v>
      </c>
      <c r="BE239" s="402">
        <f>IF(N239="základní",J239,0)</f>
        <v>0</v>
      </c>
      <c r="BF239" s="402">
        <f>IF(N239="snížená",J239,0)</f>
        <v>0</v>
      </c>
      <c r="BG239" s="402">
        <f>IF(N239="zákl. přenesená",J239,0)</f>
        <v>0</v>
      </c>
      <c r="BH239" s="402">
        <f>IF(N239="sníž. přenesená",J239,0)</f>
        <v>0</v>
      </c>
      <c r="BI239" s="402">
        <f>IF(N239="nulová",J239,0)</f>
        <v>0</v>
      </c>
      <c r="BJ239" s="304" t="s">
        <v>75</v>
      </c>
      <c r="BK239" s="402">
        <f>ROUND(I239*H239,2)</f>
        <v>0</v>
      </c>
      <c r="BL239" s="304" t="s">
        <v>142</v>
      </c>
      <c r="BM239" s="401" t="s">
        <v>2080</v>
      </c>
    </row>
    <row r="240" spans="1:65" s="310" customFormat="1" ht="16.5" customHeight="1">
      <c r="A240" s="311"/>
      <c r="B240" s="131"/>
      <c r="C240" s="168" t="s">
        <v>300</v>
      </c>
      <c r="D240" s="168" t="s">
        <v>368</v>
      </c>
      <c r="E240" s="169" t="s">
        <v>1134</v>
      </c>
      <c r="F240" s="170" t="s">
        <v>2081</v>
      </c>
      <c r="G240" s="171" t="s">
        <v>228</v>
      </c>
      <c r="H240" s="172">
        <v>2.04</v>
      </c>
      <c r="I240" s="173"/>
      <c r="J240" s="173">
        <f>ROUND(I240*H240,2)</f>
        <v>0</v>
      </c>
      <c r="K240" s="170" t="s">
        <v>1800</v>
      </c>
      <c r="L240" s="174"/>
      <c r="M240" s="175" t="s">
        <v>3</v>
      </c>
      <c r="N240" s="475" t="s">
        <v>41</v>
      </c>
      <c r="O240" s="466">
        <v>0</v>
      </c>
      <c r="P240" s="466">
        <f>O240*H240</f>
        <v>0</v>
      </c>
      <c r="Q240" s="466">
        <v>0.08</v>
      </c>
      <c r="R240" s="466">
        <f>Q240*H240</f>
        <v>0.16320000000000001</v>
      </c>
      <c r="S240" s="466">
        <v>0</v>
      </c>
      <c r="T240" s="141">
        <f>S240*H240</f>
        <v>0</v>
      </c>
      <c r="U240" s="311"/>
      <c r="V240" s="311"/>
      <c r="W240" s="311"/>
      <c r="X240" s="311"/>
      <c r="Y240" s="311"/>
      <c r="Z240" s="311"/>
      <c r="AA240" s="311"/>
      <c r="AB240" s="311"/>
      <c r="AC240" s="311"/>
      <c r="AD240" s="311"/>
      <c r="AE240" s="311"/>
      <c r="AR240" s="401" t="s">
        <v>176</v>
      </c>
      <c r="AT240" s="401" t="s">
        <v>368</v>
      </c>
      <c r="AU240" s="401" t="s">
        <v>77</v>
      </c>
      <c r="AY240" s="304" t="s">
        <v>135</v>
      </c>
      <c r="BE240" s="402">
        <f>IF(N240="základní",J240,0)</f>
        <v>0</v>
      </c>
      <c r="BF240" s="402">
        <f>IF(N240="snížená",J240,0)</f>
        <v>0</v>
      </c>
      <c r="BG240" s="402">
        <f>IF(N240="zákl. přenesená",J240,0)</f>
        <v>0</v>
      </c>
      <c r="BH240" s="402">
        <f>IF(N240="sníž. přenesená",J240,0)</f>
        <v>0</v>
      </c>
      <c r="BI240" s="402">
        <f>IF(N240="nulová",J240,0)</f>
        <v>0</v>
      </c>
      <c r="BJ240" s="304" t="s">
        <v>75</v>
      </c>
      <c r="BK240" s="402">
        <f>ROUND(I240*H240,2)</f>
        <v>0</v>
      </c>
      <c r="BL240" s="304" t="s">
        <v>142</v>
      </c>
      <c r="BM240" s="401" t="s">
        <v>2082</v>
      </c>
    </row>
    <row r="241" spans="1:65" s="403" customFormat="1">
      <c r="B241" s="151"/>
      <c r="D241" s="467" t="s">
        <v>144</v>
      </c>
      <c r="F241" s="468" t="s">
        <v>1255</v>
      </c>
      <c r="H241" s="469">
        <v>2.04</v>
      </c>
      <c r="L241" s="151"/>
      <c r="M241" s="155"/>
      <c r="T241" s="157"/>
      <c r="AT241" s="412" t="s">
        <v>144</v>
      </c>
      <c r="AU241" s="412" t="s">
        <v>77</v>
      </c>
      <c r="AV241" s="403" t="s">
        <v>77</v>
      </c>
      <c r="AW241" s="403" t="s">
        <v>4</v>
      </c>
      <c r="AX241" s="403" t="s">
        <v>75</v>
      </c>
      <c r="AY241" s="412" t="s">
        <v>135</v>
      </c>
    </row>
    <row r="242" spans="1:65" s="310" customFormat="1" ht="33" customHeight="1">
      <c r="A242" s="311"/>
      <c r="B242" s="131"/>
      <c r="C242" s="132" t="s">
        <v>306</v>
      </c>
      <c r="D242" s="132" t="s">
        <v>137</v>
      </c>
      <c r="E242" s="133" t="s">
        <v>1138</v>
      </c>
      <c r="F242" s="134" t="s">
        <v>1526</v>
      </c>
      <c r="G242" s="135" t="s">
        <v>228</v>
      </c>
      <c r="H242" s="136">
        <v>2</v>
      </c>
      <c r="I242" s="137"/>
      <c r="J242" s="137">
        <f>ROUND(I242*H242,2)</f>
        <v>0</v>
      </c>
      <c r="K242" s="134" t="s">
        <v>1800</v>
      </c>
      <c r="L242" s="31"/>
      <c r="M242" s="138" t="s">
        <v>3</v>
      </c>
      <c r="N242" s="465" t="s">
        <v>41</v>
      </c>
      <c r="O242" s="466">
        <v>0.23899999999999999</v>
      </c>
      <c r="P242" s="466">
        <f>O242*H242</f>
        <v>0.47799999999999998</v>
      </c>
      <c r="Q242" s="466">
        <v>0.14041999999999999</v>
      </c>
      <c r="R242" s="466">
        <f>Q242*H242</f>
        <v>0.28083999999999998</v>
      </c>
      <c r="S242" s="466">
        <v>0</v>
      </c>
      <c r="T242" s="141">
        <f>S242*H242</f>
        <v>0</v>
      </c>
      <c r="U242" s="311"/>
      <c r="V242" s="311"/>
      <c r="W242" s="311"/>
      <c r="X242" s="311"/>
      <c r="Y242" s="311"/>
      <c r="Z242" s="311"/>
      <c r="AA242" s="311"/>
      <c r="AB242" s="311"/>
      <c r="AC242" s="311"/>
      <c r="AD242" s="311"/>
      <c r="AE242" s="311"/>
      <c r="AR242" s="401" t="s">
        <v>142</v>
      </c>
      <c r="AT242" s="401" t="s">
        <v>137</v>
      </c>
      <c r="AU242" s="401" t="s">
        <v>77</v>
      </c>
      <c r="AY242" s="304" t="s">
        <v>135</v>
      </c>
      <c r="BE242" s="402">
        <f>IF(N242="základní",J242,0)</f>
        <v>0</v>
      </c>
      <c r="BF242" s="402">
        <f>IF(N242="snížená",J242,0)</f>
        <v>0</v>
      </c>
      <c r="BG242" s="402">
        <f>IF(N242="zákl. přenesená",J242,0)</f>
        <v>0</v>
      </c>
      <c r="BH242" s="402">
        <f>IF(N242="sníž. přenesená",J242,0)</f>
        <v>0</v>
      </c>
      <c r="BI242" s="402">
        <f>IF(N242="nulová",J242,0)</f>
        <v>0</v>
      </c>
      <c r="BJ242" s="304" t="s">
        <v>75</v>
      </c>
      <c r="BK242" s="402">
        <f>ROUND(I242*H242,2)</f>
        <v>0</v>
      </c>
      <c r="BL242" s="304" t="s">
        <v>142</v>
      </c>
      <c r="BM242" s="401" t="s">
        <v>2083</v>
      </c>
    </row>
    <row r="243" spans="1:65" s="403" customFormat="1">
      <c r="B243" s="151"/>
      <c r="D243" s="467" t="s">
        <v>144</v>
      </c>
      <c r="E243" s="412" t="s">
        <v>3</v>
      </c>
      <c r="F243" s="468" t="s">
        <v>77</v>
      </c>
      <c r="H243" s="469">
        <v>2</v>
      </c>
      <c r="L243" s="151"/>
      <c r="M243" s="155"/>
      <c r="T243" s="157"/>
      <c r="AT243" s="412" t="s">
        <v>144</v>
      </c>
      <c r="AU243" s="412" t="s">
        <v>77</v>
      </c>
      <c r="AV243" s="403" t="s">
        <v>77</v>
      </c>
      <c r="AW243" s="403" t="s">
        <v>30</v>
      </c>
      <c r="AX243" s="403" t="s">
        <v>70</v>
      </c>
      <c r="AY243" s="412" t="s">
        <v>135</v>
      </c>
    </row>
    <row r="244" spans="1:65" s="413" customFormat="1">
      <c r="B244" s="189"/>
      <c r="D244" s="467" t="s">
        <v>144</v>
      </c>
      <c r="E244" s="421" t="s">
        <v>3</v>
      </c>
      <c r="F244" s="470" t="s">
        <v>1803</v>
      </c>
      <c r="H244" s="471">
        <v>2</v>
      </c>
      <c r="L244" s="189"/>
      <c r="M244" s="193"/>
      <c r="T244" s="195"/>
      <c r="AT244" s="421" t="s">
        <v>144</v>
      </c>
      <c r="AU244" s="421" t="s">
        <v>77</v>
      </c>
      <c r="AV244" s="413" t="s">
        <v>152</v>
      </c>
      <c r="AW244" s="413" t="s">
        <v>30</v>
      </c>
      <c r="AX244" s="413" t="s">
        <v>70</v>
      </c>
      <c r="AY244" s="421" t="s">
        <v>135</v>
      </c>
    </row>
    <row r="245" spans="1:65" s="422" customFormat="1">
      <c r="B245" s="158"/>
      <c r="D245" s="467" t="s">
        <v>144</v>
      </c>
      <c r="E245" s="430" t="s">
        <v>3</v>
      </c>
      <c r="F245" s="472" t="s">
        <v>147</v>
      </c>
      <c r="H245" s="473">
        <v>2</v>
      </c>
      <c r="L245" s="158"/>
      <c r="M245" s="162"/>
      <c r="T245" s="164"/>
      <c r="AT245" s="430" t="s">
        <v>144</v>
      </c>
      <c r="AU245" s="430" t="s">
        <v>77</v>
      </c>
      <c r="AV245" s="422" t="s">
        <v>142</v>
      </c>
      <c r="AW245" s="422" t="s">
        <v>30</v>
      </c>
      <c r="AX245" s="422" t="s">
        <v>75</v>
      </c>
      <c r="AY245" s="430" t="s">
        <v>135</v>
      </c>
    </row>
    <row r="246" spans="1:65" s="310" customFormat="1" ht="21.75" customHeight="1">
      <c r="A246" s="311"/>
      <c r="B246" s="131"/>
      <c r="C246" s="168" t="s">
        <v>313</v>
      </c>
      <c r="D246" s="168" t="s">
        <v>368</v>
      </c>
      <c r="E246" s="169" t="s">
        <v>2084</v>
      </c>
      <c r="F246" s="170" t="s">
        <v>2085</v>
      </c>
      <c r="G246" s="171" t="s">
        <v>228</v>
      </c>
      <c r="H246" s="172">
        <v>2.04</v>
      </c>
      <c r="I246" s="173"/>
      <c r="J246" s="173">
        <f>ROUND(I246*H246,2)</f>
        <v>0</v>
      </c>
      <c r="K246" s="170" t="s">
        <v>1800</v>
      </c>
      <c r="L246" s="174"/>
      <c r="M246" s="175" t="s">
        <v>3</v>
      </c>
      <c r="N246" s="475" t="s">
        <v>41</v>
      </c>
      <c r="O246" s="466">
        <v>0</v>
      </c>
      <c r="P246" s="466">
        <f>O246*H246</f>
        <v>0</v>
      </c>
      <c r="Q246" s="466">
        <v>2.63E-2</v>
      </c>
      <c r="R246" s="466">
        <f>Q246*H246</f>
        <v>5.3652000000000005E-2</v>
      </c>
      <c r="S246" s="466">
        <v>0</v>
      </c>
      <c r="T246" s="141">
        <f>S246*H246</f>
        <v>0</v>
      </c>
      <c r="U246" s="311"/>
      <c r="V246" s="311"/>
      <c r="W246" s="311"/>
      <c r="X246" s="311"/>
      <c r="Y246" s="311"/>
      <c r="Z246" s="311"/>
      <c r="AA246" s="311"/>
      <c r="AB246" s="311"/>
      <c r="AC246" s="311"/>
      <c r="AD246" s="311"/>
      <c r="AE246" s="311"/>
      <c r="AR246" s="401" t="s">
        <v>176</v>
      </c>
      <c r="AT246" s="401" t="s">
        <v>368</v>
      </c>
      <c r="AU246" s="401" t="s">
        <v>77</v>
      </c>
      <c r="AY246" s="304" t="s">
        <v>135</v>
      </c>
      <c r="BE246" s="402">
        <f>IF(N246="základní",J246,0)</f>
        <v>0</v>
      </c>
      <c r="BF246" s="402">
        <f>IF(N246="snížená",J246,0)</f>
        <v>0</v>
      </c>
      <c r="BG246" s="402">
        <f>IF(N246="zákl. přenesená",J246,0)</f>
        <v>0</v>
      </c>
      <c r="BH246" s="402">
        <f>IF(N246="sníž. přenesená",J246,0)</f>
        <v>0</v>
      </c>
      <c r="BI246" s="402">
        <f>IF(N246="nulová",J246,0)</f>
        <v>0</v>
      </c>
      <c r="BJ246" s="304" t="s">
        <v>75</v>
      </c>
      <c r="BK246" s="402">
        <f>ROUND(I246*H246,2)</f>
        <v>0</v>
      </c>
      <c r="BL246" s="304" t="s">
        <v>142</v>
      </c>
      <c r="BM246" s="401" t="s">
        <v>2086</v>
      </c>
    </row>
    <row r="247" spans="1:65" s="403" customFormat="1">
      <c r="B247" s="151"/>
      <c r="D247" s="467" t="s">
        <v>144</v>
      </c>
      <c r="F247" s="468" t="s">
        <v>1255</v>
      </c>
      <c r="H247" s="469">
        <v>2.04</v>
      </c>
      <c r="L247" s="151"/>
      <c r="M247" s="155"/>
      <c r="T247" s="157"/>
      <c r="AT247" s="412" t="s">
        <v>144</v>
      </c>
      <c r="AU247" s="412" t="s">
        <v>77</v>
      </c>
      <c r="AV247" s="403" t="s">
        <v>77</v>
      </c>
      <c r="AW247" s="403" t="s">
        <v>4</v>
      </c>
      <c r="AX247" s="403" t="s">
        <v>75</v>
      </c>
      <c r="AY247" s="412" t="s">
        <v>135</v>
      </c>
    </row>
    <row r="248" spans="1:65" s="310" customFormat="1" ht="24.2" customHeight="1">
      <c r="A248" s="311"/>
      <c r="B248" s="131"/>
      <c r="C248" s="132" t="s">
        <v>318</v>
      </c>
      <c r="D248" s="132" t="s">
        <v>137</v>
      </c>
      <c r="E248" s="133" t="s">
        <v>1920</v>
      </c>
      <c r="F248" s="134" t="s">
        <v>1921</v>
      </c>
      <c r="G248" s="135" t="s">
        <v>228</v>
      </c>
      <c r="H248" s="136">
        <v>13.5</v>
      </c>
      <c r="I248" s="137"/>
      <c r="J248" s="137">
        <f>ROUND(I248*H248,2)</f>
        <v>0</v>
      </c>
      <c r="K248" s="134" t="s">
        <v>1800</v>
      </c>
      <c r="L248" s="31"/>
      <c r="M248" s="138" t="s">
        <v>3</v>
      </c>
      <c r="N248" s="465" t="s">
        <v>42</v>
      </c>
      <c r="O248" s="466">
        <v>0.19</v>
      </c>
      <c r="P248" s="466">
        <f>O248*H248</f>
        <v>2.5649999999999999</v>
      </c>
      <c r="Q248" s="466">
        <v>1.6000000000000001E-4</v>
      </c>
      <c r="R248" s="466">
        <f>Q248*H248</f>
        <v>2.16E-3</v>
      </c>
      <c r="S248" s="466">
        <v>0</v>
      </c>
      <c r="T248" s="141">
        <f>S248*H248</f>
        <v>0</v>
      </c>
      <c r="U248" s="311"/>
      <c r="V248" s="311"/>
      <c r="W248" s="311"/>
      <c r="X248" s="311"/>
      <c r="Y248" s="311"/>
      <c r="Z248" s="311"/>
      <c r="AA248" s="311"/>
      <c r="AB248" s="311"/>
      <c r="AC248" s="311"/>
      <c r="AD248" s="311"/>
      <c r="AE248" s="311"/>
      <c r="AR248" s="401" t="s">
        <v>142</v>
      </c>
      <c r="AT248" s="401" t="s">
        <v>137</v>
      </c>
      <c r="AU248" s="401" t="s">
        <v>77</v>
      </c>
      <c r="AY248" s="304" t="s">
        <v>135</v>
      </c>
      <c r="BE248" s="402">
        <f>IF(N248="základní",J248,0)</f>
        <v>0</v>
      </c>
      <c r="BF248" s="402">
        <f>IF(N248="snížená",J248,0)</f>
        <v>0</v>
      </c>
      <c r="BG248" s="402">
        <f>IF(N248="zákl. přenesená",J248,0)</f>
        <v>0</v>
      </c>
      <c r="BH248" s="402">
        <f>IF(N248="sníž. přenesená",J248,0)</f>
        <v>0</v>
      </c>
      <c r="BI248" s="402">
        <f>IF(N248="nulová",J248,0)</f>
        <v>0</v>
      </c>
      <c r="BJ248" s="304" t="s">
        <v>77</v>
      </c>
      <c r="BK248" s="402">
        <f>ROUND(I248*H248,2)</f>
        <v>0</v>
      </c>
      <c r="BL248" s="304" t="s">
        <v>142</v>
      </c>
      <c r="BM248" s="401" t="s">
        <v>1922</v>
      </c>
    </row>
    <row r="249" spans="1:65" s="310" customFormat="1" ht="24.2" customHeight="1">
      <c r="A249" s="311"/>
      <c r="B249" s="131"/>
      <c r="C249" s="132" t="s">
        <v>327</v>
      </c>
      <c r="D249" s="132" t="s">
        <v>137</v>
      </c>
      <c r="E249" s="133" t="s">
        <v>1222</v>
      </c>
      <c r="F249" s="134" t="s">
        <v>1924</v>
      </c>
      <c r="G249" s="135" t="s">
        <v>228</v>
      </c>
      <c r="H249" s="136">
        <v>13.5</v>
      </c>
      <c r="I249" s="137"/>
      <c r="J249" s="137">
        <f>ROUND(I249*H249,2)</f>
        <v>0</v>
      </c>
      <c r="K249" s="134" t="s">
        <v>1800</v>
      </c>
      <c r="L249" s="31"/>
      <c r="M249" s="138" t="s">
        <v>3</v>
      </c>
      <c r="N249" s="465" t="s">
        <v>42</v>
      </c>
      <c r="O249" s="466">
        <v>0.19600000000000001</v>
      </c>
      <c r="P249" s="466">
        <f>O249*H249</f>
        <v>2.6459999999999999</v>
      </c>
      <c r="Q249" s="466">
        <v>0</v>
      </c>
      <c r="R249" s="466">
        <f>Q249*H249</f>
        <v>0</v>
      </c>
      <c r="S249" s="466">
        <v>0</v>
      </c>
      <c r="T249" s="141">
        <f>S249*H249</f>
        <v>0</v>
      </c>
      <c r="U249" s="311"/>
      <c r="V249" s="311"/>
      <c r="W249" s="311"/>
      <c r="X249" s="311"/>
      <c r="Y249" s="311"/>
      <c r="Z249" s="311"/>
      <c r="AA249" s="311"/>
      <c r="AB249" s="311"/>
      <c r="AC249" s="311"/>
      <c r="AD249" s="311"/>
      <c r="AE249" s="311"/>
      <c r="AR249" s="401" t="s">
        <v>142</v>
      </c>
      <c r="AT249" s="401" t="s">
        <v>137</v>
      </c>
      <c r="AU249" s="401" t="s">
        <v>77</v>
      </c>
      <c r="AY249" s="304" t="s">
        <v>135</v>
      </c>
      <c r="BE249" s="402">
        <f>IF(N249="základní",J249,0)</f>
        <v>0</v>
      </c>
      <c r="BF249" s="402">
        <f>IF(N249="snížená",J249,0)</f>
        <v>0</v>
      </c>
      <c r="BG249" s="402">
        <f>IF(N249="zákl. přenesená",J249,0)</f>
        <v>0</v>
      </c>
      <c r="BH249" s="402">
        <f>IF(N249="sníž. přenesená",J249,0)</f>
        <v>0</v>
      </c>
      <c r="BI249" s="402">
        <f>IF(N249="nulová",J249,0)</f>
        <v>0</v>
      </c>
      <c r="BJ249" s="304" t="s">
        <v>77</v>
      </c>
      <c r="BK249" s="402">
        <f>ROUND(I249*H249,2)</f>
        <v>0</v>
      </c>
      <c r="BL249" s="304" t="s">
        <v>142</v>
      </c>
      <c r="BM249" s="401" t="s">
        <v>1925</v>
      </c>
    </row>
    <row r="250" spans="1:65" s="403" customFormat="1">
      <c r="B250" s="151"/>
      <c r="D250" s="467" t="s">
        <v>144</v>
      </c>
      <c r="E250" s="412" t="s">
        <v>3</v>
      </c>
      <c r="F250" s="468" t="s">
        <v>2087</v>
      </c>
      <c r="H250" s="469">
        <v>13.5</v>
      </c>
      <c r="L250" s="151"/>
      <c r="M250" s="155"/>
      <c r="T250" s="157"/>
      <c r="AT250" s="412" t="s">
        <v>144</v>
      </c>
      <c r="AU250" s="412" t="s">
        <v>77</v>
      </c>
      <c r="AV250" s="403" t="s">
        <v>77</v>
      </c>
      <c r="AW250" s="403" t="s">
        <v>30</v>
      </c>
      <c r="AX250" s="403" t="s">
        <v>70</v>
      </c>
      <c r="AY250" s="412" t="s">
        <v>135</v>
      </c>
    </row>
    <row r="251" spans="1:65" s="413" customFormat="1">
      <c r="B251" s="189"/>
      <c r="D251" s="467" t="s">
        <v>144</v>
      </c>
      <c r="E251" s="421" t="s">
        <v>3</v>
      </c>
      <c r="F251" s="470" t="s">
        <v>1803</v>
      </c>
      <c r="H251" s="471">
        <v>13.5</v>
      </c>
      <c r="L251" s="189"/>
      <c r="M251" s="193"/>
      <c r="T251" s="195"/>
      <c r="AT251" s="421" t="s">
        <v>144</v>
      </c>
      <c r="AU251" s="421" t="s">
        <v>77</v>
      </c>
      <c r="AV251" s="413" t="s">
        <v>152</v>
      </c>
      <c r="AW251" s="413" t="s">
        <v>30</v>
      </c>
      <c r="AX251" s="413" t="s">
        <v>70</v>
      </c>
      <c r="AY251" s="421" t="s">
        <v>135</v>
      </c>
    </row>
    <row r="252" spans="1:65" s="422" customFormat="1">
      <c r="B252" s="158"/>
      <c r="D252" s="467" t="s">
        <v>144</v>
      </c>
      <c r="E252" s="430" t="s">
        <v>3</v>
      </c>
      <c r="F252" s="472" t="s">
        <v>147</v>
      </c>
      <c r="H252" s="473">
        <v>13.5</v>
      </c>
      <c r="L252" s="158"/>
      <c r="M252" s="162"/>
      <c r="T252" s="164"/>
      <c r="AT252" s="430" t="s">
        <v>144</v>
      </c>
      <c r="AU252" s="430" t="s">
        <v>77</v>
      </c>
      <c r="AV252" s="422" t="s">
        <v>142</v>
      </c>
      <c r="AW252" s="422" t="s">
        <v>30</v>
      </c>
      <c r="AX252" s="422" t="s">
        <v>75</v>
      </c>
      <c r="AY252" s="430" t="s">
        <v>135</v>
      </c>
    </row>
    <row r="253" spans="1:65" s="310" customFormat="1" ht="24.2" customHeight="1">
      <c r="A253" s="311"/>
      <c r="B253" s="131"/>
      <c r="C253" s="132" t="s">
        <v>333</v>
      </c>
      <c r="D253" s="132" t="s">
        <v>137</v>
      </c>
      <c r="E253" s="133" t="s">
        <v>1926</v>
      </c>
      <c r="F253" s="134" t="s">
        <v>1927</v>
      </c>
      <c r="G253" s="135" t="s">
        <v>228</v>
      </c>
      <c r="H253" s="136">
        <v>0.4</v>
      </c>
      <c r="I253" s="137"/>
      <c r="J253" s="137">
        <f>ROUND(I253*H253,2)</f>
        <v>0</v>
      </c>
      <c r="K253" s="134" t="s">
        <v>1800</v>
      </c>
      <c r="L253" s="31"/>
      <c r="M253" s="138" t="s">
        <v>3</v>
      </c>
      <c r="N253" s="465" t="s">
        <v>42</v>
      </c>
      <c r="O253" s="466">
        <v>3.7</v>
      </c>
      <c r="P253" s="466">
        <f>O253*H253</f>
        <v>1.4800000000000002</v>
      </c>
      <c r="Q253" s="466">
        <v>3.3E-3</v>
      </c>
      <c r="R253" s="466">
        <f>Q253*H253</f>
        <v>1.32E-3</v>
      </c>
      <c r="S253" s="466">
        <v>0.11</v>
      </c>
      <c r="T253" s="141">
        <f>S253*H253</f>
        <v>4.4000000000000004E-2</v>
      </c>
      <c r="U253" s="311"/>
      <c r="V253" s="311"/>
      <c r="W253" s="311"/>
      <c r="X253" s="311"/>
      <c r="Y253" s="311"/>
      <c r="Z253" s="311"/>
      <c r="AA253" s="311"/>
      <c r="AB253" s="311"/>
      <c r="AC253" s="311"/>
      <c r="AD253" s="311"/>
      <c r="AE253" s="311"/>
      <c r="AR253" s="401" t="s">
        <v>142</v>
      </c>
      <c r="AT253" s="401" t="s">
        <v>137</v>
      </c>
      <c r="AU253" s="401" t="s">
        <v>77</v>
      </c>
      <c r="AY253" s="304" t="s">
        <v>135</v>
      </c>
      <c r="BE253" s="402">
        <f>IF(N253="základní",J253,0)</f>
        <v>0</v>
      </c>
      <c r="BF253" s="402">
        <f>IF(N253="snížená",J253,0)</f>
        <v>0</v>
      </c>
      <c r="BG253" s="402">
        <f>IF(N253="zákl. přenesená",J253,0)</f>
        <v>0</v>
      </c>
      <c r="BH253" s="402">
        <f>IF(N253="sníž. přenesená",J253,0)</f>
        <v>0</v>
      </c>
      <c r="BI253" s="402">
        <f>IF(N253="nulová",J253,0)</f>
        <v>0</v>
      </c>
      <c r="BJ253" s="304" t="s">
        <v>77</v>
      </c>
      <c r="BK253" s="402">
        <f>ROUND(I253*H253,2)</f>
        <v>0</v>
      </c>
      <c r="BL253" s="304" t="s">
        <v>142</v>
      </c>
      <c r="BM253" s="401" t="s">
        <v>1928</v>
      </c>
    </row>
    <row r="254" spans="1:65" s="403" customFormat="1">
      <c r="B254" s="151"/>
      <c r="D254" s="467" t="s">
        <v>144</v>
      </c>
      <c r="E254" s="412" t="s">
        <v>3</v>
      </c>
      <c r="F254" s="468" t="s">
        <v>1929</v>
      </c>
      <c r="H254" s="469">
        <v>0.4</v>
      </c>
      <c r="L254" s="151"/>
      <c r="M254" s="155"/>
      <c r="T254" s="157"/>
      <c r="AT254" s="412" t="s">
        <v>144</v>
      </c>
      <c r="AU254" s="412" t="s">
        <v>77</v>
      </c>
      <c r="AV254" s="403" t="s">
        <v>77</v>
      </c>
      <c r="AW254" s="403" t="s">
        <v>30</v>
      </c>
      <c r="AX254" s="403" t="s">
        <v>70</v>
      </c>
      <c r="AY254" s="412" t="s">
        <v>135</v>
      </c>
    </row>
    <row r="255" spans="1:65" s="413" customFormat="1">
      <c r="B255" s="189"/>
      <c r="D255" s="467" t="s">
        <v>144</v>
      </c>
      <c r="E255" s="421" t="s">
        <v>3</v>
      </c>
      <c r="F255" s="470" t="s">
        <v>1803</v>
      </c>
      <c r="H255" s="471">
        <v>0.4</v>
      </c>
      <c r="L255" s="189"/>
      <c r="M255" s="193"/>
      <c r="T255" s="195"/>
      <c r="AT255" s="421" t="s">
        <v>144</v>
      </c>
      <c r="AU255" s="421" t="s">
        <v>77</v>
      </c>
      <c r="AV255" s="413" t="s">
        <v>152</v>
      </c>
      <c r="AW255" s="413" t="s">
        <v>30</v>
      </c>
      <c r="AX255" s="413" t="s">
        <v>70</v>
      </c>
      <c r="AY255" s="421" t="s">
        <v>135</v>
      </c>
    </row>
    <row r="256" spans="1:65" s="422" customFormat="1">
      <c r="B256" s="158"/>
      <c r="D256" s="467" t="s">
        <v>144</v>
      </c>
      <c r="E256" s="430" t="s">
        <v>3</v>
      </c>
      <c r="F256" s="472" t="s">
        <v>147</v>
      </c>
      <c r="H256" s="473">
        <v>0.4</v>
      </c>
      <c r="L256" s="158"/>
      <c r="M256" s="162"/>
      <c r="T256" s="164"/>
      <c r="AT256" s="430" t="s">
        <v>144</v>
      </c>
      <c r="AU256" s="430" t="s">
        <v>77</v>
      </c>
      <c r="AV256" s="422" t="s">
        <v>142</v>
      </c>
      <c r="AW256" s="422" t="s">
        <v>30</v>
      </c>
      <c r="AX256" s="422" t="s">
        <v>75</v>
      </c>
      <c r="AY256" s="430" t="s">
        <v>135</v>
      </c>
    </row>
    <row r="257" spans="1:65" s="310" customFormat="1" ht="24.2" customHeight="1">
      <c r="A257" s="311"/>
      <c r="B257" s="131"/>
      <c r="C257" s="132" t="s">
        <v>337</v>
      </c>
      <c r="D257" s="132" t="s">
        <v>137</v>
      </c>
      <c r="E257" s="133" t="s">
        <v>2088</v>
      </c>
      <c r="F257" s="134" t="s">
        <v>2089</v>
      </c>
      <c r="G257" s="135" t="s">
        <v>228</v>
      </c>
      <c r="H257" s="136">
        <v>1</v>
      </c>
      <c r="I257" s="137"/>
      <c r="J257" s="137">
        <f>ROUND(I257*H257,2)</f>
        <v>0</v>
      </c>
      <c r="K257" s="134" t="s">
        <v>1800</v>
      </c>
      <c r="L257" s="31"/>
      <c r="M257" s="138" t="s">
        <v>3</v>
      </c>
      <c r="N257" s="465" t="s">
        <v>42</v>
      </c>
      <c r="O257" s="466">
        <v>4.2</v>
      </c>
      <c r="P257" s="466">
        <f>O257*H257</f>
        <v>4.2</v>
      </c>
      <c r="Q257" s="466">
        <v>3.5999999999999999E-3</v>
      </c>
      <c r="R257" s="466">
        <f>Q257*H257</f>
        <v>3.5999999999999999E-3</v>
      </c>
      <c r="S257" s="466">
        <v>0.16</v>
      </c>
      <c r="T257" s="141">
        <f>S257*H257</f>
        <v>0.16</v>
      </c>
      <c r="U257" s="311"/>
      <c r="V257" s="311"/>
      <c r="W257" s="311"/>
      <c r="X257" s="311"/>
      <c r="Y257" s="311"/>
      <c r="Z257" s="311"/>
      <c r="AA257" s="311"/>
      <c r="AB257" s="311"/>
      <c r="AC257" s="311"/>
      <c r="AD257" s="311"/>
      <c r="AE257" s="311"/>
      <c r="AR257" s="401" t="s">
        <v>142</v>
      </c>
      <c r="AT257" s="401" t="s">
        <v>137</v>
      </c>
      <c r="AU257" s="401" t="s">
        <v>77</v>
      </c>
      <c r="AY257" s="304" t="s">
        <v>135</v>
      </c>
      <c r="BE257" s="402">
        <f>IF(N257="základní",J257,0)</f>
        <v>0</v>
      </c>
      <c r="BF257" s="402">
        <f>IF(N257="snížená",J257,0)</f>
        <v>0</v>
      </c>
      <c r="BG257" s="402">
        <f>IF(N257="zákl. přenesená",J257,0)</f>
        <v>0</v>
      </c>
      <c r="BH257" s="402">
        <f>IF(N257="sníž. přenesená",J257,0)</f>
        <v>0</v>
      </c>
      <c r="BI257" s="402">
        <f>IF(N257="nulová",J257,0)</f>
        <v>0</v>
      </c>
      <c r="BJ257" s="304" t="s">
        <v>77</v>
      </c>
      <c r="BK257" s="402">
        <f>ROUND(I257*H257,2)</f>
        <v>0</v>
      </c>
      <c r="BL257" s="304" t="s">
        <v>142</v>
      </c>
      <c r="BM257" s="401" t="s">
        <v>2090</v>
      </c>
    </row>
    <row r="258" spans="1:65" s="403" customFormat="1">
      <c r="B258" s="151"/>
      <c r="D258" s="467" t="s">
        <v>144</v>
      </c>
      <c r="E258" s="412" t="s">
        <v>3</v>
      </c>
      <c r="F258" s="468" t="s">
        <v>2091</v>
      </c>
      <c r="H258" s="469">
        <v>1</v>
      </c>
      <c r="L258" s="151"/>
      <c r="M258" s="155"/>
      <c r="T258" s="157"/>
      <c r="AT258" s="412" t="s">
        <v>144</v>
      </c>
      <c r="AU258" s="412" t="s">
        <v>77</v>
      </c>
      <c r="AV258" s="403" t="s">
        <v>77</v>
      </c>
      <c r="AW258" s="403" t="s">
        <v>30</v>
      </c>
      <c r="AX258" s="403" t="s">
        <v>70</v>
      </c>
      <c r="AY258" s="412" t="s">
        <v>135</v>
      </c>
    </row>
    <row r="259" spans="1:65" s="413" customFormat="1">
      <c r="B259" s="189"/>
      <c r="D259" s="467" t="s">
        <v>144</v>
      </c>
      <c r="E259" s="421" t="s">
        <v>3</v>
      </c>
      <c r="F259" s="470" t="s">
        <v>1803</v>
      </c>
      <c r="H259" s="471">
        <v>1</v>
      </c>
      <c r="L259" s="189"/>
      <c r="M259" s="193"/>
      <c r="T259" s="195"/>
      <c r="AT259" s="421" t="s">
        <v>144</v>
      </c>
      <c r="AU259" s="421" t="s">
        <v>77</v>
      </c>
      <c r="AV259" s="413" t="s">
        <v>152</v>
      </c>
      <c r="AW259" s="413" t="s">
        <v>30</v>
      </c>
      <c r="AX259" s="413" t="s">
        <v>70</v>
      </c>
      <c r="AY259" s="421" t="s">
        <v>135</v>
      </c>
    </row>
    <row r="260" spans="1:65" s="422" customFormat="1">
      <c r="B260" s="158"/>
      <c r="D260" s="467" t="s">
        <v>144</v>
      </c>
      <c r="E260" s="430" t="s">
        <v>3</v>
      </c>
      <c r="F260" s="472" t="s">
        <v>147</v>
      </c>
      <c r="H260" s="473">
        <v>1</v>
      </c>
      <c r="L260" s="158"/>
      <c r="M260" s="162"/>
      <c r="T260" s="164"/>
      <c r="AT260" s="430" t="s">
        <v>144</v>
      </c>
      <c r="AU260" s="430" t="s">
        <v>77</v>
      </c>
      <c r="AV260" s="422" t="s">
        <v>142</v>
      </c>
      <c r="AW260" s="422" t="s">
        <v>30</v>
      </c>
      <c r="AX260" s="422" t="s">
        <v>75</v>
      </c>
      <c r="AY260" s="430" t="s">
        <v>135</v>
      </c>
    </row>
    <row r="261" spans="1:65" s="377" customFormat="1" ht="22.9" customHeight="1">
      <c r="B261" s="119"/>
      <c r="D261" s="386" t="s">
        <v>69</v>
      </c>
      <c r="E261" s="463" t="s">
        <v>293</v>
      </c>
      <c r="F261" s="463" t="s">
        <v>294</v>
      </c>
      <c r="J261" s="464">
        <f>BK261</f>
        <v>0</v>
      </c>
      <c r="L261" s="119"/>
      <c r="M261" s="123"/>
      <c r="P261" s="462">
        <f>SUM(P262:P292)</f>
        <v>1.9927100000000002</v>
      </c>
      <c r="R261" s="462">
        <f>SUM(R262:R292)</f>
        <v>0</v>
      </c>
      <c r="T261" s="126">
        <f>SUM(T262:T292)</f>
        <v>0</v>
      </c>
      <c r="AR261" s="386" t="s">
        <v>75</v>
      </c>
      <c r="AT261" s="387" t="s">
        <v>69</v>
      </c>
      <c r="AU261" s="387" t="s">
        <v>75</v>
      </c>
      <c r="AY261" s="386" t="s">
        <v>135</v>
      </c>
      <c r="BK261" s="388">
        <f>SUM(BK262:BK292)</f>
        <v>0</v>
      </c>
    </row>
    <row r="262" spans="1:65" s="310" customFormat="1" ht="37.9" customHeight="1">
      <c r="A262" s="311"/>
      <c r="B262" s="131"/>
      <c r="C262" s="132" t="s">
        <v>341</v>
      </c>
      <c r="D262" s="132" t="s">
        <v>137</v>
      </c>
      <c r="E262" s="133" t="s">
        <v>1930</v>
      </c>
      <c r="F262" s="134" t="s">
        <v>1931</v>
      </c>
      <c r="G262" s="135" t="s">
        <v>268</v>
      </c>
      <c r="H262" s="136">
        <v>4.633</v>
      </c>
      <c r="I262" s="137"/>
      <c r="J262" s="137">
        <f>ROUND(I262*H262,2)</f>
        <v>0</v>
      </c>
      <c r="K262" s="134" t="s">
        <v>1800</v>
      </c>
      <c r="L262" s="31"/>
      <c r="M262" s="138" t="s">
        <v>3</v>
      </c>
      <c r="N262" s="465" t="s">
        <v>41</v>
      </c>
      <c r="O262" s="466">
        <v>0</v>
      </c>
      <c r="P262" s="466">
        <f>O262*H262</f>
        <v>0</v>
      </c>
      <c r="Q262" s="466">
        <v>0</v>
      </c>
      <c r="R262" s="466">
        <f>Q262*H262</f>
        <v>0</v>
      </c>
      <c r="S262" s="466">
        <v>0</v>
      </c>
      <c r="T262" s="141">
        <f>S262*H262</f>
        <v>0</v>
      </c>
      <c r="U262" s="311"/>
      <c r="V262" s="311"/>
      <c r="W262" s="311"/>
      <c r="X262" s="311"/>
      <c r="Y262" s="311"/>
      <c r="Z262" s="311"/>
      <c r="AA262" s="311"/>
      <c r="AB262" s="311"/>
      <c r="AC262" s="311"/>
      <c r="AD262" s="311"/>
      <c r="AE262" s="311"/>
      <c r="AR262" s="401" t="s">
        <v>142</v>
      </c>
      <c r="AT262" s="401" t="s">
        <v>137</v>
      </c>
      <c r="AU262" s="401" t="s">
        <v>77</v>
      </c>
      <c r="AY262" s="304" t="s">
        <v>135</v>
      </c>
      <c r="BE262" s="402">
        <f>IF(N262="základní",J262,0)</f>
        <v>0</v>
      </c>
      <c r="BF262" s="402">
        <f>IF(N262="snížená",J262,0)</f>
        <v>0</v>
      </c>
      <c r="BG262" s="402">
        <f>IF(N262="zákl. přenesená",J262,0)</f>
        <v>0</v>
      </c>
      <c r="BH262" s="402">
        <f>IF(N262="sníž. přenesená",J262,0)</f>
        <v>0</v>
      </c>
      <c r="BI262" s="402">
        <f>IF(N262="nulová",J262,0)</f>
        <v>0</v>
      </c>
      <c r="BJ262" s="304" t="s">
        <v>75</v>
      </c>
      <c r="BK262" s="402">
        <f>ROUND(I262*H262,2)</f>
        <v>0</v>
      </c>
      <c r="BL262" s="304" t="s">
        <v>142</v>
      </c>
      <c r="BM262" s="401" t="s">
        <v>1932</v>
      </c>
    </row>
    <row r="263" spans="1:65" s="403" customFormat="1">
      <c r="B263" s="151"/>
      <c r="D263" s="467" t="s">
        <v>144</v>
      </c>
      <c r="E263" s="412" t="s">
        <v>3</v>
      </c>
      <c r="F263" s="468" t="s">
        <v>2092</v>
      </c>
      <c r="H263" s="469">
        <v>4.633</v>
      </c>
      <c r="L263" s="151"/>
      <c r="M263" s="155"/>
      <c r="T263" s="157"/>
      <c r="AT263" s="412" t="s">
        <v>144</v>
      </c>
      <c r="AU263" s="412" t="s">
        <v>77</v>
      </c>
      <c r="AV263" s="403" t="s">
        <v>77</v>
      </c>
      <c r="AW263" s="403" t="s">
        <v>30</v>
      </c>
      <c r="AX263" s="403" t="s">
        <v>70</v>
      </c>
      <c r="AY263" s="412" t="s">
        <v>135</v>
      </c>
    </row>
    <row r="264" spans="1:65" s="413" customFormat="1">
      <c r="B264" s="189"/>
      <c r="D264" s="467" t="s">
        <v>144</v>
      </c>
      <c r="E264" s="421" t="s">
        <v>3</v>
      </c>
      <c r="F264" s="470" t="s">
        <v>1803</v>
      </c>
      <c r="H264" s="471">
        <v>4.633</v>
      </c>
      <c r="L264" s="189"/>
      <c r="M264" s="193"/>
      <c r="T264" s="195"/>
      <c r="AT264" s="421" t="s">
        <v>144</v>
      </c>
      <c r="AU264" s="421" t="s">
        <v>77</v>
      </c>
      <c r="AV264" s="413" t="s">
        <v>152</v>
      </c>
      <c r="AW264" s="413" t="s">
        <v>30</v>
      </c>
      <c r="AX264" s="413" t="s">
        <v>70</v>
      </c>
      <c r="AY264" s="421" t="s">
        <v>135</v>
      </c>
    </row>
    <row r="265" spans="1:65" s="422" customFormat="1">
      <c r="B265" s="158"/>
      <c r="D265" s="467" t="s">
        <v>144</v>
      </c>
      <c r="E265" s="430" t="s">
        <v>1779</v>
      </c>
      <c r="F265" s="472" t="s">
        <v>147</v>
      </c>
      <c r="H265" s="473">
        <v>4.633</v>
      </c>
      <c r="L265" s="158"/>
      <c r="M265" s="162"/>
      <c r="T265" s="164"/>
      <c r="AT265" s="430" t="s">
        <v>144</v>
      </c>
      <c r="AU265" s="430" t="s">
        <v>77</v>
      </c>
      <c r="AV265" s="422" t="s">
        <v>142</v>
      </c>
      <c r="AW265" s="422" t="s">
        <v>30</v>
      </c>
      <c r="AX265" s="422" t="s">
        <v>75</v>
      </c>
      <c r="AY265" s="430" t="s">
        <v>135</v>
      </c>
    </row>
    <row r="266" spans="1:65" s="310" customFormat="1" ht="44.25" customHeight="1">
      <c r="A266" s="311"/>
      <c r="B266" s="131"/>
      <c r="C266" s="132" t="s">
        <v>345</v>
      </c>
      <c r="D266" s="132" t="s">
        <v>137</v>
      </c>
      <c r="E266" s="133" t="s">
        <v>1933</v>
      </c>
      <c r="F266" s="134" t="s">
        <v>267</v>
      </c>
      <c r="G266" s="135" t="s">
        <v>268</v>
      </c>
      <c r="H266" s="136">
        <v>3.1680000000000001</v>
      </c>
      <c r="I266" s="137"/>
      <c r="J266" s="137">
        <f>ROUND(I266*H266,2)</f>
        <v>0</v>
      </c>
      <c r="K266" s="134" t="s">
        <v>1800</v>
      </c>
      <c r="L266" s="31"/>
      <c r="M266" s="138" t="s">
        <v>3</v>
      </c>
      <c r="N266" s="465" t="s">
        <v>41</v>
      </c>
      <c r="O266" s="466">
        <v>0</v>
      </c>
      <c r="P266" s="466">
        <f>O266*H266</f>
        <v>0</v>
      </c>
      <c r="Q266" s="466">
        <v>0</v>
      </c>
      <c r="R266" s="466">
        <f>Q266*H266</f>
        <v>0</v>
      </c>
      <c r="S266" s="466">
        <v>0</v>
      </c>
      <c r="T266" s="141">
        <f>S266*H266</f>
        <v>0</v>
      </c>
      <c r="U266" s="311"/>
      <c r="V266" s="311"/>
      <c r="W266" s="311"/>
      <c r="X266" s="311"/>
      <c r="Y266" s="311"/>
      <c r="Z266" s="311"/>
      <c r="AA266" s="311"/>
      <c r="AB266" s="311"/>
      <c r="AC266" s="311"/>
      <c r="AD266" s="311"/>
      <c r="AE266" s="311"/>
      <c r="AR266" s="401" t="s">
        <v>142</v>
      </c>
      <c r="AT266" s="401" t="s">
        <v>137</v>
      </c>
      <c r="AU266" s="401" t="s">
        <v>77</v>
      </c>
      <c r="AY266" s="304" t="s">
        <v>135</v>
      </c>
      <c r="BE266" s="402">
        <f>IF(N266="základní",J266,0)</f>
        <v>0</v>
      </c>
      <c r="BF266" s="402">
        <f>IF(N266="snížená",J266,0)</f>
        <v>0</v>
      </c>
      <c r="BG266" s="402">
        <f>IF(N266="zákl. přenesená",J266,0)</f>
        <v>0</v>
      </c>
      <c r="BH266" s="402">
        <f>IF(N266="sníž. přenesená",J266,0)</f>
        <v>0</v>
      </c>
      <c r="BI266" s="402">
        <f>IF(N266="nulová",J266,0)</f>
        <v>0</v>
      </c>
      <c r="BJ266" s="304" t="s">
        <v>75</v>
      </c>
      <c r="BK266" s="402">
        <f>ROUND(I266*H266,2)</f>
        <v>0</v>
      </c>
      <c r="BL266" s="304" t="s">
        <v>142</v>
      </c>
      <c r="BM266" s="401" t="s">
        <v>1934</v>
      </c>
    </row>
    <row r="267" spans="1:65" s="403" customFormat="1">
      <c r="B267" s="151"/>
      <c r="D267" s="467" t="s">
        <v>144</v>
      </c>
      <c r="E267" s="412" t="s">
        <v>3</v>
      </c>
      <c r="F267" s="468" t="s">
        <v>2027</v>
      </c>
      <c r="H267" s="469">
        <v>3.1680000000000001</v>
      </c>
      <c r="L267" s="151"/>
      <c r="M267" s="155"/>
      <c r="T267" s="157"/>
      <c r="AT267" s="412" t="s">
        <v>144</v>
      </c>
      <c r="AU267" s="412" t="s">
        <v>77</v>
      </c>
      <c r="AV267" s="403" t="s">
        <v>77</v>
      </c>
      <c r="AW267" s="403" t="s">
        <v>30</v>
      </c>
      <c r="AX267" s="403" t="s">
        <v>70</v>
      </c>
      <c r="AY267" s="412" t="s">
        <v>135</v>
      </c>
    </row>
    <row r="268" spans="1:65" s="413" customFormat="1">
      <c r="B268" s="189"/>
      <c r="D268" s="467" t="s">
        <v>144</v>
      </c>
      <c r="E268" s="421" t="s">
        <v>3</v>
      </c>
      <c r="F268" s="470" t="s">
        <v>1803</v>
      </c>
      <c r="H268" s="471">
        <v>3.1680000000000001</v>
      </c>
      <c r="L268" s="189"/>
      <c r="M268" s="193"/>
      <c r="T268" s="195"/>
      <c r="AT268" s="421" t="s">
        <v>144</v>
      </c>
      <c r="AU268" s="421" t="s">
        <v>77</v>
      </c>
      <c r="AV268" s="413" t="s">
        <v>152</v>
      </c>
      <c r="AW268" s="413" t="s">
        <v>30</v>
      </c>
      <c r="AX268" s="413" t="s">
        <v>70</v>
      </c>
      <c r="AY268" s="421" t="s">
        <v>135</v>
      </c>
    </row>
    <row r="269" spans="1:65" s="422" customFormat="1">
      <c r="B269" s="158"/>
      <c r="D269" s="467" t="s">
        <v>144</v>
      </c>
      <c r="E269" s="430" t="s">
        <v>1781</v>
      </c>
      <c r="F269" s="472" t="s">
        <v>147</v>
      </c>
      <c r="H269" s="473">
        <v>3.1680000000000001</v>
      </c>
      <c r="L269" s="158"/>
      <c r="M269" s="162"/>
      <c r="T269" s="164"/>
      <c r="AT269" s="430" t="s">
        <v>144</v>
      </c>
      <c r="AU269" s="430" t="s">
        <v>77</v>
      </c>
      <c r="AV269" s="422" t="s">
        <v>142</v>
      </c>
      <c r="AW269" s="422" t="s">
        <v>30</v>
      </c>
      <c r="AX269" s="422" t="s">
        <v>75</v>
      </c>
      <c r="AY269" s="430" t="s">
        <v>135</v>
      </c>
    </row>
    <row r="270" spans="1:65" s="310" customFormat="1" ht="44.25" customHeight="1">
      <c r="A270" s="311"/>
      <c r="B270" s="131"/>
      <c r="C270" s="132" t="s">
        <v>349</v>
      </c>
      <c r="D270" s="132" t="s">
        <v>137</v>
      </c>
      <c r="E270" s="133" t="s">
        <v>1935</v>
      </c>
      <c r="F270" s="134" t="s">
        <v>354</v>
      </c>
      <c r="G270" s="135" t="s">
        <v>268</v>
      </c>
      <c r="H270" s="136">
        <v>1.98</v>
      </c>
      <c r="I270" s="137"/>
      <c r="J270" s="137">
        <f>ROUND(I270*H270,2)</f>
        <v>0</v>
      </c>
      <c r="K270" s="134" t="s">
        <v>1800</v>
      </c>
      <c r="L270" s="31"/>
      <c r="M270" s="138" t="s">
        <v>3</v>
      </c>
      <c r="N270" s="465" t="s">
        <v>41</v>
      </c>
      <c r="O270" s="466">
        <v>0</v>
      </c>
      <c r="P270" s="466">
        <f>O270*H270</f>
        <v>0</v>
      </c>
      <c r="Q270" s="466">
        <v>0</v>
      </c>
      <c r="R270" s="466">
        <f>Q270*H270</f>
        <v>0</v>
      </c>
      <c r="S270" s="466">
        <v>0</v>
      </c>
      <c r="T270" s="141">
        <f>S270*H270</f>
        <v>0</v>
      </c>
      <c r="U270" s="311"/>
      <c r="V270" s="311"/>
      <c r="W270" s="311"/>
      <c r="X270" s="311"/>
      <c r="Y270" s="311"/>
      <c r="Z270" s="311"/>
      <c r="AA270" s="311"/>
      <c r="AB270" s="311"/>
      <c r="AC270" s="311"/>
      <c r="AD270" s="311"/>
      <c r="AE270" s="311"/>
      <c r="AR270" s="401" t="s">
        <v>142</v>
      </c>
      <c r="AT270" s="401" t="s">
        <v>137</v>
      </c>
      <c r="AU270" s="401" t="s">
        <v>77</v>
      </c>
      <c r="AY270" s="304" t="s">
        <v>135</v>
      </c>
      <c r="BE270" s="402">
        <f>IF(N270="základní",J270,0)</f>
        <v>0</v>
      </c>
      <c r="BF270" s="402">
        <f>IF(N270="snížená",J270,0)</f>
        <v>0</v>
      </c>
      <c r="BG270" s="402">
        <f>IF(N270="zákl. přenesená",J270,0)</f>
        <v>0</v>
      </c>
      <c r="BH270" s="402">
        <f>IF(N270="sníž. přenesená",J270,0)</f>
        <v>0</v>
      </c>
      <c r="BI270" s="402">
        <f>IF(N270="nulová",J270,0)</f>
        <v>0</v>
      </c>
      <c r="BJ270" s="304" t="s">
        <v>75</v>
      </c>
      <c r="BK270" s="402">
        <f>ROUND(I270*H270,2)</f>
        <v>0</v>
      </c>
      <c r="BL270" s="304" t="s">
        <v>142</v>
      </c>
      <c r="BM270" s="401" t="s">
        <v>1936</v>
      </c>
    </row>
    <row r="271" spans="1:65" s="403" customFormat="1">
      <c r="B271" s="151"/>
      <c r="D271" s="467" t="s">
        <v>144</v>
      </c>
      <c r="E271" s="412" t="s">
        <v>3</v>
      </c>
      <c r="F271" s="468" t="s">
        <v>2028</v>
      </c>
      <c r="H271" s="469">
        <v>1.98</v>
      </c>
      <c r="L271" s="151"/>
      <c r="M271" s="155"/>
      <c r="T271" s="157"/>
      <c r="AT271" s="412" t="s">
        <v>144</v>
      </c>
      <c r="AU271" s="412" t="s">
        <v>77</v>
      </c>
      <c r="AV271" s="403" t="s">
        <v>77</v>
      </c>
      <c r="AW271" s="403" t="s">
        <v>30</v>
      </c>
      <c r="AX271" s="403" t="s">
        <v>70</v>
      </c>
      <c r="AY271" s="412" t="s">
        <v>135</v>
      </c>
    </row>
    <row r="272" spans="1:65" s="413" customFormat="1">
      <c r="B272" s="189"/>
      <c r="D272" s="467" t="s">
        <v>144</v>
      </c>
      <c r="E272" s="421" t="s">
        <v>3</v>
      </c>
      <c r="F272" s="470" t="s">
        <v>1803</v>
      </c>
      <c r="H272" s="471">
        <v>1.98</v>
      </c>
      <c r="L272" s="189"/>
      <c r="M272" s="193"/>
      <c r="T272" s="195"/>
      <c r="AT272" s="421" t="s">
        <v>144</v>
      </c>
      <c r="AU272" s="421" t="s">
        <v>77</v>
      </c>
      <c r="AV272" s="413" t="s">
        <v>152</v>
      </c>
      <c r="AW272" s="413" t="s">
        <v>30</v>
      </c>
      <c r="AX272" s="413" t="s">
        <v>70</v>
      </c>
      <c r="AY272" s="421" t="s">
        <v>135</v>
      </c>
    </row>
    <row r="273" spans="1:65" s="422" customFormat="1">
      <c r="B273" s="158"/>
      <c r="D273" s="467" t="s">
        <v>144</v>
      </c>
      <c r="E273" s="430" t="s">
        <v>1784</v>
      </c>
      <c r="F273" s="472" t="s">
        <v>147</v>
      </c>
      <c r="H273" s="473">
        <v>1.98</v>
      </c>
      <c r="L273" s="158"/>
      <c r="M273" s="162"/>
      <c r="T273" s="164"/>
      <c r="AT273" s="430" t="s">
        <v>144</v>
      </c>
      <c r="AU273" s="430" t="s">
        <v>77</v>
      </c>
      <c r="AV273" s="422" t="s">
        <v>142</v>
      </c>
      <c r="AW273" s="422" t="s">
        <v>30</v>
      </c>
      <c r="AX273" s="422" t="s">
        <v>75</v>
      </c>
      <c r="AY273" s="430" t="s">
        <v>135</v>
      </c>
    </row>
    <row r="274" spans="1:65" s="310" customFormat="1" ht="21.75" customHeight="1">
      <c r="A274" s="311"/>
      <c r="B274" s="131"/>
      <c r="C274" s="132" t="s">
        <v>352</v>
      </c>
      <c r="D274" s="132" t="s">
        <v>137</v>
      </c>
      <c r="E274" s="133" t="s">
        <v>296</v>
      </c>
      <c r="F274" s="134" t="s">
        <v>1937</v>
      </c>
      <c r="G274" s="135" t="s">
        <v>268</v>
      </c>
      <c r="H274" s="136">
        <v>3.1680000000000001</v>
      </c>
      <c r="I274" s="137"/>
      <c r="J274" s="137">
        <f>ROUND(I274*H274,2)</f>
        <v>0</v>
      </c>
      <c r="K274" s="134" t="s">
        <v>1800</v>
      </c>
      <c r="L274" s="31"/>
      <c r="M274" s="138" t="s">
        <v>3</v>
      </c>
      <c r="N274" s="465" t="s">
        <v>41</v>
      </c>
      <c r="O274" s="466">
        <v>0.03</v>
      </c>
      <c r="P274" s="466">
        <f>O274*H274</f>
        <v>9.5039999999999999E-2</v>
      </c>
      <c r="Q274" s="466">
        <v>0</v>
      </c>
      <c r="R274" s="466">
        <f>Q274*H274</f>
        <v>0</v>
      </c>
      <c r="S274" s="466">
        <v>0</v>
      </c>
      <c r="T274" s="141">
        <f>S274*H274</f>
        <v>0</v>
      </c>
      <c r="U274" s="311"/>
      <c r="V274" s="311"/>
      <c r="W274" s="311"/>
      <c r="X274" s="311"/>
      <c r="Y274" s="311"/>
      <c r="Z274" s="311"/>
      <c r="AA274" s="311"/>
      <c r="AB274" s="311"/>
      <c r="AC274" s="311"/>
      <c r="AD274" s="311"/>
      <c r="AE274" s="311"/>
      <c r="AR274" s="401" t="s">
        <v>142</v>
      </c>
      <c r="AT274" s="401" t="s">
        <v>137</v>
      </c>
      <c r="AU274" s="401" t="s">
        <v>77</v>
      </c>
      <c r="AY274" s="304" t="s">
        <v>135</v>
      </c>
      <c r="BE274" s="402">
        <f>IF(N274="základní",J274,0)</f>
        <v>0</v>
      </c>
      <c r="BF274" s="402">
        <f>IF(N274="snížená",J274,0)</f>
        <v>0</v>
      </c>
      <c r="BG274" s="402">
        <f>IF(N274="zákl. přenesená",J274,0)</f>
        <v>0</v>
      </c>
      <c r="BH274" s="402">
        <f>IF(N274="sníž. přenesená",J274,0)</f>
        <v>0</v>
      </c>
      <c r="BI274" s="402">
        <f>IF(N274="nulová",J274,0)</f>
        <v>0</v>
      </c>
      <c r="BJ274" s="304" t="s">
        <v>75</v>
      </c>
      <c r="BK274" s="402">
        <f>ROUND(I274*H274,2)</f>
        <v>0</v>
      </c>
      <c r="BL274" s="304" t="s">
        <v>142</v>
      </c>
      <c r="BM274" s="401" t="s">
        <v>1938</v>
      </c>
    </row>
    <row r="275" spans="1:65" s="403" customFormat="1">
      <c r="B275" s="151"/>
      <c r="D275" s="467" t="s">
        <v>144</v>
      </c>
      <c r="E275" s="412" t="s">
        <v>3</v>
      </c>
      <c r="F275" s="468" t="s">
        <v>1781</v>
      </c>
      <c r="H275" s="469">
        <v>3.1680000000000001</v>
      </c>
      <c r="L275" s="151"/>
      <c r="M275" s="155"/>
      <c r="T275" s="157"/>
      <c r="AT275" s="412" t="s">
        <v>144</v>
      </c>
      <c r="AU275" s="412" t="s">
        <v>77</v>
      </c>
      <c r="AV275" s="403" t="s">
        <v>77</v>
      </c>
      <c r="AW275" s="403" t="s">
        <v>30</v>
      </c>
      <c r="AX275" s="403" t="s">
        <v>70</v>
      </c>
      <c r="AY275" s="412" t="s">
        <v>135</v>
      </c>
    </row>
    <row r="276" spans="1:65" s="413" customFormat="1">
      <c r="B276" s="189"/>
      <c r="D276" s="467" t="s">
        <v>144</v>
      </c>
      <c r="E276" s="421" t="s">
        <v>3</v>
      </c>
      <c r="F276" s="470" t="s">
        <v>1803</v>
      </c>
      <c r="H276" s="471">
        <v>3.1680000000000001</v>
      </c>
      <c r="L276" s="189"/>
      <c r="M276" s="193"/>
      <c r="T276" s="195"/>
      <c r="AT276" s="421" t="s">
        <v>144</v>
      </c>
      <c r="AU276" s="421" t="s">
        <v>77</v>
      </c>
      <c r="AV276" s="413" t="s">
        <v>152</v>
      </c>
      <c r="AW276" s="413" t="s">
        <v>30</v>
      </c>
      <c r="AX276" s="413" t="s">
        <v>70</v>
      </c>
      <c r="AY276" s="421" t="s">
        <v>135</v>
      </c>
    </row>
    <row r="277" spans="1:65" s="422" customFormat="1">
      <c r="B277" s="158"/>
      <c r="D277" s="467" t="s">
        <v>144</v>
      </c>
      <c r="E277" s="430" t="s">
        <v>3</v>
      </c>
      <c r="F277" s="472" t="s">
        <v>147</v>
      </c>
      <c r="H277" s="473">
        <v>3.1680000000000001</v>
      </c>
      <c r="L277" s="158"/>
      <c r="M277" s="162"/>
      <c r="T277" s="164"/>
      <c r="AT277" s="430" t="s">
        <v>144</v>
      </c>
      <c r="AU277" s="430" t="s">
        <v>77</v>
      </c>
      <c r="AV277" s="422" t="s">
        <v>142</v>
      </c>
      <c r="AW277" s="422" t="s">
        <v>30</v>
      </c>
      <c r="AX277" s="422" t="s">
        <v>75</v>
      </c>
      <c r="AY277" s="430" t="s">
        <v>135</v>
      </c>
    </row>
    <row r="278" spans="1:65" s="310" customFormat="1" ht="24.2" customHeight="1">
      <c r="A278" s="311"/>
      <c r="B278" s="131"/>
      <c r="C278" s="132" t="s">
        <v>377</v>
      </c>
      <c r="D278" s="132" t="s">
        <v>137</v>
      </c>
      <c r="E278" s="133" t="s">
        <v>301</v>
      </c>
      <c r="F278" s="134" t="s">
        <v>1939</v>
      </c>
      <c r="G278" s="135" t="s">
        <v>268</v>
      </c>
      <c r="H278" s="136">
        <v>15.84</v>
      </c>
      <c r="I278" s="137"/>
      <c r="J278" s="137">
        <f>ROUND(I278*H278,2)</f>
        <v>0</v>
      </c>
      <c r="K278" s="134" t="s">
        <v>1800</v>
      </c>
      <c r="L278" s="31"/>
      <c r="M278" s="138" t="s">
        <v>3</v>
      </c>
      <c r="N278" s="465" t="s">
        <v>41</v>
      </c>
      <c r="O278" s="466">
        <v>2E-3</v>
      </c>
      <c r="P278" s="466">
        <f>O278*H278</f>
        <v>3.168E-2</v>
      </c>
      <c r="Q278" s="466">
        <v>0</v>
      </c>
      <c r="R278" s="466">
        <f>Q278*H278</f>
        <v>0</v>
      </c>
      <c r="S278" s="466">
        <v>0</v>
      </c>
      <c r="T278" s="141">
        <f>S278*H278</f>
        <v>0</v>
      </c>
      <c r="U278" s="311"/>
      <c r="V278" s="311"/>
      <c r="W278" s="311"/>
      <c r="X278" s="311"/>
      <c r="Y278" s="311"/>
      <c r="Z278" s="311"/>
      <c r="AA278" s="311"/>
      <c r="AB278" s="311"/>
      <c r="AC278" s="311"/>
      <c r="AD278" s="311"/>
      <c r="AE278" s="311"/>
      <c r="AR278" s="401" t="s">
        <v>142</v>
      </c>
      <c r="AT278" s="401" t="s">
        <v>137</v>
      </c>
      <c r="AU278" s="401" t="s">
        <v>77</v>
      </c>
      <c r="AY278" s="304" t="s">
        <v>135</v>
      </c>
      <c r="BE278" s="402">
        <f>IF(N278="základní",J278,0)</f>
        <v>0</v>
      </c>
      <c r="BF278" s="402">
        <f>IF(N278="snížená",J278,0)</f>
        <v>0</v>
      </c>
      <c r="BG278" s="402">
        <f>IF(N278="zákl. přenesená",J278,0)</f>
        <v>0</v>
      </c>
      <c r="BH278" s="402">
        <f>IF(N278="sníž. přenesená",J278,0)</f>
        <v>0</v>
      </c>
      <c r="BI278" s="402">
        <f>IF(N278="nulová",J278,0)</f>
        <v>0</v>
      </c>
      <c r="BJ278" s="304" t="s">
        <v>75</v>
      </c>
      <c r="BK278" s="402">
        <f>ROUND(I278*H278,2)</f>
        <v>0</v>
      </c>
      <c r="BL278" s="304" t="s">
        <v>142</v>
      </c>
      <c r="BM278" s="401" t="s">
        <v>1940</v>
      </c>
    </row>
    <row r="279" spans="1:65" s="403" customFormat="1">
      <c r="B279" s="151"/>
      <c r="D279" s="467" t="s">
        <v>144</v>
      </c>
      <c r="E279" s="412" t="s">
        <v>3</v>
      </c>
      <c r="F279" s="468" t="s">
        <v>1941</v>
      </c>
      <c r="H279" s="469">
        <v>15.84</v>
      </c>
      <c r="L279" s="151"/>
      <c r="M279" s="155"/>
      <c r="T279" s="157"/>
      <c r="AT279" s="412" t="s">
        <v>144</v>
      </c>
      <c r="AU279" s="412" t="s">
        <v>77</v>
      </c>
      <c r="AV279" s="403" t="s">
        <v>77</v>
      </c>
      <c r="AW279" s="403" t="s">
        <v>30</v>
      </c>
      <c r="AX279" s="403" t="s">
        <v>70</v>
      </c>
      <c r="AY279" s="412" t="s">
        <v>135</v>
      </c>
    </row>
    <row r="280" spans="1:65" s="413" customFormat="1">
      <c r="B280" s="189"/>
      <c r="D280" s="467" t="s">
        <v>144</v>
      </c>
      <c r="E280" s="421" t="s">
        <v>3</v>
      </c>
      <c r="F280" s="470" t="s">
        <v>1803</v>
      </c>
      <c r="H280" s="471">
        <v>15.84</v>
      </c>
      <c r="L280" s="189"/>
      <c r="M280" s="193"/>
      <c r="T280" s="195"/>
      <c r="AT280" s="421" t="s">
        <v>144</v>
      </c>
      <c r="AU280" s="421" t="s">
        <v>77</v>
      </c>
      <c r="AV280" s="413" t="s">
        <v>152</v>
      </c>
      <c r="AW280" s="413" t="s">
        <v>30</v>
      </c>
      <c r="AX280" s="413" t="s">
        <v>70</v>
      </c>
      <c r="AY280" s="421" t="s">
        <v>135</v>
      </c>
    </row>
    <row r="281" spans="1:65" s="422" customFormat="1">
      <c r="B281" s="158"/>
      <c r="D281" s="467" t="s">
        <v>144</v>
      </c>
      <c r="E281" s="430" t="s">
        <v>3</v>
      </c>
      <c r="F281" s="472" t="s">
        <v>147</v>
      </c>
      <c r="H281" s="473">
        <v>15.84</v>
      </c>
      <c r="L281" s="158"/>
      <c r="M281" s="162"/>
      <c r="T281" s="164"/>
      <c r="AT281" s="430" t="s">
        <v>144</v>
      </c>
      <c r="AU281" s="430" t="s">
        <v>77</v>
      </c>
      <c r="AV281" s="422" t="s">
        <v>142</v>
      </c>
      <c r="AW281" s="422" t="s">
        <v>30</v>
      </c>
      <c r="AX281" s="422" t="s">
        <v>75</v>
      </c>
      <c r="AY281" s="430" t="s">
        <v>135</v>
      </c>
    </row>
    <row r="282" spans="1:65" s="310" customFormat="1" ht="21.75" customHeight="1">
      <c r="A282" s="311"/>
      <c r="B282" s="131"/>
      <c r="C282" s="132" t="s">
        <v>378</v>
      </c>
      <c r="D282" s="132" t="s">
        <v>137</v>
      </c>
      <c r="E282" s="133" t="s">
        <v>307</v>
      </c>
      <c r="F282" s="134" t="s">
        <v>1942</v>
      </c>
      <c r="G282" s="135" t="s">
        <v>268</v>
      </c>
      <c r="H282" s="136">
        <v>6.6130000000000004</v>
      </c>
      <c r="I282" s="137"/>
      <c r="J282" s="137">
        <f>ROUND(I282*H282,2)</f>
        <v>0</v>
      </c>
      <c r="K282" s="134" t="s">
        <v>1800</v>
      </c>
      <c r="L282" s="31"/>
      <c r="M282" s="138" t="s">
        <v>3</v>
      </c>
      <c r="N282" s="465" t="s">
        <v>41</v>
      </c>
      <c r="O282" s="466">
        <v>3.2000000000000001E-2</v>
      </c>
      <c r="P282" s="466">
        <f>O282*H282</f>
        <v>0.21161600000000003</v>
      </c>
      <c r="Q282" s="466">
        <v>0</v>
      </c>
      <c r="R282" s="466">
        <f>Q282*H282</f>
        <v>0</v>
      </c>
      <c r="S282" s="466">
        <v>0</v>
      </c>
      <c r="T282" s="141">
        <f>S282*H282</f>
        <v>0</v>
      </c>
      <c r="U282" s="311"/>
      <c r="V282" s="311"/>
      <c r="W282" s="311"/>
      <c r="X282" s="311"/>
      <c r="Y282" s="311"/>
      <c r="Z282" s="311"/>
      <c r="AA282" s="311"/>
      <c r="AB282" s="311"/>
      <c r="AC282" s="311"/>
      <c r="AD282" s="311"/>
      <c r="AE282" s="311"/>
      <c r="AR282" s="401" t="s">
        <v>142</v>
      </c>
      <c r="AT282" s="401" t="s">
        <v>137</v>
      </c>
      <c r="AU282" s="401" t="s">
        <v>77</v>
      </c>
      <c r="AY282" s="304" t="s">
        <v>135</v>
      </c>
      <c r="BE282" s="402">
        <f>IF(N282="základní",J282,0)</f>
        <v>0</v>
      </c>
      <c r="BF282" s="402">
        <f>IF(N282="snížená",J282,0)</f>
        <v>0</v>
      </c>
      <c r="BG282" s="402">
        <f>IF(N282="zákl. přenesená",J282,0)</f>
        <v>0</v>
      </c>
      <c r="BH282" s="402">
        <f>IF(N282="sníž. přenesená",J282,0)</f>
        <v>0</v>
      </c>
      <c r="BI282" s="402">
        <f>IF(N282="nulová",J282,0)</f>
        <v>0</v>
      </c>
      <c r="BJ282" s="304" t="s">
        <v>75</v>
      </c>
      <c r="BK282" s="402">
        <f>ROUND(I282*H282,2)</f>
        <v>0</v>
      </c>
      <c r="BL282" s="304" t="s">
        <v>142</v>
      </c>
      <c r="BM282" s="401" t="s">
        <v>1943</v>
      </c>
    </row>
    <row r="283" spans="1:65" s="403" customFormat="1">
      <c r="B283" s="151"/>
      <c r="D283" s="467" t="s">
        <v>144</v>
      </c>
      <c r="E283" s="412" t="s">
        <v>3</v>
      </c>
      <c r="F283" s="468" t="s">
        <v>1779</v>
      </c>
      <c r="H283" s="469">
        <v>4.633</v>
      </c>
      <c r="L283" s="151"/>
      <c r="M283" s="155"/>
      <c r="T283" s="157"/>
      <c r="AT283" s="412" t="s">
        <v>144</v>
      </c>
      <c r="AU283" s="412" t="s">
        <v>77</v>
      </c>
      <c r="AV283" s="403" t="s">
        <v>77</v>
      </c>
      <c r="AW283" s="403" t="s">
        <v>30</v>
      </c>
      <c r="AX283" s="403" t="s">
        <v>70</v>
      </c>
      <c r="AY283" s="412" t="s">
        <v>135</v>
      </c>
    </row>
    <row r="284" spans="1:65" s="403" customFormat="1">
      <c r="B284" s="151"/>
      <c r="D284" s="467" t="s">
        <v>144</v>
      </c>
      <c r="E284" s="412" t="s">
        <v>3</v>
      </c>
      <c r="F284" s="468" t="s">
        <v>1784</v>
      </c>
      <c r="H284" s="469">
        <v>1.98</v>
      </c>
      <c r="L284" s="151"/>
      <c r="M284" s="155"/>
      <c r="T284" s="157"/>
      <c r="AT284" s="412" t="s">
        <v>144</v>
      </c>
      <c r="AU284" s="412" t="s">
        <v>77</v>
      </c>
      <c r="AV284" s="403" t="s">
        <v>77</v>
      </c>
      <c r="AW284" s="403" t="s">
        <v>30</v>
      </c>
      <c r="AX284" s="403" t="s">
        <v>70</v>
      </c>
      <c r="AY284" s="412" t="s">
        <v>135</v>
      </c>
    </row>
    <row r="285" spans="1:65" s="413" customFormat="1">
      <c r="B285" s="189"/>
      <c r="D285" s="467" t="s">
        <v>144</v>
      </c>
      <c r="E285" s="421" t="s">
        <v>3</v>
      </c>
      <c r="F285" s="470" t="s">
        <v>1803</v>
      </c>
      <c r="H285" s="471">
        <v>6.6130000000000004</v>
      </c>
      <c r="L285" s="189"/>
      <c r="M285" s="193"/>
      <c r="T285" s="195"/>
      <c r="AT285" s="421" t="s">
        <v>144</v>
      </c>
      <c r="AU285" s="421" t="s">
        <v>77</v>
      </c>
      <c r="AV285" s="413" t="s">
        <v>152</v>
      </c>
      <c r="AW285" s="413" t="s">
        <v>30</v>
      </c>
      <c r="AX285" s="413" t="s">
        <v>70</v>
      </c>
      <c r="AY285" s="421" t="s">
        <v>135</v>
      </c>
    </row>
    <row r="286" spans="1:65" s="422" customFormat="1">
      <c r="B286" s="158"/>
      <c r="D286" s="467" t="s">
        <v>144</v>
      </c>
      <c r="E286" s="430" t="s">
        <v>3</v>
      </c>
      <c r="F286" s="472" t="s">
        <v>147</v>
      </c>
      <c r="H286" s="473">
        <v>6.6130000000000004</v>
      </c>
      <c r="L286" s="158"/>
      <c r="M286" s="162"/>
      <c r="T286" s="164"/>
      <c r="AT286" s="430" t="s">
        <v>144</v>
      </c>
      <c r="AU286" s="430" t="s">
        <v>77</v>
      </c>
      <c r="AV286" s="422" t="s">
        <v>142</v>
      </c>
      <c r="AW286" s="422" t="s">
        <v>30</v>
      </c>
      <c r="AX286" s="422" t="s">
        <v>75</v>
      </c>
      <c r="AY286" s="430" t="s">
        <v>135</v>
      </c>
    </row>
    <row r="287" spans="1:65" s="310" customFormat="1" ht="24.2" customHeight="1">
      <c r="A287" s="311"/>
      <c r="B287" s="131"/>
      <c r="C287" s="132" t="s">
        <v>379</v>
      </c>
      <c r="D287" s="132" t="s">
        <v>137</v>
      </c>
      <c r="E287" s="133" t="s">
        <v>314</v>
      </c>
      <c r="F287" s="134" t="s">
        <v>1944</v>
      </c>
      <c r="G287" s="135" t="s">
        <v>268</v>
      </c>
      <c r="H287" s="136">
        <v>33.064999999999998</v>
      </c>
      <c r="I287" s="137"/>
      <c r="J287" s="137">
        <f>ROUND(I287*H287,2)</f>
        <v>0</v>
      </c>
      <c r="K287" s="134" t="s">
        <v>1800</v>
      </c>
      <c r="L287" s="31"/>
      <c r="M287" s="138" t="s">
        <v>3</v>
      </c>
      <c r="N287" s="465" t="s">
        <v>41</v>
      </c>
      <c r="O287" s="466">
        <v>3.0000000000000001E-3</v>
      </c>
      <c r="P287" s="466">
        <f>O287*H287</f>
        <v>9.9194999999999992E-2</v>
      </c>
      <c r="Q287" s="466">
        <v>0</v>
      </c>
      <c r="R287" s="466">
        <f>Q287*H287</f>
        <v>0</v>
      </c>
      <c r="S287" s="466">
        <v>0</v>
      </c>
      <c r="T287" s="141">
        <f>S287*H287</f>
        <v>0</v>
      </c>
      <c r="U287" s="311"/>
      <c r="V287" s="311"/>
      <c r="W287" s="311"/>
      <c r="X287" s="311"/>
      <c r="Y287" s="311"/>
      <c r="Z287" s="311"/>
      <c r="AA287" s="311"/>
      <c r="AB287" s="311"/>
      <c r="AC287" s="311"/>
      <c r="AD287" s="311"/>
      <c r="AE287" s="311"/>
      <c r="AR287" s="401" t="s">
        <v>142</v>
      </c>
      <c r="AT287" s="401" t="s">
        <v>137</v>
      </c>
      <c r="AU287" s="401" t="s">
        <v>77</v>
      </c>
      <c r="AY287" s="304" t="s">
        <v>135</v>
      </c>
      <c r="BE287" s="402">
        <f>IF(N287="základní",J287,0)</f>
        <v>0</v>
      </c>
      <c r="BF287" s="402">
        <f>IF(N287="snížená",J287,0)</f>
        <v>0</v>
      </c>
      <c r="BG287" s="402">
        <f>IF(N287="zákl. přenesená",J287,0)</f>
        <v>0</v>
      </c>
      <c r="BH287" s="402">
        <f>IF(N287="sníž. přenesená",J287,0)</f>
        <v>0</v>
      </c>
      <c r="BI287" s="402">
        <f>IF(N287="nulová",J287,0)</f>
        <v>0</v>
      </c>
      <c r="BJ287" s="304" t="s">
        <v>75</v>
      </c>
      <c r="BK287" s="402">
        <f>ROUND(I287*H287,2)</f>
        <v>0</v>
      </c>
      <c r="BL287" s="304" t="s">
        <v>142</v>
      </c>
      <c r="BM287" s="401" t="s">
        <v>1945</v>
      </c>
    </row>
    <row r="288" spans="1:65" s="403" customFormat="1">
      <c r="B288" s="151"/>
      <c r="D288" s="467" t="s">
        <v>144</v>
      </c>
      <c r="E288" s="412" t="s">
        <v>3</v>
      </c>
      <c r="F288" s="468" t="s">
        <v>1946</v>
      </c>
      <c r="H288" s="469">
        <v>23.164999999999999</v>
      </c>
      <c r="L288" s="151"/>
      <c r="M288" s="155"/>
      <c r="T288" s="157"/>
      <c r="AT288" s="412" t="s">
        <v>144</v>
      </c>
      <c r="AU288" s="412" t="s">
        <v>77</v>
      </c>
      <c r="AV288" s="403" t="s">
        <v>77</v>
      </c>
      <c r="AW288" s="403" t="s">
        <v>30</v>
      </c>
      <c r="AX288" s="403" t="s">
        <v>70</v>
      </c>
      <c r="AY288" s="412" t="s">
        <v>135</v>
      </c>
    </row>
    <row r="289" spans="1:65" s="403" customFormat="1">
      <c r="B289" s="151"/>
      <c r="D289" s="467" t="s">
        <v>144</v>
      </c>
      <c r="E289" s="412" t="s">
        <v>3</v>
      </c>
      <c r="F289" s="468" t="s">
        <v>1947</v>
      </c>
      <c r="H289" s="469">
        <v>9.9</v>
      </c>
      <c r="L289" s="151"/>
      <c r="M289" s="155"/>
      <c r="T289" s="157"/>
      <c r="AT289" s="412" t="s">
        <v>144</v>
      </c>
      <c r="AU289" s="412" t="s">
        <v>77</v>
      </c>
      <c r="AV289" s="403" t="s">
        <v>77</v>
      </c>
      <c r="AW289" s="403" t="s">
        <v>30</v>
      </c>
      <c r="AX289" s="403" t="s">
        <v>70</v>
      </c>
      <c r="AY289" s="412" t="s">
        <v>135</v>
      </c>
    </row>
    <row r="290" spans="1:65" s="413" customFormat="1">
      <c r="B290" s="189"/>
      <c r="D290" s="467" t="s">
        <v>144</v>
      </c>
      <c r="E290" s="421" t="s">
        <v>3</v>
      </c>
      <c r="F290" s="470" t="s">
        <v>1803</v>
      </c>
      <c r="H290" s="471">
        <v>33.064999999999998</v>
      </c>
      <c r="L290" s="189"/>
      <c r="M290" s="193"/>
      <c r="T290" s="195"/>
      <c r="AT290" s="421" t="s">
        <v>144</v>
      </c>
      <c r="AU290" s="421" t="s">
        <v>77</v>
      </c>
      <c r="AV290" s="413" t="s">
        <v>152</v>
      </c>
      <c r="AW290" s="413" t="s">
        <v>30</v>
      </c>
      <c r="AX290" s="413" t="s">
        <v>70</v>
      </c>
      <c r="AY290" s="421" t="s">
        <v>135</v>
      </c>
    </row>
    <row r="291" spans="1:65" s="422" customFormat="1">
      <c r="B291" s="158"/>
      <c r="D291" s="467" t="s">
        <v>144</v>
      </c>
      <c r="E291" s="430" t="s">
        <v>3</v>
      </c>
      <c r="F291" s="472" t="s">
        <v>147</v>
      </c>
      <c r="H291" s="473">
        <v>33.064999999999998</v>
      </c>
      <c r="L291" s="158"/>
      <c r="M291" s="162"/>
      <c r="T291" s="164"/>
      <c r="AT291" s="430" t="s">
        <v>144</v>
      </c>
      <c r="AU291" s="430" t="s">
        <v>77</v>
      </c>
      <c r="AV291" s="422" t="s">
        <v>142</v>
      </c>
      <c r="AW291" s="422" t="s">
        <v>30</v>
      </c>
      <c r="AX291" s="422" t="s">
        <v>75</v>
      </c>
      <c r="AY291" s="430" t="s">
        <v>135</v>
      </c>
    </row>
    <row r="292" spans="1:65" s="310" customFormat="1" ht="24.2" customHeight="1">
      <c r="A292" s="311"/>
      <c r="B292" s="131"/>
      <c r="C292" s="132" t="s">
        <v>380</v>
      </c>
      <c r="D292" s="132" t="s">
        <v>137</v>
      </c>
      <c r="E292" s="133" t="s">
        <v>334</v>
      </c>
      <c r="F292" s="134" t="s">
        <v>1948</v>
      </c>
      <c r="G292" s="135" t="s">
        <v>268</v>
      </c>
      <c r="H292" s="136">
        <v>9.7810000000000006</v>
      </c>
      <c r="I292" s="137"/>
      <c r="J292" s="137">
        <f>ROUND(I292*H292,2)</f>
        <v>0</v>
      </c>
      <c r="K292" s="134" t="s">
        <v>1800</v>
      </c>
      <c r="L292" s="31"/>
      <c r="M292" s="138" t="s">
        <v>3</v>
      </c>
      <c r="N292" s="465" t="s">
        <v>41</v>
      </c>
      <c r="O292" s="466">
        <v>0.159</v>
      </c>
      <c r="P292" s="466">
        <f>O292*H292</f>
        <v>1.5551790000000001</v>
      </c>
      <c r="Q292" s="466">
        <v>0</v>
      </c>
      <c r="R292" s="466">
        <f>Q292*H292</f>
        <v>0</v>
      </c>
      <c r="S292" s="466">
        <v>0</v>
      </c>
      <c r="T292" s="141">
        <f>S292*H292</f>
        <v>0</v>
      </c>
      <c r="U292" s="311"/>
      <c r="V292" s="311"/>
      <c r="W292" s="311"/>
      <c r="X292" s="311"/>
      <c r="Y292" s="311"/>
      <c r="Z292" s="311"/>
      <c r="AA292" s="311"/>
      <c r="AB292" s="311"/>
      <c r="AC292" s="311"/>
      <c r="AD292" s="311"/>
      <c r="AE292" s="311"/>
      <c r="AR292" s="401" t="s">
        <v>142</v>
      </c>
      <c r="AT292" s="401" t="s">
        <v>137</v>
      </c>
      <c r="AU292" s="401" t="s">
        <v>77</v>
      </c>
      <c r="AY292" s="304" t="s">
        <v>135</v>
      </c>
      <c r="BE292" s="402">
        <f>IF(N292="základní",J292,0)</f>
        <v>0</v>
      </c>
      <c r="BF292" s="402">
        <f>IF(N292="snížená",J292,0)</f>
        <v>0</v>
      </c>
      <c r="BG292" s="402">
        <f>IF(N292="zákl. přenesená",J292,0)</f>
        <v>0</v>
      </c>
      <c r="BH292" s="402">
        <f>IF(N292="sníž. přenesená",J292,0)</f>
        <v>0</v>
      </c>
      <c r="BI292" s="402">
        <f>IF(N292="nulová",J292,0)</f>
        <v>0</v>
      </c>
      <c r="BJ292" s="304" t="s">
        <v>75</v>
      </c>
      <c r="BK292" s="402">
        <f>ROUND(I292*H292,2)</f>
        <v>0</v>
      </c>
      <c r="BL292" s="304" t="s">
        <v>142</v>
      </c>
      <c r="BM292" s="401" t="s">
        <v>1949</v>
      </c>
    </row>
    <row r="293" spans="1:65" s="377" customFormat="1" ht="22.9" customHeight="1">
      <c r="B293" s="119"/>
      <c r="D293" s="386" t="s">
        <v>69</v>
      </c>
      <c r="E293" s="463" t="s">
        <v>428</v>
      </c>
      <c r="F293" s="463" t="s">
        <v>429</v>
      </c>
      <c r="J293" s="464">
        <f>BK293</f>
        <v>0</v>
      </c>
      <c r="L293" s="119"/>
      <c r="M293" s="123"/>
      <c r="P293" s="462">
        <f>P294</f>
        <v>5.1257660000000005</v>
      </c>
      <c r="R293" s="462">
        <f>R294</f>
        <v>0</v>
      </c>
      <c r="T293" s="126">
        <f>T294</f>
        <v>0</v>
      </c>
      <c r="AR293" s="386" t="s">
        <v>75</v>
      </c>
      <c r="AT293" s="387" t="s">
        <v>69</v>
      </c>
      <c r="AU293" s="387" t="s">
        <v>75</v>
      </c>
      <c r="AY293" s="386" t="s">
        <v>135</v>
      </c>
      <c r="BK293" s="388">
        <f>BK294</f>
        <v>0</v>
      </c>
    </row>
    <row r="294" spans="1:65" s="310" customFormat="1" ht="24.2" customHeight="1">
      <c r="A294" s="311"/>
      <c r="B294" s="131"/>
      <c r="C294" s="132" t="s">
        <v>382</v>
      </c>
      <c r="D294" s="132" t="s">
        <v>137</v>
      </c>
      <c r="E294" s="133" t="s">
        <v>1950</v>
      </c>
      <c r="F294" s="134" t="s">
        <v>1951</v>
      </c>
      <c r="G294" s="135" t="s">
        <v>268</v>
      </c>
      <c r="H294" s="136">
        <v>13.742000000000001</v>
      </c>
      <c r="I294" s="137"/>
      <c r="J294" s="137">
        <f>ROUND(I294*H294,2)</f>
        <v>0</v>
      </c>
      <c r="K294" s="134" t="s">
        <v>1800</v>
      </c>
      <c r="L294" s="31"/>
      <c r="M294" s="138" t="s">
        <v>3</v>
      </c>
      <c r="N294" s="465" t="s">
        <v>41</v>
      </c>
      <c r="O294" s="466">
        <v>0.373</v>
      </c>
      <c r="P294" s="466">
        <f>O294*H294</f>
        <v>5.1257660000000005</v>
      </c>
      <c r="Q294" s="466">
        <v>0</v>
      </c>
      <c r="R294" s="466">
        <f>Q294*H294</f>
        <v>0</v>
      </c>
      <c r="S294" s="466">
        <v>0</v>
      </c>
      <c r="T294" s="141">
        <f>S294*H294</f>
        <v>0</v>
      </c>
      <c r="U294" s="311"/>
      <c r="V294" s="311"/>
      <c r="W294" s="311"/>
      <c r="X294" s="311"/>
      <c r="Y294" s="311"/>
      <c r="Z294" s="311"/>
      <c r="AA294" s="311"/>
      <c r="AB294" s="311"/>
      <c r="AC294" s="311"/>
      <c r="AD294" s="311"/>
      <c r="AE294" s="311"/>
      <c r="AR294" s="401" t="s">
        <v>142</v>
      </c>
      <c r="AT294" s="401" t="s">
        <v>137</v>
      </c>
      <c r="AU294" s="401" t="s">
        <v>77</v>
      </c>
      <c r="AY294" s="304" t="s">
        <v>135</v>
      </c>
      <c r="BE294" s="402">
        <f>IF(N294="základní",J294,0)</f>
        <v>0</v>
      </c>
      <c r="BF294" s="402">
        <f>IF(N294="snížená",J294,0)</f>
        <v>0</v>
      </c>
      <c r="BG294" s="402">
        <f>IF(N294="zákl. přenesená",J294,0)</f>
        <v>0</v>
      </c>
      <c r="BH294" s="402">
        <f>IF(N294="sníž. přenesená",J294,0)</f>
        <v>0</v>
      </c>
      <c r="BI294" s="402">
        <f>IF(N294="nulová",J294,0)</f>
        <v>0</v>
      </c>
      <c r="BJ294" s="304" t="s">
        <v>75</v>
      </c>
      <c r="BK294" s="402">
        <f>ROUND(I294*H294,2)</f>
        <v>0</v>
      </c>
      <c r="BL294" s="304" t="s">
        <v>142</v>
      </c>
      <c r="BM294" s="401" t="s">
        <v>1952</v>
      </c>
    </row>
    <row r="295" spans="1:65" s="377" customFormat="1" ht="25.9" customHeight="1">
      <c r="B295" s="119"/>
      <c r="D295" s="386" t="s">
        <v>69</v>
      </c>
      <c r="E295" s="460" t="s">
        <v>2093</v>
      </c>
      <c r="F295" s="460" t="s">
        <v>2094</v>
      </c>
      <c r="J295" s="461">
        <f>BK295</f>
        <v>0</v>
      </c>
      <c r="L295" s="119"/>
      <c r="M295" s="123"/>
      <c r="P295" s="462">
        <f>P296</f>
        <v>0.74560000000000004</v>
      </c>
      <c r="R295" s="462">
        <f>R296</f>
        <v>1.3568E-2</v>
      </c>
      <c r="T295" s="126">
        <f>T296</f>
        <v>0</v>
      </c>
      <c r="AR295" s="386" t="s">
        <v>77</v>
      </c>
      <c r="AT295" s="387" t="s">
        <v>69</v>
      </c>
      <c r="AU295" s="387" t="s">
        <v>70</v>
      </c>
      <c r="AY295" s="386" t="s">
        <v>135</v>
      </c>
      <c r="BK295" s="388">
        <f>BK296</f>
        <v>0</v>
      </c>
    </row>
    <row r="296" spans="1:65" s="377" customFormat="1" ht="22.9" customHeight="1">
      <c r="B296" s="119"/>
      <c r="D296" s="386" t="s">
        <v>69</v>
      </c>
      <c r="E296" s="463" t="s">
        <v>2095</v>
      </c>
      <c r="F296" s="463" t="s">
        <v>2096</v>
      </c>
      <c r="J296" s="464">
        <f>BK296</f>
        <v>0</v>
      </c>
      <c r="L296" s="119"/>
      <c r="M296" s="123"/>
      <c r="P296" s="462">
        <f>SUM(P297:P301)</f>
        <v>0.74560000000000004</v>
      </c>
      <c r="R296" s="462">
        <f>SUM(R297:R301)</f>
        <v>1.3568E-2</v>
      </c>
      <c r="T296" s="126">
        <f>SUM(T297:T301)</f>
        <v>0</v>
      </c>
      <c r="AR296" s="386" t="s">
        <v>77</v>
      </c>
      <c r="AT296" s="387" t="s">
        <v>69</v>
      </c>
      <c r="AU296" s="387" t="s">
        <v>75</v>
      </c>
      <c r="AY296" s="386" t="s">
        <v>135</v>
      </c>
      <c r="BK296" s="388">
        <f>SUM(BK297:BK301)</f>
        <v>0</v>
      </c>
    </row>
    <row r="297" spans="1:65" s="310" customFormat="1" ht="21.75" customHeight="1">
      <c r="A297" s="311"/>
      <c r="B297" s="131"/>
      <c r="C297" s="132" t="s">
        <v>383</v>
      </c>
      <c r="D297" s="132" t="s">
        <v>137</v>
      </c>
      <c r="E297" s="133" t="s">
        <v>2097</v>
      </c>
      <c r="F297" s="134" t="s">
        <v>2098</v>
      </c>
      <c r="G297" s="135" t="s">
        <v>228</v>
      </c>
      <c r="H297" s="136">
        <v>1.6</v>
      </c>
      <c r="I297" s="137"/>
      <c r="J297" s="137">
        <f>ROUND(I297*H297,2)</f>
        <v>0</v>
      </c>
      <c r="K297" s="134" t="s">
        <v>1800</v>
      </c>
      <c r="L297" s="31"/>
      <c r="M297" s="138" t="s">
        <v>3</v>
      </c>
      <c r="N297" s="465" t="s">
        <v>42</v>
      </c>
      <c r="O297" s="466">
        <v>0.46600000000000003</v>
      </c>
      <c r="P297" s="466">
        <f>O297*H297</f>
        <v>0.74560000000000004</v>
      </c>
      <c r="Q297" s="466">
        <v>8.4799999999999997E-3</v>
      </c>
      <c r="R297" s="466">
        <f>Q297*H297</f>
        <v>1.3568E-2</v>
      </c>
      <c r="S297" s="466">
        <v>0</v>
      </c>
      <c r="T297" s="141">
        <f>S297*H297</f>
        <v>0</v>
      </c>
      <c r="U297" s="311"/>
      <c r="V297" s="311"/>
      <c r="W297" s="311"/>
      <c r="X297" s="311"/>
      <c r="Y297" s="311"/>
      <c r="Z297" s="311"/>
      <c r="AA297" s="311"/>
      <c r="AB297" s="311"/>
      <c r="AC297" s="311"/>
      <c r="AD297" s="311"/>
      <c r="AE297" s="311"/>
      <c r="AR297" s="401" t="s">
        <v>215</v>
      </c>
      <c r="AT297" s="401" t="s">
        <v>137</v>
      </c>
      <c r="AU297" s="401" t="s">
        <v>77</v>
      </c>
      <c r="AY297" s="304" t="s">
        <v>135</v>
      </c>
      <c r="BE297" s="402">
        <f>IF(N297="základní",J297,0)</f>
        <v>0</v>
      </c>
      <c r="BF297" s="402">
        <f>IF(N297="snížená",J297,0)</f>
        <v>0</v>
      </c>
      <c r="BG297" s="402">
        <f>IF(N297="zákl. přenesená",J297,0)</f>
        <v>0</v>
      </c>
      <c r="BH297" s="402">
        <f>IF(N297="sníž. přenesená",J297,0)</f>
        <v>0</v>
      </c>
      <c r="BI297" s="402">
        <f>IF(N297="nulová",J297,0)</f>
        <v>0</v>
      </c>
      <c r="BJ297" s="304" t="s">
        <v>77</v>
      </c>
      <c r="BK297" s="402">
        <f>ROUND(I297*H297,2)</f>
        <v>0</v>
      </c>
      <c r="BL297" s="304" t="s">
        <v>215</v>
      </c>
      <c r="BM297" s="401" t="s">
        <v>2099</v>
      </c>
    </row>
    <row r="298" spans="1:65" s="403" customFormat="1">
      <c r="B298" s="151"/>
      <c r="D298" s="467" t="s">
        <v>144</v>
      </c>
      <c r="E298" s="412" t="s">
        <v>3</v>
      </c>
      <c r="F298" s="468" t="s">
        <v>2100</v>
      </c>
      <c r="H298" s="469">
        <v>1.6</v>
      </c>
      <c r="L298" s="151"/>
      <c r="M298" s="155"/>
      <c r="T298" s="157"/>
      <c r="AT298" s="412" t="s">
        <v>144</v>
      </c>
      <c r="AU298" s="412" t="s">
        <v>77</v>
      </c>
      <c r="AV298" s="403" t="s">
        <v>77</v>
      </c>
      <c r="AW298" s="403" t="s">
        <v>30</v>
      </c>
      <c r="AX298" s="403" t="s">
        <v>70</v>
      </c>
      <c r="AY298" s="412" t="s">
        <v>135</v>
      </c>
    </row>
    <row r="299" spans="1:65" s="413" customFormat="1">
      <c r="B299" s="189"/>
      <c r="D299" s="467" t="s">
        <v>144</v>
      </c>
      <c r="E299" s="421" t="s">
        <v>3</v>
      </c>
      <c r="F299" s="470" t="s">
        <v>1803</v>
      </c>
      <c r="H299" s="471">
        <v>1.6</v>
      </c>
      <c r="L299" s="189"/>
      <c r="M299" s="193"/>
      <c r="T299" s="195"/>
      <c r="AT299" s="421" t="s">
        <v>144</v>
      </c>
      <c r="AU299" s="421" t="s">
        <v>77</v>
      </c>
      <c r="AV299" s="413" t="s">
        <v>152</v>
      </c>
      <c r="AW299" s="413" t="s">
        <v>30</v>
      </c>
      <c r="AX299" s="413" t="s">
        <v>70</v>
      </c>
      <c r="AY299" s="421" t="s">
        <v>135</v>
      </c>
    </row>
    <row r="300" spans="1:65" s="422" customFormat="1">
      <c r="B300" s="158"/>
      <c r="D300" s="467" t="s">
        <v>144</v>
      </c>
      <c r="E300" s="430" t="s">
        <v>3</v>
      </c>
      <c r="F300" s="472" t="s">
        <v>147</v>
      </c>
      <c r="H300" s="473">
        <v>1.6</v>
      </c>
      <c r="L300" s="158"/>
      <c r="M300" s="162"/>
      <c r="T300" s="164"/>
      <c r="AT300" s="430" t="s">
        <v>144</v>
      </c>
      <c r="AU300" s="430" t="s">
        <v>77</v>
      </c>
      <c r="AV300" s="422" t="s">
        <v>142</v>
      </c>
      <c r="AW300" s="422" t="s">
        <v>30</v>
      </c>
      <c r="AX300" s="422" t="s">
        <v>75</v>
      </c>
      <c r="AY300" s="430" t="s">
        <v>135</v>
      </c>
    </row>
    <row r="301" spans="1:65" s="310" customFormat="1" ht="24.2" customHeight="1">
      <c r="A301" s="311"/>
      <c r="B301" s="131"/>
      <c r="C301" s="132" t="s">
        <v>386</v>
      </c>
      <c r="D301" s="132" t="s">
        <v>137</v>
      </c>
      <c r="E301" s="133" t="s">
        <v>2101</v>
      </c>
      <c r="F301" s="134" t="s">
        <v>2102</v>
      </c>
      <c r="G301" s="135" t="s">
        <v>2103</v>
      </c>
      <c r="H301" s="136">
        <v>17.760000000000002</v>
      </c>
      <c r="I301" s="137"/>
      <c r="J301" s="137">
        <f>ROUND(I301*H301,2)</f>
        <v>0</v>
      </c>
      <c r="K301" s="134" t="s">
        <v>1800</v>
      </c>
      <c r="L301" s="31"/>
      <c r="M301" s="138" t="s">
        <v>3</v>
      </c>
      <c r="N301" s="465" t="s">
        <v>42</v>
      </c>
      <c r="O301" s="466">
        <v>0</v>
      </c>
      <c r="P301" s="466">
        <f>O301*H301</f>
        <v>0</v>
      </c>
      <c r="Q301" s="466">
        <v>0</v>
      </c>
      <c r="R301" s="466">
        <f>Q301*H301</f>
        <v>0</v>
      </c>
      <c r="S301" s="466">
        <v>0</v>
      </c>
      <c r="T301" s="141">
        <f>S301*H301</f>
        <v>0</v>
      </c>
      <c r="U301" s="311"/>
      <c r="V301" s="311"/>
      <c r="W301" s="311"/>
      <c r="X301" s="311"/>
      <c r="Y301" s="311"/>
      <c r="Z301" s="311"/>
      <c r="AA301" s="311"/>
      <c r="AB301" s="311"/>
      <c r="AC301" s="311"/>
      <c r="AD301" s="311"/>
      <c r="AE301" s="311"/>
      <c r="AR301" s="401" t="s">
        <v>215</v>
      </c>
      <c r="AT301" s="401" t="s">
        <v>137</v>
      </c>
      <c r="AU301" s="401" t="s">
        <v>77</v>
      </c>
      <c r="AY301" s="304" t="s">
        <v>135</v>
      </c>
      <c r="BE301" s="402">
        <f>IF(N301="základní",J301,0)</f>
        <v>0</v>
      </c>
      <c r="BF301" s="402">
        <f>IF(N301="snížená",J301,0)</f>
        <v>0</v>
      </c>
      <c r="BG301" s="402">
        <f>IF(N301="zákl. přenesená",J301,0)</f>
        <v>0</v>
      </c>
      <c r="BH301" s="402">
        <f>IF(N301="sníž. přenesená",J301,0)</f>
        <v>0</v>
      </c>
      <c r="BI301" s="402">
        <f>IF(N301="nulová",J301,0)</f>
        <v>0</v>
      </c>
      <c r="BJ301" s="304" t="s">
        <v>77</v>
      </c>
      <c r="BK301" s="402">
        <f>ROUND(I301*H301,2)</f>
        <v>0</v>
      </c>
      <c r="BL301" s="304" t="s">
        <v>215</v>
      </c>
      <c r="BM301" s="401" t="s">
        <v>2104</v>
      </c>
    </row>
    <row r="302" spans="1:65" s="377" customFormat="1" ht="25.9" customHeight="1">
      <c r="B302" s="119"/>
      <c r="D302" s="386" t="s">
        <v>69</v>
      </c>
      <c r="E302" s="460" t="s">
        <v>368</v>
      </c>
      <c r="F302" s="460" t="s">
        <v>442</v>
      </c>
      <c r="J302" s="461">
        <f>BK302</f>
        <v>0</v>
      </c>
      <c r="L302" s="119"/>
      <c r="M302" s="123"/>
      <c r="P302" s="462">
        <f>P303</f>
        <v>0</v>
      </c>
      <c r="R302" s="462">
        <f>R303</f>
        <v>0</v>
      </c>
      <c r="T302" s="126">
        <f>T303</f>
        <v>0</v>
      </c>
      <c r="AR302" s="386" t="s">
        <v>152</v>
      </c>
      <c r="AT302" s="387" t="s">
        <v>69</v>
      </c>
      <c r="AU302" s="387" t="s">
        <v>70</v>
      </c>
      <c r="AY302" s="386" t="s">
        <v>135</v>
      </c>
      <c r="BK302" s="388">
        <f>BK303</f>
        <v>0</v>
      </c>
    </row>
    <row r="303" spans="1:65" s="377" customFormat="1" ht="22.9" customHeight="1">
      <c r="B303" s="119"/>
      <c r="D303" s="386" t="s">
        <v>69</v>
      </c>
      <c r="E303" s="463" t="s">
        <v>2105</v>
      </c>
      <c r="F303" s="463" t="s">
        <v>2106</v>
      </c>
      <c r="J303" s="464">
        <f>BK303</f>
        <v>0</v>
      </c>
      <c r="L303" s="119"/>
      <c r="M303" s="123"/>
      <c r="P303" s="462">
        <v>0</v>
      </c>
      <c r="R303" s="462">
        <v>0</v>
      </c>
      <c r="T303" s="126">
        <v>0</v>
      </c>
      <c r="AR303" s="386" t="s">
        <v>152</v>
      </c>
      <c r="AT303" s="387" t="s">
        <v>69</v>
      </c>
      <c r="AU303" s="387" t="s">
        <v>75</v>
      </c>
      <c r="AY303" s="386" t="s">
        <v>135</v>
      </c>
      <c r="BK303" s="388">
        <v>0</v>
      </c>
    </row>
    <row r="304" spans="1:65" s="377" customFormat="1" ht="25.9" customHeight="1">
      <c r="B304" s="119"/>
      <c r="D304" s="386" t="s">
        <v>69</v>
      </c>
      <c r="E304" s="460" t="s">
        <v>734</v>
      </c>
      <c r="F304" s="460" t="s">
        <v>735</v>
      </c>
      <c r="J304" s="461">
        <f>BK304</f>
        <v>0</v>
      </c>
      <c r="L304" s="119"/>
      <c r="M304" s="123"/>
      <c r="P304" s="462">
        <f>P305+P308</f>
        <v>0</v>
      </c>
      <c r="R304" s="462">
        <f>R305+R308</f>
        <v>0</v>
      </c>
      <c r="T304" s="126">
        <f>T305+T308</f>
        <v>0</v>
      </c>
      <c r="AR304" s="386" t="s">
        <v>161</v>
      </c>
      <c r="AT304" s="387" t="s">
        <v>69</v>
      </c>
      <c r="AU304" s="387" t="s">
        <v>70</v>
      </c>
      <c r="AY304" s="386" t="s">
        <v>135</v>
      </c>
      <c r="BK304" s="388">
        <f>BK305+BK308</f>
        <v>0</v>
      </c>
    </row>
    <row r="305" spans="1:65" s="377" customFormat="1" ht="22.9" customHeight="1">
      <c r="B305" s="119"/>
      <c r="D305" s="386" t="s">
        <v>69</v>
      </c>
      <c r="E305" s="463" t="s">
        <v>736</v>
      </c>
      <c r="F305" s="463" t="s">
        <v>737</v>
      </c>
      <c r="J305" s="464">
        <f>BK305</f>
        <v>0</v>
      </c>
      <c r="L305" s="119"/>
      <c r="M305" s="123"/>
      <c r="P305" s="462">
        <f>SUM(P306:P307)</f>
        <v>0</v>
      </c>
      <c r="R305" s="462">
        <f>SUM(R306:R307)</f>
        <v>0</v>
      </c>
      <c r="T305" s="126">
        <f>SUM(T306:T307)</f>
        <v>0</v>
      </c>
      <c r="AR305" s="386" t="s">
        <v>161</v>
      </c>
      <c r="AT305" s="387" t="s">
        <v>69</v>
      </c>
      <c r="AU305" s="387" t="s">
        <v>75</v>
      </c>
      <c r="AY305" s="386" t="s">
        <v>135</v>
      </c>
      <c r="BK305" s="388">
        <f>SUM(BK306:BK307)</f>
        <v>0</v>
      </c>
    </row>
    <row r="306" spans="1:65" s="310" customFormat="1" ht="16.5" customHeight="1">
      <c r="A306" s="311"/>
      <c r="B306" s="131"/>
      <c r="C306" s="132" t="s">
        <v>389</v>
      </c>
      <c r="D306" s="132" t="s">
        <v>137</v>
      </c>
      <c r="E306" s="133" t="s">
        <v>1953</v>
      </c>
      <c r="F306" s="134" t="s">
        <v>1954</v>
      </c>
      <c r="G306" s="135" t="s">
        <v>441</v>
      </c>
      <c r="H306" s="136">
        <v>1</v>
      </c>
      <c r="I306" s="137"/>
      <c r="J306" s="137">
        <f>ROUND(I306*H306,2)</f>
        <v>0</v>
      </c>
      <c r="K306" s="134" t="s">
        <v>1800</v>
      </c>
      <c r="L306" s="31"/>
      <c r="M306" s="138" t="s">
        <v>3</v>
      </c>
      <c r="N306" s="465" t="s">
        <v>41</v>
      </c>
      <c r="O306" s="466">
        <v>0</v>
      </c>
      <c r="P306" s="466">
        <f>O306*H306</f>
        <v>0</v>
      </c>
      <c r="Q306" s="466">
        <v>0</v>
      </c>
      <c r="R306" s="466">
        <f>Q306*H306</f>
        <v>0</v>
      </c>
      <c r="S306" s="466">
        <v>0</v>
      </c>
      <c r="T306" s="141">
        <f>S306*H306</f>
        <v>0</v>
      </c>
      <c r="U306" s="311"/>
      <c r="V306" s="311"/>
      <c r="W306" s="311"/>
      <c r="X306" s="311"/>
      <c r="Y306" s="311"/>
      <c r="Z306" s="311"/>
      <c r="AA306" s="311"/>
      <c r="AB306" s="311"/>
      <c r="AC306" s="311"/>
      <c r="AD306" s="311"/>
      <c r="AE306" s="311"/>
      <c r="AR306" s="401" t="s">
        <v>741</v>
      </c>
      <c r="AT306" s="401" t="s">
        <v>137</v>
      </c>
      <c r="AU306" s="401" t="s">
        <v>77</v>
      </c>
      <c r="AY306" s="304" t="s">
        <v>135</v>
      </c>
      <c r="BE306" s="402">
        <f>IF(N306="základní",J306,0)</f>
        <v>0</v>
      </c>
      <c r="BF306" s="402">
        <f>IF(N306="snížená",J306,0)</f>
        <v>0</v>
      </c>
      <c r="BG306" s="402">
        <f>IF(N306="zákl. přenesená",J306,0)</f>
        <v>0</v>
      </c>
      <c r="BH306" s="402">
        <f>IF(N306="sníž. přenesená",J306,0)</f>
        <v>0</v>
      </c>
      <c r="BI306" s="402">
        <f>IF(N306="nulová",J306,0)</f>
        <v>0</v>
      </c>
      <c r="BJ306" s="304" t="s">
        <v>75</v>
      </c>
      <c r="BK306" s="402">
        <f>ROUND(I306*H306,2)</f>
        <v>0</v>
      </c>
      <c r="BL306" s="304" t="s">
        <v>741</v>
      </c>
      <c r="BM306" s="401" t="s">
        <v>1955</v>
      </c>
    </row>
    <row r="307" spans="1:65" s="310" customFormat="1" ht="16.5" customHeight="1">
      <c r="A307" s="311"/>
      <c r="B307" s="131"/>
      <c r="C307" s="132" t="s">
        <v>390</v>
      </c>
      <c r="D307" s="132" t="s">
        <v>137</v>
      </c>
      <c r="E307" s="133" t="s">
        <v>746</v>
      </c>
      <c r="F307" s="134" t="s">
        <v>747</v>
      </c>
      <c r="G307" s="135" t="s">
        <v>441</v>
      </c>
      <c r="H307" s="136">
        <v>1</v>
      </c>
      <c r="I307" s="137"/>
      <c r="J307" s="137">
        <f>ROUND(I307*H307,2)</f>
        <v>0</v>
      </c>
      <c r="K307" s="134" t="s">
        <v>1800</v>
      </c>
      <c r="L307" s="31"/>
      <c r="M307" s="138" t="s">
        <v>3</v>
      </c>
      <c r="N307" s="465" t="s">
        <v>41</v>
      </c>
      <c r="O307" s="466">
        <v>0</v>
      </c>
      <c r="P307" s="466">
        <f>O307*H307</f>
        <v>0</v>
      </c>
      <c r="Q307" s="466">
        <v>0</v>
      </c>
      <c r="R307" s="466">
        <f>Q307*H307</f>
        <v>0</v>
      </c>
      <c r="S307" s="466">
        <v>0</v>
      </c>
      <c r="T307" s="141">
        <f>S307*H307</f>
        <v>0</v>
      </c>
      <c r="U307" s="311"/>
      <c r="V307" s="311"/>
      <c r="W307" s="311"/>
      <c r="X307" s="311"/>
      <c r="Y307" s="311"/>
      <c r="Z307" s="311"/>
      <c r="AA307" s="311"/>
      <c r="AB307" s="311"/>
      <c r="AC307" s="311"/>
      <c r="AD307" s="311"/>
      <c r="AE307" s="311"/>
      <c r="AR307" s="401" t="s">
        <v>741</v>
      </c>
      <c r="AT307" s="401" t="s">
        <v>137</v>
      </c>
      <c r="AU307" s="401" t="s">
        <v>77</v>
      </c>
      <c r="AY307" s="304" t="s">
        <v>135</v>
      </c>
      <c r="BE307" s="402">
        <f>IF(N307="základní",J307,0)</f>
        <v>0</v>
      </c>
      <c r="BF307" s="402">
        <f>IF(N307="snížená",J307,0)</f>
        <v>0</v>
      </c>
      <c r="BG307" s="402">
        <f>IF(N307="zákl. přenesená",J307,0)</f>
        <v>0</v>
      </c>
      <c r="BH307" s="402">
        <f>IF(N307="sníž. přenesená",J307,0)</f>
        <v>0</v>
      </c>
      <c r="BI307" s="402">
        <f>IF(N307="nulová",J307,0)</f>
        <v>0</v>
      </c>
      <c r="BJ307" s="304" t="s">
        <v>75</v>
      </c>
      <c r="BK307" s="402">
        <f>ROUND(I307*H307,2)</f>
        <v>0</v>
      </c>
      <c r="BL307" s="304" t="s">
        <v>741</v>
      </c>
      <c r="BM307" s="401" t="s">
        <v>1956</v>
      </c>
    </row>
    <row r="308" spans="1:65" s="377" customFormat="1" ht="22.9" customHeight="1">
      <c r="B308" s="119"/>
      <c r="D308" s="386" t="s">
        <v>69</v>
      </c>
      <c r="E308" s="463" t="s">
        <v>749</v>
      </c>
      <c r="F308" s="463" t="s">
        <v>750</v>
      </c>
      <c r="J308" s="464">
        <f>BK308</f>
        <v>0</v>
      </c>
      <c r="L308" s="119"/>
      <c r="M308" s="123"/>
      <c r="P308" s="462">
        <f>SUM(P309:P310)</f>
        <v>0</v>
      </c>
      <c r="R308" s="462">
        <f>SUM(R309:R310)</f>
        <v>0</v>
      </c>
      <c r="T308" s="126">
        <f>SUM(T309:T310)</f>
        <v>0</v>
      </c>
      <c r="AR308" s="386" t="s">
        <v>161</v>
      </c>
      <c r="AT308" s="387" t="s">
        <v>69</v>
      </c>
      <c r="AU308" s="387" t="s">
        <v>75</v>
      </c>
      <c r="AY308" s="386" t="s">
        <v>135</v>
      </c>
      <c r="BK308" s="388">
        <f>SUM(BK309:BK310)</f>
        <v>0</v>
      </c>
    </row>
    <row r="309" spans="1:65" s="310" customFormat="1" ht="16.5" customHeight="1">
      <c r="A309" s="311"/>
      <c r="B309" s="131"/>
      <c r="C309" s="132" t="s">
        <v>391</v>
      </c>
      <c r="D309" s="132" t="s">
        <v>137</v>
      </c>
      <c r="E309" s="133" t="s">
        <v>751</v>
      </c>
      <c r="F309" s="134" t="s">
        <v>750</v>
      </c>
      <c r="G309" s="135" t="s">
        <v>441</v>
      </c>
      <c r="H309" s="136">
        <v>1</v>
      </c>
      <c r="I309" s="137"/>
      <c r="J309" s="137">
        <f>ROUND(I309*H309,2)</f>
        <v>0</v>
      </c>
      <c r="K309" s="134" t="s">
        <v>1800</v>
      </c>
      <c r="L309" s="31"/>
      <c r="M309" s="138" t="s">
        <v>3</v>
      </c>
      <c r="N309" s="465" t="s">
        <v>41</v>
      </c>
      <c r="O309" s="466">
        <v>0</v>
      </c>
      <c r="P309" s="466">
        <f>O309*H309</f>
        <v>0</v>
      </c>
      <c r="Q309" s="466">
        <v>0</v>
      </c>
      <c r="R309" s="466">
        <f>Q309*H309</f>
        <v>0</v>
      </c>
      <c r="S309" s="466">
        <v>0</v>
      </c>
      <c r="T309" s="141">
        <f>S309*H309</f>
        <v>0</v>
      </c>
      <c r="U309" s="311"/>
      <c r="V309" s="311"/>
      <c r="W309" s="311"/>
      <c r="X309" s="311"/>
      <c r="Y309" s="311"/>
      <c r="Z309" s="311"/>
      <c r="AA309" s="311"/>
      <c r="AB309" s="311"/>
      <c r="AC309" s="311"/>
      <c r="AD309" s="311"/>
      <c r="AE309" s="311"/>
      <c r="AR309" s="401" t="s">
        <v>741</v>
      </c>
      <c r="AT309" s="401" t="s">
        <v>137</v>
      </c>
      <c r="AU309" s="401" t="s">
        <v>77</v>
      </c>
      <c r="AY309" s="304" t="s">
        <v>135</v>
      </c>
      <c r="BE309" s="402">
        <f>IF(N309="základní",J309,0)</f>
        <v>0</v>
      </c>
      <c r="BF309" s="402">
        <f>IF(N309="snížená",J309,0)</f>
        <v>0</v>
      </c>
      <c r="BG309" s="402">
        <f>IF(N309="zákl. přenesená",J309,0)</f>
        <v>0</v>
      </c>
      <c r="BH309" s="402">
        <f>IF(N309="sníž. přenesená",J309,0)</f>
        <v>0</v>
      </c>
      <c r="BI309" s="402">
        <f>IF(N309="nulová",J309,0)</f>
        <v>0</v>
      </c>
      <c r="BJ309" s="304" t="s">
        <v>75</v>
      </c>
      <c r="BK309" s="402">
        <f>ROUND(I309*H309,2)</f>
        <v>0</v>
      </c>
      <c r="BL309" s="304" t="s">
        <v>741</v>
      </c>
      <c r="BM309" s="401" t="s">
        <v>1957</v>
      </c>
    </row>
    <row r="310" spans="1:65" s="310" customFormat="1" ht="16.5" customHeight="1">
      <c r="A310" s="311"/>
      <c r="B310" s="131"/>
      <c r="C310" s="132" t="s">
        <v>392</v>
      </c>
      <c r="D310" s="132" t="s">
        <v>137</v>
      </c>
      <c r="E310" s="133" t="s">
        <v>1958</v>
      </c>
      <c r="F310" s="134" t="s">
        <v>1959</v>
      </c>
      <c r="G310" s="135" t="s">
        <v>441</v>
      </c>
      <c r="H310" s="136">
        <v>1</v>
      </c>
      <c r="I310" s="137"/>
      <c r="J310" s="137">
        <f>ROUND(I310*H310,2)</f>
        <v>0</v>
      </c>
      <c r="K310" s="134" t="s">
        <v>1800</v>
      </c>
      <c r="L310" s="31"/>
      <c r="M310" s="177" t="s">
        <v>3</v>
      </c>
      <c r="N310" s="178" t="s">
        <v>41</v>
      </c>
      <c r="O310" s="179">
        <v>0</v>
      </c>
      <c r="P310" s="179">
        <f>O310*H310</f>
        <v>0</v>
      </c>
      <c r="Q310" s="179">
        <v>0</v>
      </c>
      <c r="R310" s="179">
        <f>Q310*H310</f>
        <v>0</v>
      </c>
      <c r="S310" s="179">
        <v>0</v>
      </c>
      <c r="T310" s="180">
        <f>S310*H310</f>
        <v>0</v>
      </c>
      <c r="U310" s="311"/>
      <c r="V310" s="311"/>
      <c r="W310" s="311"/>
      <c r="X310" s="311"/>
      <c r="Y310" s="311"/>
      <c r="Z310" s="311"/>
      <c r="AA310" s="311"/>
      <c r="AB310" s="311"/>
      <c r="AC310" s="311"/>
      <c r="AD310" s="311"/>
      <c r="AE310" s="311"/>
      <c r="AR310" s="401" t="s">
        <v>741</v>
      </c>
      <c r="AT310" s="401" t="s">
        <v>137</v>
      </c>
      <c r="AU310" s="401" t="s">
        <v>77</v>
      </c>
      <c r="AY310" s="304" t="s">
        <v>135</v>
      </c>
      <c r="BE310" s="402">
        <f>IF(N310="základní",J310,0)</f>
        <v>0</v>
      </c>
      <c r="BF310" s="402">
        <f>IF(N310="snížená",J310,0)</f>
        <v>0</v>
      </c>
      <c r="BG310" s="402">
        <f>IF(N310="zákl. přenesená",J310,0)</f>
        <v>0</v>
      </c>
      <c r="BH310" s="402">
        <f>IF(N310="sníž. přenesená",J310,0)</f>
        <v>0</v>
      </c>
      <c r="BI310" s="402">
        <f>IF(N310="nulová",J310,0)</f>
        <v>0</v>
      </c>
      <c r="BJ310" s="304" t="s">
        <v>75</v>
      </c>
      <c r="BK310" s="402">
        <f>ROUND(I310*H310,2)</f>
        <v>0</v>
      </c>
      <c r="BL310" s="304" t="s">
        <v>741</v>
      </c>
      <c r="BM310" s="401" t="s">
        <v>1960</v>
      </c>
    </row>
    <row r="311" spans="1:65" s="310" customFormat="1" ht="6.95" customHeight="1">
      <c r="A311" s="311"/>
      <c r="B311" s="40"/>
      <c r="C311" s="41"/>
      <c r="D311" s="41"/>
      <c r="E311" s="41"/>
      <c r="F311" s="41"/>
      <c r="G311" s="41"/>
      <c r="H311" s="41"/>
      <c r="I311" s="41"/>
      <c r="J311" s="41"/>
      <c r="K311" s="41"/>
      <c r="L311" s="31"/>
      <c r="M311" s="311"/>
      <c r="O311" s="311"/>
      <c r="P311" s="311"/>
      <c r="Q311" s="311"/>
      <c r="R311" s="311"/>
      <c r="S311" s="311"/>
      <c r="T311" s="311"/>
      <c r="U311" s="311"/>
      <c r="V311" s="311"/>
      <c r="W311" s="311"/>
      <c r="X311" s="311"/>
      <c r="Y311" s="311"/>
      <c r="Z311" s="311"/>
      <c r="AA311" s="311"/>
      <c r="AB311" s="311"/>
      <c r="AC311" s="311"/>
      <c r="AD311" s="311"/>
      <c r="AE311" s="311"/>
    </row>
  </sheetData>
  <mergeCells count="6">
    <mergeCell ref="E118:H118"/>
    <mergeCell ref="L2:V2"/>
    <mergeCell ref="E7:H7"/>
    <mergeCell ref="E16:H16"/>
    <mergeCell ref="E25:H25"/>
    <mergeCell ref="E85:H8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22</vt:i4>
      </vt:variant>
    </vt:vector>
  </HeadingPairs>
  <TitlesOfParts>
    <vt:vector size="40" baseType="lpstr">
      <vt:lpstr>Rekapitulace stavby</vt:lpstr>
      <vt:lpstr>VOP k ceně díla</vt:lpstr>
      <vt:lpstr>SO 101.1 - Kom - bourání</vt:lpstr>
      <vt:lpstr>SO 101.2 Kom -nové</vt:lpstr>
      <vt:lpstr>SO 401 VO</vt:lpstr>
      <vt:lpstr>SO 402 Chránčky</vt:lpstr>
      <vt:lpstr>SO 501 Rekonstrukce rozvodů CZT</vt:lpstr>
      <vt:lpstr>SO 502 CZT Trubní vedení</vt:lpstr>
      <vt:lpstr>SO 503  RP  příp</vt:lpstr>
      <vt:lpstr>SO 504 RP trubní</vt:lpstr>
      <vt:lpstr>SO 505 RP vnitřní </vt:lpstr>
      <vt:lpstr>SO 701 - Vegetační úpravy</vt:lpstr>
      <vt:lpstr>SO 702 - Městský mobiliář</vt:lpstr>
      <vt:lpstr>SO 901 - Návrh DIO - objí..._01</vt:lpstr>
      <vt:lpstr>SO 902 - Návrh DIO</vt:lpstr>
      <vt:lpstr>VON - Vedlejší a ostatní ..._01</vt:lpstr>
      <vt:lpstr>Seznam figur</vt:lpstr>
      <vt:lpstr>Pokyny pro vyplnění</vt:lpstr>
      <vt:lpstr>'Rekapitulace stavby'!Názvy_tisku</vt:lpstr>
      <vt:lpstr>'Seznam figur'!Názvy_tisku</vt:lpstr>
      <vt:lpstr>'SO 101.1 - Kom - bourání'!Názvy_tisku</vt:lpstr>
      <vt:lpstr>'SO 501 Rekonstrukce rozvodů CZT'!Názvy_tisku</vt:lpstr>
      <vt:lpstr>'SO 502 CZT Trubní vedení'!Názvy_tisku</vt:lpstr>
      <vt:lpstr>'SO 701 - Vegetační úpravy'!Názvy_tisku</vt:lpstr>
      <vt:lpstr>'SO 702 - Městský mobiliář'!Názvy_tisku</vt:lpstr>
      <vt:lpstr>'SO 901 - Návrh DIO - objí..._01'!Názvy_tisku</vt:lpstr>
      <vt:lpstr>'SO 902 - Návrh DIO'!Názvy_tisku</vt:lpstr>
      <vt:lpstr>'VON - Vedlejší a ostatní ..._01'!Názvy_tisku</vt:lpstr>
      <vt:lpstr>'Pokyny pro vyplnění'!Oblast_tisku</vt:lpstr>
      <vt:lpstr>'Rekapitulace stavby'!Oblast_tisku</vt:lpstr>
      <vt:lpstr>'Seznam figur'!Oblast_tisku</vt:lpstr>
      <vt:lpstr>'SO 101.1 - Kom - bourání'!Oblast_tisku</vt:lpstr>
      <vt:lpstr>'SO 501 Rekonstrukce rozvodů CZT'!Oblast_tisku</vt:lpstr>
      <vt:lpstr>'SO 502 CZT Trubní vedení'!Oblast_tisku</vt:lpstr>
      <vt:lpstr>'SO 701 - Vegetační úpravy'!Oblast_tisku</vt:lpstr>
      <vt:lpstr>'SO 702 - Městský mobiliář'!Oblast_tisku</vt:lpstr>
      <vt:lpstr>'SO 901 - Návrh DIO - objí..._01'!Oblast_tisku</vt:lpstr>
      <vt:lpstr>'SO 902 - Návrh DIO'!Oblast_tisku</vt:lpstr>
      <vt:lpstr>'VON - Vedlejší a ostatní ..._01'!Oblast_tisku</vt:lpstr>
      <vt:lpstr>'VOP k ceně díla'!Oblast_tisku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STAPO\Luděk</dc:creator>
  <cp:lastModifiedBy>Pavlína Tůmová</cp:lastModifiedBy>
  <cp:lastPrinted>2021-03-17T07:09:13Z</cp:lastPrinted>
  <dcterms:created xsi:type="dcterms:W3CDTF">2021-03-02T08:12:10Z</dcterms:created>
  <dcterms:modified xsi:type="dcterms:W3CDTF">2025-05-07T07:34:03Z</dcterms:modified>
</cp:coreProperties>
</file>