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00" activeTab="1"/>
  </bookViews>
  <sheets>
    <sheet name="Technické práce" sheetId="1" r:id="rId1"/>
    <sheet name="Výkaz výměr" sheetId="4" r:id="rId2"/>
  </sheets>
  <definedNames>
    <definedName name="_xlnm.Print_Area" localSheetId="0">'Technické práce'!$A$1:$AB$61</definedName>
    <definedName name="_xlnm.Print_Area" localSheetId="1">'Výkaz výměr'!$A$1:$J$170</definedName>
    <definedName name="_xlnm.Print_Titles" localSheetId="0">'Technické práce'!$1:$3</definedName>
  </definedNames>
  <calcPr calcId="179017"/>
</workbook>
</file>

<file path=xl/sharedStrings.xml><?xml version="1.0" encoding="utf-8"?>
<sst xmlns="http://schemas.openxmlformats.org/spreadsheetml/2006/main" count="612" uniqueCount="279">
  <si>
    <t>Technické práce</t>
  </si>
  <si>
    <t>Odkryvné práce</t>
  </si>
  <si>
    <t>laboratorní práce</t>
  </si>
  <si>
    <t>objekt číslo</t>
  </si>
  <si>
    <t>typ objektu</t>
  </si>
  <si>
    <t>označení sondy</t>
  </si>
  <si>
    <t>Presiometrické zkoušky</t>
  </si>
  <si>
    <t>Porušené vzorky</t>
  </si>
  <si>
    <t>pevnost v tlaku</t>
  </si>
  <si>
    <t>MO</t>
  </si>
  <si>
    <t>J</t>
  </si>
  <si>
    <t>PJ</t>
  </si>
  <si>
    <t>HJ</t>
  </si>
  <si>
    <t>ÚT</t>
  </si>
  <si>
    <t>mostní objekt</t>
  </si>
  <si>
    <t>Z</t>
  </si>
  <si>
    <t>N</t>
  </si>
  <si>
    <t>Výkon / dodávka prací</t>
  </si>
  <si>
    <t>počet</t>
  </si>
  <si>
    <t>jedn.</t>
  </si>
  <si>
    <t>2.</t>
  </si>
  <si>
    <t xml:space="preserve">POLNÍ ZKOUŠKY </t>
  </si>
  <si>
    <t>Dynamické penetrační zkoušky</t>
  </si>
  <si>
    <t>bm</t>
  </si>
  <si>
    <t>km</t>
  </si>
  <si>
    <t>3.</t>
  </si>
  <si>
    <t>4.</t>
  </si>
  <si>
    <t>zk.</t>
  </si>
  <si>
    <t>dílčí mezisoučet - pol. 2.</t>
  </si>
  <si>
    <t>5.</t>
  </si>
  <si>
    <t>dílčí mezisoučet - pol. 5.</t>
  </si>
  <si>
    <t>6.</t>
  </si>
  <si>
    <t>ks</t>
  </si>
  <si>
    <t>dílčí mezisoučet - pol. 6.</t>
  </si>
  <si>
    <t>7.</t>
  </si>
  <si>
    <t>VÝKONY GEOLOGICKÉ SLUŽBY</t>
  </si>
  <si>
    <t>Vyhodnocení geotechnických vlastností zemin a hornin</t>
  </si>
  <si>
    <t>dílčí mezisoučet - pol. 7.</t>
  </si>
  <si>
    <t>8.</t>
  </si>
  <si>
    <t>1.</t>
  </si>
  <si>
    <t>1.1.</t>
  </si>
  <si>
    <t>1.2.</t>
  </si>
  <si>
    <t>Skartace vrtného jádra</t>
  </si>
  <si>
    <t>GEODETICKÉ PRÁCE</t>
  </si>
  <si>
    <t>HYDROGEOLOGICKÉ PRÁCE</t>
  </si>
  <si>
    <t>Místní šetření a jednání s poškozenými</t>
  </si>
  <si>
    <t>dílčí mezisoučet - pol. 9.</t>
  </si>
  <si>
    <t>dílčí mezisoučet - pol. 3.</t>
  </si>
  <si>
    <t>dílčí mezisoučet - pol. 4.</t>
  </si>
  <si>
    <t>dílčí mezisoučet - pol. 1.</t>
  </si>
  <si>
    <t>9.</t>
  </si>
  <si>
    <t>Typy objektů:</t>
  </si>
  <si>
    <t>úroveň terénu</t>
  </si>
  <si>
    <t>dílčí mezisoučet - pol. 8.</t>
  </si>
  <si>
    <t>Terénní zkoušky</t>
  </si>
  <si>
    <t>Celková metráž vrtů a penetrací:</t>
  </si>
  <si>
    <t>Celkový počet sond/zkoušek:</t>
  </si>
  <si>
    <t>základ</t>
  </si>
  <si>
    <t>Celkem bez DPH</t>
  </si>
  <si>
    <t>Položka</t>
  </si>
  <si>
    <t>Inženýrskogeologické vrty J [m]</t>
  </si>
  <si>
    <t>Hydrogeologické vrty HJ [m]</t>
  </si>
  <si>
    <t>Presiometrické vrty PJ [m]</t>
  </si>
  <si>
    <t>Penterační testy PT [m]</t>
  </si>
  <si>
    <t>m</t>
  </si>
  <si>
    <t>Zářez (hloubka m)</t>
  </si>
  <si>
    <t>Násyp (výška m)</t>
  </si>
  <si>
    <t>staničení úseku [m]</t>
  </si>
  <si>
    <t>Popis objektu</t>
  </si>
  <si>
    <t>agresivita voda/zemina</t>
  </si>
  <si>
    <t>čerpací nebo nálevové zkoušky</t>
  </si>
  <si>
    <t>Hloubka skalního podkladu</t>
  </si>
  <si>
    <t>J diamant</t>
  </si>
  <si>
    <t>HG dia</t>
  </si>
  <si>
    <t>PJ dia</t>
  </si>
  <si>
    <t>Obtížný příjezd</t>
  </si>
  <si>
    <t>Stlačitelnost</t>
  </si>
  <si>
    <t>Smyk</t>
  </si>
  <si>
    <t>Neporušené vzorky
stlačitelnost</t>
  </si>
  <si>
    <t>Neporušené vzorky
smyková pevnost</t>
  </si>
  <si>
    <t>Technologické vzorky
PS</t>
  </si>
  <si>
    <t>Technologické vzorky
CBR</t>
  </si>
  <si>
    <t>Archivní sondy [m]</t>
  </si>
  <si>
    <t>až</t>
  </si>
  <si>
    <t>prac.</t>
  </si>
  <si>
    <t>hod.</t>
  </si>
  <si>
    <t>Měření kapesním penetrometrem</t>
  </si>
  <si>
    <t>Příprava a likvidace pracoviště a techniky pro penetrační zkoušku</t>
  </si>
  <si>
    <t>Komplexní vyhodnocení polních zkoušek</t>
  </si>
  <si>
    <t>Zaměření studní a vztažných objektů</t>
  </si>
  <si>
    <t>Rešerše archivních podkladů</t>
  </si>
  <si>
    <t>Rekognoskace terénu</t>
  </si>
  <si>
    <t>Sled a řízení prací, hydrogeologická dokumentace</t>
  </si>
  <si>
    <t>Hydrodynamické přítokové zkoušky</t>
  </si>
  <si>
    <t>Odběry vzorků - dynamicky</t>
  </si>
  <si>
    <t>Placená meteorologická data ČHMÚ - srážkové úhrny, hladiny podzemních vod</t>
  </si>
  <si>
    <t>Zpracování dat, vypracování závěrečné zprávy</t>
  </si>
  <si>
    <t>Slug testy</t>
  </si>
  <si>
    <t>soubor</t>
  </si>
  <si>
    <t>Přípravné práce, rešerše</t>
  </si>
  <si>
    <t>Vytyčení geofyzikálních profilů</t>
  </si>
  <si>
    <t>Zpracování a vyhodnocení naměřených dat, vypracování závěrečné zprávy</t>
  </si>
  <si>
    <t>bod</t>
  </si>
  <si>
    <t>X</t>
  </si>
  <si>
    <t>Y</t>
  </si>
  <si>
    <t>PÁSÁK</t>
  </si>
  <si>
    <t>Realizace DIO</t>
  </si>
  <si>
    <t>Souprava na pásovém podvozku</t>
  </si>
  <si>
    <t>cena</t>
  </si>
  <si>
    <t>m.j.</t>
  </si>
  <si>
    <t>Kč</t>
  </si>
  <si>
    <t xml:space="preserve">VRTÁNÍ  A  ODKRYVNÉ  PRÁCE </t>
  </si>
  <si>
    <t xml:space="preserve">Jádrové vrty vrtané TK </t>
  </si>
  <si>
    <t>Jádrové vrty vrtané dvojitou jádrovkou DIA korunkami s výplachem</t>
  </si>
  <si>
    <t>Jádrové vrty horizontální vrtané dvojitou jádrovkou DIA korunkami</t>
  </si>
  <si>
    <t>Inklinometrické vrty vrtané TK se zabudováním inklinometrické pažnice</t>
  </si>
  <si>
    <t xml:space="preserve"> </t>
  </si>
  <si>
    <t>Příprava sondážního pracoviště pro vrty vrtané TK</t>
  </si>
  <si>
    <t>Příprava sondážního pracoviště pro vrty vrtané s výplachem</t>
  </si>
  <si>
    <t>Příprava sondážního pracoviště pro vrty vrtané v obtížně přístupném terénu</t>
  </si>
  <si>
    <t>Provozní pažení a odpažení vrtů</t>
  </si>
  <si>
    <t>Osazení zhlaví vrtu (HG, inklino)</t>
  </si>
  <si>
    <t>Prostoje vrtné soupravy při realizaci presiometrických zkoušek</t>
  </si>
  <si>
    <t>Likvidace vrtů hutněným záhozem</t>
  </si>
  <si>
    <t>Likvidace vrtů jílocementovou suspenzí</t>
  </si>
  <si>
    <t>Archivace vybraných částí vrtného jádra</t>
  </si>
  <si>
    <t>Projednání povolení ke vstupu na pozemky s vlastníky</t>
  </si>
  <si>
    <t>sonda</t>
  </si>
  <si>
    <t>Náhrada škod způsobených vstupem sondážní techniky</t>
  </si>
  <si>
    <t>1.3.</t>
  </si>
  <si>
    <t>Odběr vzorků  zemin / hornin - porušené - třída 3B</t>
  </si>
  <si>
    <t>Odběr vzorků  zemin / hornin - technologické - třída 3B</t>
  </si>
  <si>
    <t>Odběr vzorků  zemin - technologické (odebírané bagrem) - třída 3B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</si>
  <si>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</si>
  <si>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</si>
  <si>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Odběr vzorků  hornin - neporušené -  třída 1 (2) A - z vrtného jádra vrtaného dvojitou jádrovkou</t>
  </si>
  <si>
    <t>Odběr vzorků vody</t>
  </si>
  <si>
    <t>bez DPH</t>
  </si>
  <si>
    <t>Příprava a likvidace pracoviště a techniky pro presiometrickou zkoušku</t>
  </si>
  <si>
    <t>Statické penetrační zkoušky</t>
  </si>
  <si>
    <t>Doprava penetrační soupravy</t>
  </si>
  <si>
    <t>Měření Schmidtovým tvrdoměrem</t>
  </si>
  <si>
    <t>GEOFYZIKÁLNÍ PRÁCE</t>
  </si>
  <si>
    <t>Seismické metody - mělká refrakční seismika (MRS)</t>
  </si>
  <si>
    <t>Vertikální elektrické sondování (VES)</t>
  </si>
  <si>
    <t>Odporové profilování (DOP)</t>
  </si>
  <si>
    <t>Odporová tomografie</t>
  </si>
  <si>
    <t>Gravimetrie (tíhová měření)</t>
  </si>
  <si>
    <t>Georadarové měření (GPR)</t>
  </si>
  <si>
    <t>Karotážní měření ve vrtech (komplexní GT a HG metody)</t>
  </si>
  <si>
    <t>Doprava karotážní soupravy</t>
  </si>
  <si>
    <t>LABORATORNÍ PRÁCE</t>
  </si>
  <si>
    <t>4.1.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</si>
  <si>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</si>
  <si>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</si>
  <si>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</si>
  <si>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- stlačitelnost s časovým průběhem</t>
  </si>
  <si>
    <t>Zkoušky vzorků 1 (2) A (neporušených vzorků) - stanovení bobtnacího tlaku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</si>
  <si>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</si>
  <si>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</si>
  <si>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 xml:space="preserve">Zkoušky vzorků 1 (2) A (neporušených vzorků)  - triaxiální zkouška UU </t>
  </si>
  <si>
    <t>Zkoušky vzorků 1 (2) A (neporušených vzorků)  - stanovení propustnosti</t>
  </si>
  <si>
    <t>Zkoušky vzorků 1 (2) A (neporušených vzorků)  - prostý tlak</t>
  </si>
  <si>
    <t>Technologické rozbory (PS + CBR + CBRsat)</t>
  </si>
  <si>
    <t>Technologické rozbory (PS)</t>
  </si>
  <si>
    <t>Technologické rozbory s přidáním pojiva  (PS + CBR + CBR s aditivy)</t>
  </si>
  <si>
    <t>Rozbor vody - stanovení agresivity na beton a ocelové konstrukce</t>
  </si>
  <si>
    <t>Stanovení agresivity zemin (hornin)</t>
  </si>
  <si>
    <t>Stanovení obsahu organických látek</t>
  </si>
  <si>
    <t>Petrografický rozbor horniny</t>
  </si>
  <si>
    <t>Stanovení obsahu jílových minerálů - RTG difrakce</t>
  </si>
  <si>
    <t xml:space="preserve">Vytýčení sond a polních zkoušek </t>
  </si>
  <si>
    <t>Polohopisné a výškopisné zaměření sond a zk.  JTSK, Bpv</t>
  </si>
  <si>
    <t>Vytyčení a ověření podzemních inž. sítí</t>
  </si>
  <si>
    <t>Provizorní vystrojení vrtů pro realizaci Slug testů</t>
  </si>
  <si>
    <t>Pasportizace - záměr hladin ve studních a vrtech po dobu realizace průzkumu</t>
  </si>
  <si>
    <t>objekt</t>
  </si>
  <si>
    <t>Rozbor vody - pH, EC, rozpuštěný kyslík, t</t>
  </si>
  <si>
    <t>Záměr průtoků - hydrologická měření</t>
  </si>
  <si>
    <t>profil</t>
  </si>
  <si>
    <t>PEDOLOGICKÝ PRŮZKUM</t>
  </si>
  <si>
    <t>Pedologické terénní sondování</t>
  </si>
  <si>
    <t>Klasifikace půdních typů, zpracování mapy skrývkových oblastí, vypracování závěrečné zprávy</t>
  </si>
  <si>
    <t xml:space="preserve">Doprava </t>
  </si>
  <si>
    <t>KOROZNÍ PRŮZKUM</t>
  </si>
  <si>
    <t>Měření intenzity bludných proudů a stanovení měrných odporů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</si>
  <si>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</si>
  <si>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</si>
  <si>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</si>
  <si>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</si>
  <si>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</si>
  <si>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</si>
  <si>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</si>
  <si>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</si>
  <si>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Dopravní náklady</t>
  </si>
  <si>
    <t>Zpracování předběžné zprávy</t>
  </si>
  <si>
    <t>Zpracování závěrečné zprávy (včetně graf. a digitálních výstupů, fotodokumentace)</t>
  </si>
  <si>
    <t>cena celkem bez DPH</t>
  </si>
  <si>
    <t xml:space="preserve">R E K A P I T U L A C E </t>
  </si>
  <si>
    <t>DPH</t>
  </si>
  <si>
    <t>Včetně DPH</t>
  </si>
  <si>
    <t>Celkem:</t>
  </si>
  <si>
    <t>DPH (21%)</t>
  </si>
  <si>
    <t>Celkem včetně DPH</t>
  </si>
  <si>
    <t>Jádrové vrty vrtané TK speciální soupravou do obtížně přístupných míst (např. pásový podvozek)</t>
  </si>
  <si>
    <t>Kopané šachtice (do 3 m), včetně likvidace, předkop</t>
  </si>
  <si>
    <t>DIO - Dopravně-inženýrská opatření</t>
  </si>
  <si>
    <t>Realizace sond</t>
  </si>
  <si>
    <t>Souřadnice S-JTSK</t>
  </si>
  <si>
    <t>DP</t>
  </si>
  <si>
    <t>Z
0-6 m</t>
  </si>
  <si>
    <t>-</t>
  </si>
  <si>
    <r>
      <t>A-</t>
    </r>
    <r>
      <rPr>
        <sz val="10"/>
        <color theme="1"/>
        <rFont val="Arial"/>
        <family val="2"/>
        <scheme val="minor"/>
      </rPr>
      <t xml:space="preserve"> VRTNÉ PRÁCE </t>
    </r>
  </si>
  <si>
    <r>
      <t>Presiometrické vrty vrtané TK (</t>
    </r>
    <r>
      <rPr>
        <sz val="10"/>
        <color theme="1"/>
        <rFont val="Symbol"/>
        <family val="1"/>
      </rPr>
      <t>Æ</t>
    </r>
    <r>
      <rPr>
        <sz val="10"/>
        <color theme="1"/>
        <rFont val="Arial"/>
        <family val="2"/>
        <scheme val="minor"/>
      </rPr>
      <t>76 mm)</t>
    </r>
  </si>
  <si>
    <r>
      <t>Presiometrické vrty vrtané dvojitou jádrovkou s výplachem (</t>
    </r>
    <r>
      <rPr>
        <sz val="10"/>
        <color theme="1"/>
        <rFont val="Symbol"/>
        <family val="1"/>
      </rPr>
      <t>Æ</t>
    </r>
    <r>
      <rPr>
        <sz val="10"/>
        <color theme="1"/>
        <rFont val="Arial"/>
        <family val="2"/>
        <scheme val="minor"/>
      </rPr>
      <t>76 mm)</t>
    </r>
  </si>
  <si>
    <r>
      <t>Inklinometrické vrty vrtané dvojitou jádrovkou DIA korunkami se zabudováním inklinometrické pažnice (</t>
    </r>
    <r>
      <rPr>
        <sz val="10"/>
        <color theme="1"/>
        <rFont val="Symbol"/>
        <family val="1"/>
      </rPr>
      <t>Æ</t>
    </r>
    <r>
      <rPr>
        <sz val="10"/>
        <color theme="1"/>
        <rFont val="Arial"/>
        <family val="2"/>
        <scheme val="minor"/>
      </rPr>
      <t>112 mm)</t>
    </r>
  </si>
  <si>
    <r>
      <t>Extenzometrické vrty se zabudováním třístupňového extenzometru (v hloubce 35, 30, 25 m) vč. zhlaví  (</t>
    </r>
    <r>
      <rPr>
        <sz val="10"/>
        <color theme="1"/>
        <rFont val="Symbol"/>
        <family val="1"/>
      </rPr>
      <t>Æ</t>
    </r>
    <r>
      <rPr>
        <sz val="10"/>
        <color theme="1"/>
        <rFont val="Arial"/>
        <family val="2"/>
        <scheme val="minor"/>
      </rPr>
      <t>101 až 112 mm)</t>
    </r>
  </si>
  <si>
    <r>
      <t xml:space="preserve">Přibírka HG vrtu na </t>
    </r>
    <r>
      <rPr>
        <sz val="10"/>
        <color theme="1"/>
        <rFont val="Symbol"/>
        <family val="1"/>
      </rPr>
      <t>Æ</t>
    </r>
    <r>
      <rPr>
        <sz val="10"/>
        <color theme="1"/>
        <rFont val="Arial"/>
        <family val="2"/>
        <scheme val="minor"/>
      </rPr>
      <t>165 mm</t>
    </r>
  </si>
  <si>
    <r>
      <t xml:space="preserve">Vystrojení HG vrtu PVC pažnicí </t>
    </r>
    <r>
      <rPr>
        <sz val="10"/>
        <color theme="1"/>
        <rFont val="Symbol"/>
        <family val="1"/>
      </rPr>
      <t>Æ</t>
    </r>
    <r>
      <rPr>
        <sz val="10"/>
        <color theme="1"/>
        <rFont val="Arial"/>
        <family val="2"/>
        <scheme val="minor"/>
      </rPr>
      <t>125 mm, obsyp, těsnění</t>
    </r>
  </si>
  <si>
    <r>
      <t>B-</t>
    </r>
    <r>
      <rPr>
        <sz val="10"/>
        <color theme="1"/>
        <rFont val="Arial"/>
        <family val="2"/>
        <scheme val="minor"/>
      </rPr>
      <t xml:space="preserve"> SOUVISEJÍCÍ PRÁCE </t>
    </r>
  </si>
  <si>
    <r>
      <t>C-</t>
    </r>
    <r>
      <rPr>
        <sz val="10"/>
        <color theme="1"/>
        <rFont val="Arial"/>
        <family val="2"/>
        <scheme val="minor"/>
      </rPr>
      <t xml:space="preserve"> ODBĚR VZORKŮ</t>
    </r>
  </si>
  <si>
    <r>
      <t>Rozbor vody - ÚCHR, NEL, SiO</t>
    </r>
    <r>
      <rPr>
        <vertAlign val="sub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>, TOC</t>
    </r>
  </si>
  <si>
    <t>Úprava příjezd nebo speciální souprava</t>
  </si>
  <si>
    <t>Doprava vrtné a doprovodné techniky (4 x 2 jízdy)</t>
  </si>
  <si>
    <t>Doprava měřící aparatury a měřičské skupiny (4 x 2 jízdy)</t>
  </si>
  <si>
    <t>Dopravní náklady (4 x 2 jízdy)</t>
  </si>
  <si>
    <t>Doprava (2 x 2 jízdy)</t>
  </si>
  <si>
    <t>celek</t>
  </si>
  <si>
    <t>staničení [m]</t>
  </si>
  <si>
    <t>---</t>
  </si>
  <si>
    <t>JV</t>
  </si>
  <si>
    <t>B</t>
  </si>
  <si>
    <t>Doprava presiometrické soupravy (3 x 2 jízdy)</t>
  </si>
  <si>
    <t>Doprava penetrační soupravy (2 x 2 jízdy)</t>
  </si>
  <si>
    <t>Doprava měřící aparatury a měřící skupiny (2 x 2 jízdy)</t>
  </si>
  <si>
    <t>Doprava vzorků do laboratoře (13 x 2 jízdy)</t>
  </si>
  <si>
    <t>Komplexní vyhodnocení labortorních prací</t>
  </si>
  <si>
    <t>Celkem (% ze základu položek 1-8)</t>
  </si>
  <si>
    <t>0.130</t>
  </si>
  <si>
    <t>SO 101</t>
  </si>
  <si>
    <t>Z 6-8 m</t>
  </si>
  <si>
    <t>Trasa II/112</t>
  </si>
  <si>
    <t>Z 0-7 m</t>
  </si>
  <si>
    <t>Napojení na stávající komunikace</t>
  </si>
  <si>
    <t>SO 201</t>
  </si>
  <si>
    <t>0.151</t>
  </si>
  <si>
    <t>Podjezd I/3</t>
  </si>
  <si>
    <t>0.313</t>
  </si>
  <si>
    <t>KM</t>
  </si>
  <si>
    <t>HV</t>
  </si>
  <si>
    <t>SO 102
SO 110
SO 120</t>
  </si>
  <si>
    <t>SO 104
SO111</t>
  </si>
  <si>
    <t>Z 0-3 m
N 0-3 m
ÚT</t>
  </si>
  <si>
    <t>N 0-4 m</t>
  </si>
  <si>
    <t>0.823</t>
  </si>
  <si>
    <t>SO 220</t>
  </si>
  <si>
    <t>Most přes II/112</t>
  </si>
  <si>
    <t>SO 121</t>
  </si>
  <si>
    <t>Přeložka polní cesty</t>
  </si>
  <si>
    <t>1.144</t>
  </si>
  <si>
    <t>Z 0-4 m</t>
  </si>
  <si>
    <t>1.888</t>
  </si>
  <si>
    <t>N 0-3 m</t>
  </si>
  <si>
    <t>1.711</t>
  </si>
  <si>
    <t>SO 202</t>
  </si>
  <si>
    <t>2.088</t>
  </si>
  <si>
    <t>SO 105
SO 123</t>
  </si>
  <si>
    <t>N 0-2 m
Z 0-4 m</t>
  </si>
  <si>
    <t>2.162</t>
  </si>
  <si>
    <t>N 0 - 3 m</t>
  </si>
  <si>
    <t>SO 113</t>
  </si>
  <si>
    <t>Křižovatka s II/110</t>
  </si>
  <si>
    <t>VÝKAZ VÝMĚR - II/112 - severovýchodní obchvat Benešova, I. etapa</t>
  </si>
  <si>
    <t>Kruhový objezd a napojení na místní komunikace, opěrná zeď</t>
  </si>
  <si>
    <t>usazovací nádrž</t>
  </si>
  <si>
    <t>SO 101
SO122</t>
  </si>
  <si>
    <t>Trasa II/112,
přeložka polní cesty</t>
  </si>
  <si>
    <t>Most přes železnici</t>
  </si>
  <si>
    <t>obslužná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</si>
</sst>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0"/>
    <numFmt numFmtId="166" formatCode="#,##0.0"/>
    <numFmt numFmtId="167" formatCode="#,##0\ &quot;Kč&quot;"/>
    <numFmt numFmtId="168" formatCode="0.0%"/>
    <numFmt numFmtId="169" formatCode="#,##0.00\ &quot;Kč&quot;"/>
    <numFmt numFmtId="170" formatCode="0.0000"/>
    <numFmt numFmtId="171" formatCode="0.0"/>
  </numFmts>
  <fonts count="65">
    <font>
      <sz val="10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9C6500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rgb="FF3F3F3F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2"/>
      <color theme="3"/>
      <name val="Arial"/>
      <family val="2"/>
      <scheme val="minor"/>
    </font>
    <font>
      <b/>
      <sz val="14"/>
      <color theme="3"/>
      <name val="Arial"/>
      <family val="2"/>
      <scheme val="minor"/>
    </font>
    <font>
      <b/>
      <sz val="16"/>
      <color theme="3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theme="0"/>
      <name val="Arial"/>
      <family val="2"/>
      <scheme val="minor"/>
    </font>
    <font>
      <sz val="10"/>
      <name val="Times New Roman CE"/>
      <family val="2"/>
    </font>
    <font>
      <sz val="10"/>
      <name val="Arial CE"/>
      <family val="2"/>
    </font>
    <font>
      <b/>
      <sz val="12"/>
      <color theme="1"/>
      <name val="Arial"/>
      <family val="2"/>
      <scheme val="minor"/>
    </font>
    <font>
      <b/>
      <sz val="9.5"/>
      <color theme="1"/>
      <name val="Arial"/>
      <family val="2"/>
      <scheme val="minor"/>
    </font>
    <font>
      <sz val="10"/>
      <name val="Times New Roman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theme="1"/>
      <name val="Symbol"/>
      <family val="1"/>
    </font>
    <font>
      <vertAlign val="subscript"/>
      <sz val="10"/>
      <color theme="1"/>
      <name val="Arial"/>
      <family val="2"/>
      <scheme val="minor"/>
    </font>
    <font>
      <b/>
      <sz val="10"/>
      <name val="Arial CE"/>
      <family val="2"/>
    </font>
    <font>
      <b/>
      <sz val="10"/>
      <name val="Times New Roman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 CE"/>
      <family val="2"/>
    </font>
    <font>
      <sz val="9"/>
      <name val="Times New Roman"/>
      <family val="1"/>
    </font>
    <font>
      <b/>
      <sz val="10"/>
      <name val="Arial"/>
      <family val="2"/>
    </font>
    <font>
      <i/>
      <sz val="9"/>
      <name val="Arial CE"/>
      <family val="2"/>
    </font>
    <font>
      <sz val="11"/>
      <name val="Times New Roman"/>
      <family val="1"/>
    </font>
    <font>
      <sz val="9"/>
      <color rgb="FFFF0000"/>
      <name val="Arial"/>
      <family val="2"/>
    </font>
    <font>
      <i/>
      <sz val="11"/>
      <color theme="0" tint="-0.4999699890613556"/>
      <name val="Arial"/>
      <family val="2"/>
      <scheme val="minor"/>
    </font>
    <font>
      <sz val="11"/>
      <color theme="0" tint="-0.4999699890613556"/>
      <name val="Arial"/>
      <family val="2"/>
      <scheme val="minor"/>
    </font>
    <font>
      <sz val="10"/>
      <name val="Arial"/>
      <family val="2"/>
      <scheme val="minor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FFC489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/>
    </border>
    <border>
      <left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</borders>
  <cellStyleXfs count="2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5" applyNumberFormat="0" applyAlignment="0" applyProtection="0"/>
    <xf numFmtId="0" fontId="11" fillId="7" borderId="6" applyNumberFormat="0" applyAlignment="0" applyProtection="0"/>
    <xf numFmtId="0" fontId="10" fillId="7" borderId="5" applyNumberFormat="0" applyAlignment="0" applyProtection="0"/>
    <xf numFmtId="2" fontId="7" fillId="0" borderId="7" applyFill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19" fillId="31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5" applyNumberFormat="0" applyAlignment="0" applyProtection="0"/>
    <xf numFmtId="0" fontId="11" fillId="7" borderId="6" applyNumberFormat="0" applyAlignment="0" applyProtection="0"/>
    <xf numFmtId="0" fontId="10" fillId="7" borderId="5" applyNumberFormat="0" applyAlignment="0" applyProtection="0"/>
    <xf numFmtId="2" fontId="7" fillId="0" borderId="7" applyFill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19" fillId="31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1" applyNumberFormat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6" borderId="5" applyNumberFormat="0" applyAlignment="0" applyProtection="0"/>
    <xf numFmtId="0" fontId="11" fillId="7" borderId="6" applyNumberFormat="0" applyAlignment="0" applyProtection="0"/>
    <xf numFmtId="0" fontId="10" fillId="7" borderId="5" applyNumberFormat="0" applyAlignment="0" applyProtection="0"/>
    <xf numFmtId="2" fontId="7" fillId="0" borderId="7" applyFill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19" fillId="31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5" applyNumberFormat="0" applyAlignment="0" applyProtection="0"/>
    <xf numFmtId="0" fontId="33" fillId="7" borderId="6" applyNumberFormat="0" applyAlignment="0" applyProtection="0"/>
    <xf numFmtId="0" fontId="34" fillId="7" borderId="5" applyNumberFormat="0" applyAlignment="0" applyProtection="0"/>
    <xf numFmtId="0" fontId="35" fillId="0" borderId="7" applyNumberFormat="0" applyFill="0" applyAlignment="0" applyProtection="0"/>
    <xf numFmtId="0" fontId="36" fillId="5" borderId="1" applyNumberFormat="0" applyAlignment="0" applyProtection="0"/>
    <xf numFmtId="0" fontId="37" fillId="0" borderId="0" applyNumberFormat="0" applyFill="0" applyBorder="0" applyAlignment="0" applyProtection="0"/>
    <xf numFmtId="0" fontId="2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64" fontId="0" fillId="0" borderId="0" xfId="60" applyNumberFormat="1" applyFont="1" applyAlignment="1">
      <alignment horizontal="right" vertical="center" wrapText="1"/>
    </xf>
    <xf numFmtId="164" fontId="0" fillId="0" borderId="0" xfId="60" applyNumberFormat="1" applyFont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14" borderId="0" xfId="0" applyFill="1" applyBorder="1" applyAlignment="1">
      <alignment horizontal="center" vertical="center" textRotation="90" wrapText="1"/>
    </xf>
    <xf numFmtId="164" fontId="0" fillId="33" borderId="0" xfId="60" applyNumberFormat="1" applyFont="1" applyFill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164" fontId="0" fillId="33" borderId="0" xfId="60" applyNumberFormat="1" applyFont="1" applyFill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64" fontId="0" fillId="33" borderId="0" xfId="6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41" fillId="0" borderId="18" xfId="177" applyFont="1" applyBorder="1">
      <alignment/>
      <protection/>
    </xf>
    <xf numFmtId="4" fontId="2" fillId="0" borderId="18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177" applyFont="1" applyBorder="1" applyAlignment="1">
      <alignment/>
      <protection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4" fillId="0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Fill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166" fontId="44" fillId="0" borderId="2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6" fontId="21" fillId="0" borderId="23" xfId="0" applyNumberFormat="1" applyFont="1" applyFill="1" applyBorder="1" applyAlignment="1">
      <alignment horizontal="center"/>
    </xf>
    <xf numFmtId="0" fontId="44" fillId="0" borderId="19" xfId="0" applyFont="1" applyBorder="1" applyAlignment="1" quotePrefix="1">
      <alignment horizontal="left"/>
    </xf>
    <xf numFmtId="0" fontId="44" fillId="0" borderId="20" xfId="0" applyFont="1" applyBorder="1" applyAlignment="1" quotePrefix="1">
      <alignment horizontal="center"/>
    </xf>
    <xf numFmtId="0" fontId="44" fillId="0" borderId="20" xfId="0" applyFont="1" applyBorder="1" applyAlignment="1" quotePrefix="1">
      <alignment horizontal="left"/>
    </xf>
    <xf numFmtId="0" fontId="44" fillId="0" borderId="20" xfId="0" applyFont="1" applyBorder="1" applyAlignment="1">
      <alignment/>
    </xf>
    <xf numFmtId="0" fontId="44" fillId="0" borderId="24" xfId="0" applyFont="1" applyFill="1" applyBorder="1" applyAlignment="1">
      <alignment horizontal="center"/>
    </xf>
    <xf numFmtId="3" fontId="44" fillId="0" borderId="24" xfId="0" applyNumberFormat="1" applyFont="1" applyFill="1" applyBorder="1" applyAlignment="1">
      <alignment horizontal="center"/>
    </xf>
    <xf numFmtId="166" fontId="44" fillId="0" borderId="21" xfId="0" applyNumberFormat="1" applyFont="1" applyFill="1" applyBorder="1" applyAlignment="1">
      <alignment horizontal="center"/>
    </xf>
    <xf numFmtId="0" fontId="44" fillId="0" borderId="25" xfId="0" applyFont="1" applyBorder="1" applyAlignment="1">
      <alignment horizontal="right"/>
    </xf>
    <xf numFmtId="0" fontId="44" fillId="0" borderId="26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44" fillId="0" borderId="27" xfId="0" applyFont="1" applyFill="1" applyBorder="1" applyAlignment="1">
      <alignment horizontal="center"/>
    </xf>
    <xf numFmtId="0" fontId="44" fillId="0" borderId="26" xfId="0" applyFont="1" applyBorder="1" applyAlignment="1" quotePrefix="1">
      <alignment horizontal="center"/>
    </xf>
    <xf numFmtId="3" fontId="44" fillId="0" borderId="27" xfId="0" applyNumberFormat="1" applyFont="1" applyFill="1" applyBorder="1" applyAlignment="1">
      <alignment horizontal="center"/>
    </xf>
    <xf numFmtId="166" fontId="44" fillId="0" borderId="28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right"/>
    </xf>
    <xf numFmtId="1" fontId="21" fillId="0" borderId="24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166" fontId="21" fillId="0" borderId="21" xfId="0" applyNumberFormat="1" applyFont="1" applyFill="1" applyBorder="1" applyAlignment="1">
      <alignment horizontal="center"/>
    </xf>
    <xf numFmtId="0" fontId="44" fillId="0" borderId="22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 quotePrefix="1">
      <alignment horizontal="left"/>
    </xf>
    <xf numFmtId="0" fontId="44" fillId="0" borderId="0" xfId="0" applyFont="1" applyBorder="1" applyAlignment="1">
      <alignment/>
    </xf>
    <xf numFmtId="1" fontId="21" fillId="0" borderId="29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3" fontId="21" fillId="0" borderId="29" xfId="0" applyNumberFormat="1" applyFont="1" applyFill="1" applyBorder="1" applyAlignment="1">
      <alignment horizontal="center"/>
    </xf>
    <xf numFmtId="3" fontId="47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7" fillId="0" borderId="22" xfId="0" applyFont="1" applyBorder="1" applyAlignment="1" quotePrefix="1">
      <alignment horizontal="right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/>
    </xf>
    <xf numFmtId="2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1" fontId="47" fillId="0" borderId="29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/>
    </xf>
    <xf numFmtId="3" fontId="47" fillId="0" borderId="29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51" fillId="0" borderId="22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1" fontId="51" fillId="0" borderId="29" xfId="0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center"/>
    </xf>
    <xf numFmtId="3" fontId="51" fillId="35" borderId="29" xfId="0" applyNumberFormat="1" applyFont="1" applyFill="1" applyBorder="1" applyAlignment="1">
      <alignment horizontal="right"/>
    </xf>
    <xf numFmtId="3" fontId="51" fillId="0" borderId="23" xfId="0" applyNumberFormat="1" applyFont="1" applyFill="1" applyBorder="1" applyAlignment="1">
      <alignment horizontal="right"/>
    </xf>
    <xf numFmtId="3" fontId="51" fillId="0" borderId="29" xfId="0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right" vertical="top"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left" wrapText="1"/>
    </xf>
    <xf numFmtId="3" fontId="51" fillId="0" borderId="29" xfId="0" applyNumberFormat="1" applyFont="1" applyFill="1" applyBorder="1" applyAlignment="1">
      <alignment horizontal="right" vertical="top"/>
    </xf>
    <xf numFmtId="0" fontId="51" fillId="0" borderId="0" xfId="0" applyFont="1" applyBorder="1" applyAlignment="1" quotePrefix="1">
      <alignment horizontal="left"/>
    </xf>
    <xf numFmtId="0" fontId="47" fillId="0" borderId="0" xfId="0" applyFont="1" applyBorder="1" applyAlignment="1">
      <alignment horizontal="left"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" fontId="49" fillId="0" borderId="29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7" fillId="0" borderId="0" xfId="0" applyFont="1" applyBorder="1" applyAlignment="1" quotePrefix="1">
      <alignment horizontal="left"/>
    </xf>
    <xf numFmtId="0" fontId="47" fillId="0" borderId="0" xfId="0" applyFont="1" applyFill="1" applyBorder="1" applyAlignment="1">
      <alignment horizontal="center"/>
    </xf>
    <xf numFmtId="3" fontId="50" fillId="0" borderId="2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44" fillId="0" borderId="29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21" fillId="0" borderId="22" xfId="0" applyFont="1" applyBorder="1" applyAlignment="1" quotePrefix="1">
      <alignment horizontal="right"/>
    </xf>
    <xf numFmtId="0" fontId="56" fillId="0" borderId="30" xfId="0" applyFont="1" applyBorder="1" applyAlignment="1" quotePrefix="1">
      <alignment horizontal="right"/>
    </xf>
    <xf numFmtId="0" fontId="56" fillId="0" borderId="30" xfId="0" applyFont="1" applyBorder="1" applyAlignment="1">
      <alignment/>
    </xf>
    <xf numFmtId="3" fontId="56" fillId="0" borderId="30" xfId="0" applyNumberFormat="1" applyFont="1" applyBorder="1" applyAlignment="1">
      <alignment/>
    </xf>
    <xf numFmtId="0" fontId="56" fillId="0" borderId="30" xfId="0" applyFont="1" applyBorder="1" applyAlignment="1">
      <alignment horizontal="center"/>
    </xf>
    <xf numFmtId="1" fontId="21" fillId="0" borderId="31" xfId="0" applyNumberFormat="1" applyFont="1" applyFill="1" applyBorder="1" applyAlignment="1" quotePrefix="1">
      <alignment horizontal="right"/>
    </xf>
    <xf numFmtId="0" fontId="0" fillId="0" borderId="30" xfId="0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167" fontId="54" fillId="0" borderId="32" xfId="0" applyNumberFormat="1" applyFont="1" applyFill="1" applyBorder="1" applyAlignment="1">
      <alignment horizontal="right"/>
    </xf>
    <xf numFmtId="167" fontId="48" fillId="0" borderId="0" xfId="0" applyNumberFormat="1" applyFont="1" applyAlignment="1">
      <alignment horizontal="center"/>
    </xf>
    <xf numFmtId="168" fontId="47" fillId="0" borderId="0" xfId="0" applyNumberFormat="1" applyFont="1" applyBorder="1" applyAlignment="1" quotePrefix="1">
      <alignment horizontal="left"/>
    </xf>
    <xf numFmtId="0" fontId="44" fillId="0" borderId="22" xfId="0" applyFont="1" applyBorder="1" applyAlignment="1" quotePrefix="1">
      <alignment horizontal="right"/>
    </xf>
    <xf numFmtId="0" fontId="20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1" fillId="0" borderId="22" xfId="0" applyFont="1" applyBorder="1" applyAlignment="1" quotePrefix="1">
      <alignment horizontal="right"/>
    </xf>
    <xf numFmtId="0" fontId="51" fillId="0" borderId="0" xfId="0" applyFont="1" applyFill="1" applyBorder="1" applyAlignment="1">
      <alignment/>
    </xf>
    <xf numFmtId="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1" fillId="0" borderId="22" xfId="0" applyFont="1" applyFill="1" applyBorder="1" applyAlignment="1" quotePrefix="1">
      <alignment horizontal="right"/>
    </xf>
    <xf numFmtId="0" fontId="57" fillId="0" borderId="0" xfId="0" applyFont="1" applyFill="1" applyBorder="1" applyAlignment="1">
      <alignment/>
    </xf>
    <xf numFmtId="9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49" fontId="58" fillId="0" borderId="22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166" fontId="21" fillId="0" borderId="23" xfId="0" applyNumberFormat="1" applyFont="1" applyBorder="1" applyAlignment="1">
      <alignment horizontal="right"/>
    </xf>
    <xf numFmtId="0" fontId="47" fillId="0" borderId="33" xfId="0" applyFont="1" applyBorder="1" applyAlignment="1">
      <alignment/>
    </xf>
    <xf numFmtId="0" fontId="47" fillId="0" borderId="33" xfId="0" applyFont="1" applyFill="1" applyBorder="1" applyAlignment="1">
      <alignment/>
    </xf>
    <xf numFmtId="49" fontId="47" fillId="0" borderId="22" xfId="0" applyNumberFormat="1" applyFont="1" applyFill="1" applyBorder="1" applyAlignment="1">
      <alignment horizontal="right"/>
    </xf>
    <xf numFmtId="9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Border="1" applyAlignment="1">
      <alignment horizontal="left"/>
    </xf>
    <xf numFmtId="0" fontId="21" fillId="0" borderId="25" xfId="0" applyFont="1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56" fillId="0" borderId="15" xfId="0" applyFont="1" applyBorder="1" applyAlignment="1" quotePrefix="1">
      <alignment horizontal="right"/>
    </xf>
    <xf numFmtId="0" fontId="56" fillId="0" borderId="15" xfId="0" applyFont="1" applyBorder="1" applyAlignment="1">
      <alignment/>
    </xf>
    <xf numFmtId="3" fontId="56" fillId="0" borderId="15" xfId="0" applyNumberFormat="1" applyFont="1" applyBorder="1" applyAlignment="1">
      <alignment/>
    </xf>
    <xf numFmtId="0" fontId="56" fillId="0" borderId="15" xfId="0" applyFont="1" applyBorder="1" applyAlignment="1">
      <alignment horizontal="center"/>
    </xf>
    <xf numFmtId="1" fontId="21" fillId="0" borderId="13" xfId="0" applyNumberFormat="1" applyFont="1" applyFill="1" applyBorder="1" applyAlignment="1" quotePrefix="1">
      <alignment horizontal="right"/>
    </xf>
    <xf numFmtId="0" fontId="0" fillId="0" borderId="15" xfId="0" applyFont="1" applyBorder="1" applyAlignment="1">
      <alignment/>
    </xf>
    <xf numFmtId="167" fontId="54" fillId="0" borderId="34" xfId="0" applyNumberFormat="1" applyFont="1" applyFill="1" applyBorder="1" applyAlignment="1">
      <alignment horizontal="right"/>
    </xf>
    <xf numFmtId="49" fontId="58" fillId="0" borderId="19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1" fontId="44" fillId="0" borderId="24" xfId="0" applyNumberFormat="1" applyFont="1" applyFill="1" applyBorder="1" applyAlignment="1">
      <alignment horizontal="right"/>
    </xf>
    <xf numFmtId="3" fontId="51" fillId="0" borderId="21" xfId="0" applyNumberFormat="1" applyFont="1" applyFill="1" applyBorder="1" applyAlignment="1">
      <alignment horizontal="right"/>
    </xf>
    <xf numFmtId="9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44" fillId="0" borderId="35" xfId="0" applyNumberFormat="1" applyFont="1" applyFill="1" applyBorder="1" applyAlignment="1">
      <alignment horizontal="right"/>
    </xf>
    <xf numFmtId="0" fontId="51" fillId="0" borderId="0" xfId="61" applyFont="1" applyBorder="1" applyAlignment="1">
      <alignment horizontal="center"/>
      <protection/>
    </xf>
    <xf numFmtId="0" fontId="51" fillId="0" borderId="33" xfId="61" applyFont="1" applyBorder="1" applyAlignment="1">
      <alignment horizontal="center"/>
      <protection/>
    </xf>
    <xf numFmtId="0" fontId="1" fillId="0" borderId="0" xfId="6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3" fontId="51" fillId="0" borderId="29" xfId="61" applyNumberFormat="1" applyFont="1" applyFill="1" applyBorder="1" applyAlignment="1">
      <alignment horizontal="right"/>
      <protection/>
    </xf>
    <xf numFmtId="0" fontId="51" fillId="0" borderId="33" xfId="61" applyFont="1" applyFill="1" applyBorder="1" applyAlignment="1">
      <alignment horizontal="center"/>
      <protection/>
    </xf>
    <xf numFmtId="0" fontId="47" fillId="0" borderId="33" xfId="0" applyFont="1" applyFill="1" applyBorder="1" applyAlignment="1">
      <alignment horizontal="center"/>
    </xf>
    <xf numFmtId="1" fontId="21" fillId="0" borderId="36" xfId="0" applyNumberFormat="1" applyFont="1" applyFill="1" applyBorder="1" applyAlignment="1">
      <alignment horizontal="right"/>
    </xf>
    <xf numFmtId="0" fontId="21" fillId="0" borderId="37" xfId="0" applyFont="1" applyBorder="1" applyAlignment="1">
      <alignment horizontal="center"/>
    </xf>
    <xf numFmtId="3" fontId="46" fillId="0" borderId="36" xfId="0" applyNumberFormat="1" applyFont="1" applyFill="1" applyBorder="1" applyAlignment="1">
      <alignment horizontal="right"/>
    </xf>
    <xf numFmtId="9" fontId="47" fillId="0" borderId="0" xfId="0" applyNumberFormat="1" applyFont="1" applyBorder="1" applyAlignment="1" quotePrefix="1">
      <alignment horizontal="left"/>
    </xf>
    <xf numFmtId="0" fontId="44" fillId="0" borderId="33" xfId="0" applyFont="1" applyBorder="1" applyAlignment="1">
      <alignment/>
    </xf>
    <xf numFmtId="0" fontId="21" fillId="0" borderId="29" xfId="0" applyFont="1" applyBorder="1" applyAlignment="1">
      <alignment horizontal="center"/>
    </xf>
    <xf numFmtId="166" fontId="21" fillId="0" borderId="38" xfId="0" applyNumberFormat="1" applyFont="1" applyBorder="1" applyAlignment="1">
      <alignment horizontal="right"/>
    </xf>
    <xf numFmtId="0" fontId="47" fillId="0" borderId="0" xfId="0" applyFont="1" applyFill="1" applyBorder="1" applyAlignment="1" quotePrefix="1">
      <alignment horizontal="left"/>
    </xf>
    <xf numFmtId="166" fontId="51" fillId="0" borderId="23" xfId="0" applyNumberFormat="1" applyFont="1" applyFill="1" applyBorder="1" applyAlignment="1">
      <alignment horizontal="right"/>
    </xf>
    <xf numFmtId="9" fontId="47" fillId="0" borderId="0" xfId="0" applyNumberFormat="1" applyFont="1" applyBorder="1" applyAlignment="1">
      <alignment/>
    </xf>
    <xf numFmtId="1" fontId="47" fillId="0" borderId="39" xfId="0" applyNumberFormat="1" applyFont="1" applyFill="1" applyBorder="1" applyAlignment="1">
      <alignment horizontal="right"/>
    </xf>
    <xf numFmtId="0" fontId="47" fillId="0" borderId="39" xfId="0" applyFont="1" applyBorder="1" applyAlignment="1">
      <alignment horizontal="center"/>
    </xf>
    <xf numFmtId="3" fontId="47" fillId="0" borderId="39" xfId="0" applyNumberFormat="1" applyFont="1" applyFill="1" applyBorder="1" applyAlignment="1">
      <alignment horizontal="right"/>
    </xf>
    <xf numFmtId="166" fontId="51" fillId="0" borderId="38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left"/>
    </xf>
    <xf numFmtId="0" fontId="47" fillId="35" borderId="40" xfId="0" applyFont="1" applyFill="1" applyBorder="1" applyAlignment="1">
      <alignment horizontal="right"/>
    </xf>
    <xf numFmtId="0" fontId="47" fillId="0" borderId="41" xfId="0" applyFont="1" applyFill="1" applyBorder="1" applyAlignment="1">
      <alignment horizontal="center"/>
    </xf>
    <xf numFmtId="3" fontId="47" fillId="0" borderId="40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horizontal="right"/>
    </xf>
    <xf numFmtId="0" fontId="21" fillId="0" borderId="42" xfId="0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59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6" fillId="0" borderId="33" xfId="0" applyFont="1" applyBorder="1" applyAlignment="1">
      <alignment horizontal="center"/>
    </xf>
    <xf numFmtId="2" fontId="21" fillId="0" borderId="2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66" fontId="47" fillId="0" borderId="23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 horizontal="right"/>
    </xf>
    <xf numFmtId="3" fontId="46" fillId="0" borderId="27" xfId="0" applyNumberFormat="1" applyFont="1" applyFill="1" applyBorder="1" applyAlignment="1">
      <alignment horizontal="right"/>
    </xf>
    <xf numFmtId="166" fontId="46" fillId="0" borderId="28" xfId="0" applyNumberFormat="1" applyFont="1" applyFill="1" applyBorder="1" applyAlignment="1">
      <alignment horizontal="right"/>
    </xf>
    <xf numFmtId="169" fontId="45" fillId="0" borderId="0" xfId="0" applyNumberFormat="1" applyFont="1" applyAlignment="1">
      <alignment horizontal="center"/>
    </xf>
    <xf numFmtId="9" fontId="45" fillId="0" borderId="0" xfId="0" applyNumberFormat="1" applyFont="1" applyAlignment="1">
      <alignment/>
    </xf>
    <xf numFmtId="0" fontId="44" fillId="0" borderId="43" xfId="0" applyFont="1" applyBorder="1" applyAlignment="1">
      <alignment horizontal="right"/>
    </xf>
    <xf numFmtId="0" fontId="44" fillId="0" borderId="44" xfId="0" applyFont="1" applyBorder="1" applyAlignment="1">
      <alignment horizontal="center"/>
    </xf>
    <xf numFmtId="0" fontId="44" fillId="0" borderId="44" xfId="0" applyFont="1" applyBorder="1" applyAlignment="1">
      <alignment/>
    </xf>
    <xf numFmtId="170" fontId="44" fillId="0" borderId="44" xfId="0" applyNumberFormat="1" applyFont="1" applyFill="1" applyBorder="1" applyAlignment="1">
      <alignment horizontal="center"/>
    </xf>
    <xf numFmtId="3" fontId="44" fillId="0" borderId="44" xfId="0" applyNumberFormat="1" applyFont="1" applyFill="1" applyBorder="1" applyAlignment="1">
      <alignment horizontal="center"/>
    </xf>
    <xf numFmtId="3" fontId="44" fillId="0" borderId="45" xfId="0" applyNumberFormat="1" applyFont="1" applyFill="1" applyBorder="1" applyAlignment="1">
      <alignment horizontal="right"/>
    </xf>
    <xf numFmtId="166" fontId="45" fillId="0" borderId="0" xfId="0" applyNumberFormat="1" applyFont="1" applyAlignment="1">
      <alignment horizontal="center"/>
    </xf>
    <xf numFmtId="167" fontId="45" fillId="0" borderId="0" xfId="0" applyNumberFormat="1" applyFont="1" applyAlignment="1">
      <alignment/>
    </xf>
    <xf numFmtId="3" fontId="0" fillId="0" borderId="21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3" fontId="0" fillId="0" borderId="23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 horizontal="right"/>
    </xf>
    <xf numFmtId="0" fontId="44" fillId="0" borderId="22" xfId="0" applyFont="1" applyBorder="1" applyAlignment="1">
      <alignment horizontal="left"/>
    </xf>
    <xf numFmtId="3" fontId="21" fillId="0" borderId="23" xfId="0" applyNumberFormat="1" applyFont="1" applyFill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44" fillId="0" borderId="14" xfId="0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 horizontal="right"/>
    </xf>
    <xf numFmtId="3" fontId="44" fillId="0" borderId="16" xfId="0" applyNumberFormat="1" applyFont="1" applyFill="1" applyBorder="1" applyAlignment="1">
      <alignment horizontal="right"/>
    </xf>
    <xf numFmtId="0" fontId="21" fillId="0" borderId="0" xfId="0" applyFont="1" applyBorder="1" applyAlignment="1" quotePrefix="1">
      <alignment horizontal="lef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47" xfId="0" applyFont="1" applyBorder="1" applyAlignment="1" quotePrefix="1">
      <alignment horizontal="right"/>
    </xf>
    <xf numFmtId="0" fontId="20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left"/>
    </xf>
    <xf numFmtId="0" fontId="21" fillId="0" borderId="41" xfId="0" applyFont="1" applyBorder="1" applyAlignment="1">
      <alignment/>
    </xf>
    <xf numFmtId="3" fontId="21" fillId="0" borderId="41" xfId="0" applyNumberFormat="1" applyFont="1" applyFill="1" applyBorder="1" applyAlignment="1">
      <alignment horizontal="right"/>
    </xf>
    <xf numFmtId="3" fontId="21" fillId="0" borderId="48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right"/>
    </xf>
    <xf numFmtId="3" fontId="44" fillId="0" borderId="49" xfId="0" applyNumberFormat="1" applyFont="1" applyFill="1" applyBorder="1" applyAlignment="1">
      <alignment horizontal="right"/>
    </xf>
    <xf numFmtId="3" fontId="44" fillId="0" borderId="23" xfId="0" applyNumberFormat="1" applyFont="1" applyFill="1" applyBorder="1" applyAlignment="1">
      <alignment horizontal="right"/>
    </xf>
    <xf numFmtId="0" fontId="21" fillId="0" borderId="46" xfId="0" applyFont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right"/>
    </xf>
    <xf numFmtId="3" fontId="44" fillId="0" borderId="14" xfId="0" applyNumberFormat="1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51" xfId="0" applyFont="1" applyBorder="1" applyAlignment="1">
      <alignment/>
    </xf>
    <xf numFmtId="0" fontId="44" fillId="0" borderId="15" xfId="0" applyFont="1" applyFill="1" applyBorder="1" applyAlignment="1">
      <alignment horizontal="center"/>
    </xf>
    <xf numFmtId="0" fontId="44" fillId="0" borderId="15" xfId="0" applyFont="1" applyBorder="1" applyAlignment="1">
      <alignment horizontal="right"/>
    </xf>
    <xf numFmtId="3" fontId="44" fillId="0" borderId="15" xfId="0" applyNumberFormat="1" applyFont="1" applyFill="1" applyBorder="1" applyAlignment="1">
      <alignment horizontal="center"/>
    </xf>
    <xf numFmtId="3" fontId="44" fillId="0" borderId="34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center"/>
    </xf>
    <xf numFmtId="0" fontId="60" fillId="0" borderId="0" xfId="0" applyFont="1" applyAlignment="1">
      <alignment horizontal="justify"/>
    </xf>
    <xf numFmtId="0" fontId="60" fillId="0" borderId="0" xfId="0" applyFont="1" applyAlignment="1">
      <alignment horizontal="right"/>
    </xf>
    <xf numFmtId="0" fontId="21" fillId="36" borderId="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 wrapText="1"/>
    </xf>
    <xf numFmtId="0" fontId="13" fillId="39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3" fontId="61" fillId="0" borderId="29" xfId="0" applyNumberFormat="1" applyFont="1" applyFill="1" applyBorder="1" applyAlignment="1">
      <alignment horizontal="right"/>
    </xf>
    <xf numFmtId="3" fontId="61" fillId="0" borderId="23" xfId="0" applyNumberFormat="1" applyFont="1" applyFill="1" applyBorder="1" applyAlignment="1">
      <alignment horizontal="right"/>
    </xf>
    <xf numFmtId="0" fontId="13" fillId="38" borderId="18" xfId="0" applyFont="1" applyFill="1" applyBorder="1" applyAlignment="1">
      <alignment horizontal="center" vertical="center" wrapText="1"/>
    </xf>
    <xf numFmtId="171" fontId="51" fillId="0" borderId="29" xfId="0" applyNumberFormat="1" applyFont="1" applyFill="1" applyBorder="1" applyAlignment="1">
      <alignment horizontal="right"/>
    </xf>
    <xf numFmtId="165" fontId="0" fillId="33" borderId="50" xfId="60" applyNumberFormat="1" applyFont="1" applyFill="1" applyBorder="1" applyAlignment="1">
      <alignment vertical="center" wrapText="1"/>
    </xf>
    <xf numFmtId="49" fontId="0" fillId="33" borderId="52" xfId="60" applyNumberFormat="1" applyFont="1" applyFill="1" applyBorder="1" applyAlignment="1">
      <alignment vertical="center" wrapText="1"/>
    </xf>
    <xf numFmtId="49" fontId="0" fillId="33" borderId="53" xfId="6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0" fillId="33" borderId="0" xfId="60" applyNumberFormat="1" applyFont="1" applyFill="1" applyBorder="1" applyAlignment="1">
      <alignment vertical="center" wrapText="1"/>
    </xf>
    <xf numFmtId="49" fontId="0" fillId="33" borderId="33" xfId="60" applyNumberFormat="1" applyFont="1" applyFill="1" applyBorder="1" applyAlignment="1">
      <alignment vertical="center" wrapText="1"/>
    </xf>
    <xf numFmtId="0" fontId="41" fillId="0" borderId="54" xfId="177" applyFont="1" applyBorder="1" applyAlignment="1">
      <alignment horizontal="right"/>
      <protection/>
    </xf>
    <xf numFmtId="0" fontId="41" fillId="0" borderId="53" xfId="177" applyFont="1" applyBorder="1" applyAlignment="1">
      <alignment horizontal="left"/>
      <protection/>
    </xf>
    <xf numFmtId="49" fontId="0" fillId="33" borderId="14" xfId="60" applyNumberFormat="1" applyFont="1" applyFill="1" applyBorder="1" applyAlignment="1">
      <alignment vertical="center" wrapText="1"/>
    </xf>
    <xf numFmtId="49" fontId="0" fillId="33" borderId="10" xfId="6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1" fillId="0" borderId="55" xfId="177" applyFont="1" applyBorder="1" applyAlignment="1">
      <alignment horizontal="right"/>
      <protection/>
    </xf>
    <xf numFmtId="0" fontId="41" fillId="0" borderId="10" xfId="177" applyFont="1" applyBorder="1" applyAlignment="1">
      <alignment horizontal="left"/>
      <protection/>
    </xf>
    <xf numFmtId="0" fontId="41" fillId="0" borderId="11" xfId="177" applyFont="1" applyBorder="1">
      <alignment/>
      <protection/>
    </xf>
    <xf numFmtId="0" fontId="41" fillId="0" borderId="11" xfId="177" applyFont="1" applyBorder="1" applyAlignment="1">
      <alignment/>
      <protection/>
    </xf>
    <xf numFmtId="0" fontId="41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55" xfId="0" applyNumberFormat="1" applyFont="1" applyBorder="1" applyAlignment="1">
      <alignment vertical="center"/>
    </xf>
    <xf numFmtId="4" fontId="2" fillId="0" borderId="54" xfId="0" applyNumberFormat="1" applyFont="1" applyBorder="1" applyAlignment="1">
      <alignment vertical="center"/>
    </xf>
    <xf numFmtId="3" fontId="2" fillId="0" borderId="56" xfId="60" applyNumberFormat="1" applyFont="1" applyBorder="1" applyAlignment="1">
      <alignment vertical="center"/>
    </xf>
    <xf numFmtId="3" fontId="2" fillId="0" borderId="57" xfId="60" applyNumberFormat="1" applyFont="1" applyBorder="1" applyAlignment="1" quotePrefix="1">
      <alignment vertical="center"/>
    </xf>
    <xf numFmtId="3" fontId="2" fillId="0" borderId="57" xfId="60" applyNumberFormat="1" applyFont="1" applyBorder="1" applyAlignment="1" quotePrefix="1">
      <alignment horizontal="right" vertical="center"/>
    </xf>
    <xf numFmtId="3" fontId="0" fillId="33" borderId="22" xfId="60" applyNumberFormat="1" applyFont="1" applyFill="1" applyBorder="1" applyAlignment="1">
      <alignment vertical="center" wrapText="1"/>
    </xf>
    <xf numFmtId="0" fontId="13" fillId="40" borderId="29" xfId="0" applyFont="1" applyFill="1" applyBorder="1" applyAlignment="1">
      <alignment vertical="center" wrapText="1"/>
    </xf>
    <xf numFmtId="0" fontId="13" fillId="40" borderId="38" xfId="0" applyFont="1" applyFill="1" applyBorder="1" applyAlignment="1">
      <alignment vertical="center" wrapText="1"/>
    </xf>
    <xf numFmtId="0" fontId="2" fillId="0" borderId="22" xfId="177" applyBorder="1" applyAlignment="1">
      <alignment horizontal="right"/>
      <protection/>
    </xf>
    <xf numFmtId="0" fontId="2" fillId="0" borderId="0" xfId="177" applyBorder="1" applyAlignment="1">
      <alignment horizontal="right"/>
      <protection/>
    </xf>
    <xf numFmtId="0" fontId="2" fillId="0" borderId="29" xfId="177" applyBorder="1">
      <alignment/>
      <protection/>
    </xf>
    <xf numFmtId="0" fontId="0" fillId="0" borderId="29" xfId="0" applyBorder="1" applyAlignment="1">
      <alignment vertical="center"/>
    </xf>
    <xf numFmtId="0" fontId="0" fillId="13" borderId="27" xfId="0" applyFill="1" applyBorder="1" applyAlignment="1">
      <alignment horizontal="center" vertical="center" textRotation="90" wrapText="1"/>
    </xf>
    <xf numFmtId="0" fontId="0" fillId="13" borderId="58" xfId="0" applyFill="1" applyBorder="1" applyAlignment="1">
      <alignment horizontal="center" vertical="center" textRotation="90" wrapText="1"/>
    </xf>
    <xf numFmtId="0" fontId="0" fillId="41" borderId="59" xfId="0" applyFill="1" applyBorder="1" applyAlignment="1">
      <alignment horizontal="center" vertical="center" textRotation="90" wrapText="1"/>
    </xf>
    <xf numFmtId="0" fontId="0" fillId="41" borderId="27" xfId="0" applyFill="1" applyBorder="1" applyAlignment="1">
      <alignment horizontal="center" vertical="center" textRotation="90" wrapText="1"/>
    </xf>
    <xf numFmtId="0" fontId="0" fillId="35" borderId="27" xfId="0" applyFill="1" applyBorder="1" applyAlignment="1">
      <alignment horizontal="center" vertical="center" textRotation="90" wrapText="1"/>
    </xf>
    <xf numFmtId="0" fontId="0" fillId="14" borderId="59" xfId="0" applyFill="1" applyBorder="1" applyAlignment="1">
      <alignment horizontal="center" vertical="center" textRotation="90" wrapText="1"/>
    </xf>
    <xf numFmtId="0" fontId="0" fillId="14" borderId="27" xfId="0" applyFill="1" applyBorder="1" applyAlignment="1">
      <alignment horizontal="center" vertical="center" textRotation="90" wrapText="1"/>
    </xf>
    <xf numFmtId="0" fontId="0" fillId="14" borderId="60" xfId="0" applyFill="1" applyBorder="1" applyAlignment="1">
      <alignment horizontal="center" vertical="center" textRotation="90" wrapText="1"/>
    </xf>
    <xf numFmtId="0" fontId="0" fillId="17" borderId="27" xfId="0" applyFill="1" applyBorder="1" applyAlignment="1">
      <alignment horizontal="center" vertical="center" textRotation="90" wrapText="1"/>
    </xf>
    <xf numFmtId="0" fontId="0" fillId="42" borderId="27" xfId="0" applyFill="1" applyBorder="1" applyAlignment="1">
      <alignment horizontal="center" vertical="center" wrapText="1"/>
    </xf>
    <xf numFmtId="0" fontId="0" fillId="42" borderId="28" xfId="0" applyFill="1" applyBorder="1" applyAlignment="1">
      <alignment horizontal="center" vertical="center" textRotation="90" wrapText="1"/>
    </xf>
    <xf numFmtId="165" fontId="0" fillId="33" borderId="46" xfId="60" applyNumberFormat="1" applyFont="1" applyFill="1" applyBorder="1" applyAlignment="1">
      <alignment horizontal="right" vertical="center" wrapText="1"/>
    </xf>
    <xf numFmtId="0" fontId="62" fillId="0" borderId="54" xfId="177" applyFont="1" applyBorder="1" applyAlignment="1">
      <alignment horizontal="right"/>
      <protection/>
    </xf>
    <xf numFmtId="0" fontId="62" fillId="0" borderId="53" xfId="177" applyFont="1" applyBorder="1" applyAlignment="1">
      <alignment horizontal="left"/>
      <protection/>
    </xf>
    <xf numFmtId="0" fontId="62" fillId="0" borderId="18" xfId="177" applyFont="1" applyBorder="1">
      <alignment/>
      <protection/>
    </xf>
    <xf numFmtId="0" fontId="63" fillId="0" borderId="18" xfId="177" applyFont="1" applyBorder="1" applyAlignment="1">
      <alignment/>
      <protection/>
    </xf>
    <xf numFmtId="4" fontId="62" fillId="0" borderId="18" xfId="0" applyNumberFormat="1" applyFont="1" applyBorder="1" applyAlignment="1">
      <alignment vertical="center"/>
    </xf>
    <xf numFmtId="4" fontId="62" fillId="0" borderId="54" xfId="0" applyNumberFormat="1" applyFont="1" applyBorder="1" applyAlignment="1">
      <alignment vertical="center"/>
    </xf>
    <xf numFmtId="3" fontId="63" fillId="0" borderId="57" xfId="60" applyNumberFormat="1" applyFont="1" applyBorder="1" applyAlignment="1">
      <alignment vertical="center"/>
    </xf>
    <xf numFmtId="0" fontId="62" fillId="0" borderId="61" xfId="177" applyFont="1" applyBorder="1" applyAlignment="1">
      <alignment horizontal="right"/>
      <protection/>
    </xf>
    <xf numFmtId="0" fontId="62" fillId="0" borderId="12" xfId="177" applyFont="1" applyBorder="1" applyAlignment="1">
      <alignment horizontal="left"/>
      <protection/>
    </xf>
    <xf numFmtId="0" fontId="62" fillId="0" borderId="13" xfId="177" applyFont="1" applyBorder="1">
      <alignment/>
      <protection/>
    </xf>
    <xf numFmtId="0" fontId="63" fillId="0" borderId="13" xfId="177" applyFont="1" applyBorder="1" applyAlignment="1">
      <alignment/>
      <protection/>
    </xf>
    <xf numFmtId="4" fontId="62" fillId="0" borderId="13" xfId="0" applyNumberFormat="1" applyFont="1" applyBorder="1" applyAlignment="1">
      <alignment vertical="center"/>
    </xf>
    <xf numFmtId="4" fontId="62" fillId="0" borderId="61" xfId="0" applyNumberFormat="1" applyFont="1" applyBorder="1" applyAlignment="1">
      <alignment vertical="center"/>
    </xf>
    <xf numFmtId="3" fontId="63" fillId="0" borderId="57" xfId="60" applyNumberFormat="1" applyFont="1" applyBorder="1" applyAlignment="1" quotePrefix="1">
      <alignment horizontal="right" vertical="center"/>
    </xf>
    <xf numFmtId="3" fontId="63" fillId="0" borderId="57" xfId="60" applyNumberFormat="1" applyFont="1" applyBorder="1" applyAlignment="1">
      <alignment horizontal="right" vertical="center"/>
    </xf>
    <xf numFmtId="0" fontId="13" fillId="37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64" fillId="0" borderId="31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 horizontal="right"/>
    </xf>
    <xf numFmtId="3" fontId="64" fillId="0" borderId="13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/>
    </xf>
    <xf numFmtId="3" fontId="21" fillId="0" borderId="35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right"/>
    </xf>
    <xf numFmtId="3" fontId="51" fillId="35" borderId="40" xfId="0" applyNumberFormat="1" applyFont="1" applyFill="1" applyBorder="1" applyAlignment="1">
      <alignment horizontal="right"/>
    </xf>
    <xf numFmtId="0" fontId="51" fillId="0" borderId="4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3" fontId="2" fillId="0" borderId="57" xfId="60" applyNumberFormat="1" applyFont="1" applyBorder="1" applyAlignment="1" quotePrefix="1">
      <alignment horizontal="right" vertical="center"/>
    </xf>
    <xf numFmtId="3" fontId="63" fillId="0" borderId="17" xfId="60" applyNumberFormat="1" applyFont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 wrapText="1"/>
    </xf>
    <xf numFmtId="164" fontId="0" fillId="33" borderId="25" xfId="60" applyNumberFormat="1" applyFont="1" applyFill="1" applyBorder="1" applyAlignment="1">
      <alignment horizontal="center" vertical="center" wrapText="1"/>
    </xf>
    <xf numFmtId="164" fontId="0" fillId="33" borderId="26" xfId="6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 wrapText="1"/>
    </xf>
    <xf numFmtId="164" fontId="13" fillId="33" borderId="0" xfId="60" applyNumberFormat="1" applyFont="1" applyFill="1" applyAlignment="1">
      <alignment horizontal="right" vertical="center" wrapText="1"/>
    </xf>
    <xf numFmtId="0" fontId="22" fillId="0" borderId="46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65" fontId="0" fillId="33" borderId="50" xfId="60" applyNumberFormat="1" applyFont="1" applyFill="1" applyBorder="1" applyAlignment="1">
      <alignment horizontal="right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49" fontId="0" fillId="33" borderId="52" xfId="60" applyNumberFormat="1" applyFont="1" applyFill="1" applyBorder="1" applyAlignment="1">
      <alignment horizontal="center" vertical="center" wrapText="1"/>
    </xf>
    <xf numFmtId="49" fontId="0" fillId="33" borderId="53" xfId="6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165" fontId="0" fillId="33" borderId="50" xfId="60" applyNumberFormat="1" applyFont="1" applyFill="1" applyBorder="1" applyAlignment="1">
      <alignment horizontal="center" vertical="center" wrapText="1"/>
    </xf>
    <xf numFmtId="165" fontId="0" fillId="33" borderId="52" xfId="60" applyNumberFormat="1" applyFont="1" applyFill="1" applyBorder="1" applyAlignment="1">
      <alignment horizontal="center" vertical="center" wrapText="1"/>
    </xf>
    <xf numFmtId="165" fontId="0" fillId="33" borderId="53" xfId="60" applyNumberFormat="1" applyFont="1" applyFill="1" applyBorder="1" applyAlignment="1">
      <alignment horizontal="center" vertical="center" wrapText="1"/>
    </xf>
    <xf numFmtId="0" fontId="23" fillId="17" borderId="13" xfId="0" applyFont="1" applyFill="1" applyBorder="1" applyAlignment="1">
      <alignment horizontal="center" vertical="center" wrapText="1"/>
    </xf>
    <xf numFmtId="0" fontId="23" fillId="17" borderId="61" xfId="0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 textRotation="90" wrapText="1"/>
    </xf>
    <xf numFmtId="0" fontId="0" fillId="41" borderId="59" xfId="0" applyFill="1" applyBorder="1" applyAlignment="1">
      <alignment horizontal="center" vertical="center" textRotation="90" wrapText="1"/>
    </xf>
    <xf numFmtId="0" fontId="0" fillId="13" borderId="63" xfId="0" applyFill="1" applyBorder="1" applyAlignment="1">
      <alignment horizontal="center" vertical="center" textRotation="90" wrapText="1"/>
    </xf>
    <xf numFmtId="0" fontId="0" fillId="13" borderId="59" xfId="0" applyFill="1" applyBorder="1" applyAlignment="1">
      <alignment horizontal="center" vertical="center" textRotation="90" wrapText="1"/>
    </xf>
    <xf numFmtId="0" fontId="0" fillId="13" borderId="27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13" fillId="39" borderId="62" xfId="0" applyFont="1" applyFill="1" applyBorder="1" applyAlignment="1">
      <alignment horizontal="center" vertical="center" wrapText="1"/>
    </xf>
    <xf numFmtId="0" fontId="13" fillId="39" borderId="29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3" fillId="38" borderId="62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49" fontId="0" fillId="33" borderId="65" xfId="60" applyNumberFormat="1" applyFont="1" applyFill="1" applyBorder="1" applyAlignment="1">
      <alignment horizontal="center" vertical="center" wrapText="1"/>
    </xf>
    <xf numFmtId="49" fontId="0" fillId="33" borderId="66" xfId="6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3" borderId="50" xfId="60" applyNumberFormat="1" applyFont="1" applyFill="1" applyBorder="1" applyAlignment="1">
      <alignment horizontal="center" vertical="center" wrapText="1"/>
    </xf>
    <xf numFmtId="49" fontId="0" fillId="33" borderId="53" xfId="60" applyNumberFormat="1" applyFont="1" applyFill="1" applyBorder="1" applyAlignment="1">
      <alignment horizontal="center" vertical="center" wrapText="1"/>
    </xf>
    <xf numFmtId="0" fontId="63" fillId="0" borderId="54" xfId="177" applyFont="1" applyBorder="1" applyAlignment="1">
      <alignment horizontal="center"/>
      <protection/>
    </xf>
    <xf numFmtId="0" fontId="63" fillId="0" borderId="52" xfId="177" applyFont="1" applyBorder="1" applyAlignment="1">
      <alignment horizontal="center"/>
      <protection/>
    </xf>
    <xf numFmtId="0" fontId="63" fillId="0" borderId="53" xfId="177" applyFont="1" applyBorder="1" applyAlignment="1">
      <alignment horizontal="center"/>
      <protection/>
    </xf>
    <xf numFmtId="0" fontId="63" fillId="0" borderId="61" xfId="177" applyFont="1" applyBorder="1" applyAlignment="1">
      <alignment horizontal="center"/>
      <protection/>
    </xf>
    <xf numFmtId="0" fontId="63" fillId="0" borderId="15" xfId="177" applyFont="1" applyBorder="1" applyAlignment="1">
      <alignment horizontal="center"/>
      <protection/>
    </xf>
    <xf numFmtId="0" fontId="63" fillId="0" borderId="12" xfId="177" applyFont="1" applyBorder="1" applyAlignment="1">
      <alignment horizontal="center"/>
      <protection/>
    </xf>
    <xf numFmtId="0" fontId="22" fillId="17" borderId="67" xfId="0" applyFont="1" applyFill="1" applyBorder="1" applyAlignment="1">
      <alignment horizontal="center" vertical="center"/>
    </xf>
    <xf numFmtId="0" fontId="22" fillId="17" borderId="58" xfId="0" applyFont="1" applyFill="1" applyBorder="1" applyAlignment="1">
      <alignment horizontal="center" vertical="center"/>
    </xf>
    <xf numFmtId="0" fontId="22" fillId="17" borderId="11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 wrapText="1"/>
    </xf>
    <xf numFmtId="165" fontId="0" fillId="33" borderId="68" xfId="60" applyNumberFormat="1" applyFont="1" applyFill="1" applyBorder="1" applyAlignment="1">
      <alignment horizontal="center" vertical="center" wrapText="1"/>
    </xf>
    <xf numFmtId="165" fontId="0" fillId="33" borderId="47" xfId="60" applyNumberFormat="1" applyFont="1" applyFill="1" applyBorder="1" applyAlignment="1">
      <alignment horizontal="center" vertical="center" wrapText="1"/>
    </xf>
    <xf numFmtId="49" fontId="0" fillId="33" borderId="49" xfId="60" applyNumberFormat="1" applyFont="1" applyFill="1" applyBorder="1" applyAlignment="1">
      <alignment horizontal="center" vertical="center" wrapText="1"/>
    </xf>
    <xf numFmtId="49" fontId="0" fillId="33" borderId="41" xfId="6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165" fontId="0" fillId="33" borderId="51" xfId="60" applyNumberFormat="1" applyFont="1" applyFill="1" applyBorder="1" applyAlignment="1">
      <alignment horizontal="center" vertical="center" wrapText="1"/>
    </xf>
    <xf numFmtId="165" fontId="0" fillId="33" borderId="15" xfId="60" applyNumberFormat="1" applyFont="1" applyFill="1" applyBorder="1" applyAlignment="1">
      <alignment horizontal="center" vertical="center" wrapText="1"/>
    </xf>
    <xf numFmtId="165" fontId="0" fillId="33" borderId="12" xfId="6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Border="1" applyAlignment="1">
      <alignment horizontal="left" wrapText="1"/>
    </xf>
    <xf numFmtId="0" fontId="51" fillId="0" borderId="33" xfId="0" applyFont="1" applyBorder="1" applyAlignment="1">
      <alignment horizontal="left" wrapText="1"/>
    </xf>
    <xf numFmtId="0" fontId="1" fillId="0" borderId="0" xfId="61" applyFont="1" applyFill="1" applyBorder="1" applyAlignment="1">
      <alignment horizontal="left"/>
      <protection/>
    </xf>
    <xf numFmtId="0" fontId="1" fillId="0" borderId="33" xfId="61" applyFont="1" applyFill="1" applyBorder="1" applyAlignment="1">
      <alignment horizontal="left"/>
      <protection/>
    </xf>
    <xf numFmtId="0" fontId="1" fillId="0" borderId="0" xfId="61" applyFont="1" applyFill="1" applyBorder="1" applyAlignment="1">
      <alignment horizontal="left" wrapText="1"/>
      <protection/>
    </xf>
    <xf numFmtId="0" fontId="1" fillId="0" borderId="33" xfId="61" applyFont="1" applyFill="1" applyBorder="1" applyAlignment="1">
      <alignment horizontal="left" wrapText="1"/>
      <protection/>
    </xf>
    <xf numFmtId="0" fontId="21" fillId="0" borderId="20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</cellXfs>
  <cellStyles count="2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  <cellStyle name="Neutrální" xfId="22"/>
    <cellStyle name="Kontrolní buňka" xfId="23"/>
    <cellStyle name="Název" xfId="24"/>
    <cellStyle name="Nadpis 1" xfId="25"/>
    <cellStyle name="Nadpis 2" xfId="26"/>
    <cellStyle name="Nadpis 3" xfId="27"/>
    <cellStyle name="Nadpis 4" xfId="28"/>
    <cellStyle name="Vstup" xfId="29"/>
    <cellStyle name="Výstup" xfId="30"/>
    <cellStyle name="Výpočet" xfId="31"/>
    <cellStyle name="Propojená buňka" xfId="32"/>
    <cellStyle name="Text upozornění" xfId="33"/>
    <cellStyle name="Vysvětlující text" xfId="34"/>
    <cellStyle name="Celkem" xfId="35"/>
    <cellStyle name="Zvýraznění 1" xfId="36"/>
    <cellStyle name="20 % – Zvýraznění1" xfId="37"/>
    <cellStyle name="40 % – Zvýraznění1" xfId="38"/>
    <cellStyle name="60 % – Zvýraznění1" xfId="39"/>
    <cellStyle name="Zvýraznění 2" xfId="40"/>
    <cellStyle name="20 % – Zvýraznění2" xfId="41"/>
    <cellStyle name="40 % – Zvýraznění2" xfId="42"/>
    <cellStyle name="60 % – Zvýraznění2" xfId="43"/>
    <cellStyle name="Zvýraznění 3" xfId="44"/>
    <cellStyle name="20 % – Zvýraznění3" xfId="45"/>
    <cellStyle name="40 % – Zvýraznění3" xfId="46"/>
    <cellStyle name="60 % – Zvýraznění3" xfId="47"/>
    <cellStyle name="Zvýraznění 4" xfId="48"/>
    <cellStyle name="20 % – Zvýraznění4" xfId="49"/>
    <cellStyle name="40 % – Zvýraznění4" xfId="50"/>
    <cellStyle name="60 % – Zvýraznění4" xfId="51"/>
    <cellStyle name="Zvýraznění 5" xfId="52"/>
    <cellStyle name="20 % – Zvýraznění5" xfId="53"/>
    <cellStyle name="40 % – Zvýraznění5" xfId="54"/>
    <cellStyle name="60 % – Zvýraznění5" xfId="55"/>
    <cellStyle name="Zvýraznění 6" xfId="56"/>
    <cellStyle name="20 % – Zvýraznění6" xfId="57"/>
    <cellStyle name="40 % – Zvýraznění6" xfId="58"/>
    <cellStyle name="60 % – Zvýraznění6" xfId="59"/>
    <cellStyle name="Čárka" xfId="60"/>
    <cellStyle name="normální_D11-SGGT" xfId="61"/>
    <cellStyle name="normální 2" xfId="62"/>
    <cellStyle name="normální 3" xfId="63"/>
    <cellStyle name="normální 4" xfId="64"/>
    <cellStyle name="normální 5" xfId="65"/>
    <cellStyle name="normální 5 2" xfId="66"/>
    <cellStyle name="normální 6" xfId="67"/>
    <cellStyle name="normální 5 4" xfId="68"/>
    <cellStyle name="normální 7" xfId="69"/>
    <cellStyle name="Správně 2" xfId="70"/>
    <cellStyle name="Chybně 2" xfId="71"/>
    <cellStyle name="Neutrální 2" xfId="72"/>
    <cellStyle name="Kontrolní buňka 2" xfId="73"/>
    <cellStyle name="Název 2" xfId="74"/>
    <cellStyle name="Nadpis 1 2" xfId="75"/>
    <cellStyle name="Nadpis 2 2" xfId="76"/>
    <cellStyle name="Nadpis 3 2" xfId="77"/>
    <cellStyle name="Nadpis 4 2" xfId="78"/>
    <cellStyle name="Vstup 2" xfId="79"/>
    <cellStyle name="Výstup 2" xfId="80"/>
    <cellStyle name="Výpočet 2" xfId="81"/>
    <cellStyle name="Propojená buňka 2" xfId="82"/>
    <cellStyle name="Text upozornění 2" xfId="83"/>
    <cellStyle name="Vysvětlující text 2" xfId="84"/>
    <cellStyle name="Celkem 2" xfId="85"/>
    <cellStyle name="Zvýraznění 1 2" xfId="86"/>
    <cellStyle name="20 % – Zvýraznění1 2" xfId="87"/>
    <cellStyle name="40 % – Zvýraznění1 2" xfId="88"/>
    <cellStyle name="60 % – Zvýraznění1 2" xfId="89"/>
    <cellStyle name="Zvýraznění 2 2" xfId="90"/>
    <cellStyle name="20 % – Zvýraznění2 2" xfId="91"/>
    <cellStyle name="40 % – Zvýraznění2 2" xfId="92"/>
    <cellStyle name="60 % – Zvýraznění2 2" xfId="93"/>
    <cellStyle name="Zvýraznění 3 2" xfId="94"/>
    <cellStyle name="20 % – Zvýraznění3 2" xfId="95"/>
    <cellStyle name="40 % – Zvýraznění3 2" xfId="96"/>
    <cellStyle name="60 % – Zvýraznění3 2" xfId="97"/>
    <cellStyle name="Zvýraznění 4 2" xfId="98"/>
    <cellStyle name="20 % – Zvýraznění4 2" xfId="99"/>
    <cellStyle name="40 % – Zvýraznění4 2" xfId="100"/>
    <cellStyle name="60 % – Zvýraznění4 2" xfId="101"/>
    <cellStyle name="Zvýraznění 5 2" xfId="102"/>
    <cellStyle name="20 % – Zvýraznění5 2" xfId="103"/>
    <cellStyle name="40 % – Zvýraznění5 2" xfId="104"/>
    <cellStyle name="60 % – Zvýraznění5 2" xfId="105"/>
    <cellStyle name="Zvýraznění 6 2" xfId="106"/>
    <cellStyle name="20 % – Zvýraznění6 2" xfId="107"/>
    <cellStyle name="40 % – Zvýraznění6 2" xfId="108"/>
    <cellStyle name="60 % – Zvýraznění6 2" xfId="109"/>
    <cellStyle name="čárky 2" xfId="110"/>
    <cellStyle name="měny 2" xfId="111"/>
    <cellStyle name="normální 5 3" xfId="112"/>
    <cellStyle name="normální 5 2 2" xfId="113"/>
    <cellStyle name="normální 5 5" xfId="114"/>
    <cellStyle name="normální 5 2 3" xfId="115"/>
    <cellStyle name="normální 6 2" xfId="116"/>
    <cellStyle name="normální 5 4 2" xfId="117"/>
    <cellStyle name="normální 5 3 2" xfId="118"/>
    <cellStyle name="normální 5 2 2 2" xfId="119"/>
    <cellStyle name="normální 8" xfId="120"/>
    <cellStyle name="normální 5 7" xfId="121"/>
    <cellStyle name="normální 9" xfId="122"/>
    <cellStyle name="Správně 3" xfId="123"/>
    <cellStyle name="Chybně 3" xfId="124"/>
    <cellStyle name="Neutrální 3" xfId="125"/>
    <cellStyle name="Kontrolní buňka 3" xfId="126"/>
    <cellStyle name="Název 3" xfId="127"/>
    <cellStyle name="Nadpis 1 3" xfId="128"/>
    <cellStyle name="Nadpis 2 3" xfId="129"/>
    <cellStyle name="Nadpis 3 3" xfId="130"/>
    <cellStyle name="Nadpis 4 3" xfId="131"/>
    <cellStyle name="Vstup 3" xfId="132"/>
    <cellStyle name="Výstup 3" xfId="133"/>
    <cellStyle name="Výpočet 3" xfId="134"/>
    <cellStyle name="Propojená buňka 3" xfId="135"/>
    <cellStyle name="Text upozornění 3" xfId="136"/>
    <cellStyle name="Vysvětlující text 3" xfId="137"/>
    <cellStyle name="Celkem 3" xfId="138"/>
    <cellStyle name="Zvýraznění 1 3" xfId="139"/>
    <cellStyle name="20 % – Zvýraznění1 3" xfId="140"/>
    <cellStyle name="40 % – Zvýraznění1 3" xfId="141"/>
    <cellStyle name="60 % – Zvýraznění1 3" xfId="142"/>
    <cellStyle name="Zvýraznění 2 3" xfId="143"/>
    <cellStyle name="20 % – Zvýraznění2 3" xfId="144"/>
    <cellStyle name="40 % – Zvýraznění2 3" xfId="145"/>
    <cellStyle name="60 % – Zvýraznění2 3" xfId="146"/>
    <cellStyle name="Zvýraznění 3 3" xfId="147"/>
    <cellStyle name="20 % – Zvýraznění3 3" xfId="148"/>
    <cellStyle name="40 % – Zvýraznění3 3" xfId="149"/>
    <cellStyle name="60 % – Zvýraznění3 3" xfId="150"/>
    <cellStyle name="Zvýraznění 4 3" xfId="151"/>
    <cellStyle name="20 % – Zvýraznění4 3" xfId="152"/>
    <cellStyle name="40 % – Zvýraznění4 3" xfId="153"/>
    <cellStyle name="60 % – Zvýraznění4 3" xfId="154"/>
    <cellStyle name="Zvýraznění 5 3" xfId="155"/>
    <cellStyle name="20 % – Zvýraznění5 3" xfId="156"/>
    <cellStyle name="40 % – Zvýraznění5 3" xfId="157"/>
    <cellStyle name="60 % – Zvýraznění5 3" xfId="158"/>
    <cellStyle name="Zvýraznění 6 3" xfId="159"/>
    <cellStyle name="20 % – Zvýraznění6 3" xfId="160"/>
    <cellStyle name="40 % – Zvýraznění6 3" xfId="161"/>
    <cellStyle name="60 % – Zvýraznění6 3" xfId="162"/>
    <cellStyle name="čárky 3" xfId="163"/>
    <cellStyle name="měny 3" xfId="164"/>
    <cellStyle name="normální 5 6" xfId="165"/>
    <cellStyle name="normální 5 2 4" xfId="166"/>
    <cellStyle name="normální 6 3" xfId="167"/>
    <cellStyle name="normální 5 4 3" xfId="168"/>
    <cellStyle name="normální 5 3 3" xfId="169"/>
    <cellStyle name="normální 5 2 2 3" xfId="170"/>
    <cellStyle name="normální 5 5 2" xfId="171"/>
    <cellStyle name="normální 5 2 3 2" xfId="172"/>
    <cellStyle name="normální 6 2 2" xfId="173"/>
    <cellStyle name="normální 5 4 2 2" xfId="174"/>
    <cellStyle name="normální 5 3 2 2" xfId="175"/>
    <cellStyle name="normální 5 2 2 2 2" xfId="176"/>
    <cellStyle name="normální 10" xfId="177"/>
    <cellStyle name="normální 11" xfId="178"/>
    <cellStyle name="Styl 1" xfId="179"/>
    <cellStyle name="normální 12" xfId="180"/>
    <cellStyle name="Název 4" xfId="181"/>
    <cellStyle name="Nadpis 1 4" xfId="182"/>
    <cellStyle name="Nadpis 2 4" xfId="183"/>
    <cellStyle name="Nadpis 3 4" xfId="184"/>
    <cellStyle name="Nadpis 4 4" xfId="185"/>
    <cellStyle name="Správně 4" xfId="186"/>
    <cellStyle name="Chybně 4" xfId="187"/>
    <cellStyle name="Neutrální 4" xfId="188"/>
    <cellStyle name="Vstup 4" xfId="189"/>
    <cellStyle name="Výstup 4" xfId="190"/>
    <cellStyle name="Výpočet 4" xfId="191"/>
    <cellStyle name="Propojená buňka 4" xfId="192"/>
    <cellStyle name="Kontrolní buňka 4" xfId="193"/>
    <cellStyle name="Text upozornění 4" xfId="194"/>
    <cellStyle name="Poznámka 2" xfId="195"/>
    <cellStyle name="Vysvětlující text 4" xfId="196"/>
    <cellStyle name="Celkem 4" xfId="197"/>
    <cellStyle name="Zvýraznění 1 4" xfId="198"/>
    <cellStyle name="20 % – Zvýraznění1 4" xfId="199"/>
    <cellStyle name="40 % – Zvýraznění1 4" xfId="200"/>
    <cellStyle name="60 % – Zvýraznění1 4" xfId="201"/>
    <cellStyle name="Zvýraznění 2 4" xfId="202"/>
    <cellStyle name="20 % – Zvýraznění2 4" xfId="203"/>
    <cellStyle name="40 % – Zvýraznění2 4" xfId="204"/>
    <cellStyle name="60 % – Zvýraznění2 4" xfId="205"/>
    <cellStyle name="Zvýraznění 3 4" xfId="206"/>
    <cellStyle name="20 % – Zvýraznění3 4" xfId="207"/>
    <cellStyle name="40 % – Zvýraznění3 4" xfId="208"/>
    <cellStyle name="60 % – Zvýraznění3 4" xfId="209"/>
    <cellStyle name="Zvýraznění 4 4" xfId="210"/>
    <cellStyle name="20 % – Zvýraznění4 4" xfId="211"/>
    <cellStyle name="40 % – Zvýraznění4 4" xfId="212"/>
    <cellStyle name="60 % – Zvýraznění4 4" xfId="213"/>
    <cellStyle name="Zvýraznění 5 4" xfId="214"/>
    <cellStyle name="20 % – Zvýraznění5 4" xfId="215"/>
    <cellStyle name="40 % – Zvýraznění5 4" xfId="216"/>
    <cellStyle name="60 % – Zvýraznění5 4" xfId="217"/>
    <cellStyle name="Zvýraznění 6 4" xfId="218"/>
    <cellStyle name="20 % – Zvýraznění6 4" xfId="219"/>
    <cellStyle name="40 % – Zvýraznění6 4" xfId="220"/>
    <cellStyle name="60 % – Zvýraznění6 4" xfId="221"/>
  </cellStyles>
  <dxfs count="90">
    <dxf>
      <fill>
        <patternFill>
          <bgColor rgb="FF7DDDF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7DDDF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ABDBFF"/>
        </patternFill>
      </fill>
      <border/>
    </dxf>
    <dxf>
      <fill>
        <patternFill>
          <bgColor rgb="FFA3F199"/>
        </patternFill>
      </fill>
      <border/>
    </dxf>
    <dxf>
      <fill>
        <patternFill>
          <bgColor rgb="FF93E3FF"/>
        </patternFill>
      </fill>
      <border/>
    </dxf>
    <dxf>
      <font>
        <color theme="0"/>
      </font>
      <border/>
    </dxf>
    <dxf>
      <fill>
        <patternFill>
          <bgColor rgb="FF7DDDF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A3F199"/>
        </patternFill>
      </fill>
      <border/>
    </dxf>
    <dxf>
      <fill>
        <patternFill>
          <bgColor rgb="FFA3F199"/>
        </patternFill>
      </fill>
      <border/>
    </dxf>
    <dxf>
      <fill>
        <patternFill>
          <bgColor rgb="FFA3F199"/>
        </patternFill>
      </fill>
      <border/>
    </dxf>
    <dxf>
      <fill>
        <patternFill>
          <bgColor rgb="FFA3F199"/>
        </patternFill>
      </fill>
      <border/>
    </dxf>
    <dxf>
      <fill>
        <patternFill>
          <bgColor rgb="FF93E3FF"/>
        </patternFill>
      </fill>
      <border/>
    </dxf>
    <dxf>
      <font>
        <color theme="0"/>
      </font>
      <border/>
    </dxf>
    <dxf>
      <fill>
        <patternFill>
          <bgColor rgb="FFFF9933"/>
        </patternFill>
      </fill>
      <border/>
    </dxf>
    <dxf>
      <fill>
        <patternFill>
          <bgColor rgb="FFABDBFF"/>
        </patternFill>
      </fill>
      <border/>
    </dxf>
    <dxf>
      <fill>
        <patternFill>
          <bgColor rgb="FF93E3FF"/>
        </patternFill>
      </fill>
      <border/>
    </dxf>
    <dxf>
      <font>
        <color theme="0"/>
      </font>
      <border/>
    </dxf>
    <dxf>
      <fill>
        <patternFill>
          <bgColor rgb="FFFFFF00"/>
        </patternFill>
      </fill>
      <border/>
    </dxf>
    <dxf>
      <fill>
        <patternFill>
          <bgColor rgb="FF93E3FF"/>
        </patternFill>
      </fill>
      <border/>
    </dxf>
    <dxf>
      <font>
        <color theme="0"/>
      </font>
      <border/>
    </dxf>
    <dxf>
      <fill>
        <patternFill>
          <bgColor rgb="FF7DDDF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FF9933"/>
        </patternFill>
      </fill>
      <border/>
    </dxf>
    <dxf>
      <fill>
        <patternFill>
          <bgColor rgb="FFFF9933"/>
        </patternFill>
      </fill>
      <border/>
    </dxf>
    <dxf>
      <fill>
        <patternFill>
          <bgColor rgb="FFABDB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7DDDFF"/>
        </patternFill>
      </fill>
      <border/>
    </dxf>
    <dxf>
      <fill>
        <patternFill>
          <bgColor rgb="FFBAE18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33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ABDBFF"/>
        </patternFill>
      </fill>
      <border/>
    </dxf>
    <dxf>
      <fill>
        <patternFill>
          <bgColor rgb="FFA3F199"/>
        </patternFill>
      </fill>
      <border/>
    </dxf>
    <dxf>
      <fill>
        <patternFill>
          <bgColor rgb="FF93E3FF"/>
        </patternFill>
      </fill>
      <border/>
    </dxf>
    <dxf>
      <font>
        <color theme="0"/>
      </font>
      <border/>
    </dxf>
    <dxf>
      <font>
        <b/>
        <i/>
      </font>
    </dxf>
    <dxf>
      <font>
        <b/>
        <i/>
      </font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theme="7" tint="0.7999799847602844"/>
        </patternFill>
      </fill>
    </dxf>
    <dxf>
      <font>
        <b/>
        <i val="0"/>
        <color auto="1"/>
      </font>
      <fill>
        <patternFill>
          <bgColor theme="7" tint="0.7999799847602844"/>
        </patternFill>
      </fill>
    </dxf>
    <dxf>
      <font>
        <b val="0"/>
        <i val="0"/>
      </font>
      <border>
        <left style="medium"/>
        <right style="medium"/>
        <top style="medium"/>
        <bottom style="medium"/>
        <vertical style="thin"/>
        <horizontal style="thin"/>
      </border>
    </dxf>
    <dxf>
      <font>
        <b/>
        <i/>
      </font>
    </dxf>
    <dxf>
      <font>
        <b/>
        <i/>
      </font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b/>
        <i val="0"/>
      </font>
    </dxf>
    <dxf>
      <font>
        <b/>
        <i val="0"/>
        <color theme="3"/>
      </font>
      <fill>
        <patternFill>
          <bgColor rgb="FFEAEAEA"/>
        </patternFill>
      </fill>
    </dxf>
    <dxf>
      <font>
        <b/>
        <i val="0"/>
        <color theme="3"/>
      </font>
      <fill>
        <patternFill>
          <bgColor rgb="FFEAEAEA"/>
        </patternFill>
      </fill>
    </dxf>
    <dxf>
      <font>
        <b val="0"/>
        <i val="0"/>
      </font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</font>
    </dxf>
    <dxf>
      <font>
        <b/>
        <i val="0"/>
      </font>
    </dxf>
    <dxf>
      <border>
        <top style="thin"/>
        <bottom style="thin"/>
        <horizontal style="thin"/>
      </border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</font>
    </dxf>
    <dxf>
      <font>
        <b/>
        <i/>
      </font>
    </dxf>
    <dxf>
      <font>
        <b/>
        <i val="0"/>
        <color auto="1"/>
      </font>
      <fill>
        <patternFill>
          <bgColor rgb="FFEAEAEA"/>
        </patternFill>
      </fill>
    </dxf>
    <dxf>
      <font>
        <b/>
        <i val="0"/>
        <color auto="1"/>
      </font>
      <fill>
        <patternFill>
          <bgColor rgb="FFEAEAEA"/>
        </patternFill>
      </fill>
    </dxf>
    <dxf>
      <font>
        <b val="0"/>
        <i val="0"/>
      </font>
      <border>
        <left style="medium"/>
        <right style="medium"/>
        <top style="medium"/>
        <bottom style="medium"/>
        <vertical style="thin"/>
        <horizontal style="thin"/>
      </border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b/>
        <i val="0"/>
      </font>
    </dxf>
    <dxf>
      <font>
        <b/>
        <i/>
      </font>
    </dxf>
    <dxf>
      <font>
        <b/>
        <i val="0"/>
        <color theme="3"/>
      </font>
      <fill>
        <patternFill>
          <bgColor rgb="FFEAEAEA"/>
        </patternFill>
      </fill>
    </dxf>
    <dxf>
      <font>
        <b/>
        <i val="0"/>
        <color theme="3"/>
      </font>
      <fill>
        <patternFill>
          <bgColor rgb="FFEAEAEA"/>
        </patternFill>
      </fill>
    </dxf>
    <dxf>
      <font>
        <b val="0"/>
        <i val="0"/>
      </font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5" defaultTableStyle="TableStyleMedium9" defaultPivotStyle="PivotStyleLight16">
    <tableStyle name="PUDIS - barevná " pivot="0" count="7">
      <tableStyleElement type="wholeTable" dxfId="89"/>
      <tableStyleElement type="headerRow" dxfId="88"/>
      <tableStyleElement type="totalRow" dxfId="87"/>
      <tableStyleElement type="firstColumn" dxfId="86"/>
      <tableStyleElement type="lastColumn" dxfId="85"/>
      <tableStyleElement type="secondRowStripe" dxfId="84"/>
      <tableStyleElement type="secondColumnStripe" dxfId="83"/>
    </tableStyle>
    <tableStyle name="PUDIS - černobílá" pivot="0" count="7">
      <tableStyleElement type="wholeTable" dxfId="82"/>
      <tableStyleElement type="headerRow" dxfId="81"/>
      <tableStyleElement type="totalRow" dxfId="80"/>
      <tableStyleElement type="firstColumn" dxfId="79"/>
      <tableStyleElement type="lastColumn" dxfId="78"/>
      <tableStyleElement type="secondRowStripe" dxfId="77"/>
      <tableStyleElement type="secondColumnStripe" dxfId="76"/>
    </tableStyle>
    <tableStyle name="PUDIS - informační" pivot="0" count="3">
      <tableStyleElement type="wholeTable" dxfId="75"/>
      <tableStyleElement type="firstColumn" dxfId="74"/>
      <tableStyleElement type="lastColumn" dxfId="73"/>
    </tableStyle>
    <tableStyle name="PUDIS - kontingenční barevná" table="0" count="9">
      <tableStyleElement type="wholeTable" dxfId="72"/>
      <tableStyleElement type="headerRow" dxfId="71"/>
      <tableStyleElement type="totalRow" dxfId="70"/>
      <tableStyleElement type="lastColumn" dxfId="69"/>
      <tableStyleElement type="secondRowStripe" dxfId="68"/>
      <tableStyleElement type="secondColumnStripe" dxfId="67"/>
      <tableStyleElement type="firstSubtotalRow" dxfId="66"/>
      <tableStyleElement type="firstColumnSubheading" dxfId="65"/>
      <tableStyleElement type="firstRowSubheading" dxfId="64"/>
    </tableStyle>
    <tableStyle name="PUDIS - kontingenční barevná 2" table="0" count="9">
      <tableStyleElement type="wholeTable" dxfId="63"/>
      <tableStyleElement type="headerRow" dxfId="62"/>
      <tableStyleElement type="totalRow" dxfId="61"/>
      <tableStyleElement type="lastColumn" dxfId="60"/>
      <tableStyleElement type="secondRowStripe" dxfId="59"/>
      <tableStyleElement type="secondColumnStripe" dxfId="58"/>
      <tableStyleElement type="firstSubtotalRow" dxfId="57"/>
      <tableStyleElement type="firstColumnSubheading" dxfId="56"/>
      <tableStyleElement type="firstRowSubheading" dxfId="5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3</xdr:col>
      <xdr:colOff>400050</xdr:colOff>
      <xdr:row>1</xdr:row>
      <xdr:rowOff>219075</xdr:rowOff>
    </xdr:to>
    <xdr:pic>
      <xdr:nvPicPr>
        <xdr:cNvPr id="2" name="obrázek 1" descr="logo-rgb-cu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04775"/>
          <a:ext cx="1485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UDIS a.s. - barvy">
      <a:dk1>
        <a:sysClr val="windowText" lastClr="000000"/>
      </a:dk1>
      <a:lt1>
        <a:sysClr val="window" lastClr="FFFFFF"/>
      </a:lt1>
      <a:dk2>
        <a:srgbClr val="336699"/>
      </a:dk2>
      <a:lt2>
        <a:srgbClr val="FFFFFF"/>
      </a:lt2>
      <a:accent1>
        <a:srgbClr val="336699"/>
      </a:accent1>
      <a:accent2>
        <a:srgbClr val="CC3300"/>
      </a:accent2>
      <a:accent3>
        <a:srgbClr val="9CB2CE"/>
      </a:accent3>
      <a:accent4>
        <a:srgbClr val="636363"/>
      </a:accent4>
      <a:accent5>
        <a:srgbClr val="336699"/>
      </a:accent5>
      <a:accent6>
        <a:srgbClr val="CC3300"/>
      </a:accent6>
      <a:hlink>
        <a:srgbClr val="336699"/>
      </a:hlink>
      <a:folHlink>
        <a:srgbClr val="CC3300"/>
      </a:folHlink>
    </a:clrScheme>
    <a:fontScheme name="Pudi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view="pageBreakPreview" zoomScale="85" zoomScaleSheetLayoutView="85" workbookViewId="0" topLeftCell="A1">
      <pane xSplit="6" ySplit="4" topLeftCell="G5" activePane="bottomRight" state="frozen"/>
      <selection pane="topRight" activeCell="G1" sqref="G1"/>
      <selection pane="bottomLeft" activeCell="A5" sqref="A5"/>
      <selection pane="bottomRight" activeCell="O16" sqref="J15:V16"/>
    </sheetView>
  </sheetViews>
  <sheetFormatPr defaultColWidth="9.140625" defaultRowHeight="12.75" customHeight="1"/>
  <cols>
    <col min="1" max="1" width="7.7109375" style="3" customWidth="1"/>
    <col min="2" max="2" width="3.00390625" style="2" bestFit="1" customWidth="1"/>
    <col min="3" max="3" width="7.8515625" style="4" customWidth="1"/>
    <col min="4" max="4" width="9.140625" style="2" customWidth="1"/>
    <col min="5" max="5" width="11.7109375" style="2" customWidth="1"/>
    <col min="6" max="6" width="21.28125" style="2" customWidth="1"/>
    <col min="7" max="7" width="4.28125" style="1" bestFit="1" customWidth="1"/>
    <col min="8" max="8" width="5.00390625" style="0" customWidth="1"/>
    <col min="9" max="9" width="4.421875" style="0" customWidth="1"/>
    <col min="10" max="10" width="5.421875" style="0" customWidth="1"/>
    <col min="11" max="12" width="4.421875" style="0" customWidth="1"/>
    <col min="13" max="13" width="4.8515625" style="0" customWidth="1"/>
    <col min="14" max="14" width="4.140625" style="0" customWidth="1"/>
    <col min="15" max="15" width="4.421875" style="0" customWidth="1"/>
    <col min="16" max="17" width="4.57421875" style="0" customWidth="1"/>
    <col min="18" max="18" width="4.00390625" style="0" customWidth="1"/>
    <col min="19" max="20" width="5.140625" style="0" customWidth="1"/>
    <col min="21" max="21" width="3.57421875" style="0" customWidth="1"/>
    <col min="22" max="22" width="4.57421875" style="0" customWidth="1"/>
    <col min="23" max="25" width="5.57421875" style="0" hidden="1" customWidth="1"/>
    <col min="26" max="26" width="13.7109375" style="0" customWidth="1"/>
    <col min="27" max="27" width="11.8515625" style="0" customWidth="1"/>
    <col min="28" max="28" width="7.421875" style="0" customWidth="1"/>
  </cols>
  <sheetData>
    <row r="1" spans="1:28" ht="24.75" customHeight="1">
      <c r="A1" s="378"/>
      <c r="B1" s="379"/>
      <c r="C1" s="379"/>
      <c r="D1" s="379"/>
      <c r="E1" s="379"/>
      <c r="F1" s="380"/>
      <c r="G1" s="405" t="s">
        <v>0</v>
      </c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3"/>
    </row>
    <row r="2" spans="1:28" ht="24.75" customHeight="1" thickBot="1">
      <c r="A2" s="381"/>
      <c r="B2" s="382"/>
      <c r="C2" s="382"/>
      <c r="D2" s="382"/>
      <c r="E2" s="382"/>
      <c r="F2" s="383"/>
      <c r="G2" s="372" t="s">
        <v>1</v>
      </c>
      <c r="H2" s="372"/>
      <c r="I2" s="372"/>
      <c r="J2" s="372"/>
      <c r="K2" s="372"/>
      <c r="L2" s="372"/>
      <c r="M2" s="368" t="s">
        <v>54</v>
      </c>
      <c r="N2" s="368"/>
      <c r="O2" s="368"/>
      <c r="P2" s="372" t="s">
        <v>2</v>
      </c>
      <c r="Q2" s="372"/>
      <c r="R2" s="372"/>
      <c r="S2" s="372"/>
      <c r="T2" s="372"/>
      <c r="U2" s="372"/>
      <c r="V2" s="372"/>
      <c r="W2" s="369" t="s">
        <v>207</v>
      </c>
      <c r="X2" s="370"/>
      <c r="Y2" s="371"/>
      <c r="Z2" s="368" t="s">
        <v>208</v>
      </c>
      <c r="AA2" s="368"/>
      <c r="AB2" s="404"/>
    </row>
    <row r="3" spans="1:36" ht="105.75" customHeight="1" thickBot="1">
      <c r="A3" s="375" t="s">
        <v>67</v>
      </c>
      <c r="B3" s="376"/>
      <c r="C3" s="377"/>
      <c r="D3" s="307" t="s">
        <v>3</v>
      </c>
      <c r="E3" s="307" t="s">
        <v>4</v>
      </c>
      <c r="F3" s="308" t="s">
        <v>68</v>
      </c>
      <c r="G3" s="373" t="s">
        <v>5</v>
      </c>
      <c r="H3" s="374"/>
      <c r="I3" s="309" t="s">
        <v>82</v>
      </c>
      <c r="J3" s="310" t="s">
        <v>60</v>
      </c>
      <c r="K3" s="310" t="s">
        <v>61</v>
      </c>
      <c r="L3" s="310" t="s">
        <v>62</v>
      </c>
      <c r="M3" s="311" t="s">
        <v>63</v>
      </c>
      <c r="N3" s="311" t="s">
        <v>6</v>
      </c>
      <c r="O3" s="311" t="s">
        <v>70</v>
      </c>
      <c r="P3" s="312" t="s">
        <v>78</v>
      </c>
      <c r="Q3" s="312" t="s">
        <v>79</v>
      </c>
      <c r="R3" s="313" t="s">
        <v>7</v>
      </c>
      <c r="S3" s="313" t="s">
        <v>80</v>
      </c>
      <c r="T3" s="313" t="s">
        <v>81</v>
      </c>
      <c r="U3" s="313" t="s">
        <v>8</v>
      </c>
      <c r="V3" s="314" t="s">
        <v>69</v>
      </c>
      <c r="W3" s="315" t="s">
        <v>106</v>
      </c>
      <c r="X3" s="315" t="s">
        <v>222</v>
      </c>
      <c r="Y3" s="315" t="s">
        <v>107</v>
      </c>
      <c r="Z3" s="316" t="s">
        <v>103</v>
      </c>
      <c r="AA3" s="316" t="s">
        <v>104</v>
      </c>
      <c r="AB3" s="317" t="s">
        <v>228</v>
      </c>
      <c r="AC3" s="9" t="s">
        <v>71</v>
      </c>
      <c r="AD3" s="9" t="s">
        <v>105</v>
      </c>
      <c r="AE3" s="9" t="s">
        <v>72</v>
      </c>
      <c r="AF3" s="9" t="s">
        <v>73</v>
      </c>
      <c r="AG3" s="9" t="s">
        <v>74</v>
      </c>
      <c r="AH3" s="9" t="s">
        <v>75</v>
      </c>
      <c r="AI3" s="9" t="s">
        <v>76</v>
      </c>
      <c r="AJ3" s="9" t="s">
        <v>77</v>
      </c>
    </row>
    <row r="4" spans="1:33" ht="0.2" hidden="1" thickBot="1">
      <c r="A4" s="300"/>
      <c r="B4" s="282"/>
      <c r="C4" s="283"/>
      <c r="D4" s="281"/>
      <c r="E4" s="301"/>
      <c r="F4" s="302"/>
      <c r="G4" s="303"/>
      <c r="H4" s="304"/>
      <c r="I4" s="305"/>
      <c r="J4" s="305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17"/>
      <c r="X4" s="17"/>
      <c r="Y4" s="17"/>
      <c r="Z4" s="17"/>
      <c r="AA4" s="17"/>
      <c r="AB4" s="17"/>
      <c r="AE4">
        <f>IF(J4&gt;0,$AD4,)</f>
        <v>0</v>
      </c>
      <c r="AF4">
        <f>IF(K4&gt;0,$AD4,)</f>
        <v>0</v>
      </c>
      <c r="AG4">
        <f>IF(L4&gt;0,$AD4,)</f>
        <v>0</v>
      </c>
    </row>
    <row r="5" spans="1:33" ht="12.75" customHeight="1">
      <c r="A5" s="318">
        <v>-0.05</v>
      </c>
      <c r="B5" s="286" t="s">
        <v>83</v>
      </c>
      <c r="C5" s="287" t="s">
        <v>238</v>
      </c>
      <c r="D5" s="288" t="s">
        <v>239</v>
      </c>
      <c r="E5" s="334" t="s">
        <v>240</v>
      </c>
      <c r="F5" s="334" t="s">
        <v>241</v>
      </c>
      <c r="G5" s="289" t="s">
        <v>10</v>
      </c>
      <c r="H5" s="290">
        <v>1</v>
      </c>
      <c r="I5" s="291"/>
      <c r="J5" s="292">
        <v>10</v>
      </c>
      <c r="K5" s="292"/>
      <c r="L5" s="292"/>
      <c r="M5" s="292"/>
      <c r="N5" s="292"/>
      <c r="O5" s="292"/>
      <c r="P5" s="293"/>
      <c r="Q5" s="292"/>
      <c r="R5" s="293"/>
      <c r="S5" s="26">
        <v>1</v>
      </c>
      <c r="T5" s="292"/>
      <c r="U5" s="26">
        <v>1</v>
      </c>
      <c r="V5" s="292"/>
      <c r="W5" s="292"/>
      <c r="X5" s="292"/>
      <c r="Y5" s="292"/>
      <c r="Z5" s="294">
        <v>1077705.0252</v>
      </c>
      <c r="AA5" s="295">
        <v>728996.3402</v>
      </c>
      <c r="AB5" s="297">
        <v>-49</v>
      </c>
      <c r="AC5">
        <v>10</v>
      </c>
      <c r="AD5">
        <f>IF(Y5&gt;0,MAX(J5:L5),0)</f>
        <v>0</v>
      </c>
      <c r="AE5">
        <f>IF(J5&gt;10,J5-10,0)</f>
        <v>0</v>
      </c>
      <c r="AF5">
        <f>IF(K5&gt;10,K5-10,0)</f>
        <v>0</v>
      </c>
      <c r="AG5">
        <f>IF(L5&gt;10,L5-10,0)</f>
        <v>0</v>
      </c>
    </row>
    <row r="6" spans="1:28" ht="12.75" customHeight="1">
      <c r="A6" s="365" t="s">
        <v>211</v>
      </c>
      <c r="B6" s="366"/>
      <c r="C6" s="367"/>
      <c r="D6" s="361" t="s">
        <v>250</v>
      </c>
      <c r="E6" s="362" t="s">
        <v>242</v>
      </c>
      <c r="F6" s="362" t="s">
        <v>243</v>
      </c>
      <c r="G6" s="319" t="s">
        <v>12</v>
      </c>
      <c r="H6" s="320">
        <v>1</v>
      </c>
      <c r="I6" s="321">
        <v>11</v>
      </c>
      <c r="J6" s="397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9"/>
      <c r="W6" s="322"/>
      <c r="X6" s="322"/>
      <c r="Y6" s="322"/>
      <c r="Z6" s="323">
        <v>1077900.04</v>
      </c>
      <c r="AA6" s="324">
        <v>728889.73</v>
      </c>
      <c r="AB6" s="332" t="s">
        <v>229</v>
      </c>
    </row>
    <row r="7" spans="1:33" ht="12.75" customHeight="1">
      <c r="A7" s="365"/>
      <c r="B7" s="366"/>
      <c r="C7" s="367"/>
      <c r="D7" s="361"/>
      <c r="E7" s="363"/>
      <c r="F7" s="363"/>
      <c r="G7" s="284" t="s">
        <v>10</v>
      </c>
      <c r="H7" s="285">
        <v>2</v>
      </c>
      <c r="I7" s="24"/>
      <c r="J7" s="28">
        <v>5</v>
      </c>
      <c r="K7" s="28"/>
      <c r="L7" s="28"/>
      <c r="M7" s="26"/>
      <c r="N7" s="28"/>
      <c r="O7" s="28"/>
      <c r="P7" s="28"/>
      <c r="Q7" s="28"/>
      <c r="R7" s="26">
        <v>1</v>
      </c>
      <c r="S7" s="28"/>
      <c r="T7" s="28"/>
      <c r="U7" s="28"/>
      <c r="V7" s="28"/>
      <c r="W7" s="28"/>
      <c r="X7" s="28"/>
      <c r="Y7" s="28"/>
      <c r="Z7" s="25">
        <v>1077588.8691</v>
      </c>
      <c r="AA7" s="296">
        <v>728913.9174</v>
      </c>
      <c r="AB7" s="298">
        <v>40</v>
      </c>
      <c r="AC7">
        <v>10</v>
      </c>
      <c r="AD7">
        <f>IF(Y7&gt;0,MAX(J7:L7),0)</f>
        <v>0</v>
      </c>
      <c r="AE7">
        <f aca="true" t="shared" si="0" ref="AE7:AG10">IF(J7&gt;10,J7-10,0)</f>
        <v>0</v>
      </c>
      <c r="AF7">
        <f t="shared" si="0"/>
        <v>0</v>
      </c>
      <c r="AG7">
        <f t="shared" si="0"/>
        <v>0</v>
      </c>
    </row>
    <row r="8" spans="1:33" ht="12.75" customHeight="1">
      <c r="A8" s="365"/>
      <c r="B8" s="366"/>
      <c r="C8" s="367"/>
      <c r="D8" s="361"/>
      <c r="E8" s="364"/>
      <c r="F8" s="364"/>
      <c r="G8" s="284" t="s">
        <v>10</v>
      </c>
      <c r="H8" s="285">
        <v>3</v>
      </c>
      <c r="I8" s="24"/>
      <c r="J8" s="24">
        <v>5</v>
      </c>
      <c r="K8" s="26"/>
      <c r="L8" s="26"/>
      <c r="M8" s="26"/>
      <c r="N8" s="26"/>
      <c r="O8" s="26"/>
      <c r="P8" s="26"/>
      <c r="Q8" s="26"/>
      <c r="R8" s="26">
        <v>1</v>
      </c>
      <c r="S8" s="26"/>
      <c r="T8" s="26"/>
      <c r="U8" s="26"/>
      <c r="V8" s="26"/>
      <c r="W8" s="27"/>
      <c r="X8" s="27"/>
      <c r="Y8" s="27"/>
      <c r="Z8" s="25">
        <v>1077705.0252</v>
      </c>
      <c r="AA8" s="296">
        <v>728964.9777</v>
      </c>
      <c r="AB8" s="299" t="s">
        <v>229</v>
      </c>
      <c r="AC8">
        <v>10</v>
      </c>
      <c r="AD8">
        <f>IF(Y8&gt;0,MAX(J8:L8),0)</f>
        <v>0</v>
      </c>
      <c r="AE8">
        <f t="shared" si="0"/>
        <v>0</v>
      </c>
      <c r="AF8">
        <f t="shared" si="0"/>
        <v>0</v>
      </c>
      <c r="AG8">
        <f t="shared" si="0"/>
        <v>0</v>
      </c>
    </row>
    <row r="9" spans="1:33" ht="12.75" customHeight="1">
      <c r="A9" s="356">
        <v>-0.05</v>
      </c>
      <c r="B9" s="359" t="s">
        <v>83</v>
      </c>
      <c r="C9" s="360" t="s">
        <v>238</v>
      </c>
      <c r="D9" s="361" t="s">
        <v>239</v>
      </c>
      <c r="E9" s="362" t="s">
        <v>240</v>
      </c>
      <c r="F9" s="362" t="s">
        <v>241</v>
      </c>
      <c r="G9" s="284" t="s">
        <v>10</v>
      </c>
      <c r="H9" s="285">
        <v>4</v>
      </c>
      <c r="I9" s="24"/>
      <c r="J9" s="28">
        <v>10</v>
      </c>
      <c r="K9" s="28"/>
      <c r="L9" s="28"/>
      <c r="M9" s="28"/>
      <c r="N9" s="28"/>
      <c r="O9" s="28"/>
      <c r="P9" s="26"/>
      <c r="Q9" s="28"/>
      <c r="R9" s="28"/>
      <c r="S9" s="28"/>
      <c r="T9" s="26">
        <v>1</v>
      </c>
      <c r="U9" s="26">
        <v>1</v>
      </c>
      <c r="V9" s="28"/>
      <c r="W9" s="28"/>
      <c r="X9" s="28"/>
      <c r="Y9" s="28"/>
      <c r="Z9" s="25">
        <v>1077900.04</v>
      </c>
      <c r="AA9" s="296">
        <v>728906.9608</v>
      </c>
      <c r="AB9" s="299" t="s">
        <v>229</v>
      </c>
      <c r="AC9">
        <v>10</v>
      </c>
      <c r="AD9">
        <f>IF(Y9&gt;0,MAX(J9:L9),0)</f>
        <v>0</v>
      </c>
      <c r="AE9">
        <f t="shared" si="0"/>
        <v>0</v>
      </c>
      <c r="AF9">
        <f t="shared" si="0"/>
        <v>0</v>
      </c>
      <c r="AG9">
        <f t="shared" si="0"/>
        <v>0</v>
      </c>
    </row>
    <row r="10" spans="1:33" ht="12.75" customHeight="1">
      <c r="A10" s="356"/>
      <c r="B10" s="359"/>
      <c r="C10" s="360"/>
      <c r="D10" s="361"/>
      <c r="E10" s="363"/>
      <c r="F10" s="363"/>
      <c r="G10" s="284" t="s">
        <v>12</v>
      </c>
      <c r="H10" s="285">
        <v>5</v>
      </c>
      <c r="I10" s="24"/>
      <c r="J10" s="28"/>
      <c r="K10" s="28">
        <v>12</v>
      </c>
      <c r="L10" s="28"/>
      <c r="M10" s="26"/>
      <c r="N10" s="28"/>
      <c r="O10" s="28">
        <v>1</v>
      </c>
      <c r="P10" s="28"/>
      <c r="Q10" s="28"/>
      <c r="R10" s="26">
        <v>1</v>
      </c>
      <c r="S10" s="28"/>
      <c r="T10" s="28"/>
      <c r="U10" s="28"/>
      <c r="V10" s="26">
        <v>1</v>
      </c>
      <c r="W10" s="28"/>
      <c r="X10" s="28"/>
      <c r="Y10" s="28"/>
      <c r="Z10" s="25">
        <v>1077588.8691</v>
      </c>
      <c r="AA10" s="296">
        <v>728893.6085</v>
      </c>
      <c r="AB10" s="299">
        <v>55</v>
      </c>
      <c r="AC10">
        <v>10</v>
      </c>
      <c r="AD10">
        <f>IF(Y10&gt;0,MAX(J10:L10),0)</f>
        <v>0</v>
      </c>
      <c r="AE10">
        <f t="shared" si="0"/>
        <v>0</v>
      </c>
      <c r="AF10">
        <f t="shared" si="0"/>
        <v>2</v>
      </c>
      <c r="AG10">
        <f t="shared" si="0"/>
        <v>0</v>
      </c>
    </row>
    <row r="11" spans="1:28" ht="12.75" customHeight="1">
      <c r="A11" s="356"/>
      <c r="B11" s="359"/>
      <c r="C11" s="360"/>
      <c r="D11" s="361"/>
      <c r="E11" s="363"/>
      <c r="F11" s="363"/>
      <c r="G11" s="319" t="s">
        <v>230</v>
      </c>
      <c r="H11" s="320">
        <v>2</v>
      </c>
      <c r="I11" s="321">
        <v>3</v>
      </c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9"/>
      <c r="W11" s="322"/>
      <c r="X11" s="322"/>
      <c r="Y11" s="322"/>
      <c r="Z11" s="323">
        <v>1077831.5768</v>
      </c>
      <c r="AA11" s="324">
        <v>728886</v>
      </c>
      <c r="AB11" s="325">
        <v>59</v>
      </c>
    </row>
    <row r="12" spans="1:28" ht="12.75" customHeight="1">
      <c r="A12" s="356"/>
      <c r="B12" s="359"/>
      <c r="C12" s="360"/>
      <c r="D12" s="361"/>
      <c r="E12" s="364"/>
      <c r="F12" s="364"/>
      <c r="G12" s="319" t="s">
        <v>230</v>
      </c>
      <c r="H12" s="320">
        <v>1</v>
      </c>
      <c r="I12" s="321">
        <v>7</v>
      </c>
      <c r="J12" s="397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9"/>
      <c r="W12" s="322"/>
      <c r="X12" s="322"/>
      <c r="Y12" s="322"/>
      <c r="Z12" s="323">
        <v>1077701.6257</v>
      </c>
      <c r="AA12" s="324">
        <v>728867</v>
      </c>
      <c r="AB12" s="325">
        <v>79</v>
      </c>
    </row>
    <row r="13" spans="1:33" ht="12.75" customHeight="1">
      <c r="A13" s="356">
        <v>0.13</v>
      </c>
      <c r="B13" s="359" t="s">
        <v>83</v>
      </c>
      <c r="C13" s="360" t="s">
        <v>245</v>
      </c>
      <c r="D13" s="361" t="s">
        <v>244</v>
      </c>
      <c r="E13" s="357" t="s">
        <v>9</v>
      </c>
      <c r="F13" s="357" t="s">
        <v>246</v>
      </c>
      <c r="G13" s="284" t="s">
        <v>11</v>
      </c>
      <c r="H13" s="285">
        <v>6</v>
      </c>
      <c r="I13" s="24"/>
      <c r="J13" s="28"/>
      <c r="K13" s="28"/>
      <c r="L13" s="26">
        <v>13</v>
      </c>
      <c r="M13" s="28"/>
      <c r="N13" s="26">
        <v>3</v>
      </c>
      <c r="O13" s="28"/>
      <c r="P13" s="28"/>
      <c r="Q13" s="26">
        <v>1</v>
      </c>
      <c r="R13" s="26">
        <v>1</v>
      </c>
      <c r="S13" s="28"/>
      <c r="T13" s="28"/>
      <c r="U13" s="26">
        <v>1</v>
      </c>
      <c r="V13" s="28"/>
      <c r="W13" s="28"/>
      <c r="X13" s="28"/>
      <c r="Y13" s="28"/>
      <c r="Z13" s="25">
        <v>1077648.3034</v>
      </c>
      <c r="AA13" s="296">
        <v>728815.3638</v>
      </c>
      <c r="AB13" s="299">
        <v>132</v>
      </c>
      <c r="AC13">
        <v>10</v>
      </c>
      <c r="AD13">
        <f>IF(Y13&gt;0,MAX(J13:L13),0)</f>
        <v>0</v>
      </c>
      <c r="AE13">
        <f aca="true" t="shared" si="1" ref="AE13:AG14">IF(J13&gt;10,J13-10,0)</f>
        <v>0</v>
      </c>
      <c r="AF13">
        <f t="shared" si="1"/>
        <v>0</v>
      </c>
      <c r="AG13">
        <f t="shared" si="1"/>
        <v>3</v>
      </c>
    </row>
    <row r="14" spans="1:33" ht="12.75" customHeight="1">
      <c r="A14" s="356"/>
      <c r="B14" s="359"/>
      <c r="C14" s="360"/>
      <c r="D14" s="361"/>
      <c r="E14" s="358"/>
      <c r="F14" s="358"/>
      <c r="G14" s="284" t="s">
        <v>10</v>
      </c>
      <c r="H14" s="285">
        <v>7</v>
      </c>
      <c r="I14" s="24"/>
      <c r="J14" s="24">
        <v>11</v>
      </c>
      <c r="K14" s="26"/>
      <c r="L14" s="26"/>
      <c r="M14" s="26"/>
      <c r="N14" s="26"/>
      <c r="O14" s="26"/>
      <c r="P14" s="26"/>
      <c r="Q14" s="26"/>
      <c r="R14" s="26"/>
      <c r="S14" s="26">
        <v>1</v>
      </c>
      <c r="T14" s="26"/>
      <c r="U14" s="26">
        <v>1</v>
      </c>
      <c r="V14" s="26">
        <v>1</v>
      </c>
      <c r="W14" s="27"/>
      <c r="X14" s="27"/>
      <c r="Y14" s="27"/>
      <c r="Z14" s="25">
        <v>1077750</v>
      </c>
      <c r="AA14" s="296">
        <v>728791.5527</v>
      </c>
      <c r="AB14" s="299">
        <v>155</v>
      </c>
      <c r="AC14">
        <v>10</v>
      </c>
      <c r="AD14">
        <f>IF(Y14&gt;0,MAX(J14:L14),0)</f>
        <v>0</v>
      </c>
      <c r="AE14">
        <f t="shared" si="1"/>
        <v>1</v>
      </c>
      <c r="AF14">
        <f t="shared" si="1"/>
        <v>0</v>
      </c>
      <c r="AG14">
        <f t="shared" si="1"/>
        <v>0</v>
      </c>
    </row>
    <row r="15" spans="1:28" ht="12.75" customHeight="1">
      <c r="A15" s="356">
        <v>0.151</v>
      </c>
      <c r="B15" s="359" t="s">
        <v>83</v>
      </c>
      <c r="C15" s="360" t="s">
        <v>247</v>
      </c>
      <c r="D15" s="361" t="s">
        <v>239</v>
      </c>
      <c r="E15" s="362" t="s">
        <v>210</v>
      </c>
      <c r="F15" s="362" t="s">
        <v>241</v>
      </c>
      <c r="G15" s="319" t="s">
        <v>231</v>
      </c>
      <c r="H15" s="320">
        <v>3</v>
      </c>
      <c r="I15" s="321">
        <v>11.2</v>
      </c>
      <c r="J15" s="397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9"/>
      <c r="W15" s="322"/>
      <c r="X15" s="322"/>
      <c r="Y15" s="322"/>
      <c r="Z15" s="323">
        <v>1077724</v>
      </c>
      <c r="AA15" s="324">
        <v>728713</v>
      </c>
      <c r="AB15" s="325">
        <v>234</v>
      </c>
    </row>
    <row r="16" spans="1:33" ht="12.75" customHeight="1">
      <c r="A16" s="356"/>
      <c r="B16" s="359"/>
      <c r="C16" s="360"/>
      <c r="D16" s="361"/>
      <c r="E16" s="364"/>
      <c r="F16" s="364"/>
      <c r="G16" s="284" t="s">
        <v>10</v>
      </c>
      <c r="H16" s="285">
        <v>8</v>
      </c>
      <c r="I16" s="24"/>
      <c r="J16" s="24">
        <v>6</v>
      </c>
      <c r="K16" s="26"/>
      <c r="L16" s="26"/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7"/>
      <c r="X16" s="27"/>
      <c r="Y16" s="27"/>
      <c r="Z16" s="25">
        <v>1077688.4453</v>
      </c>
      <c r="AA16" s="296">
        <v>728671.8178</v>
      </c>
      <c r="AB16" s="299">
        <v>275</v>
      </c>
      <c r="AC16">
        <v>10</v>
      </c>
      <c r="AD16">
        <f>IF(Y16&gt;0,MAX(J16:L16),0)</f>
        <v>0</v>
      </c>
      <c r="AE16">
        <f>IF(J16&gt;10,J16-10,0)</f>
        <v>0</v>
      </c>
      <c r="AF16">
        <f>IF(K16&gt;10,K16-10,0)</f>
        <v>0</v>
      </c>
      <c r="AG16">
        <f>IF(L16&gt;10,L16-10,0)</f>
        <v>0</v>
      </c>
    </row>
    <row r="17" spans="1:28" ht="12.75" customHeight="1">
      <c r="A17" s="365" t="s">
        <v>211</v>
      </c>
      <c r="B17" s="366"/>
      <c r="C17" s="367"/>
      <c r="D17" s="361" t="s">
        <v>251</v>
      </c>
      <c r="E17" s="384" t="s">
        <v>252</v>
      </c>
      <c r="F17" s="384" t="s">
        <v>273</v>
      </c>
      <c r="G17" s="319" t="s">
        <v>248</v>
      </c>
      <c r="H17" s="320">
        <v>14.2</v>
      </c>
      <c r="I17" s="321">
        <v>1</v>
      </c>
      <c r="J17" s="397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9"/>
      <c r="W17" s="322"/>
      <c r="X17" s="322"/>
      <c r="Y17" s="322"/>
      <c r="Z17" s="323">
        <v>1077707.8011</v>
      </c>
      <c r="AA17" s="324">
        <v>728844.5</v>
      </c>
      <c r="AB17" s="333" t="s">
        <v>229</v>
      </c>
    </row>
    <row r="18" spans="1:28" ht="12.75" customHeight="1">
      <c r="A18" s="365"/>
      <c r="B18" s="366"/>
      <c r="C18" s="367"/>
      <c r="D18" s="361"/>
      <c r="E18" s="385"/>
      <c r="F18" s="385"/>
      <c r="G18" s="319" t="s">
        <v>249</v>
      </c>
      <c r="H18" s="320">
        <v>3</v>
      </c>
      <c r="I18" s="321">
        <v>22</v>
      </c>
      <c r="J18" s="397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9"/>
      <c r="W18" s="322"/>
      <c r="X18" s="322"/>
      <c r="Y18" s="322"/>
      <c r="Z18" s="323">
        <v>1077727.5</v>
      </c>
      <c r="AA18" s="324">
        <v>728814.07</v>
      </c>
      <c r="AB18" s="333" t="s">
        <v>229</v>
      </c>
    </row>
    <row r="19" spans="1:33" ht="12.75" customHeight="1">
      <c r="A19" s="365"/>
      <c r="B19" s="366"/>
      <c r="C19" s="367"/>
      <c r="D19" s="361"/>
      <c r="E19" s="385"/>
      <c r="F19" s="385"/>
      <c r="G19" s="284" t="s">
        <v>10</v>
      </c>
      <c r="H19" s="285">
        <v>9</v>
      </c>
      <c r="I19" s="24"/>
      <c r="J19" s="28">
        <v>7</v>
      </c>
      <c r="K19" s="28"/>
      <c r="L19" s="28"/>
      <c r="M19" s="28"/>
      <c r="N19" s="28"/>
      <c r="O19" s="28"/>
      <c r="P19" s="28"/>
      <c r="Q19" s="28">
        <v>1</v>
      </c>
      <c r="R19" s="26"/>
      <c r="S19" s="28"/>
      <c r="T19" s="28"/>
      <c r="U19" s="26"/>
      <c r="V19" s="28">
        <v>1</v>
      </c>
      <c r="W19" s="28"/>
      <c r="X19" s="28"/>
      <c r="Y19" s="28"/>
      <c r="Z19" s="25">
        <v>1077698.5892</v>
      </c>
      <c r="AA19" s="296">
        <v>728722.0351</v>
      </c>
      <c r="AB19" s="299" t="s">
        <v>229</v>
      </c>
      <c r="AC19">
        <v>10</v>
      </c>
      <c r="AD19">
        <f aca="true" t="shared" si="2" ref="AD19:AD45">IF(Y19&gt;0,MAX(J19:L19),0)</f>
        <v>0</v>
      </c>
      <c r="AE19">
        <f aca="true" t="shared" si="3" ref="AE19:AE38">IF(J19&gt;10,J19-10,0)</f>
        <v>0</v>
      </c>
      <c r="AF19">
        <f aca="true" t="shared" si="4" ref="AF19:AF38">IF(K19&gt;10,K19-10,0)</f>
        <v>0</v>
      </c>
      <c r="AG19">
        <f aca="true" t="shared" si="5" ref="AG19:AG38">IF(L19&gt;10,L19-10,0)</f>
        <v>0</v>
      </c>
    </row>
    <row r="20" spans="1:33" ht="12.75" customHeight="1">
      <c r="A20" s="365"/>
      <c r="B20" s="366"/>
      <c r="C20" s="367"/>
      <c r="D20" s="361"/>
      <c r="E20" s="385"/>
      <c r="F20" s="385"/>
      <c r="G20" s="284" t="s">
        <v>10</v>
      </c>
      <c r="H20" s="285">
        <v>10</v>
      </c>
      <c r="I20" s="24"/>
      <c r="J20" s="28">
        <v>5</v>
      </c>
      <c r="K20" s="26"/>
      <c r="L20" s="28"/>
      <c r="M20" s="28"/>
      <c r="N20" s="28"/>
      <c r="O20" s="26"/>
      <c r="P20" s="28"/>
      <c r="Q20" s="26"/>
      <c r="R20" s="26">
        <v>1</v>
      </c>
      <c r="S20" s="28"/>
      <c r="T20" s="28"/>
      <c r="U20" s="28"/>
      <c r="V20" s="28"/>
      <c r="W20" s="28"/>
      <c r="X20" s="28"/>
      <c r="Y20" s="28"/>
      <c r="Z20" s="25">
        <v>1077863</v>
      </c>
      <c r="AA20" s="296">
        <v>728620.5948</v>
      </c>
      <c r="AB20" s="299" t="s">
        <v>229</v>
      </c>
      <c r="AC20">
        <v>10</v>
      </c>
      <c r="AD20">
        <f t="shared" si="2"/>
        <v>0</v>
      </c>
      <c r="AE20">
        <f t="shared" si="3"/>
        <v>0</v>
      </c>
      <c r="AF20">
        <f t="shared" si="4"/>
        <v>0</v>
      </c>
      <c r="AG20">
        <f t="shared" si="5"/>
        <v>0</v>
      </c>
    </row>
    <row r="21" spans="1:33" ht="12.75" customHeight="1">
      <c r="A21" s="365"/>
      <c r="B21" s="366"/>
      <c r="C21" s="367"/>
      <c r="D21" s="361"/>
      <c r="E21" s="386"/>
      <c r="F21" s="386"/>
      <c r="G21" s="284" t="s">
        <v>209</v>
      </c>
      <c r="H21" s="285">
        <v>11</v>
      </c>
      <c r="I21" s="24"/>
      <c r="J21" s="28"/>
      <c r="K21" s="28"/>
      <c r="L21" s="28"/>
      <c r="M21" s="28">
        <v>5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5">
        <v>1077830.33</v>
      </c>
      <c r="AA21" s="296">
        <v>728603.6064</v>
      </c>
      <c r="AB21" s="299">
        <v>342</v>
      </c>
      <c r="AC21">
        <v>10</v>
      </c>
      <c r="AD21">
        <f t="shared" si="2"/>
        <v>0</v>
      </c>
      <c r="AE21">
        <f t="shared" si="3"/>
        <v>0</v>
      </c>
      <c r="AF21">
        <f t="shared" si="4"/>
        <v>0</v>
      </c>
      <c r="AG21">
        <f t="shared" si="5"/>
        <v>0</v>
      </c>
    </row>
    <row r="22" spans="1:33" ht="12.75" customHeight="1">
      <c r="A22" s="356">
        <v>0.313</v>
      </c>
      <c r="B22" s="359" t="s">
        <v>83</v>
      </c>
      <c r="C22" s="387">
        <v>0.708</v>
      </c>
      <c r="D22" s="361" t="s">
        <v>239</v>
      </c>
      <c r="E22" s="388" t="s">
        <v>253</v>
      </c>
      <c r="F22" s="388" t="s">
        <v>241</v>
      </c>
      <c r="G22" s="284" t="s">
        <v>10</v>
      </c>
      <c r="H22" s="285">
        <v>12</v>
      </c>
      <c r="I22" s="24"/>
      <c r="J22" s="24">
        <v>6</v>
      </c>
      <c r="K22" s="26"/>
      <c r="L22" s="26"/>
      <c r="M22" s="26"/>
      <c r="N22" s="26"/>
      <c r="O22" s="26"/>
      <c r="P22" s="26">
        <v>1</v>
      </c>
      <c r="Q22" s="26"/>
      <c r="R22" s="26"/>
      <c r="S22" s="26"/>
      <c r="T22" s="26"/>
      <c r="U22" s="26"/>
      <c r="V22" s="26"/>
      <c r="W22" s="27"/>
      <c r="X22" s="27"/>
      <c r="Y22" s="27"/>
      <c r="Z22" s="25">
        <v>1077830.2268</v>
      </c>
      <c r="AA22" s="296">
        <v>728572.3858</v>
      </c>
      <c r="AB22" s="299">
        <v>375</v>
      </c>
      <c r="AC22">
        <v>10</v>
      </c>
      <c r="AD22">
        <f t="shared" si="2"/>
        <v>0</v>
      </c>
      <c r="AE22">
        <f t="shared" si="3"/>
        <v>0</v>
      </c>
      <c r="AF22">
        <f t="shared" si="4"/>
        <v>0</v>
      </c>
      <c r="AG22">
        <f t="shared" si="5"/>
        <v>0</v>
      </c>
    </row>
    <row r="23" spans="1:33" ht="12.75" customHeight="1">
      <c r="A23" s="356"/>
      <c r="B23" s="359"/>
      <c r="C23" s="387"/>
      <c r="D23" s="361"/>
      <c r="E23" s="389"/>
      <c r="F23" s="389"/>
      <c r="G23" s="284" t="s">
        <v>10</v>
      </c>
      <c r="H23" s="285">
        <v>13</v>
      </c>
      <c r="I23" s="24"/>
      <c r="J23" s="28">
        <v>5</v>
      </c>
      <c r="K23" s="28"/>
      <c r="L23" s="28"/>
      <c r="M23" s="28"/>
      <c r="N23" s="28"/>
      <c r="O23" s="28"/>
      <c r="P23" s="28"/>
      <c r="Q23" s="28"/>
      <c r="R23" s="28">
        <v>1</v>
      </c>
      <c r="S23" s="28"/>
      <c r="T23" s="28"/>
      <c r="U23" s="28"/>
      <c r="V23" s="28"/>
      <c r="W23" s="28"/>
      <c r="X23" s="28"/>
      <c r="Y23" s="28"/>
      <c r="Z23" s="25">
        <v>1077796.3561</v>
      </c>
      <c r="AA23" s="296">
        <v>728454.4409</v>
      </c>
      <c r="AB23" s="299">
        <v>492</v>
      </c>
      <c r="AC23">
        <v>10</v>
      </c>
      <c r="AD23" s="29">
        <f t="shared" si="2"/>
        <v>0</v>
      </c>
      <c r="AE23" s="29">
        <f t="shared" si="3"/>
        <v>0</v>
      </c>
      <c r="AF23" s="29">
        <f t="shared" si="4"/>
        <v>0</v>
      </c>
      <c r="AG23" s="29">
        <f t="shared" si="5"/>
        <v>0</v>
      </c>
    </row>
    <row r="24" spans="1:33" ht="12.75" customHeight="1">
      <c r="A24" s="356"/>
      <c r="B24" s="359"/>
      <c r="C24" s="387"/>
      <c r="D24" s="361"/>
      <c r="E24" s="390"/>
      <c r="F24" s="390"/>
      <c r="G24" s="284" t="s">
        <v>209</v>
      </c>
      <c r="H24" s="285">
        <v>14</v>
      </c>
      <c r="I24" s="24"/>
      <c r="J24" s="28"/>
      <c r="K24" s="28"/>
      <c r="L24" s="28"/>
      <c r="M24" s="28">
        <v>5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5">
        <v>1077652.0354</v>
      </c>
      <c r="AA24" s="296">
        <v>728293.5736</v>
      </c>
      <c r="AB24" s="299">
        <v>653</v>
      </c>
      <c r="AC24">
        <v>10</v>
      </c>
      <c r="AD24">
        <f t="shared" si="2"/>
        <v>0</v>
      </c>
      <c r="AE24">
        <f t="shared" si="3"/>
        <v>0</v>
      </c>
      <c r="AF24">
        <f t="shared" si="4"/>
        <v>0</v>
      </c>
      <c r="AG24">
        <f t="shared" si="5"/>
        <v>0</v>
      </c>
    </row>
    <row r="25" spans="1:33" ht="12.75" customHeight="1">
      <c r="A25" s="356">
        <v>0.817</v>
      </c>
      <c r="B25" s="359" t="s">
        <v>83</v>
      </c>
      <c r="C25" s="360" t="s">
        <v>254</v>
      </c>
      <c r="D25" s="361" t="s">
        <v>255</v>
      </c>
      <c r="E25" s="357" t="s">
        <v>9</v>
      </c>
      <c r="F25" s="357" t="s">
        <v>256</v>
      </c>
      <c r="G25" s="284" t="s">
        <v>11</v>
      </c>
      <c r="H25" s="285">
        <v>15</v>
      </c>
      <c r="I25" s="24"/>
      <c r="J25" s="24"/>
      <c r="K25" s="26"/>
      <c r="L25" s="26">
        <v>13</v>
      </c>
      <c r="M25" s="26"/>
      <c r="N25" s="26">
        <v>3</v>
      </c>
      <c r="O25" s="26"/>
      <c r="P25" s="26">
        <v>1</v>
      </c>
      <c r="Q25" s="26"/>
      <c r="R25" s="26">
        <v>1</v>
      </c>
      <c r="S25" s="26"/>
      <c r="T25" s="26"/>
      <c r="U25" s="26">
        <v>1</v>
      </c>
      <c r="V25" s="26"/>
      <c r="W25" s="27"/>
      <c r="X25" s="27"/>
      <c r="Y25" s="27"/>
      <c r="Z25" s="25">
        <v>1077700.4238</v>
      </c>
      <c r="AA25" s="296">
        <v>728130.6788</v>
      </c>
      <c r="AB25" s="299">
        <v>816</v>
      </c>
      <c r="AC25">
        <v>10</v>
      </c>
      <c r="AD25">
        <f t="shared" si="2"/>
        <v>0</v>
      </c>
      <c r="AE25">
        <f t="shared" si="3"/>
        <v>0</v>
      </c>
      <c r="AF25">
        <f t="shared" si="4"/>
        <v>0</v>
      </c>
      <c r="AG25">
        <f t="shared" si="5"/>
        <v>3</v>
      </c>
    </row>
    <row r="26" spans="1:33" ht="12.75" customHeight="1">
      <c r="A26" s="356"/>
      <c r="B26" s="359"/>
      <c r="C26" s="360"/>
      <c r="D26" s="361"/>
      <c r="E26" s="358"/>
      <c r="F26" s="358"/>
      <c r="G26" s="284" t="s">
        <v>10</v>
      </c>
      <c r="H26" s="285">
        <v>16</v>
      </c>
      <c r="I26" s="24"/>
      <c r="J26" s="28">
        <v>11</v>
      </c>
      <c r="K26" s="28"/>
      <c r="L26" s="28"/>
      <c r="M26" s="28"/>
      <c r="N26" s="28"/>
      <c r="O26" s="28"/>
      <c r="P26" s="28"/>
      <c r="Q26" s="28">
        <v>1</v>
      </c>
      <c r="R26" s="28">
        <v>1</v>
      </c>
      <c r="S26" s="28"/>
      <c r="T26" s="28"/>
      <c r="U26" s="28">
        <v>1</v>
      </c>
      <c r="V26" s="28">
        <v>1</v>
      </c>
      <c r="W26" s="28"/>
      <c r="X26" s="28"/>
      <c r="Y26" s="28"/>
      <c r="Z26" s="25">
        <v>1077702.7387</v>
      </c>
      <c r="AA26" s="296">
        <v>728121.9669</v>
      </c>
      <c r="AB26" s="299">
        <v>825</v>
      </c>
      <c r="AC26">
        <v>10</v>
      </c>
      <c r="AD26">
        <f t="shared" si="2"/>
        <v>0</v>
      </c>
      <c r="AE26">
        <f t="shared" si="3"/>
        <v>1</v>
      </c>
      <c r="AF26">
        <f t="shared" si="4"/>
        <v>0</v>
      </c>
      <c r="AG26">
        <f t="shared" si="5"/>
        <v>0</v>
      </c>
    </row>
    <row r="27" spans="1:33" ht="12.75" customHeight="1">
      <c r="A27" s="365" t="s">
        <v>211</v>
      </c>
      <c r="B27" s="366"/>
      <c r="C27" s="367"/>
      <c r="D27" s="361" t="s">
        <v>257</v>
      </c>
      <c r="E27" s="388" t="s">
        <v>253</v>
      </c>
      <c r="F27" s="388" t="s">
        <v>258</v>
      </c>
      <c r="G27" s="284" t="s">
        <v>209</v>
      </c>
      <c r="H27" s="285">
        <v>17</v>
      </c>
      <c r="I27" s="24"/>
      <c r="J27" s="24"/>
      <c r="K27" s="26"/>
      <c r="L27" s="26"/>
      <c r="M27" s="26">
        <v>5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5">
        <v>1077705.7457</v>
      </c>
      <c r="AA27" s="296">
        <v>728089.6924</v>
      </c>
      <c r="AB27" s="299">
        <v>856</v>
      </c>
      <c r="AC27">
        <v>10</v>
      </c>
      <c r="AD27">
        <f t="shared" si="2"/>
        <v>0</v>
      </c>
      <c r="AE27">
        <f t="shared" si="3"/>
        <v>0</v>
      </c>
      <c r="AF27">
        <f t="shared" si="4"/>
        <v>0</v>
      </c>
      <c r="AG27">
        <f t="shared" si="5"/>
        <v>0</v>
      </c>
    </row>
    <row r="28" spans="1:33" ht="12.75" customHeight="1">
      <c r="A28" s="365"/>
      <c r="B28" s="366"/>
      <c r="C28" s="367"/>
      <c r="D28" s="361"/>
      <c r="E28" s="390"/>
      <c r="F28" s="390"/>
      <c r="G28" s="284" t="s">
        <v>12</v>
      </c>
      <c r="H28" s="285">
        <v>18</v>
      </c>
      <c r="I28" s="24"/>
      <c r="J28" s="28"/>
      <c r="K28" s="28">
        <v>10</v>
      </c>
      <c r="L28" s="28"/>
      <c r="M28" s="28"/>
      <c r="N28" s="28"/>
      <c r="O28" s="28">
        <v>1</v>
      </c>
      <c r="P28" s="28"/>
      <c r="Q28" s="28"/>
      <c r="R28" s="28">
        <v>1</v>
      </c>
      <c r="S28" s="28"/>
      <c r="T28" s="28"/>
      <c r="U28" s="28">
        <v>1</v>
      </c>
      <c r="V28" s="28">
        <v>1</v>
      </c>
      <c r="W28" s="28"/>
      <c r="X28" s="28"/>
      <c r="Y28" s="28"/>
      <c r="Z28" s="25">
        <v>1077716.3767</v>
      </c>
      <c r="AA28" s="296">
        <v>728073.8965</v>
      </c>
      <c r="AB28" s="299">
        <v>874</v>
      </c>
      <c r="AC28">
        <v>10</v>
      </c>
      <c r="AD28">
        <f t="shared" si="2"/>
        <v>0</v>
      </c>
      <c r="AE28">
        <f t="shared" si="3"/>
        <v>0</v>
      </c>
      <c r="AF28">
        <f t="shared" si="4"/>
        <v>0</v>
      </c>
      <c r="AG28">
        <f t="shared" si="5"/>
        <v>0</v>
      </c>
    </row>
    <row r="29" spans="1:33" ht="12.75" customHeight="1">
      <c r="A29" s="356">
        <v>0.708</v>
      </c>
      <c r="B29" s="359" t="s">
        <v>83</v>
      </c>
      <c r="C29" s="360" t="s">
        <v>259</v>
      </c>
      <c r="D29" s="361" t="s">
        <v>239</v>
      </c>
      <c r="E29" s="362" t="s">
        <v>260</v>
      </c>
      <c r="F29" s="362" t="s">
        <v>241</v>
      </c>
      <c r="G29" s="284" t="s">
        <v>10</v>
      </c>
      <c r="H29" s="285">
        <v>19</v>
      </c>
      <c r="I29" s="24"/>
      <c r="J29" s="24">
        <v>7</v>
      </c>
      <c r="K29" s="26"/>
      <c r="L29" s="26"/>
      <c r="M29" s="26"/>
      <c r="N29" s="26"/>
      <c r="O29" s="26"/>
      <c r="P29" s="26"/>
      <c r="Q29" s="26"/>
      <c r="R29" s="26">
        <v>1</v>
      </c>
      <c r="S29" s="26"/>
      <c r="T29" s="26">
        <v>1</v>
      </c>
      <c r="U29" s="26">
        <v>1</v>
      </c>
      <c r="V29" s="26"/>
      <c r="W29" s="27"/>
      <c r="X29" s="27"/>
      <c r="Y29" s="27"/>
      <c r="Z29" s="25">
        <v>1077700.7938</v>
      </c>
      <c r="AA29" s="296">
        <v>728022.8907</v>
      </c>
      <c r="AB29" s="299">
        <v>924</v>
      </c>
      <c r="AC29">
        <v>10</v>
      </c>
      <c r="AD29">
        <f t="shared" si="2"/>
        <v>0</v>
      </c>
      <c r="AE29">
        <f t="shared" si="3"/>
        <v>0</v>
      </c>
      <c r="AF29">
        <f t="shared" si="4"/>
        <v>0</v>
      </c>
      <c r="AG29">
        <f t="shared" si="5"/>
        <v>0</v>
      </c>
    </row>
    <row r="30" spans="1:33" ht="12.75" customHeight="1">
      <c r="A30" s="356"/>
      <c r="B30" s="359"/>
      <c r="C30" s="360"/>
      <c r="D30" s="361"/>
      <c r="E30" s="363"/>
      <c r="F30" s="363"/>
      <c r="G30" s="284" t="s">
        <v>10</v>
      </c>
      <c r="H30" s="285">
        <v>20</v>
      </c>
      <c r="I30" s="24"/>
      <c r="J30" s="28">
        <v>7</v>
      </c>
      <c r="K30" s="28"/>
      <c r="L30" s="28"/>
      <c r="M30" s="28"/>
      <c r="N30" s="28"/>
      <c r="O30" s="28"/>
      <c r="P30" s="28"/>
      <c r="Q30" s="28"/>
      <c r="R30" s="28">
        <v>1</v>
      </c>
      <c r="S30" s="28"/>
      <c r="T30" s="28"/>
      <c r="U30" s="28">
        <v>1</v>
      </c>
      <c r="V30" s="28"/>
      <c r="W30" s="28"/>
      <c r="X30" s="28"/>
      <c r="Y30" s="28"/>
      <c r="Z30" s="25">
        <v>1077670.463</v>
      </c>
      <c r="AA30" s="296">
        <v>727972.8998</v>
      </c>
      <c r="AB30" s="299">
        <v>974</v>
      </c>
      <c r="AC30">
        <v>10</v>
      </c>
      <c r="AD30">
        <f t="shared" si="2"/>
        <v>0</v>
      </c>
      <c r="AE30">
        <f t="shared" si="3"/>
        <v>0</v>
      </c>
      <c r="AF30">
        <f t="shared" si="4"/>
        <v>0</v>
      </c>
      <c r="AG30">
        <f t="shared" si="5"/>
        <v>0</v>
      </c>
    </row>
    <row r="31" spans="1:33" ht="12.75" customHeight="1">
      <c r="A31" s="356"/>
      <c r="B31" s="359"/>
      <c r="C31" s="360"/>
      <c r="D31" s="361"/>
      <c r="E31" s="363"/>
      <c r="F31" s="363"/>
      <c r="G31" s="284" t="s">
        <v>10</v>
      </c>
      <c r="H31" s="285">
        <v>21</v>
      </c>
      <c r="I31" s="24"/>
      <c r="J31" s="24">
        <v>7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>
        <v>1</v>
      </c>
      <c r="V31" s="26"/>
      <c r="W31" s="27"/>
      <c r="X31" s="27"/>
      <c r="Y31" s="27"/>
      <c r="Z31" s="25">
        <v>1077755.7316</v>
      </c>
      <c r="AA31" s="296">
        <v>727922.9089</v>
      </c>
      <c r="AB31" s="299">
        <v>1024</v>
      </c>
      <c r="AC31">
        <v>10</v>
      </c>
      <c r="AD31">
        <f t="shared" si="2"/>
        <v>0</v>
      </c>
      <c r="AE31">
        <f t="shared" si="3"/>
        <v>0</v>
      </c>
      <c r="AF31">
        <f t="shared" si="4"/>
        <v>0</v>
      </c>
      <c r="AG31">
        <f t="shared" si="5"/>
        <v>0</v>
      </c>
    </row>
    <row r="32" spans="1:33" ht="12.75" customHeight="1">
      <c r="A32" s="356"/>
      <c r="B32" s="359"/>
      <c r="C32" s="360"/>
      <c r="D32" s="361"/>
      <c r="E32" s="364"/>
      <c r="F32" s="364"/>
      <c r="G32" s="284" t="s">
        <v>10</v>
      </c>
      <c r="H32" s="285">
        <v>22</v>
      </c>
      <c r="I32" s="24"/>
      <c r="J32" s="24">
        <v>5</v>
      </c>
      <c r="K32" s="26"/>
      <c r="L32" s="26"/>
      <c r="M32" s="26"/>
      <c r="N32" s="26"/>
      <c r="O32" s="26"/>
      <c r="P32" s="26"/>
      <c r="Q32" s="26"/>
      <c r="R32" s="26">
        <v>1</v>
      </c>
      <c r="S32" s="26"/>
      <c r="T32" s="26"/>
      <c r="U32" s="26"/>
      <c r="V32" s="26"/>
      <c r="W32" s="27"/>
      <c r="X32" s="27"/>
      <c r="Y32" s="27"/>
      <c r="Z32" s="25">
        <v>1077710.92</v>
      </c>
      <c r="AA32" s="296">
        <v>727834.9899</v>
      </c>
      <c r="AB32" s="299">
        <v>1112</v>
      </c>
      <c r="AC32">
        <v>10</v>
      </c>
      <c r="AD32">
        <f t="shared" si="2"/>
        <v>0</v>
      </c>
      <c r="AE32">
        <f t="shared" si="3"/>
        <v>0</v>
      </c>
      <c r="AF32">
        <f t="shared" si="4"/>
        <v>0</v>
      </c>
      <c r="AG32">
        <f t="shared" si="5"/>
        <v>0</v>
      </c>
    </row>
    <row r="33" spans="1:33" ht="12.75" customHeight="1">
      <c r="A33" s="407">
        <v>1.144</v>
      </c>
      <c r="B33" s="409" t="s">
        <v>83</v>
      </c>
      <c r="C33" s="391" t="s">
        <v>261</v>
      </c>
      <c r="D33" s="393" t="s">
        <v>239</v>
      </c>
      <c r="E33" s="388" t="s">
        <v>262</v>
      </c>
      <c r="F33" s="388" t="s">
        <v>241</v>
      </c>
      <c r="G33" s="284" t="s">
        <v>209</v>
      </c>
      <c r="H33" s="285">
        <v>23</v>
      </c>
      <c r="I33" s="24"/>
      <c r="J33" s="24"/>
      <c r="K33" s="26"/>
      <c r="L33" s="26"/>
      <c r="M33" s="26">
        <v>4</v>
      </c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7"/>
      <c r="Y33" s="27"/>
      <c r="Z33" s="25">
        <v>1077711.8747</v>
      </c>
      <c r="AA33" s="296">
        <v>727638.8172</v>
      </c>
      <c r="AB33" s="299">
        <v>1308</v>
      </c>
      <c r="AC33">
        <v>10</v>
      </c>
      <c r="AD33">
        <f t="shared" si="2"/>
        <v>0</v>
      </c>
      <c r="AE33">
        <f t="shared" si="3"/>
        <v>0</v>
      </c>
      <c r="AF33">
        <f t="shared" si="4"/>
        <v>0</v>
      </c>
      <c r="AG33">
        <f t="shared" si="5"/>
        <v>0</v>
      </c>
    </row>
    <row r="34" spans="1:33" ht="12.75" customHeight="1">
      <c r="A34" s="408"/>
      <c r="B34" s="410"/>
      <c r="C34" s="392"/>
      <c r="D34" s="394"/>
      <c r="E34" s="390"/>
      <c r="F34" s="390"/>
      <c r="G34" s="284" t="s">
        <v>10</v>
      </c>
      <c r="H34" s="285">
        <v>24</v>
      </c>
      <c r="I34" s="24"/>
      <c r="J34" s="24">
        <v>5</v>
      </c>
      <c r="K34" s="26"/>
      <c r="L34" s="26"/>
      <c r="M34" s="26"/>
      <c r="N34" s="26"/>
      <c r="O34" s="26"/>
      <c r="P34" s="26"/>
      <c r="Q34" s="26"/>
      <c r="R34" s="26">
        <v>1</v>
      </c>
      <c r="S34" s="26"/>
      <c r="T34" s="26"/>
      <c r="U34" s="26"/>
      <c r="V34" s="26"/>
      <c r="W34" s="27"/>
      <c r="X34" s="27"/>
      <c r="Y34" s="27"/>
      <c r="Z34" s="25">
        <v>1077712.8297</v>
      </c>
      <c r="AA34" s="296">
        <v>727480.981</v>
      </c>
      <c r="AB34" s="299">
        <v>1467</v>
      </c>
      <c r="AC34">
        <v>10</v>
      </c>
      <c r="AD34">
        <f t="shared" si="2"/>
        <v>0</v>
      </c>
      <c r="AE34">
        <f t="shared" si="3"/>
        <v>0</v>
      </c>
      <c r="AF34">
        <f t="shared" si="4"/>
        <v>0</v>
      </c>
      <c r="AG34">
        <f t="shared" si="5"/>
        <v>0</v>
      </c>
    </row>
    <row r="35" spans="1:31" ht="12.75" customHeight="1">
      <c r="A35" s="365" t="s">
        <v>211</v>
      </c>
      <c r="B35" s="366"/>
      <c r="C35" s="367"/>
      <c r="D35" s="344" t="s">
        <v>211</v>
      </c>
      <c r="E35" s="347"/>
      <c r="F35" s="347" t="s">
        <v>274</v>
      </c>
      <c r="G35" s="284" t="s">
        <v>12</v>
      </c>
      <c r="H35" s="285">
        <v>25</v>
      </c>
      <c r="I35" s="24"/>
      <c r="J35" s="24"/>
      <c r="K35" s="26">
        <v>8</v>
      </c>
      <c r="L35" s="26"/>
      <c r="M35" s="26"/>
      <c r="N35" s="26"/>
      <c r="O35" s="26">
        <v>1</v>
      </c>
      <c r="P35" s="26"/>
      <c r="Q35" s="26"/>
      <c r="R35" s="26">
        <v>1</v>
      </c>
      <c r="S35" s="26"/>
      <c r="T35" s="26"/>
      <c r="U35" s="26"/>
      <c r="V35" s="26"/>
      <c r="W35" s="27"/>
      <c r="X35" s="27"/>
      <c r="Y35" s="27"/>
      <c r="Z35" s="25">
        <v>1077714.5051</v>
      </c>
      <c r="AA35" s="296">
        <v>727292.9521</v>
      </c>
      <c r="AB35" s="345" t="s">
        <v>229</v>
      </c>
      <c r="AD35">
        <f t="shared" si="2"/>
        <v>0</v>
      </c>
      <c r="AE35">
        <f t="shared" si="3"/>
        <v>0</v>
      </c>
    </row>
    <row r="36" spans="1:33" ht="12.75" customHeight="1">
      <c r="A36" s="407">
        <v>1.678</v>
      </c>
      <c r="B36" s="409" t="s">
        <v>83</v>
      </c>
      <c r="C36" s="391" t="s">
        <v>263</v>
      </c>
      <c r="D36" s="393" t="s">
        <v>264</v>
      </c>
      <c r="E36" s="357" t="s">
        <v>9</v>
      </c>
      <c r="F36" s="357" t="s">
        <v>277</v>
      </c>
      <c r="G36" s="284" t="s">
        <v>11</v>
      </c>
      <c r="H36" s="285">
        <v>26</v>
      </c>
      <c r="I36" s="24"/>
      <c r="J36" s="24"/>
      <c r="K36" s="26"/>
      <c r="L36" s="26">
        <v>13</v>
      </c>
      <c r="M36" s="26"/>
      <c r="N36" s="26">
        <v>3</v>
      </c>
      <c r="O36" s="26"/>
      <c r="P36" s="26"/>
      <c r="Q36" s="26">
        <v>1</v>
      </c>
      <c r="R36" s="26">
        <v>1</v>
      </c>
      <c r="S36" s="26"/>
      <c r="T36" s="26"/>
      <c r="U36" s="26">
        <v>1</v>
      </c>
      <c r="V36" s="26">
        <v>1</v>
      </c>
      <c r="W36" s="27"/>
      <c r="X36" s="27"/>
      <c r="Y36" s="27"/>
      <c r="Z36" s="25">
        <v>1077718.2633</v>
      </c>
      <c r="AA36" s="296">
        <v>727297.7201</v>
      </c>
      <c r="AB36" s="299">
        <v>1656</v>
      </c>
      <c r="AC36">
        <v>10</v>
      </c>
      <c r="AD36">
        <f t="shared" si="2"/>
        <v>0</v>
      </c>
      <c r="AE36">
        <f t="shared" si="3"/>
        <v>0</v>
      </c>
      <c r="AF36">
        <f t="shared" si="4"/>
        <v>0</v>
      </c>
      <c r="AG36">
        <f t="shared" si="5"/>
        <v>3</v>
      </c>
    </row>
    <row r="37" spans="1:33" ht="12.75" customHeight="1">
      <c r="A37" s="408"/>
      <c r="B37" s="410"/>
      <c r="C37" s="392"/>
      <c r="D37" s="394"/>
      <c r="E37" s="406"/>
      <c r="F37" s="406"/>
      <c r="G37" s="284" t="s">
        <v>10</v>
      </c>
      <c r="H37" s="285">
        <v>27</v>
      </c>
      <c r="I37" s="24"/>
      <c r="J37" s="28">
        <v>11</v>
      </c>
      <c r="K37" s="28"/>
      <c r="L37" s="28"/>
      <c r="M37" s="28"/>
      <c r="N37" s="28"/>
      <c r="O37" s="28"/>
      <c r="P37" s="28"/>
      <c r="Q37" s="28"/>
      <c r="R37" s="28">
        <v>1</v>
      </c>
      <c r="S37" s="28"/>
      <c r="T37" s="28"/>
      <c r="U37" s="28">
        <v>1</v>
      </c>
      <c r="V37" s="28"/>
      <c r="W37" s="28"/>
      <c r="X37" s="28"/>
      <c r="Y37" s="28"/>
      <c r="Z37" s="25">
        <v>1077730.3666</v>
      </c>
      <c r="AA37" s="296">
        <v>727254.4242</v>
      </c>
      <c r="AB37" s="299">
        <v>1706</v>
      </c>
      <c r="AC37">
        <v>10</v>
      </c>
      <c r="AD37">
        <f t="shared" si="2"/>
        <v>0</v>
      </c>
      <c r="AE37">
        <f t="shared" si="3"/>
        <v>1</v>
      </c>
      <c r="AF37">
        <f t="shared" si="4"/>
        <v>0</v>
      </c>
      <c r="AG37">
        <f t="shared" si="5"/>
        <v>0</v>
      </c>
    </row>
    <row r="38" spans="1:33" ht="12.75" customHeight="1">
      <c r="A38" s="407">
        <v>1.144</v>
      </c>
      <c r="B38" s="409" t="s">
        <v>83</v>
      </c>
      <c r="C38" s="391" t="s">
        <v>261</v>
      </c>
      <c r="D38" s="393" t="s">
        <v>275</v>
      </c>
      <c r="E38" s="388" t="s">
        <v>262</v>
      </c>
      <c r="F38" s="388" t="s">
        <v>276</v>
      </c>
      <c r="G38" s="284" t="s">
        <v>10</v>
      </c>
      <c r="H38" s="285">
        <v>28</v>
      </c>
      <c r="I38" s="24"/>
      <c r="J38" s="24">
        <v>5</v>
      </c>
      <c r="K38" s="26"/>
      <c r="L38" s="26"/>
      <c r="M38" s="26"/>
      <c r="N38" s="26"/>
      <c r="O38" s="26"/>
      <c r="P38" s="26"/>
      <c r="Q38" s="26"/>
      <c r="R38" s="26">
        <v>1</v>
      </c>
      <c r="S38" s="26"/>
      <c r="T38" s="26"/>
      <c r="U38" s="26"/>
      <c r="V38" s="26"/>
      <c r="W38" s="27"/>
      <c r="X38" s="27"/>
      <c r="Y38" s="27"/>
      <c r="Z38" s="25">
        <v>1077731.6499</v>
      </c>
      <c r="AA38" s="296">
        <v>727186.6822</v>
      </c>
      <c r="AB38" s="299">
        <v>1768</v>
      </c>
      <c r="AC38">
        <v>10</v>
      </c>
      <c r="AD38">
        <f t="shared" si="2"/>
        <v>0</v>
      </c>
      <c r="AE38">
        <f t="shared" si="3"/>
        <v>0</v>
      </c>
      <c r="AF38">
        <f t="shared" si="4"/>
        <v>0</v>
      </c>
      <c r="AG38">
        <f t="shared" si="5"/>
        <v>0</v>
      </c>
    </row>
    <row r="39" spans="1:33" ht="12.75" customHeight="1">
      <c r="A39" s="408"/>
      <c r="B39" s="410"/>
      <c r="C39" s="392"/>
      <c r="D39" s="394"/>
      <c r="E39" s="390"/>
      <c r="F39" s="390"/>
      <c r="G39" s="284" t="s">
        <v>209</v>
      </c>
      <c r="H39" s="285">
        <v>29</v>
      </c>
      <c r="I39" s="24"/>
      <c r="J39" s="24"/>
      <c r="K39" s="26"/>
      <c r="L39" s="26"/>
      <c r="M39" s="26">
        <v>5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7"/>
      <c r="Z39" s="25">
        <v>1077778.4429</v>
      </c>
      <c r="AA39" s="296">
        <v>727117.8682</v>
      </c>
      <c r="AB39" s="299">
        <v>1862</v>
      </c>
      <c r="AC39">
        <v>10</v>
      </c>
      <c r="AD39">
        <f t="shared" si="2"/>
        <v>0</v>
      </c>
      <c r="AE39">
        <f aca="true" t="shared" si="6" ref="AE39:AE45">IF(J39&gt;10,J39-10,0)</f>
        <v>0</v>
      </c>
      <c r="AF39">
        <f aca="true" t="shared" si="7" ref="AF39:AF45">IF(K39&gt;10,K39-10,0)</f>
        <v>0</v>
      </c>
      <c r="AG39">
        <f aca="true" t="shared" si="8" ref="AG39:AG45">IF(L39&gt;10,L39-10,0)</f>
        <v>0</v>
      </c>
    </row>
    <row r="40" spans="1:33" ht="12.75" customHeight="1">
      <c r="A40" s="356">
        <v>1.888</v>
      </c>
      <c r="B40" s="359" t="s">
        <v>83</v>
      </c>
      <c r="C40" s="360" t="s">
        <v>265</v>
      </c>
      <c r="D40" s="361" t="s">
        <v>275</v>
      </c>
      <c r="E40" s="362" t="s">
        <v>260</v>
      </c>
      <c r="F40" s="362" t="s">
        <v>276</v>
      </c>
      <c r="G40" s="284" t="s">
        <v>10</v>
      </c>
      <c r="H40" s="285">
        <v>30</v>
      </c>
      <c r="I40" s="24"/>
      <c r="J40" s="24">
        <v>7</v>
      </c>
      <c r="K40" s="26"/>
      <c r="L40" s="26"/>
      <c r="M40" s="26"/>
      <c r="N40" s="26"/>
      <c r="O40" s="26"/>
      <c r="P40" s="26"/>
      <c r="Q40" s="26"/>
      <c r="R40" s="26"/>
      <c r="S40" s="26">
        <v>1</v>
      </c>
      <c r="T40" s="26"/>
      <c r="U40" s="26">
        <v>1</v>
      </c>
      <c r="V40" s="26"/>
      <c r="W40" s="27"/>
      <c r="X40" s="27"/>
      <c r="Y40" s="27"/>
      <c r="Z40" s="25">
        <v>1077802.0453</v>
      </c>
      <c r="AA40" s="296">
        <v>727039.2469</v>
      </c>
      <c r="AB40" s="299">
        <v>1962</v>
      </c>
      <c r="AC40">
        <v>10</v>
      </c>
      <c r="AD40">
        <f t="shared" si="2"/>
        <v>0</v>
      </c>
      <c r="AE40">
        <f t="shared" si="6"/>
        <v>0</v>
      </c>
      <c r="AF40">
        <f t="shared" si="7"/>
        <v>0</v>
      </c>
      <c r="AG40">
        <f t="shared" si="8"/>
        <v>0</v>
      </c>
    </row>
    <row r="41" spans="1:33" ht="12.75" customHeight="1">
      <c r="A41" s="356"/>
      <c r="B41" s="359"/>
      <c r="C41" s="360"/>
      <c r="D41" s="361"/>
      <c r="E41" s="363"/>
      <c r="F41" s="363"/>
      <c r="G41" s="284" t="s">
        <v>10</v>
      </c>
      <c r="H41" s="285">
        <v>31</v>
      </c>
      <c r="I41" s="24"/>
      <c r="J41" s="24">
        <v>7</v>
      </c>
      <c r="K41" s="26"/>
      <c r="L41" s="26"/>
      <c r="M41" s="26"/>
      <c r="N41" s="26"/>
      <c r="O41" s="26"/>
      <c r="P41" s="26"/>
      <c r="Q41" s="26"/>
      <c r="R41" s="26">
        <v>1</v>
      </c>
      <c r="S41" s="26"/>
      <c r="T41" s="26"/>
      <c r="U41" s="26">
        <v>1</v>
      </c>
      <c r="V41" s="26"/>
      <c r="W41" s="27"/>
      <c r="X41" s="27"/>
      <c r="Y41" s="27"/>
      <c r="Z41" s="25">
        <v>1077808.9329</v>
      </c>
      <c r="AA41" s="296">
        <v>727001.587</v>
      </c>
      <c r="AB41" s="299">
        <v>2012</v>
      </c>
      <c r="AC41">
        <v>10</v>
      </c>
      <c r="AD41">
        <f t="shared" si="2"/>
        <v>0</v>
      </c>
      <c r="AE41">
        <f t="shared" si="6"/>
        <v>0</v>
      </c>
      <c r="AF41">
        <f t="shared" si="7"/>
        <v>0</v>
      </c>
      <c r="AG41">
        <f t="shared" si="8"/>
        <v>0</v>
      </c>
    </row>
    <row r="42" spans="1:33" ht="12.75" customHeight="1">
      <c r="A42" s="356"/>
      <c r="B42" s="359"/>
      <c r="C42" s="360"/>
      <c r="D42" s="361"/>
      <c r="E42" s="364"/>
      <c r="F42" s="364"/>
      <c r="G42" s="284" t="s">
        <v>10</v>
      </c>
      <c r="H42" s="285">
        <v>32</v>
      </c>
      <c r="I42" s="24"/>
      <c r="J42" s="24">
        <v>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1</v>
      </c>
      <c r="V42" s="26"/>
      <c r="W42" s="27"/>
      <c r="X42" s="27"/>
      <c r="Y42" s="27"/>
      <c r="Z42" s="25">
        <v>1077876.5722</v>
      </c>
      <c r="AA42" s="296">
        <v>726954.51</v>
      </c>
      <c r="AB42" s="299">
        <v>2075</v>
      </c>
      <c r="AC42">
        <v>10</v>
      </c>
      <c r="AD42">
        <f t="shared" si="2"/>
        <v>0</v>
      </c>
      <c r="AE42">
        <f t="shared" si="6"/>
        <v>0</v>
      </c>
      <c r="AF42">
        <f t="shared" si="7"/>
        <v>0</v>
      </c>
      <c r="AG42">
        <f t="shared" si="8"/>
        <v>0</v>
      </c>
    </row>
    <row r="43" spans="1:33" ht="12.75" customHeight="1">
      <c r="A43" s="395" t="s">
        <v>211</v>
      </c>
      <c r="B43" s="359"/>
      <c r="C43" s="396"/>
      <c r="D43" s="361" t="s">
        <v>266</v>
      </c>
      <c r="E43" s="384" t="s">
        <v>267</v>
      </c>
      <c r="F43" s="384" t="s">
        <v>243</v>
      </c>
      <c r="G43" s="284" t="s">
        <v>209</v>
      </c>
      <c r="H43" s="285">
        <v>33</v>
      </c>
      <c r="I43" s="24"/>
      <c r="J43" s="28"/>
      <c r="K43" s="28"/>
      <c r="L43" s="28"/>
      <c r="M43" s="28">
        <v>5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5">
        <v>1077937.2077</v>
      </c>
      <c r="AA43" s="296">
        <v>726911.002</v>
      </c>
      <c r="AB43" s="299" t="s">
        <v>229</v>
      </c>
      <c r="AC43">
        <v>10</v>
      </c>
      <c r="AD43">
        <f t="shared" si="2"/>
        <v>0</v>
      </c>
      <c r="AE43">
        <f t="shared" si="6"/>
        <v>0</v>
      </c>
      <c r="AF43">
        <f t="shared" si="7"/>
        <v>0</v>
      </c>
      <c r="AG43">
        <f t="shared" si="8"/>
        <v>0</v>
      </c>
    </row>
    <row r="44" spans="1:33" ht="12.75" customHeight="1">
      <c r="A44" s="395"/>
      <c r="B44" s="359"/>
      <c r="C44" s="396"/>
      <c r="D44" s="361"/>
      <c r="E44" s="386"/>
      <c r="F44" s="386"/>
      <c r="G44" s="284" t="s">
        <v>10</v>
      </c>
      <c r="H44" s="285">
        <v>34</v>
      </c>
      <c r="I44" s="24"/>
      <c r="J44" s="28">
        <v>4</v>
      </c>
      <c r="K44" s="28"/>
      <c r="L44" s="28"/>
      <c r="M44" s="28"/>
      <c r="N44" s="28"/>
      <c r="O44" s="28"/>
      <c r="P44" s="28"/>
      <c r="Q44" s="28"/>
      <c r="R44" s="28">
        <v>1</v>
      </c>
      <c r="S44" s="28"/>
      <c r="T44" s="28"/>
      <c r="U44" s="28"/>
      <c r="V44" s="28"/>
      <c r="W44" s="28"/>
      <c r="X44" s="28"/>
      <c r="Y44" s="28"/>
      <c r="Z44" s="25">
        <v>1077970.7009</v>
      </c>
      <c r="AA44" s="296">
        <v>727034.9096</v>
      </c>
      <c r="AB44" s="299" t="s">
        <v>229</v>
      </c>
      <c r="AC44">
        <v>10</v>
      </c>
      <c r="AD44">
        <f t="shared" si="2"/>
        <v>0</v>
      </c>
      <c r="AE44">
        <f t="shared" si="6"/>
        <v>0</v>
      </c>
      <c r="AF44">
        <f t="shared" si="7"/>
        <v>0</v>
      </c>
      <c r="AG44">
        <f t="shared" si="8"/>
        <v>0</v>
      </c>
    </row>
    <row r="45" spans="1:33" ht="12.75" customHeight="1">
      <c r="A45" s="278">
        <v>2.088</v>
      </c>
      <c r="B45" s="279" t="s">
        <v>83</v>
      </c>
      <c r="C45" s="280" t="s">
        <v>268</v>
      </c>
      <c r="D45" s="269" t="s">
        <v>239</v>
      </c>
      <c r="E45" s="276" t="s">
        <v>269</v>
      </c>
      <c r="F45" s="276" t="s">
        <v>241</v>
      </c>
      <c r="G45" s="284" t="s">
        <v>10</v>
      </c>
      <c r="H45" s="285">
        <v>35</v>
      </c>
      <c r="I45" s="24"/>
      <c r="J45" s="28">
        <v>5</v>
      </c>
      <c r="K45" s="28"/>
      <c r="L45" s="28"/>
      <c r="M45" s="28"/>
      <c r="N45" s="28"/>
      <c r="O45" s="28"/>
      <c r="P45" s="28"/>
      <c r="Q45" s="28"/>
      <c r="R45" s="28">
        <v>1</v>
      </c>
      <c r="S45" s="28"/>
      <c r="T45" s="28"/>
      <c r="U45" s="28"/>
      <c r="V45" s="28"/>
      <c r="W45" s="28"/>
      <c r="X45" s="28"/>
      <c r="Y45" s="28"/>
      <c r="Z45" s="25">
        <v>1078013.5353</v>
      </c>
      <c r="AA45" s="296">
        <v>726890.3892</v>
      </c>
      <c r="AB45" s="299">
        <v>2162</v>
      </c>
      <c r="AC45">
        <v>10</v>
      </c>
      <c r="AD45" s="30">
        <f t="shared" si="2"/>
        <v>0</v>
      </c>
      <c r="AE45" s="30">
        <f t="shared" si="6"/>
        <v>0</v>
      </c>
      <c r="AF45" s="30">
        <f t="shared" si="7"/>
        <v>0</v>
      </c>
      <c r="AG45" s="30">
        <f t="shared" si="8"/>
        <v>0</v>
      </c>
    </row>
    <row r="46" spans="1:33" ht="12.75" customHeight="1">
      <c r="A46" s="278"/>
      <c r="B46" s="279" t="s">
        <v>211</v>
      </c>
      <c r="C46" s="280"/>
      <c r="D46" s="335" t="s">
        <v>211</v>
      </c>
      <c r="E46" s="276" t="s">
        <v>13</v>
      </c>
      <c r="F46" s="276" t="s">
        <v>278</v>
      </c>
      <c r="G46" s="284" t="s">
        <v>10</v>
      </c>
      <c r="H46" s="285">
        <v>36</v>
      </c>
      <c r="I46" s="24"/>
      <c r="J46" s="28"/>
      <c r="K46" s="28"/>
      <c r="L46" s="28"/>
      <c r="M46" s="28">
        <v>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5">
        <v>1077956.9496</v>
      </c>
      <c r="AA46" s="296">
        <v>726930.9972</v>
      </c>
      <c r="AB46" s="345" t="s">
        <v>229</v>
      </c>
      <c r="AD46" s="30"/>
      <c r="AE46" s="30"/>
      <c r="AF46" s="30"/>
      <c r="AG46" s="30"/>
    </row>
    <row r="47" spans="1:28" ht="12.75" customHeight="1">
      <c r="A47" s="365" t="s">
        <v>211</v>
      </c>
      <c r="B47" s="366"/>
      <c r="C47" s="367"/>
      <c r="D47" s="361" t="s">
        <v>270</v>
      </c>
      <c r="E47" s="389" t="s">
        <v>253</v>
      </c>
      <c r="F47" s="389" t="s">
        <v>271</v>
      </c>
      <c r="G47" s="319" t="s">
        <v>10</v>
      </c>
      <c r="H47" s="320">
        <v>2</v>
      </c>
      <c r="I47" s="321">
        <v>4</v>
      </c>
      <c r="J47" s="397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9"/>
      <c r="W47" s="322"/>
      <c r="X47" s="322"/>
      <c r="Y47" s="322"/>
      <c r="Z47" s="323">
        <v>1078191.6373</v>
      </c>
      <c r="AA47" s="324">
        <v>726994.8</v>
      </c>
      <c r="AB47" s="333" t="s">
        <v>229</v>
      </c>
    </row>
    <row r="48" spans="1:28" ht="12.75" customHeight="1">
      <c r="A48" s="365"/>
      <c r="B48" s="366"/>
      <c r="C48" s="367"/>
      <c r="D48" s="361"/>
      <c r="E48" s="389"/>
      <c r="F48" s="389"/>
      <c r="G48" s="319" t="s">
        <v>10</v>
      </c>
      <c r="H48" s="320">
        <v>3</v>
      </c>
      <c r="I48" s="321">
        <v>7</v>
      </c>
      <c r="J48" s="397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9"/>
      <c r="W48" s="322"/>
      <c r="X48" s="322"/>
      <c r="Y48" s="322"/>
      <c r="Z48" s="323">
        <v>1078071.9621</v>
      </c>
      <c r="AA48" s="324">
        <v>727012.6</v>
      </c>
      <c r="AB48" s="333" t="s">
        <v>229</v>
      </c>
    </row>
    <row r="49" spans="1:28" ht="12.75" customHeight="1">
      <c r="A49" s="365"/>
      <c r="B49" s="366"/>
      <c r="C49" s="367"/>
      <c r="D49" s="361"/>
      <c r="E49" s="389"/>
      <c r="F49" s="389"/>
      <c r="G49" s="319" t="s">
        <v>10</v>
      </c>
      <c r="H49" s="320">
        <v>4</v>
      </c>
      <c r="I49" s="321">
        <v>10</v>
      </c>
      <c r="J49" s="397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9"/>
      <c r="W49" s="322"/>
      <c r="X49" s="322"/>
      <c r="Y49" s="322"/>
      <c r="Z49" s="323">
        <v>1078186.3265</v>
      </c>
      <c r="AA49" s="324">
        <v>727069.3</v>
      </c>
      <c r="AB49" s="333" t="s">
        <v>229</v>
      </c>
    </row>
    <row r="50" spans="1:33" ht="12.75" customHeight="1">
      <c r="A50" s="365"/>
      <c r="B50" s="366"/>
      <c r="C50" s="367"/>
      <c r="D50" s="361"/>
      <c r="E50" s="389"/>
      <c r="F50" s="389"/>
      <c r="G50" s="319" t="s">
        <v>10</v>
      </c>
      <c r="H50" s="320">
        <v>5</v>
      </c>
      <c r="I50" s="321">
        <v>4</v>
      </c>
      <c r="J50" s="397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9"/>
      <c r="W50" s="322"/>
      <c r="X50" s="322"/>
      <c r="Y50" s="322"/>
      <c r="Z50" s="323">
        <v>1078297.6</v>
      </c>
      <c r="AA50" s="324">
        <v>727068.8</v>
      </c>
      <c r="AB50" s="333" t="s">
        <v>229</v>
      </c>
      <c r="AD50" s="30"/>
      <c r="AE50" s="30"/>
      <c r="AF50" s="30"/>
      <c r="AG50" s="30"/>
    </row>
    <row r="51" spans="1:33" ht="12.75" customHeight="1" thickBot="1">
      <c r="A51" s="413"/>
      <c r="B51" s="414"/>
      <c r="C51" s="415"/>
      <c r="D51" s="411"/>
      <c r="E51" s="412"/>
      <c r="F51" s="412"/>
      <c r="G51" s="326" t="s">
        <v>10</v>
      </c>
      <c r="H51" s="327">
        <v>6</v>
      </c>
      <c r="I51" s="328">
        <v>4</v>
      </c>
      <c r="J51" s="400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2"/>
      <c r="W51" s="329"/>
      <c r="X51" s="329"/>
      <c r="Y51" s="329"/>
      <c r="Z51" s="330">
        <v>1078301.1</v>
      </c>
      <c r="AA51" s="331">
        <v>727153.8</v>
      </c>
      <c r="AB51" s="346" t="s">
        <v>229</v>
      </c>
      <c r="AD51" s="30"/>
      <c r="AE51" s="30"/>
      <c r="AF51" s="30"/>
      <c r="AG51" s="30"/>
    </row>
    <row r="52" spans="1:28" ht="12.75" customHeight="1" thickBot="1">
      <c r="A52" s="348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22"/>
      <c r="X52" s="22"/>
      <c r="Y52" s="22"/>
      <c r="Z52" s="22"/>
      <c r="AA52" s="22"/>
      <c r="AB52" s="22"/>
    </row>
    <row r="53" spans="1:37" ht="12.75" customHeight="1">
      <c r="A53" s="352" t="s">
        <v>56</v>
      </c>
      <c r="B53" s="353"/>
      <c r="C53" s="353"/>
      <c r="D53" s="353"/>
      <c r="E53" s="353"/>
      <c r="F53" s="353"/>
      <c r="G53" s="353"/>
      <c r="H53" s="18"/>
      <c r="I53" s="5">
        <f>COUNTIF(I4:I51,"&gt;1")</f>
        <v>10</v>
      </c>
      <c r="J53" s="5">
        <f>COUNTIF(J4:J51,"&gt;1")</f>
        <v>23</v>
      </c>
      <c r="K53" s="5">
        <f>COUNTIF(K4:K51,"&gt;1")</f>
        <v>3</v>
      </c>
      <c r="L53" s="5">
        <f>COUNTIF(L4:L51,"&gt;1")</f>
        <v>3</v>
      </c>
      <c r="M53" s="5">
        <f>COUNTIF(M4:M51,"&gt;1")</f>
        <v>7</v>
      </c>
      <c r="N53" s="5">
        <f aca="true" t="shared" si="9" ref="N53:Y53">SUM(N4:N51)</f>
        <v>9</v>
      </c>
      <c r="O53" s="5">
        <f t="shared" si="9"/>
        <v>3</v>
      </c>
      <c r="P53" s="5">
        <f t="shared" si="9"/>
        <v>2</v>
      </c>
      <c r="Q53" s="5">
        <f t="shared" si="9"/>
        <v>4</v>
      </c>
      <c r="R53" s="5">
        <f t="shared" si="9"/>
        <v>21</v>
      </c>
      <c r="S53" s="5">
        <f t="shared" si="9"/>
        <v>3</v>
      </c>
      <c r="T53" s="5">
        <f t="shared" si="9"/>
        <v>2</v>
      </c>
      <c r="U53" s="5">
        <f t="shared" si="9"/>
        <v>15</v>
      </c>
      <c r="V53" s="5">
        <f t="shared" si="9"/>
        <v>6</v>
      </c>
      <c r="W53" s="5">
        <f t="shared" si="9"/>
        <v>0</v>
      </c>
      <c r="X53" s="5">
        <f t="shared" si="9"/>
        <v>0</v>
      </c>
      <c r="Y53" s="20">
        <f t="shared" si="9"/>
        <v>0</v>
      </c>
      <c r="Z53" s="23"/>
      <c r="AA53" s="14"/>
      <c r="AB53" s="14"/>
      <c r="AC53" s="14"/>
      <c r="AD53" s="5">
        <f aca="true" t="shared" si="10" ref="AD53:AK53">COUNTIF(AD4:AD51,"&gt;1")</f>
        <v>0</v>
      </c>
      <c r="AE53" s="5">
        <f t="shared" si="10"/>
        <v>0</v>
      </c>
      <c r="AF53" s="5">
        <f t="shared" si="10"/>
        <v>1</v>
      </c>
      <c r="AG53" s="5">
        <f t="shared" si="10"/>
        <v>3</v>
      </c>
      <c r="AH53" s="6">
        <f t="shared" si="10"/>
        <v>0</v>
      </c>
      <c r="AI53" s="6">
        <f t="shared" si="10"/>
        <v>0</v>
      </c>
      <c r="AJ53" s="6">
        <f t="shared" si="10"/>
        <v>0</v>
      </c>
      <c r="AK53" s="6">
        <f t="shared" si="10"/>
        <v>0</v>
      </c>
    </row>
    <row r="54" spans="1:37" ht="16.5" thickBot="1">
      <c r="A54" s="354" t="s">
        <v>55</v>
      </c>
      <c r="B54" s="355"/>
      <c r="C54" s="355"/>
      <c r="D54" s="355"/>
      <c r="E54" s="355"/>
      <c r="F54" s="355"/>
      <c r="G54" s="355"/>
      <c r="H54" s="19"/>
      <c r="I54" s="7">
        <f>SUM(I4:I51)</f>
        <v>84.2</v>
      </c>
      <c r="J54" s="7">
        <f>SUM(J4:J51)</f>
        <v>156</v>
      </c>
      <c r="K54" s="7">
        <f>SUM(K4:K51)</f>
        <v>30</v>
      </c>
      <c r="L54" s="7">
        <f>SUM(L4:L51)</f>
        <v>39</v>
      </c>
      <c r="M54" s="7">
        <f>SUM(M4:M51)</f>
        <v>34</v>
      </c>
      <c r="N54" s="8"/>
      <c r="O54" s="8"/>
      <c r="P54" s="7"/>
      <c r="Q54" s="7"/>
      <c r="R54" s="8"/>
      <c r="S54" s="8"/>
      <c r="T54" s="8"/>
      <c r="U54" s="8"/>
      <c r="V54" s="8"/>
      <c r="W54" s="8"/>
      <c r="X54" s="8"/>
      <c r="Y54" s="21"/>
      <c r="Z54" s="23"/>
      <c r="AA54" s="14"/>
      <c r="AB54" s="14"/>
      <c r="AC54" s="14"/>
      <c r="AD54" s="7">
        <f aca="true" t="shared" si="11" ref="AD54:AK54">SUM(AD4:AD51)</f>
        <v>0</v>
      </c>
      <c r="AE54" s="7">
        <f t="shared" si="11"/>
        <v>3</v>
      </c>
      <c r="AF54" s="7">
        <f t="shared" si="11"/>
        <v>2</v>
      </c>
      <c r="AG54" s="7">
        <f t="shared" si="11"/>
        <v>9</v>
      </c>
      <c r="AH54" s="8">
        <f t="shared" si="11"/>
        <v>0</v>
      </c>
      <c r="AI54" s="8">
        <f t="shared" si="11"/>
        <v>0</v>
      </c>
      <c r="AJ54" s="8">
        <f t="shared" si="11"/>
        <v>0</v>
      </c>
      <c r="AK54" s="8">
        <f t="shared" si="11"/>
        <v>0</v>
      </c>
    </row>
    <row r="55" spans="1:28" ht="12.75" customHeight="1">
      <c r="A55" s="10"/>
      <c r="B55" s="11"/>
      <c r="C55" s="12"/>
      <c r="D55" s="11"/>
      <c r="E55" s="11"/>
      <c r="F55" s="11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12.75" customHeight="1">
      <c r="A56" s="10"/>
      <c r="B56" s="11"/>
      <c r="C56" s="12"/>
      <c r="D56" s="11"/>
      <c r="E56" s="11"/>
      <c r="F56" s="11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2.75" customHeight="1">
      <c r="A57" s="10"/>
      <c r="B57" s="11"/>
      <c r="C57" s="351" t="s">
        <v>51</v>
      </c>
      <c r="D57" s="351"/>
      <c r="E57" s="270" t="s">
        <v>15</v>
      </c>
      <c r="F57" s="16" t="s">
        <v>65</v>
      </c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12.75" customHeight="1">
      <c r="A58" s="10"/>
      <c r="B58" s="11"/>
      <c r="C58" s="12"/>
      <c r="D58" s="11"/>
      <c r="E58" s="271" t="s">
        <v>16</v>
      </c>
      <c r="F58" s="16" t="s">
        <v>66</v>
      </c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12.75" customHeight="1">
      <c r="A59" s="10"/>
      <c r="B59" s="11"/>
      <c r="C59" s="12"/>
      <c r="D59" s="11"/>
      <c r="E59" s="272" t="s">
        <v>13</v>
      </c>
      <c r="F59" s="16" t="s">
        <v>52</v>
      </c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12.75" customHeight="1">
      <c r="A60" s="10"/>
      <c r="B60" s="11"/>
      <c r="C60" s="12"/>
      <c r="D60" s="11"/>
      <c r="E60" s="273" t="s">
        <v>9</v>
      </c>
      <c r="F60" s="16" t="s">
        <v>14</v>
      </c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12.75" customHeight="1">
      <c r="A61" s="10"/>
      <c r="B61" s="11"/>
      <c r="C61" s="12"/>
      <c r="D61" s="11"/>
      <c r="E61" s="15"/>
      <c r="F61" s="16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12.75" customHeight="1">
      <c r="A62" s="10"/>
      <c r="B62" s="11"/>
      <c r="C62" s="12"/>
      <c r="D62" s="11"/>
      <c r="E62" s="15"/>
      <c r="F62" s="15"/>
      <c r="G62" s="16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12.75" customHeight="1">
      <c r="A63" s="10"/>
      <c r="B63" s="11"/>
      <c r="C63" s="350"/>
      <c r="D63" s="350"/>
      <c r="E63" s="15"/>
      <c r="F63" s="16"/>
      <c r="G63" s="1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12.75" customHeight="1">
      <c r="A64" s="10"/>
      <c r="B64" s="11"/>
      <c r="C64" s="12"/>
      <c r="D64" s="11"/>
      <c r="E64" s="15"/>
      <c r="F64" s="16"/>
      <c r="G64" s="16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2.75" customHeight="1">
      <c r="A65" s="10"/>
      <c r="B65" s="11"/>
      <c r="C65" s="12"/>
      <c r="D65" s="11"/>
      <c r="E65" s="15"/>
      <c r="F65" s="16"/>
      <c r="G65" s="16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2.75" customHeight="1">
      <c r="A66" s="10"/>
      <c r="B66" s="11"/>
      <c r="C66" s="12"/>
      <c r="D66" s="11"/>
      <c r="E66" s="15"/>
      <c r="F66" s="16"/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12.75" customHeight="1">
      <c r="A67" s="10"/>
      <c r="B67" s="11"/>
      <c r="C67" s="12"/>
      <c r="D67" s="11"/>
      <c r="E67" s="11"/>
      <c r="F67" s="11"/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12.75" customHeight="1">
      <c r="A68" s="10"/>
      <c r="B68" s="11"/>
      <c r="C68" s="12"/>
      <c r="D68" s="11"/>
      <c r="E68" s="11"/>
      <c r="F68" s="11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</sheetData>
  <mergeCells count="107">
    <mergeCell ref="J49:V49"/>
    <mergeCell ref="D47:D51"/>
    <mergeCell ref="E47:E51"/>
    <mergeCell ref="F47:F51"/>
    <mergeCell ref="A47:C51"/>
    <mergeCell ref="B25:B26"/>
    <mergeCell ref="J50:V50"/>
    <mergeCell ref="J51:V51"/>
    <mergeCell ref="AB1:AB2"/>
    <mergeCell ref="J6:V6"/>
    <mergeCell ref="J11:V11"/>
    <mergeCell ref="J12:V12"/>
    <mergeCell ref="J15:V15"/>
    <mergeCell ref="J17:V17"/>
    <mergeCell ref="J18:V18"/>
    <mergeCell ref="J47:V47"/>
    <mergeCell ref="J48:V48"/>
    <mergeCell ref="G1:AA1"/>
    <mergeCell ref="E36:E37"/>
    <mergeCell ref="F36:F37"/>
    <mergeCell ref="A35:C35"/>
    <mergeCell ref="A33:A34"/>
    <mergeCell ref="B33:B34"/>
    <mergeCell ref="C33:C34"/>
    <mergeCell ref="D33:D34"/>
    <mergeCell ref="E33:E34"/>
    <mergeCell ref="F33:F34"/>
    <mergeCell ref="A36:A37"/>
    <mergeCell ref="B36:B37"/>
    <mergeCell ref="C36:C37"/>
    <mergeCell ref="D36:D37"/>
    <mergeCell ref="A40:A42"/>
    <mergeCell ref="B40:B42"/>
    <mergeCell ref="C40:C42"/>
    <mergeCell ref="D40:D42"/>
    <mergeCell ref="E40:E42"/>
    <mergeCell ref="F40:F42"/>
    <mergeCell ref="A43:C44"/>
    <mergeCell ref="D43:D44"/>
    <mergeCell ref="E43:E44"/>
    <mergeCell ref="F43:F44"/>
    <mergeCell ref="A38:A39"/>
    <mergeCell ref="B38:B39"/>
    <mergeCell ref="C38:C39"/>
    <mergeCell ref="D38:D39"/>
    <mergeCell ref="E38:E39"/>
    <mergeCell ref="F38:F39"/>
    <mergeCell ref="D29:D32"/>
    <mergeCell ref="E29:E32"/>
    <mergeCell ref="F29:F32"/>
    <mergeCell ref="A17:C21"/>
    <mergeCell ref="D17:D21"/>
    <mergeCell ref="E17:E21"/>
    <mergeCell ref="F17:F21"/>
    <mergeCell ref="A22:A24"/>
    <mergeCell ref="B22:B24"/>
    <mergeCell ref="C22:C24"/>
    <mergeCell ref="D22:D24"/>
    <mergeCell ref="E22:E24"/>
    <mergeCell ref="F22:F24"/>
    <mergeCell ref="C25:C26"/>
    <mergeCell ref="D25:D26"/>
    <mergeCell ref="E25:E26"/>
    <mergeCell ref="F25:F26"/>
    <mergeCell ref="A27:C28"/>
    <mergeCell ref="D27:D28"/>
    <mergeCell ref="E27:E28"/>
    <mergeCell ref="F27:F28"/>
    <mergeCell ref="A29:A32"/>
    <mergeCell ref="B29:B32"/>
    <mergeCell ref="A25:A26"/>
    <mergeCell ref="A6:C8"/>
    <mergeCell ref="D6:D8"/>
    <mergeCell ref="E6:E8"/>
    <mergeCell ref="F6:F8"/>
    <mergeCell ref="Z2:AA2"/>
    <mergeCell ref="W2:Y2"/>
    <mergeCell ref="G2:L2"/>
    <mergeCell ref="P2:V2"/>
    <mergeCell ref="M2:O2"/>
    <mergeCell ref="G3:H3"/>
    <mergeCell ref="A3:C3"/>
    <mergeCell ref="A1:F2"/>
    <mergeCell ref="A52:V52"/>
    <mergeCell ref="C63:D63"/>
    <mergeCell ref="C57:D57"/>
    <mergeCell ref="A53:G53"/>
    <mergeCell ref="A54:G54"/>
    <mergeCell ref="A15:A16"/>
    <mergeCell ref="F13:F14"/>
    <mergeCell ref="A9:A12"/>
    <mergeCell ref="B9:B12"/>
    <mergeCell ref="C9:C12"/>
    <mergeCell ref="D9:D12"/>
    <mergeCell ref="E9:E12"/>
    <mergeCell ref="F9:F12"/>
    <mergeCell ref="A13:A14"/>
    <mergeCell ref="B13:B14"/>
    <mergeCell ref="C13:C14"/>
    <mergeCell ref="D13:D14"/>
    <mergeCell ref="E13:E14"/>
    <mergeCell ref="B15:B16"/>
    <mergeCell ref="C15:C16"/>
    <mergeCell ref="D15:D16"/>
    <mergeCell ref="E15:E16"/>
    <mergeCell ref="F15:F16"/>
    <mergeCell ref="C29:C32"/>
  </mergeCells>
  <conditionalFormatting sqref="N4:O4 N8:O8 N14:O14 N21:O45 N16:O16">
    <cfRule type="cellIs" priority="110" dxfId="16" operator="equal">
      <formula>0</formula>
    </cfRule>
  </conditionalFormatting>
  <conditionalFormatting sqref="N4:O4 N8:O8 N14:O14 N21:O45 N16:O16">
    <cfRule type="cellIs" priority="109" dxfId="15" operator="equal">
      <formula>1</formula>
    </cfRule>
  </conditionalFormatting>
  <conditionalFormatting sqref="J4:J10 J13:J14 J16 J19:J45">
    <cfRule type="cellIs" priority="108" dxfId="14" operator="greaterThan">
      <formula>0</formula>
    </cfRule>
  </conditionalFormatting>
  <conditionalFormatting sqref="K4 K8 K14 K21:K45 K16">
    <cfRule type="cellIs" priority="107" dxfId="13" operator="greaterThan">
      <formula>0</formula>
    </cfRule>
  </conditionalFormatting>
  <conditionalFormatting sqref="L4 L8 L21:L45 L14 L16">
    <cfRule type="cellIs" priority="106" dxfId="10" operator="greaterThan">
      <formula>0</formula>
    </cfRule>
  </conditionalFormatting>
  <conditionalFormatting sqref="M4 M8 M14 M21:M45 M16">
    <cfRule type="cellIs" priority="105" dxfId="11" operator="greaterThan">
      <formula>0</formula>
    </cfRule>
  </conditionalFormatting>
  <conditionalFormatting sqref="N4 N8 N14 N21:N45 N16">
    <cfRule type="cellIs" priority="88" dxfId="10" operator="greaterThan">
      <formula>2</formula>
    </cfRule>
  </conditionalFormatting>
  <conditionalFormatting sqref="P4:U4 P8:U8 P14:U14 P21:U45 P16:U16">
    <cfRule type="cellIs" priority="87" dxfId="1" operator="greaterThan">
      <formula>0</formula>
    </cfRule>
  </conditionalFormatting>
  <conditionalFormatting sqref="V4 V8 V14 V21:V45 V16">
    <cfRule type="cellIs" priority="86" dxfId="0" operator="greaterThan">
      <formula>0</formula>
    </cfRule>
  </conditionalFormatting>
  <conditionalFormatting sqref="L13">
    <cfRule type="cellIs" priority="46" dxfId="10" operator="greaterThan">
      <formula>0</formula>
    </cfRule>
  </conditionalFormatting>
  <conditionalFormatting sqref="K20">
    <cfRule type="cellIs" priority="45" dxfId="13" operator="greaterThan">
      <formula>0</formula>
    </cfRule>
  </conditionalFormatting>
  <conditionalFormatting sqref="M7">
    <cfRule type="cellIs" priority="44" dxfId="11" operator="greaterThan">
      <formula>0</formula>
    </cfRule>
  </conditionalFormatting>
  <conditionalFormatting sqref="M10">
    <cfRule type="cellIs" priority="43" dxfId="11" operator="greaterThan">
      <formula>0</formula>
    </cfRule>
  </conditionalFormatting>
  <conditionalFormatting sqref="P5">
    <cfRule type="cellIs" priority="42" dxfId="1" operator="greaterThan">
      <formula>0</formula>
    </cfRule>
  </conditionalFormatting>
  <conditionalFormatting sqref="R5">
    <cfRule type="cellIs" priority="41" dxfId="1" operator="greaterThan">
      <formula>0</formula>
    </cfRule>
  </conditionalFormatting>
  <conditionalFormatting sqref="P9">
    <cfRule type="cellIs" priority="40" dxfId="1" operator="greaterThan">
      <formula>0</formula>
    </cfRule>
  </conditionalFormatting>
  <conditionalFormatting sqref="R13">
    <cfRule type="cellIs" priority="39" dxfId="1" operator="greaterThan">
      <formula>0</formula>
    </cfRule>
  </conditionalFormatting>
  <conditionalFormatting sqref="U13">
    <cfRule type="cellIs" priority="38" dxfId="1" operator="greaterThan">
      <formula>0</formula>
    </cfRule>
  </conditionalFormatting>
  <conditionalFormatting sqref="R19">
    <cfRule type="cellIs" priority="37" dxfId="1" operator="greaterThan">
      <formula>0</formula>
    </cfRule>
  </conditionalFormatting>
  <conditionalFormatting sqref="R20">
    <cfRule type="cellIs" priority="36" dxfId="1" operator="greaterThan">
      <formula>0</formula>
    </cfRule>
  </conditionalFormatting>
  <conditionalFormatting sqref="Q20">
    <cfRule type="cellIs" priority="35" dxfId="1" operator="greaterThan">
      <formula>0</formula>
    </cfRule>
  </conditionalFormatting>
  <conditionalFormatting sqref="U19">
    <cfRule type="cellIs" priority="34" dxfId="1" operator="greaterThan">
      <formula>0</formula>
    </cfRule>
  </conditionalFormatting>
  <conditionalFormatting sqref="V20">
    <cfRule type="cellIs" priority="33" dxfId="0" operator="greaterThan">
      <formula>0</formula>
    </cfRule>
  </conditionalFormatting>
  <conditionalFormatting sqref="N13">
    <cfRule type="cellIs" priority="32" dxfId="16" operator="equal">
      <formula>0</formula>
    </cfRule>
  </conditionalFormatting>
  <conditionalFormatting sqref="N13">
    <cfRule type="cellIs" priority="31" dxfId="15" operator="equal">
      <formula>1</formula>
    </cfRule>
  </conditionalFormatting>
  <conditionalFormatting sqref="N13">
    <cfRule type="cellIs" priority="30" dxfId="10" operator="greaterThan">
      <formula>2</formula>
    </cfRule>
  </conditionalFormatting>
  <conditionalFormatting sqref="O20">
    <cfRule type="cellIs" priority="29" dxfId="16" operator="equal">
      <formula>0</formula>
    </cfRule>
  </conditionalFormatting>
  <conditionalFormatting sqref="O20">
    <cfRule type="cellIs" priority="28" dxfId="15" operator="equal">
      <formula>1</formula>
    </cfRule>
  </conditionalFormatting>
  <conditionalFormatting sqref="K10">
    <cfRule type="cellIs" priority="27" dxfId="13" operator="greaterThan">
      <formula>0</formula>
    </cfRule>
  </conditionalFormatting>
  <conditionalFormatting sqref="M19">
    <cfRule type="cellIs" priority="26" dxfId="11" operator="greaterThan">
      <formula>0</formula>
    </cfRule>
  </conditionalFormatting>
  <conditionalFormatting sqref="O10">
    <cfRule type="cellIs" priority="25" dxfId="16" operator="equal">
      <formula>0</formula>
    </cfRule>
  </conditionalFormatting>
  <conditionalFormatting sqref="O10">
    <cfRule type="cellIs" priority="24" dxfId="15" operator="equal">
      <formula>1</formula>
    </cfRule>
  </conditionalFormatting>
  <conditionalFormatting sqref="J11:J12">
    <cfRule type="cellIs" priority="23" dxfId="14" operator="greaterThan">
      <formula>0</formula>
    </cfRule>
  </conditionalFormatting>
  <conditionalFormatting sqref="J15">
    <cfRule type="cellIs" priority="22" dxfId="14" operator="greaterThan">
      <formula>0</formula>
    </cfRule>
  </conditionalFormatting>
  <conditionalFormatting sqref="J17:J18">
    <cfRule type="cellIs" priority="21" dxfId="14" operator="greaterThan">
      <formula>0</formula>
    </cfRule>
  </conditionalFormatting>
  <conditionalFormatting sqref="J47:J51">
    <cfRule type="cellIs" priority="20" dxfId="14" operator="greaterThan">
      <formula>0</formula>
    </cfRule>
  </conditionalFormatting>
  <conditionalFormatting sqref="Q19">
    <cfRule type="cellIs" priority="19" dxfId="1" operator="greaterThan">
      <formula>0</formula>
    </cfRule>
  </conditionalFormatting>
  <conditionalFormatting sqref="V19">
    <cfRule type="cellIs" priority="18" dxfId="0" operator="greaterThan">
      <formula>0</formula>
    </cfRule>
  </conditionalFormatting>
  <conditionalFormatting sqref="N46:O46">
    <cfRule type="cellIs" priority="17" dxfId="16" operator="equal">
      <formula>0</formula>
    </cfRule>
  </conditionalFormatting>
  <conditionalFormatting sqref="N46:O46">
    <cfRule type="cellIs" priority="16" dxfId="15" operator="equal">
      <formula>1</formula>
    </cfRule>
  </conditionalFormatting>
  <conditionalFormatting sqref="J46">
    <cfRule type="cellIs" priority="15" dxfId="14" operator="greaterThan">
      <formula>0</formula>
    </cfRule>
  </conditionalFormatting>
  <conditionalFormatting sqref="K46">
    <cfRule type="cellIs" priority="14" dxfId="13" operator="greaterThan">
      <formula>0</formula>
    </cfRule>
  </conditionalFormatting>
  <conditionalFormatting sqref="L46">
    <cfRule type="cellIs" priority="13" dxfId="10" operator="greaterThan">
      <formula>0</formula>
    </cfRule>
  </conditionalFormatting>
  <conditionalFormatting sqref="M46">
    <cfRule type="cellIs" priority="12" dxfId="11" operator="greaterThan">
      <formula>0</formula>
    </cfRule>
  </conditionalFormatting>
  <conditionalFormatting sqref="N46">
    <cfRule type="cellIs" priority="11" dxfId="10" operator="greaterThan">
      <formula>2</formula>
    </cfRule>
  </conditionalFormatting>
  <conditionalFormatting sqref="P46:U46">
    <cfRule type="cellIs" priority="10" dxfId="1" operator="greaterThan">
      <formula>0</formula>
    </cfRule>
  </conditionalFormatting>
  <conditionalFormatting sqref="V46">
    <cfRule type="cellIs" priority="9" dxfId="0" operator="greaterThan">
      <formula>0</formula>
    </cfRule>
  </conditionalFormatting>
  <conditionalFormatting sqref="Q13">
    <cfRule type="cellIs" priority="8" dxfId="1" operator="greaterThan">
      <formula>0</formula>
    </cfRule>
  </conditionalFormatting>
  <conditionalFormatting sqref="R7">
    <cfRule type="cellIs" priority="7" dxfId="1" operator="greaterThan">
      <formula>0</formula>
    </cfRule>
  </conditionalFormatting>
  <conditionalFormatting sqref="R10">
    <cfRule type="cellIs" priority="6" dxfId="1" operator="greaterThan">
      <formula>0</formula>
    </cfRule>
  </conditionalFormatting>
  <conditionalFormatting sqref="T9">
    <cfRule type="cellIs" priority="5" dxfId="1" operator="greaterThan">
      <formula>0</formula>
    </cfRule>
  </conditionalFormatting>
  <conditionalFormatting sqref="S5">
    <cfRule type="cellIs" priority="4" dxfId="1" operator="greaterThan">
      <formula>0</formula>
    </cfRule>
  </conditionalFormatting>
  <conditionalFormatting sqref="U5">
    <cfRule type="cellIs" priority="3" dxfId="1" operator="greaterThan">
      <formula>0</formula>
    </cfRule>
  </conditionalFormatting>
  <conditionalFormatting sqref="U9">
    <cfRule type="cellIs" priority="2" dxfId="1" operator="greaterThan">
      <formula>0</formula>
    </cfRule>
  </conditionalFormatting>
  <conditionalFormatting sqref="V10">
    <cfRule type="cellIs" priority="1" dxfId="0" operator="greaterThan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7"/>
  <sheetViews>
    <sheetView tabSelected="1" view="pageBreakPreview" zoomScale="85" zoomScaleSheetLayoutView="85" workbookViewId="0" topLeftCell="A1">
      <selection activeCell="E89" sqref="E89"/>
    </sheetView>
  </sheetViews>
  <sheetFormatPr defaultColWidth="9.140625" defaultRowHeight="12.75"/>
  <cols>
    <col min="1" max="1" width="4.8515625" style="259" customWidth="1"/>
    <col min="2" max="2" width="4.28125" style="42" customWidth="1"/>
    <col min="3" max="3" width="19.421875" style="43" customWidth="1"/>
    <col min="4" max="4" width="13.00390625" style="43" customWidth="1"/>
    <col min="5" max="5" width="11.421875" style="43" customWidth="1"/>
    <col min="6" max="6" width="38.140625" style="43" customWidth="1"/>
    <col min="7" max="7" width="7.28125" style="268" customWidth="1"/>
    <col min="8" max="8" width="11.28125" style="42" customWidth="1"/>
    <col min="9" max="9" width="9.8515625" style="45" customWidth="1"/>
    <col min="10" max="10" width="15.140625" style="265" customWidth="1"/>
    <col min="11" max="13" width="9.140625" style="205" customWidth="1"/>
    <col min="14" max="14" width="9.00390625" style="40" customWidth="1"/>
    <col min="15" max="15" width="24.140625" style="38" customWidth="1"/>
    <col min="16" max="16" width="13.57421875" style="39" bestFit="1" customWidth="1"/>
    <col min="17" max="256" width="9.140625" style="40" customWidth="1"/>
    <col min="257" max="257" width="4.8515625" style="40" customWidth="1"/>
    <col min="258" max="258" width="4.28125" style="40" customWidth="1"/>
    <col min="259" max="259" width="19.421875" style="40" customWidth="1"/>
    <col min="260" max="260" width="13.00390625" style="40" customWidth="1"/>
    <col min="261" max="261" width="11.421875" style="40" customWidth="1"/>
    <col min="262" max="262" width="38.140625" style="40" customWidth="1"/>
    <col min="263" max="263" width="7.28125" style="40" customWidth="1"/>
    <col min="264" max="264" width="11.28125" style="40" customWidth="1"/>
    <col min="265" max="265" width="9.8515625" style="40" customWidth="1"/>
    <col min="266" max="266" width="15.140625" style="40" customWidth="1"/>
    <col min="267" max="269" width="9.140625" style="40" customWidth="1"/>
    <col min="270" max="270" width="9.00390625" style="40" customWidth="1"/>
    <col min="271" max="271" width="24.140625" style="40" customWidth="1"/>
    <col min="272" max="272" width="13.57421875" style="40" bestFit="1" customWidth="1"/>
    <col min="273" max="512" width="9.140625" style="40" customWidth="1"/>
    <col min="513" max="513" width="4.8515625" style="40" customWidth="1"/>
    <col min="514" max="514" width="4.28125" style="40" customWidth="1"/>
    <col min="515" max="515" width="19.421875" style="40" customWidth="1"/>
    <col min="516" max="516" width="13.00390625" style="40" customWidth="1"/>
    <col min="517" max="517" width="11.421875" style="40" customWidth="1"/>
    <col min="518" max="518" width="38.140625" style="40" customWidth="1"/>
    <col min="519" max="519" width="7.28125" style="40" customWidth="1"/>
    <col min="520" max="520" width="11.28125" style="40" customWidth="1"/>
    <col min="521" max="521" width="9.8515625" style="40" customWidth="1"/>
    <col min="522" max="522" width="15.140625" style="40" customWidth="1"/>
    <col min="523" max="525" width="9.140625" style="40" customWidth="1"/>
    <col min="526" max="526" width="9.00390625" style="40" customWidth="1"/>
    <col min="527" max="527" width="24.140625" style="40" customWidth="1"/>
    <col min="528" max="528" width="13.57421875" style="40" bestFit="1" customWidth="1"/>
    <col min="529" max="768" width="9.140625" style="40" customWidth="1"/>
    <col min="769" max="769" width="4.8515625" style="40" customWidth="1"/>
    <col min="770" max="770" width="4.28125" style="40" customWidth="1"/>
    <col min="771" max="771" width="19.421875" style="40" customWidth="1"/>
    <col min="772" max="772" width="13.00390625" style="40" customWidth="1"/>
    <col min="773" max="773" width="11.421875" style="40" customWidth="1"/>
    <col min="774" max="774" width="38.140625" style="40" customWidth="1"/>
    <col min="775" max="775" width="7.28125" style="40" customWidth="1"/>
    <col min="776" max="776" width="11.28125" style="40" customWidth="1"/>
    <col min="777" max="777" width="9.8515625" style="40" customWidth="1"/>
    <col min="778" max="778" width="15.140625" style="40" customWidth="1"/>
    <col min="779" max="781" width="9.140625" style="40" customWidth="1"/>
    <col min="782" max="782" width="9.00390625" style="40" customWidth="1"/>
    <col min="783" max="783" width="24.140625" style="40" customWidth="1"/>
    <col min="784" max="784" width="13.57421875" style="40" bestFit="1" customWidth="1"/>
    <col min="785" max="1024" width="9.140625" style="40" customWidth="1"/>
    <col min="1025" max="1025" width="4.8515625" style="40" customWidth="1"/>
    <col min="1026" max="1026" width="4.28125" style="40" customWidth="1"/>
    <col min="1027" max="1027" width="19.421875" style="40" customWidth="1"/>
    <col min="1028" max="1028" width="13.00390625" style="40" customWidth="1"/>
    <col min="1029" max="1029" width="11.421875" style="40" customWidth="1"/>
    <col min="1030" max="1030" width="38.140625" style="40" customWidth="1"/>
    <col min="1031" max="1031" width="7.28125" style="40" customWidth="1"/>
    <col min="1032" max="1032" width="11.28125" style="40" customWidth="1"/>
    <col min="1033" max="1033" width="9.8515625" style="40" customWidth="1"/>
    <col min="1034" max="1034" width="15.140625" style="40" customWidth="1"/>
    <col min="1035" max="1037" width="9.140625" style="40" customWidth="1"/>
    <col min="1038" max="1038" width="9.00390625" style="40" customWidth="1"/>
    <col min="1039" max="1039" width="24.140625" style="40" customWidth="1"/>
    <col min="1040" max="1040" width="13.57421875" style="40" bestFit="1" customWidth="1"/>
    <col min="1041" max="1280" width="9.140625" style="40" customWidth="1"/>
    <col min="1281" max="1281" width="4.8515625" style="40" customWidth="1"/>
    <col min="1282" max="1282" width="4.28125" style="40" customWidth="1"/>
    <col min="1283" max="1283" width="19.421875" style="40" customWidth="1"/>
    <col min="1284" max="1284" width="13.00390625" style="40" customWidth="1"/>
    <col min="1285" max="1285" width="11.421875" style="40" customWidth="1"/>
    <col min="1286" max="1286" width="38.140625" style="40" customWidth="1"/>
    <col min="1287" max="1287" width="7.28125" style="40" customWidth="1"/>
    <col min="1288" max="1288" width="11.28125" style="40" customWidth="1"/>
    <col min="1289" max="1289" width="9.8515625" style="40" customWidth="1"/>
    <col min="1290" max="1290" width="15.140625" style="40" customWidth="1"/>
    <col min="1291" max="1293" width="9.140625" style="40" customWidth="1"/>
    <col min="1294" max="1294" width="9.00390625" style="40" customWidth="1"/>
    <col min="1295" max="1295" width="24.140625" style="40" customWidth="1"/>
    <col min="1296" max="1296" width="13.57421875" style="40" bestFit="1" customWidth="1"/>
    <col min="1297" max="1536" width="9.140625" style="40" customWidth="1"/>
    <col min="1537" max="1537" width="4.8515625" style="40" customWidth="1"/>
    <col min="1538" max="1538" width="4.28125" style="40" customWidth="1"/>
    <col min="1539" max="1539" width="19.421875" style="40" customWidth="1"/>
    <col min="1540" max="1540" width="13.00390625" style="40" customWidth="1"/>
    <col min="1541" max="1541" width="11.421875" style="40" customWidth="1"/>
    <col min="1542" max="1542" width="38.140625" style="40" customWidth="1"/>
    <col min="1543" max="1543" width="7.28125" style="40" customWidth="1"/>
    <col min="1544" max="1544" width="11.28125" style="40" customWidth="1"/>
    <col min="1545" max="1545" width="9.8515625" style="40" customWidth="1"/>
    <col min="1546" max="1546" width="15.140625" style="40" customWidth="1"/>
    <col min="1547" max="1549" width="9.140625" style="40" customWidth="1"/>
    <col min="1550" max="1550" width="9.00390625" style="40" customWidth="1"/>
    <col min="1551" max="1551" width="24.140625" style="40" customWidth="1"/>
    <col min="1552" max="1552" width="13.57421875" style="40" bestFit="1" customWidth="1"/>
    <col min="1553" max="1792" width="9.140625" style="40" customWidth="1"/>
    <col min="1793" max="1793" width="4.8515625" style="40" customWidth="1"/>
    <col min="1794" max="1794" width="4.28125" style="40" customWidth="1"/>
    <col min="1795" max="1795" width="19.421875" style="40" customWidth="1"/>
    <col min="1796" max="1796" width="13.00390625" style="40" customWidth="1"/>
    <col min="1797" max="1797" width="11.421875" style="40" customWidth="1"/>
    <col min="1798" max="1798" width="38.140625" style="40" customWidth="1"/>
    <col min="1799" max="1799" width="7.28125" style="40" customWidth="1"/>
    <col min="1800" max="1800" width="11.28125" style="40" customWidth="1"/>
    <col min="1801" max="1801" width="9.8515625" style="40" customWidth="1"/>
    <col min="1802" max="1802" width="15.140625" style="40" customWidth="1"/>
    <col min="1803" max="1805" width="9.140625" style="40" customWidth="1"/>
    <col min="1806" max="1806" width="9.00390625" style="40" customWidth="1"/>
    <col min="1807" max="1807" width="24.140625" style="40" customWidth="1"/>
    <col min="1808" max="1808" width="13.57421875" style="40" bestFit="1" customWidth="1"/>
    <col min="1809" max="2048" width="9.140625" style="40" customWidth="1"/>
    <col min="2049" max="2049" width="4.8515625" style="40" customWidth="1"/>
    <col min="2050" max="2050" width="4.28125" style="40" customWidth="1"/>
    <col min="2051" max="2051" width="19.421875" style="40" customWidth="1"/>
    <col min="2052" max="2052" width="13.00390625" style="40" customWidth="1"/>
    <col min="2053" max="2053" width="11.421875" style="40" customWidth="1"/>
    <col min="2054" max="2054" width="38.140625" style="40" customWidth="1"/>
    <col min="2055" max="2055" width="7.28125" style="40" customWidth="1"/>
    <col min="2056" max="2056" width="11.28125" style="40" customWidth="1"/>
    <col min="2057" max="2057" width="9.8515625" style="40" customWidth="1"/>
    <col min="2058" max="2058" width="15.140625" style="40" customWidth="1"/>
    <col min="2059" max="2061" width="9.140625" style="40" customWidth="1"/>
    <col min="2062" max="2062" width="9.00390625" style="40" customWidth="1"/>
    <col min="2063" max="2063" width="24.140625" style="40" customWidth="1"/>
    <col min="2064" max="2064" width="13.57421875" style="40" bestFit="1" customWidth="1"/>
    <col min="2065" max="2304" width="9.140625" style="40" customWidth="1"/>
    <col min="2305" max="2305" width="4.8515625" style="40" customWidth="1"/>
    <col min="2306" max="2306" width="4.28125" style="40" customWidth="1"/>
    <col min="2307" max="2307" width="19.421875" style="40" customWidth="1"/>
    <col min="2308" max="2308" width="13.00390625" style="40" customWidth="1"/>
    <col min="2309" max="2309" width="11.421875" style="40" customWidth="1"/>
    <col min="2310" max="2310" width="38.140625" style="40" customWidth="1"/>
    <col min="2311" max="2311" width="7.28125" style="40" customWidth="1"/>
    <col min="2312" max="2312" width="11.28125" style="40" customWidth="1"/>
    <col min="2313" max="2313" width="9.8515625" style="40" customWidth="1"/>
    <col min="2314" max="2314" width="15.140625" style="40" customWidth="1"/>
    <col min="2315" max="2317" width="9.140625" style="40" customWidth="1"/>
    <col min="2318" max="2318" width="9.00390625" style="40" customWidth="1"/>
    <col min="2319" max="2319" width="24.140625" style="40" customWidth="1"/>
    <col min="2320" max="2320" width="13.57421875" style="40" bestFit="1" customWidth="1"/>
    <col min="2321" max="2560" width="9.140625" style="40" customWidth="1"/>
    <col min="2561" max="2561" width="4.8515625" style="40" customWidth="1"/>
    <col min="2562" max="2562" width="4.28125" style="40" customWidth="1"/>
    <col min="2563" max="2563" width="19.421875" style="40" customWidth="1"/>
    <col min="2564" max="2564" width="13.00390625" style="40" customWidth="1"/>
    <col min="2565" max="2565" width="11.421875" style="40" customWidth="1"/>
    <col min="2566" max="2566" width="38.140625" style="40" customWidth="1"/>
    <col min="2567" max="2567" width="7.28125" style="40" customWidth="1"/>
    <col min="2568" max="2568" width="11.28125" style="40" customWidth="1"/>
    <col min="2569" max="2569" width="9.8515625" style="40" customWidth="1"/>
    <col min="2570" max="2570" width="15.140625" style="40" customWidth="1"/>
    <col min="2571" max="2573" width="9.140625" style="40" customWidth="1"/>
    <col min="2574" max="2574" width="9.00390625" style="40" customWidth="1"/>
    <col min="2575" max="2575" width="24.140625" style="40" customWidth="1"/>
    <col min="2576" max="2576" width="13.57421875" style="40" bestFit="1" customWidth="1"/>
    <col min="2577" max="2816" width="9.140625" style="40" customWidth="1"/>
    <col min="2817" max="2817" width="4.8515625" style="40" customWidth="1"/>
    <col min="2818" max="2818" width="4.28125" style="40" customWidth="1"/>
    <col min="2819" max="2819" width="19.421875" style="40" customWidth="1"/>
    <col min="2820" max="2820" width="13.00390625" style="40" customWidth="1"/>
    <col min="2821" max="2821" width="11.421875" style="40" customWidth="1"/>
    <col min="2822" max="2822" width="38.140625" style="40" customWidth="1"/>
    <col min="2823" max="2823" width="7.28125" style="40" customWidth="1"/>
    <col min="2824" max="2824" width="11.28125" style="40" customWidth="1"/>
    <col min="2825" max="2825" width="9.8515625" style="40" customWidth="1"/>
    <col min="2826" max="2826" width="15.140625" style="40" customWidth="1"/>
    <col min="2827" max="2829" width="9.140625" style="40" customWidth="1"/>
    <col min="2830" max="2830" width="9.00390625" style="40" customWidth="1"/>
    <col min="2831" max="2831" width="24.140625" style="40" customWidth="1"/>
    <col min="2832" max="2832" width="13.57421875" style="40" bestFit="1" customWidth="1"/>
    <col min="2833" max="3072" width="9.140625" style="40" customWidth="1"/>
    <col min="3073" max="3073" width="4.8515625" style="40" customWidth="1"/>
    <col min="3074" max="3074" width="4.28125" style="40" customWidth="1"/>
    <col min="3075" max="3075" width="19.421875" style="40" customWidth="1"/>
    <col min="3076" max="3076" width="13.00390625" style="40" customWidth="1"/>
    <col min="3077" max="3077" width="11.421875" style="40" customWidth="1"/>
    <col min="3078" max="3078" width="38.140625" style="40" customWidth="1"/>
    <col min="3079" max="3079" width="7.28125" style="40" customWidth="1"/>
    <col min="3080" max="3080" width="11.28125" style="40" customWidth="1"/>
    <col min="3081" max="3081" width="9.8515625" style="40" customWidth="1"/>
    <col min="3082" max="3082" width="15.140625" style="40" customWidth="1"/>
    <col min="3083" max="3085" width="9.140625" style="40" customWidth="1"/>
    <col min="3086" max="3086" width="9.00390625" style="40" customWidth="1"/>
    <col min="3087" max="3087" width="24.140625" style="40" customWidth="1"/>
    <col min="3088" max="3088" width="13.57421875" style="40" bestFit="1" customWidth="1"/>
    <col min="3089" max="3328" width="9.140625" style="40" customWidth="1"/>
    <col min="3329" max="3329" width="4.8515625" style="40" customWidth="1"/>
    <col min="3330" max="3330" width="4.28125" style="40" customWidth="1"/>
    <col min="3331" max="3331" width="19.421875" style="40" customWidth="1"/>
    <col min="3332" max="3332" width="13.00390625" style="40" customWidth="1"/>
    <col min="3333" max="3333" width="11.421875" style="40" customWidth="1"/>
    <col min="3334" max="3334" width="38.140625" style="40" customWidth="1"/>
    <col min="3335" max="3335" width="7.28125" style="40" customWidth="1"/>
    <col min="3336" max="3336" width="11.28125" style="40" customWidth="1"/>
    <col min="3337" max="3337" width="9.8515625" style="40" customWidth="1"/>
    <col min="3338" max="3338" width="15.140625" style="40" customWidth="1"/>
    <col min="3339" max="3341" width="9.140625" style="40" customWidth="1"/>
    <col min="3342" max="3342" width="9.00390625" style="40" customWidth="1"/>
    <col min="3343" max="3343" width="24.140625" style="40" customWidth="1"/>
    <col min="3344" max="3344" width="13.57421875" style="40" bestFit="1" customWidth="1"/>
    <col min="3345" max="3584" width="9.140625" style="40" customWidth="1"/>
    <col min="3585" max="3585" width="4.8515625" style="40" customWidth="1"/>
    <col min="3586" max="3586" width="4.28125" style="40" customWidth="1"/>
    <col min="3587" max="3587" width="19.421875" style="40" customWidth="1"/>
    <col min="3588" max="3588" width="13.00390625" style="40" customWidth="1"/>
    <col min="3589" max="3589" width="11.421875" style="40" customWidth="1"/>
    <col min="3590" max="3590" width="38.140625" style="40" customWidth="1"/>
    <col min="3591" max="3591" width="7.28125" style="40" customWidth="1"/>
    <col min="3592" max="3592" width="11.28125" style="40" customWidth="1"/>
    <col min="3593" max="3593" width="9.8515625" style="40" customWidth="1"/>
    <col min="3594" max="3594" width="15.140625" style="40" customWidth="1"/>
    <col min="3595" max="3597" width="9.140625" style="40" customWidth="1"/>
    <col min="3598" max="3598" width="9.00390625" style="40" customWidth="1"/>
    <col min="3599" max="3599" width="24.140625" style="40" customWidth="1"/>
    <col min="3600" max="3600" width="13.57421875" style="40" bestFit="1" customWidth="1"/>
    <col min="3601" max="3840" width="9.140625" style="40" customWidth="1"/>
    <col min="3841" max="3841" width="4.8515625" style="40" customWidth="1"/>
    <col min="3842" max="3842" width="4.28125" style="40" customWidth="1"/>
    <col min="3843" max="3843" width="19.421875" style="40" customWidth="1"/>
    <col min="3844" max="3844" width="13.00390625" style="40" customWidth="1"/>
    <col min="3845" max="3845" width="11.421875" style="40" customWidth="1"/>
    <col min="3846" max="3846" width="38.140625" style="40" customWidth="1"/>
    <col min="3847" max="3847" width="7.28125" style="40" customWidth="1"/>
    <col min="3848" max="3848" width="11.28125" style="40" customWidth="1"/>
    <col min="3849" max="3849" width="9.8515625" style="40" customWidth="1"/>
    <col min="3850" max="3850" width="15.140625" style="40" customWidth="1"/>
    <col min="3851" max="3853" width="9.140625" style="40" customWidth="1"/>
    <col min="3854" max="3854" width="9.00390625" style="40" customWidth="1"/>
    <col min="3855" max="3855" width="24.140625" style="40" customWidth="1"/>
    <col min="3856" max="3856" width="13.57421875" style="40" bestFit="1" customWidth="1"/>
    <col min="3857" max="4096" width="9.140625" style="40" customWidth="1"/>
    <col min="4097" max="4097" width="4.8515625" style="40" customWidth="1"/>
    <col min="4098" max="4098" width="4.28125" style="40" customWidth="1"/>
    <col min="4099" max="4099" width="19.421875" style="40" customWidth="1"/>
    <col min="4100" max="4100" width="13.00390625" style="40" customWidth="1"/>
    <col min="4101" max="4101" width="11.421875" style="40" customWidth="1"/>
    <col min="4102" max="4102" width="38.140625" style="40" customWidth="1"/>
    <col min="4103" max="4103" width="7.28125" style="40" customWidth="1"/>
    <col min="4104" max="4104" width="11.28125" style="40" customWidth="1"/>
    <col min="4105" max="4105" width="9.8515625" style="40" customWidth="1"/>
    <col min="4106" max="4106" width="15.140625" style="40" customWidth="1"/>
    <col min="4107" max="4109" width="9.140625" style="40" customWidth="1"/>
    <col min="4110" max="4110" width="9.00390625" style="40" customWidth="1"/>
    <col min="4111" max="4111" width="24.140625" style="40" customWidth="1"/>
    <col min="4112" max="4112" width="13.57421875" style="40" bestFit="1" customWidth="1"/>
    <col min="4113" max="4352" width="9.140625" style="40" customWidth="1"/>
    <col min="4353" max="4353" width="4.8515625" style="40" customWidth="1"/>
    <col min="4354" max="4354" width="4.28125" style="40" customWidth="1"/>
    <col min="4355" max="4355" width="19.421875" style="40" customWidth="1"/>
    <col min="4356" max="4356" width="13.00390625" style="40" customWidth="1"/>
    <col min="4357" max="4357" width="11.421875" style="40" customWidth="1"/>
    <col min="4358" max="4358" width="38.140625" style="40" customWidth="1"/>
    <col min="4359" max="4359" width="7.28125" style="40" customWidth="1"/>
    <col min="4360" max="4360" width="11.28125" style="40" customWidth="1"/>
    <col min="4361" max="4361" width="9.8515625" style="40" customWidth="1"/>
    <col min="4362" max="4362" width="15.140625" style="40" customWidth="1"/>
    <col min="4363" max="4365" width="9.140625" style="40" customWidth="1"/>
    <col min="4366" max="4366" width="9.00390625" style="40" customWidth="1"/>
    <col min="4367" max="4367" width="24.140625" style="40" customWidth="1"/>
    <col min="4368" max="4368" width="13.57421875" style="40" bestFit="1" customWidth="1"/>
    <col min="4369" max="4608" width="9.140625" style="40" customWidth="1"/>
    <col min="4609" max="4609" width="4.8515625" style="40" customWidth="1"/>
    <col min="4610" max="4610" width="4.28125" style="40" customWidth="1"/>
    <col min="4611" max="4611" width="19.421875" style="40" customWidth="1"/>
    <col min="4612" max="4612" width="13.00390625" style="40" customWidth="1"/>
    <col min="4613" max="4613" width="11.421875" style="40" customWidth="1"/>
    <col min="4614" max="4614" width="38.140625" style="40" customWidth="1"/>
    <col min="4615" max="4615" width="7.28125" style="40" customWidth="1"/>
    <col min="4616" max="4616" width="11.28125" style="40" customWidth="1"/>
    <col min="4617" max="4617" width="9.8515625" style="40" customWidth="1"/>
    <col min="4618" max="4618" width="15.140625" style="40" customWidth="1"/>
    <col min="4619" max="4621" width="9.140625" style="40" customWidth="1"/>
    <col min="4622" max="4622" width="9.00390625" style="40" customWidth="1"/>
    <col min="4623" max="4623" width="24.140625" style="40" customWidth="1"/>
    <col min="4624" max="4624" width="13.57421875" style="40" bestFit="1" customWidth="1"/>
    <col min="4625" max="4864" width="9.140625" style="40" customWidth="1"/>
    <col min="4865" max="4865" width="4.8515625" style="40" customWidth="1"/>
    <col min="4866" max="4866" width="4.28125" style="40" customWidth="1"/>
    <col min="4867" max="4867" width="19.421875" style="40" customWidth="1"/>
    <col min="4868" max="4868" width="13.00390625" style="40" customWidth="1"/>
    <col min="4869" max="4869" width="11.421875" style="40" customWidth="1"/>
    <col min="4870" max="4870" width="38.140625" style="40" customWidth="1"/>
    <col min="4871" max="4871" width="7.28125" style="40" customWidth="1"/>
    <col min="4872" max="4872" width="11.28125" style="40" customWidth="1"/>
    <col min="4873" max="4873" width="9.8515625" style="40" customWidth="1"/>
    <col min="4874" max="4874" width="15.140625" style="40" customWidth="1"/>
    <col min="4875" max="4877" width="9.140625" style="40" customWidth="1"/>
    <col min="4878" max="4878" width="9.00390625" style="40" customWidth="1"/>
    <col min="4879" max="4879" width="24.140625" style="40" customWidth="1"/>
    <col min="4880" max="4880" width="13.57421875" style="40" bestFit="1" customWidth="1"/>
    <col min="4881" max="5120" width="9.140625" style="40" customWidth="1"/>
    <col min="5121" max="5121" width="4.8515625" style="40" customWidth="1"/>
    <col min="5122" max="5122" width="4.28125" style="40" customWidth="1"/>
    <col min="5123" max="5123" width="19.421875" style="40" customWidth="1"/>
    <col min="5124" max="5124" width="13.00390625" style="40" customWidth="1"/>
    <col min="5125" max="5125" width="11.421875" style="40" customWidth="1"/>
    <col min="5126" max="5126" width="38.140625" style="40" customWidth="1"/>
    <col min="5127" max="5127" width="7.28125" style="40" customWidth="1"/>
    <col min="5128" max="5128" width="11.28125" style="40" customWidth="1"/>
    <col min="5129" max="5129" width="9.8515625" style="40" customWidth="1"/>
    <col min="5130" max="5130" width="15.140625" style="40" customWidth="1"/>
    <col min="5131" max="5133" width="9.140625" style="40" customWidth="1"/>
    <col min="5134" max="5134" width="9.00390625" style="40" customWidth="1"/>
    <col min="5135" max="5135" width="24.140625" style="40" customWidth="1"/>
    <col min="5136" max="5136" width="13.57421875" style="40" bestFit="1" customWidth="1"/>
    <col min="5137" max="5376" width="9.140625" style="40" customWidth="1"/>
    <col min="5377" max="5377" width="4.8515625" style="40" customWidth="1"/>
    <col min="5378" max="5378" width="4.28125" style="40" customWidth="1"/>
    <col min="5379" max="5379" width="19.421875" style="40" customWidth="1"/>
    <col min="5380" max="5380" width="13.00390625" style="40" customWidth="1"/>
    <col min="5381" max="5381" width="11.421875" style="40" customWidth="1"/>
    <col min="5382" max="5382" width="38.140625" style="40" customWidth="1"/>
    <col min="5383" max="5383" width="7.28125" style="40" customWidth="1"/>
    <col min="5384" max="5384" width="11.28125" style="40" customWidth="1"/>
    <col min="5385" max="5385" width="9.8515625" style="40" customWidth="1"/>
    <col min="5386" max="5386" width="15.140625" style="40" customWidth="1"/>
    <col min="5387" max="5389" width="9.140625" style="40" customWidth="1"/>
    <col min="5390" max="5390" width="9.00390625" style="40" customWidth="1"/>
    <col min="5391" max="5391" width="24.140625" style="40" customWidth="1"/>
    <col min="5392" max="5392" width="13.57421875" style="40" bestFit="1" customWidth="1"/>
    <col min="5393" max="5632" width="9.140625" style="40" customWidth="1"/>
    <col min="5633" max="5633" width="4.8515625" style="40" customWidth="1"/>
    <col min="5634" max="5634" width="4.28125" style="40" customWidth="1"/>
    <col min="5635" max="5635" width="19.421875" style="40" customWidth="1"/>
    <col min="5636" max="5636" width="13.00390625" style="40" customWidth="1"/>
    <col min="5637" max="5637" width="11.421875" style="40" customWidth="1"/>
    <col min="5638" max="5638" width="38.140625" style="40" customWidth="1"/>
    <col min="5639" max="5639" width="7.28125" style="40" customWidth="1"/>
    <col min="5640" max="5640" width="11.28125" style="40" customWidth="1"/>
    <col min="5641" max="5641" width="9.8515625" style="40" customWidth="1"/>
    <col min="5642" max="5642" width="15.140625" style="40" customWidth="1"/>
    <col min="5643" max="5645" width="9.140625" style="40" customWidth="1"/>
    <col min="5646" max="5646" width="9.00390625" style="40" customWidth="1"/>
    <col min="5647" max="5647" width="24.140625" style="40" customWidth="1"/>
    <col min="5648" max="5648" width="13.57421875" style="40" bestFit="1" customWidth="1"/>
    <col min="5649" max="5888" width="9.140625" style="40" customWidth="1"/>
    <col min="5889" max="5889" width="4.8515625" style="40" customWidth="1"/>
    <col min="5890" max="5890" width="4.28125" style="40" customWidth="1"/>
    <col min="5891" max="5891" width="19.421875" style="40" customWidth="1"/>
    <col min="5892" max="5892" width="13.00390625" style="40" customWidth="1"/>
    <col min="5893" max="5893" width="11.421875" style="40" customWidth="1"/>
    <col min="5894" max="5894" width="38.140625" style="40" customWidth="1"/>
    <col min="5895" max="5895" width="7.28125" style="40" customWidth="1"/>
    <col min="5896" max="5896" width="11.28125" style="40" customWidth="1"/>
    <col min="5897" max="5897" width="9.8515625" style="40" customWidth="1"/>
    <col min="5898" max="5898" width="15.140625" style="40" customWidth="1"/>
    <col min="5899" max="5901" width="9.140625" style="40" customWidth="1"/>
    <col min="5902" max="5902" width="9.00390625" style="40" customWidth="1"/>
    <col min="5903" max="5903" width="24.140625" style="40" customWidth="1"/>
    <col min="5904" max="5904" width="13.57421875" style="40" bestFit="1" customWidth="1"/>
    <col min="5905" max="6144" width="9.140625" style="40" customWidth="1"/>
    <col min="6145" max="6145" width="4.8515625" style="40" customWidth="1"/>
    <col min="6146" max="6146" width="4.28125" style="40" customWidth="1"/>
    <col min="6147" max="6147" width="19.421875" style="40" customWidth="1"/>
    <col min="6148" max="6148" width="13.00390625" style="40" customWidth="1"/>
    <col min="6149" max="6149" width="11.421875" style="40" customWidth="1"/>
    <col min="6150" max="6150" width="38.140625" style="40" customWidth="1"/>
    <col min="6151" max="6151" width="7.28125" style="40" customWidth="1"/>
    <col min="6152" max="6152" width="11.28125" style="40" customWidth="1"/>
    <col min="6153" max="6153" width="9.8515625" style="40" customWidth="1"/>
    <col min="6154" max="6154" width="15.140625" style="40" customWidth="1"/>
    <col min="6155" max="6157" width="9.140625" style="40" customWidth="1"/>
    <col min="6158" max="6158" width="9.00390625" style="40" customWidth="1"/>
    <col min="6159" max="6159" width="24.140625" style="40" customWidth="1"/>
    <col min="6160" max="6160" width="13.57421875" style="40" bestFit="1" customWidth="1"/>
    <col min="6161" max="6400" width="9.140625" style="40" customWidth="1"/>
    <col min="6401" max="6401" width="4.8515625" style="40" customWidth="1"/>
    <col min="6402" max="6402" width="4.28125" style="40" customWidth="1"/>
    <col min="6403" max="6403" width="19.421875" style="40" customWidth="1"/>
    <col min="6404" max="6404" width="13.00390625" style="40" customWidth="1"/>
    <col min="6405" max="6405" width="11.421875" style="40" customWidth="1"/>
    <col min="6406" max="6406" width="38.140625" style="40" customWidth="1"/>
    <col min="6407" max="6407" width="7.28125" style="40" customWidth="1"/>
    <col min="6408" max="6408" width="11.28125" style="40" customWidth="1"/>
    <col min="6409" max="6409" width="9.8515625" style="40" customWidth="1"/>
    <col min="6410" max="6410" width="15.140625" style="40" customWidth="1"/>
    <col min="6411" max="6413" width="9.140625" style="40" customWidth="1"/>
    <col min="6414" max="6414" width="9.00390625" style="40" customWidth="1"/>
    <col min="6415" max="6415" width="24.140625" style="40" customWidth="1"/>
    <col min="6416" max="6416" width="13.57421875" style="40" bestFit="1" customWidth="1"/>
    <col min="6417" max="6656" width="9.140625" style="40" customWidth="1"/>
    <col min="6657" max="6657" width="4.8515625" style="40" customWidth="1"/>
    <col min="6658" max="6658" width="4.28125" style="40" customWidth="1"/>
    <col min="6659" max="6659" width="19.421875" style="40" customWidth="1"/>
    <col min="6660" max="6660" width="13.00390625" style="40" customWidth="1"/>
    <col min="6661" max="6661" width="11.421875" style="40" customWidth="1"/>
    <col min="6662" max="6662" width="38.140625" style="40" customWidth="1"/>
    <col min="6663" max="6663" width="7.28125" style="40" customWidth="1"/>
    <col min="6664" max="6664" width="11.28125" style="40" customWidth="1"/>
    <col min="6665" max="6665" width="9.8515625" style="40" customWidth="1"/>
    <col min="6666" max="6666" width="15.140625" style="40" customWidth="1"/>
    <col min="6667" max="6669" width="9.140625" style="40" customWidth="1"/>
    <col min="6670" max="6670" width="9.00390625" style="40" customWidth="1"/>
    <col min="6671" max="6671" width="24.140625" style="40" customWidth="1"/>
    <col min="6672" max="6672" width="13.57421875" style="40" bestFit="1" customWidth="1"/>
    <col min="6673" max="6912" width="9.140625" style="40" customWidth="1"/>
    <col min="6913" max="6913" width="4.8515625" style="40" customWidth="1"/>
    <col min="6914" max="6914" width="4.28125" style="40" customWidth="1"/>
    <col min="6915" max="6915" width="19.421875" style="40" customWidth="1"/>
    <col min="6916" max="6916" width="13.00390625" style="40" customWidth="1"/>
    <col min="6917" max="6917" width="11.421875" style="40" customWidth="1"/>
    <col min="6918" max="6918" width="38.140625" style="40" customWidth="1"/>
    <col min="6919" max="6919" width="7.28125" style="40" customWidth="1"/>
    <col min="6920" max="6920" width="11.28125" style="40" customWidth="1"/>
    <col min="6921" max="6921" width="9.8515625" style="40" customWidth="1"/>
    <col min="6922" max="6922" width="15.140625" style="40" customWidth="1"/>
    <col min="6923" max="6925" width="9.140625" style="40" customWidth="1"/>
    <col min="6926" max="6926" width="9.00390625" style="40" customWidth="1"/>
    <col min="6927" max="6927" width="24.140625" style="40" customWidth="1"/>
    <col min="6928" max="6928" width="13.57421875" style="40" bestFit="1" customWidth="1"/>
    <col min="6929" max="7168" width="9.140625" style="40" customWidth="1"/>
    <col min="7169" max="7169" width="4.8515625" style="40" customWidth="1"/>
    <col min="7170" max="7170" width="4.28125" style="40" customWidth="1"/>
    <col min="7171" max="7171" width="19.421875" style="40" customWidth="1"/>
    <col min="7172" max="7172" width="13.00390625" style="40" customWidth="1"/>
    <col min="7173" max="7173" width="11.421875" style="40" customWidth="1"/>
    <col min="7174" max="7174" width="38.140625" style="40" customWidth="1"/>
    <col min="7175" max="7175" width="7.28125" style="40" customWidth="1"/>
    <col min="7176" max="7176" width="11.28125" style="40" customWidth="1"/>
    <col min="7177" max="7177" width="9.8515625" style="40" customWidth="1"/>
    <col min="7178" max="7178" width="15.140625" style="40" customWidth="1"/>
    <col min="7179" max="7181" width="9.140625" style="40" customWidth="1"/>
    <col min="7182" max="7182" width="9.00390625" style="40" customWidth="1"/>
    <col min="7183" max="7183" width="24.140625" style="40" customWidth="1"/>
    <col min="7184" max="7184" width="13.57421875" style="40" bestFit="1" customWidth="1"/>
    <col min="7185" max="7424" width="9.140625" style="40" customWidth="1"/>
    <col min="7425" max="7425" width="4.8515625" style="40" customWidth="1"/>
    <col min="7426" max="7426" width="4.28125" style="40" customWidth="1"/>
    <col min="7427" max="7427" width="19.421875" style="40" customWidth="1"/>
    <col min="7428" max="7428" width="13.00390625" style="40" customWidth="1"/>
    <col min="7429" max="7429" width="11.421875" style="40" customWidth="1"/>
    <col min="7430" max="7430" width="38.140625" style="40" customWidth="1"/>
    <col min="7431" max="7431" width="7.28125" style="40" customWidth="1"/>
    <col min="7432" max="7432" width="11.28125" style="40" customWidth="1"/>
    <col min="7433" max="7433" width="9.8515625" style="40" customWidth="1"/>
    <col min="7434" max="7434" width="15.140625" style="40" customWidth="1"/>
    <col min="7435" max="7437" width="9.140625" style="40" customWidth="1"/>
    <col min="7438" max="7438" width="9.00390625" style="40" customWidth="1"/>
    <col min="7439" max="7439" width="24.140625" style="40" customWidth="1"/>
    <col min="7440" max="7440" width="13.57421875" style="40" bestFit="1" customWidth="1"/>
    <col min="7441" max="7680" width="9.140625" style="40" customWidth="1"/>
    <col min="7681" max="7681" width="4.8515625" style="40" customWidth="1"/>
    <col min="7682" max="7682" width="4.28125" style="40" customWidth="1"/>
    <col min="7683" max="7683" width="19.421875" style="40" customWidth="1"/>
    <col min="7684" max="7684" width="13.00390625" style="40" customWidth="1"/>
    <col min="7685" max="7685" width="11.421875" style="40" customWidth="1"/>
    <col min="7686" max="7686" width="38.140625" style="40" customWidth="1"/>
    <col min="7687" max="7687" width="7.28125" style="40" customWidth="1"/>
    <col min="7688" max="7688" width="11.28125" style="40" customWidth="1"/>
    <col min="7689" max="7689" width="9.8515625" style="40" customWidth="1"/>
    <col min="7690" max="7690" width="15.140625" style="40" customWidth="1"/>
    <col min="7691" max="7693" width="9.140625" style="40" customWidth="1"/>
    <col min="7694" max="7694" width="9.00390625" style="40" customWidth="1"/>
    <col min="7695" max="7695" width="24.140625" style="40" customWidth="1"/>
    <col min="7696" max="7696" width="13.57421875" style="40" bestFit="1" customWidth="1"/>
    <col min="7697" max="7936" width="9.140625" style="40" customWidth="1"/>
    <col min="7937" max="7937" width="4.8515625" style="40" customWidth="1"/>
    <col min="7938" max="7938" width="4.28125" style="40" customWidth="1"/>
    <col min="7939" max="7939" width="19.421875" style="40" customWidth="1"/>
    <col min="7940" max="7940" width="13.00390625" style="40" customWidth="1"/>
    <col min="7941" max="7941" width="11.421875" style="40" customWidth="1"/>
    <col min="7942" max="7942" width="38.140625" style="40" customWidth="1"/>
    <col min="7943" max="7943" width="7.28125" style="40" customWidth="1"/>
    <col min="7944" max="7944" width="11.28125" style="40" customWidth="1"/>
    <col min="7945" max="7945" width="9.8515625" style="40" customWidth="1"/>
    <col min="7946" max="7946" width="15.140625" style="40" customWidth="1"/>
    <col min="7947" max="7949" width="9.140625" style="40" customWidth="1"/>
    <col min="7950" max="7950" width="9.00390625" style="40" customWidth="1"/>
    <col min="7951" max="7951" width="24.140625" style="40" customWidth="1"/>
    <col min="7952" max="7952" width="13.57421875" style="40" bestFit="1" customWidth="1"/>
    <col min="7953" max="8192" width="9.140625" style="40" customWidth="1"/>
    <col min="8193" max="8193" width="4.8515625" style="40" customWidth="1"/>
    <col min="8194" max="8194" width="4.28125" style="40" customWidth="1"/>
    <col min="8195" max="8195" width="19.421875" style="40" customWidth="1"/>
    <col min="8196" max="8196" width="13.00390625" style="40" customWidth="1"/>
    <col min="8197" max="8197" width="11.421875" style="40" customWidth="1"/>
    <col min="8198" max="8198" width="38.140625" style="40" customWidth="1"/>
    <col min="8199" max="8199" width="7.28125" style="40" customWidth="1"/>
    <col min="8200" max="8200" width="11.28125" style="40" customWidth="1"/>
    <col min="8201" max="8201" width="9.8515625" style="40" customWidth="1"/>
    <col min="8202" max="8202" width="15.140625" style="40" customWidth="1"/>
    <col min="8203" max="8205" width="9.140625" style="40" customWidth="1"/>
    <col min="8206" max="8206" width="9.00390625" style="40" customWidth="1"/>
    <col min="8207" max="8207" width="24.140625" style="40" customWidth="1"/>
    <col min="8208" max="8208" width="13.57421875" style="40" bestFit="1" customWidth="1"/>
    <col min="8209" max="8448" width="9.140625" style="40" customWidth="1"/>
    <col min="8449" max="8449" width="4.8515625" style="40" customWidth="1"/>
    <col min="8450" max="8450" width="4.28125" style="40" customWidth="1"/>
    <col min="8451" max="8451" width="19.421875" style="40" customWidth="1"/>
    <col min="8452" max="8452" width="13.00390625" style="40" customWidth="1"/>
    <col min="8453" max="8453" width="11.421875" style="40" customWidth="1"/>
    <col min="8454" max="8454" width="38.140625" style="40" customWidth="1"/>
    <col min="8455" max="8455" width="7.28125" style="40" customWidth="1"/>
    <col min="8456" max="8456" width="11.28125" style="40" customWidth="1"/>
    <col min="8457" max="8457" width="9.8515625" style="40" customWidth="1"/>
    <col min="8458" max="8458" width="15.140625" style="40" customWidth="1"/>
    <col min="8459" max="8461" width="9.140625" style="40" customWidth="1"/>
    <col min="8462" max="8462" width="9.00390625" style="40" customWidth="1"/>
    <col min="8463" max="8463" width="24.140625" style="40" customWidth="1"/>
    <col min="8464" max="8464" width="13.57421875" style="40" bestFit="1" customWidth="1"/>
    <col min="8465" max="8704" width="9.140625" style="40" customWidth="1"/>
    <col min="8705" max="8705" width="4.8515625" style="40" customWidth="1"/>
    <col min="8706" max="8706" width="4.28125" style="40" customWidth="1"/>
    <col min="8707" max="8707" width="19.421875" style="40" customWidth="1"/>
    <col min="8708" max="8708" width="13.00390625" style="40" customWidth="1"/>
    <col min="8709" max="8709" width="11.421875" style="40" customWidth="1"/>
    <col min="8710" max="8710" width="38.140625" style="40" customWidth="1"/>
    <col min="8711" max="8711" width="7.28125" style="40" customWidth="1"/>
    <col min="8712" max="8712" width="11.28125" style="40" customWidth="1"/>
    <col min="8713" max="8713" width="9.8515625" style="40" customWidth="1"/>
    <col min="8714" max="8714" width="15.140625" style="40" customWidth="1"/>
    <col min="8715" max="8717" width="9.140625" style="40" customWidth="1"/>
    <col min="8718" max="8718" width="9.00390625" style="40" customWidth="1"/>
    <col min="8719" max="8719" width="24.140625" style="40" customWidth="1"/>
    <col min="8720" max="8720" width="13.57421875" style="40" bestFit="1" customWidth="1"/>
    <col min="8721" max="8960" width="9.140625" style="40" customWidth="1"/>
    <col min="8961" max="8961" width="4.8515625" style="40" customWidth="1"/>
    <col min="8962" max="8962" width="4.28125" style="40" customWidth="1"/>
    <col min="8963" max="8963" width="19.421875" style="40" customWidth="1"/>
    <col min="8964" max="8964" width="13.00390625" style="40" customWidth="1"/>
    <col min="8965" max="8965" width="11.421875" style="40" customWidth="1"/>
    <col min="8966" max="8966" width="38.140625" style="40" customWidth="1"/>
    <col min="8967" max="8967" width="7.28125" style="40" customWidth="1"/>
    <col min="8968" max="8968" width="11.28125" style="40" customWidth="1"/>
    <col min="8969" max="8969" width="9.8515625" style="40" customWidth="1"/>
    <col min="8970" max="8970" width="15.140625" style="40" customWidth="1"/>
    <col min="8971" max="8973" width="9.140625" style="40" customWidth="1"/>
    <col min="8974" max="8974" width="9.00390625" style="40" customWidth="1"/>
    <col min="8975" max="8975" width="24.140625" style="40" customWidth="1"/>
    <col min="8976" max="8976" width="13.57421875" style="40" bestFit="1" customWidth="1"/>
    <col min="8977" max="9216" width="9.140625" style="40" customWidth="1"/>
    <col min="9217" max="9217" width="4.8515625" style="40" customWidth="1"/>
    <col min="9218" max="9218" width="4.28125" style="40" customWidth="1"/>
    <col min="9219" max="9219" width="19.421875" style="40" customWidth="1"/>
    <col min="9220" max="9220" width="13.00390625" style="40" customWidth="1"/>
    <col min="9221" max="9221" width="11.421875" style="40" customWidth="1"/>
    <col min="9222" max="9222" width="38.140625" style="40" customWidth="1"/>
    <col min="9223" max="9223" width="7.28125" style="40" customWidth="1"/>
    <col min="9224" max="9224" width="11.28125" style="40" customWidth="1"/>
    <col min="9225" max="9225" width="9.8515625" style="40" customWidth="1"/>
    <col min="9226" max="9226" width="15.140625" style="40" customWidth="1"/>
    <col min="9227" max="9229" width="9.140625" style="40" customWidth="1"/>
    <col min="9230" max="9230" width="9.00390625" style="40" customWidth="1"/>
    <col min="9231" max="9231" width="24.140625" style="40" customWidth="1"/>
    <col min="9232" max="9232" width="13.57421875" style="40" bestFit="1" customWidth="1"/>
    <col min="9233" max="9472" width="9.140625" style="40" customWidth="1"/>
    <col min="9473" max="9473" width="4.8515625" style="40" customWidth="1"/>
    <col min="9474" max="9474" width="4.28125" style="40" customWidth="1"/>
    <col min="9475" max="9475" width="19.421875" style="40" customWidth="1"/>
    <col min="9476" max="9476" width="13.00390625" style="40" customWidth="1"/>
    <col min="9477" max="9477" width="11.421875" style="40" customWidth="1"/>
    <col min="9478" max="9478" width="38.140625" style="40" customWidth="1"/>
    <col min="9479" max="9479" width="7.28125" style="40" customWidth="1"/>
    <col min="9480" max="9480" width="11.28125" style="40" customWidth="1"/>
    <col min="9481" max="9481" width="9.8515625" style="40" customWidth="1"/>
    <col min="9482" max="9482" width="15.140625" style="40" customWidth="1"/>
    <col min="9483" max="9485" width="9.140625" style="40" customWidth="1"/>
    <col min="9486" max="9486" width="9.00390625" style="40" customWidth="1"/>
    <col min="9487" max="9487" width="24.140625" style="40" customWidth="1"/>
    <col min="9488" max="9488" width="13.57421875" style="40" bestFit="1" customWidth="1"/>
    <col min="9489" max="9728" width="9.140625" style="40" customWidth="1"/>
    <col min="9729" max="9729" width="4.8515625" style="40" customWidth="1"/>
    <col min="9730" max="9730" width="4.28125" style="40" customWidth="1"/>
    <col min="9731" max="9731" width="19.421875" style="40" customWidth="1"/>
    <col min="9732" max="9732" width="13.00390625" style="40" customWidth="1"/>
    <col min="9733" max="9733" width="11.421875" style="40" customWidth="1"/>
    <col min="9734" max="9734" width="38.140625" style="40" customWidth="1"/>
    <col min="9735" max="9735" width="7.28125" style="40" customWidth="1"/>
    <col min="9736" max="9736" width="11.28125" style="40" customWidth="1"/>
    <col min="9737" max="9737" width="9.8515625" style="40" customWidth="1"/>
    <col min="9738" max="9738" width="15.140625" style="40" customWidth="1"/>
    <col min="9739" max="9741" width="9.140625" style="40" customWidth="1"/>
    <col min="9742" max="9742" width="9.00390625" style="40" customWidth="1"/>
    <col min="9743" max="9743" width="24.140625" style="40" customWidth="1"/>
    <col min="9744" max="9744" width="13.57421875" style="40" bestFit="1" customWidth="1"/>
    <col min="9745" max="9984" width="9.140625" style="40" customWidth="1"/>
    <col min="9985" max="9985" width="4.8515625" style="40" customWidth="1"/>
    <col min="9986" max="9986" width="4.28125" style="40" customWidth="1"/>
    <col min="9987" max="9987" width="19.421875" style="40" customWidth="1"/>
    <col min="9988" max="9988" width="13.00390625" style="40" customWidth="1"/>
    <col min="9989" max="9989" width="11.421875" style="40" customWidth="1"/>
    <col min="9990" max="9990" width="38.140625" style="40" customWidth="1"/>
    <col min="9991" max="9991" width="7.28125" style="40" customWidth="1"/>
    <col min="9992" max="9992" width="11.28125" style="40" customWidth="1"/>
    <col min="9993" max="9993" width="9.8515625" style="40" customWidth="1"/>
    <col min="9994" max="9994" width="15.140625" style="40" customWidth="1"/>
    <col min="9995" max="9997" width="9.140625" style="40" customWidth="1"/>
    <col min="9998" max="9998" width="9.00390625" style="40" customWidth="1"/>
    <col min="9999" max="9999" width="24.140625" style="40" customWidth="1"/>
    <col min="10000" max="10000" width="13.57421875" style="40" bestFit="1" customWidth="1"/>
    <col min="10001" max="10240" width="9.140625" style="40" customWidth="1"/>
    <col min="10241" max="10241" width="4.8515625" style="40" customWidth="1"/>
    <col min="10242" max="10242" width="4.28125" style="40" customWidth="1"/>
    <col min="10243" max="10243" width="19.421875" style="40" customWidth="1"/>
    <col min="10244" max="10244" width="13.00390625" style="40" customWidth="1"/>
    <col min="10245" max="10245" width="11.421875" style="40" customWidth="1"/>
    <col min="10246" max="10246" width="38.140625" style="40" customWidth="1"/>
    <col min="10247" max="10247" width="7.28125" style="40" customWidth="1"/>
    <col min="10248" max="10248" width="11.28125" style="40" customWidth="1"/>
    <col min="10249" max="10249" width="9.8515625" style="40" customWidth="1"/>
    <col min="10250" max="10250" width="15.140625" style="40" customWidth="1"/>
    <col min="10251" max="10253" width="9.140625" style="40" customWidth="1"/>
    <col min="10254" max="10254" width="9.00390625" style="40" customWidth="1"/>
    <col min="10255" max="10255" width="24.140625" style="40" customWidth="1"/>
    <col min="10256" max="10256" width="13.57421875" style="40" bestFit="1" customWidth="1"/>
    <col min="10257" max="10496" width="9.140625" style="40" customWidth="1"/>
    <col min="10497" max="10497" width="4.8515625" style="40" customWidth="1"/>
    <col min="10498" max="10498" width="4.28125" style="40" customWidth="1"/>
    <col min="10499" max="10499" width="19.421875" style="40" customWidth="1"/>
    <col min="10500" max="10500" width="13.00390625" style="40" customWidth="1"/>
    <col min="10501" max="10501" width="11.421875" style="40" customWidth="1"/>
    <col min="10502" max="10502" width="38.140625" style="40" customWidth="1"/>
    <col min="10503" max="10503" width="7.28125" style="40" customWidth="1"/>
    <col min="10504" max="10504" width="11.28125" style="40" customWidth="1"/>
    <col min="10505" max="10505" width="9.8515625" style="40" customWidth="1"/>
    <col min="10506" max="10506" width="15.140625" style="40" customWidth="1"/>
    <col min="10507" max="10509" width="9.140625" style="40" customWidth="1"/>
    <col min="10510" max="10510" width="9.00390625" style="40" customWidth="1"/>
    <col min="10511" max="10511" width="24.140625" style="40" customWidth="1"/>
    <col min="10512" max="10512" width="13.57421875" style="40" bestFit="1" customWidth="1"/>
    <col min="10513" max="10752" width="9.140625" style="40" customWidth="1"/>
    <col min="10753" max="10753" width="4.8515625" style="40" customWidth="1"/>
    <col min="10754" max="10754" width="4.28125" style="40" customWidth="1"/>
    <col min="10755" max="10755" width="19.421875" style="40" customWidth="1"/>
    <col min="10756" max="10756" width="13.00390625" style="40" customWidth="1"/>
    <col min="10757" max="10757" width="11.421875" style="40" customWidth="1"/>
    <col min="10758" max="10758" width="38.140625" style="40" customWidth="1"/>
    <col min="10759" max="10759" width="7.28125" style="40" customWidth="1"/>
    <col min="10760" max="10760" width="11.28125" style="40" customWidth="1"/>
    <col min="10761" max="10761" width="9.8515625" style="40" customWidth="1"/>
    <col min="10762" max="10762" width="15.140625" style="40" customWidth="1"/>
    <col min="10763" max="10765" width="9.140625" style="40" customWidth="1"/>
    <col min="10766" max="10766" width="9.00390625" style="40" customWidth="1"/>
    <col min="10767" max="10767" width="24.140625" style="40" customWidth="1"/>
    <col min="10768" max="10768" width="13.57421875" style="40" bestFit="1" customWidth="1"/>
    <col min="10769" max="11008" width="9.140625" style="40" customWidth="1"/>
    <col min="11009" max="11009" width="4.8515625" style="40" customWidth="1"/>
    <col min="11010" max="11010" width="4.28125" style="40" customWidth="1"/>
    <col min="11011" max="11011" width="19.421875" style="40" customWidth="1"/>
    <col min="11012" max="11012" width="13.00390625" style="40" customWidth="1"/>
    <col min="11013" max="11013" width="11.421875" style="40" customWidth="1"/>
    <col min="11014" max="11014" width="38.140625" style="40" customWidth="1"/>
    <col min="11015" max="11015" width="7.28125" style="40" customWidth="1"/>
    <col min="11016" max="11016" width="11.28125" style="40" customWidth="1"/>
    <col min="11017" max="11017" width="9.8515625" style="40" customWidth="1"/>
    <col min="11018" max="11018" width="15.140625" style="40" customWidth="1"/>
    <col min="11019" max="11021" width="9.140625" style="40" customWidth="1"/>
    <col min="11022" max="11022" width="9.00390625" style="40" customWidth="1"/>
    <col min="11023" max="11023" width="24.140625" style="40" customWidth="1"/>
    <col min="11024" max="11024" width="13.57421875" style="40" bestFit="1" customWidth="1"/>
    <col min="11025" max="11264" width="9.140625" style="40" customWidth="1"/>
    <col min="11265" max="11265" width="4.8515625" style="40" customWidth="1"/>
    <col min="11266" max="11266" width="4.28125" style="40" customWidth="1"/>
    <col min="11267" max="11267" width="19.421875" style="40" customWidth="1"/>
    <col min="11268" max="11268" width="13.00390625" style="40" customWidth="1"/>
    <col min="11269" max="11269" width="11.421875" style="40" customWidth="1"/>
    <col min="11270" max="11270" width="38.140625" style="40" customWidth="1"/>
    <col min="11271" max="11271" width="7.28125" style="40" customWidth="1"/>
    <col min="11272" max="11272" width="11.28125" style="40" customWidth="1"/>
    <col min="11273" max="11273" width="9.8515625" style="40" customWidth="1"/>
    <col min="11274" max="11274" width="15.140625" style="40" customWidth="1"/>
    <col min="11275" max="11277" width="9.140625" style="40" customWidth="1"/>
    <col min="11278" max="11278" width="9.00390625" style="40" customWidth="1"/>
    <col min="11279" max="11279" width="24.140625" style="40" customWidth="1"/>
    <col min="11280" max="11280" width="13.57421875" style="40" bestFit="1" customWidth="1"/>
    <col min="11281" max="11520" width="9.140625" style="40" customWidth="1"/>
    <col min="11521" max="11521" width="4.8515625" style="40" customWidth="1"/>
    <col min="11522" max="11522" width="4.28125" style="40" customWidth="1"/>
    <col min="11523" max="11523" width="19.421875" style="40" customWidth="1"/>
    <col min="11524" max="11524" width="13.00390625" style="40" customWidth="1"/>
    <col min="11525" max="11525" width="11.421875" style="40" customWidth="1"/>
    <col min="11526" max="11526" width="38.140625" style="40" customWidth="1"/>
    <col min="11527" max="11527" width="7.28125" style="40" customWidth="1"/>
    <col min="11528" max="11528" width="11.28125" style="40" customWidth="1"/>
    <col min="11529" max="11529" width="9.8515625" style="40" customWidth="1"/>
    <col min="11530" max="11530" width="15.140625" style="40" customWidth="1"/>
    <col min="11531" max="11533" width="9.140625" style="40" customWidth="1"/>
    <col min="11534" max="11534" width="9.00390625" style="40" customWidth="1"/>
    <col min="11535" max="11535" width="24.140625" style="40" customWidth="1"/>
    <col min="11536" max="11536" width="13.57421875" style="40" bestFit="1" customWidth="1"/>
    <col min="11537" max="11776" width="9.140625" style="40" customWidth="1"/>
    <col min="11777" max="11777" width="4.8515625" style="40" customWidth="1"/>
    <col min="11778" max="11778" width="4.28125" style="40" customWidth="1"/>
    <col min="11779" max="11779" width="19.421875" style="40" customWidth="1"/>
    <col min="11780" max="11780" width="13.00390625" style="40" customWidth="1"/>
    <col min="11781" max="11781" width="11.421875" style="40" customWidth="1"/>
    <col min="11782" max="11782" width="38.140625" style="40" customWidth="1"/>
    <col min="11783" max="11783" width="7.28125" style="40" customWidth="1"/>
    <col min="11784" max="11784" width="11.28125" style="40" customWidth="1"/>
    <col min="11785" max="11785" width="9.8515625" style="40" customWidth="1"/>
    <col min="11786" max="11786" width="15.140625" style="40" customWidth="1"/>
    <col min="11787" max="11789" width="9.140625" style="40" customWidth="1"/>
    <col min="11790" max="11790" width="9.00390625" style="40" customWidth="1"/>
    <col min="11791" max="11791" width="24.140625" style="40" customWidth="1"/>
    <col min="11792" max="11792" width="13.57421875" style="40" bestFit="1" customWidth="1"/>
    <col min="11793" max="12032" width="9.140625" style="40" customWidth="1"/>
    <col min="12033" max="12033" width="4.8515625" style="40" customWidth="1"/>
    <col min="12034" max="12034" width="4.28125" style="40" customWidth="1"/>
    <col min="12035" max="12035" width="19.421875" style="40" customWidth="1"/>
    <col min="12036" max="12036" width="13.00390625" style="40" customWidth="1"/>
    <col min="12037" max="12037" width="11.421875" style="40" customWidth="1"/>
    <col min="12038" max="12038" width="38.140625" style="40" customWidth="1"/>
    <col min="12039" max="12039" width="7.28125" style="40" customWidth="1"/>
    <col min="12040" max="12040" width="11.28125" style="40" customWidth="1"/>
    <col min="12041" max="12041" width="9.8515625" style="40" customWidth="1"/>
    <col min="12042" max="12042" width="15.140625" style="40" customWidth="1"/>
    <col min="12043" max="12045" width="9.140625" style="40" customWidth="1"/>
    <col min="12046" max="12046" width="9.00390625" style="40" customWidth="1"/>
    <col min="12047" max="12047" width="24.140625" style="40" customWidth="1"/>
    <col min="12048" max="12048" width="13.57421875" style="40" bestFit="1" customWidth="1"/>
    <col min="12049" max="12288" width="9.140625" style="40" customWidth="1"/>
    <col min="12289" max="12289" width="4.8515625" style="40" customWidth="1"/>
    <col min="12290" max="12290" width="4.28125" style="40" customWidth="1"/>
    <col min="12291" max="12291" width="19.421875" style="40" customWidth="1"/>
    <col min="12292" max="12292" width="13.00390625" style="40" customWidth="1"/>
    <col min="12293" max="12293" width="11.421875" style="40" customWidth="1"/>
    <col min="12294" max="12294" width="38.140625" style="40" customWidth="1"/>
    <col min="12295" max="12295" width="7.28125" style="40" customWidth="1"/>
    <col min="12296" max="12296" width="11.28125" style="40" customWidth="1"/>
    <col min="12297" max="12297" width="9.8515625" style="40" customWidth="1"/>
    <col min="12298" max="12298" width="15.140625" style="40" customWidth="1"/>
    <col min="12299" max="12301" width="9.140625" style="40" customWidth="1"/>
    <col min="12302" max="12302" width="9.00390625" style="40" customWidth="1"/>
    <col min="12303" max="12303" width="24.140625" style="40" customWidth="1"/>
    <col min="12304" max="12304" width="13.57421875" style="40" bestFit="1" customWidth="1"/>
    <col min="12305" max="12544" width="9.140625" style="40" customWidth="1"/>
    <col min="12545" max="12545" width="4.8515625" style="40" customWidth="1"/>
    <col min="12546" max="12546" width="4.28125" style="40" customWidth="1"/>
    <col min="12547" max="12547" width="19.421875" style="40" customWidth="1"/>
    <col min="12548" max="12548" width="13.00390625" style="40" customWidth="1"/>
    <col min="12549" max="12549" width="11.421875" style="40" customWidth="1"/>
    <col min="12550" max="12550" width="38.140625" style="40" customWidth="1"/>
    <col min="12551" max="12551" width="7.28125" style="40" customWidth="1"/>
    <col min="12552" max="12552" width="11.28125" style="40" customWidth="1"/>
    <col min="12553" max="12553" width="9.8515625" style="40" customWidth="1"/>
    <col min="12554" max="12554" width="15.140625" style="40" customWidth="1"/>
    <col min="12555" max="12557" width="9.140625" style="40" customWidth="1"/>
    <col min="12558" max="12558" width="9.00390625" style="40" customWidth="1"/>
    <col min="12559" max="12559" width="24.140625" style="40" customWidth="1"/>
    <col min="12560" max="12560" width="13.57421875" style="40" bestFit="1" customWidth="1"/>
    <col min="12561" max="12800" width="9.140625" style="40" customWidth="1"/>
    <col min="12801" max="12801" width="4.8515625" style="40" customWidth="1"/>
    <col min="12802" max="12802" width="4.28125" style="40" customWidth="1"/>
    <col min="12803" max="12803" width="19.421875" style="40" customWidth="1"/>
    <col min="12804" max="12804" width="13.00390625" style="40" customWidth="1"/>
    <col min="12805" max="12805" width="11.421875" style="40" customWidth="1"/>
    <col min="12806" max="12806" width="38.140625" style="40" customWidth="1"/>
    <col min="12807" max="12807" width="7.28125" style="40" customWidth="1"/>
    <col min="12808" max="12808" width="11.28125" style="40" customWidth="1"/>
    <col min="12809" max="12809" width="9.8515625" style="40" customWidth="1"/>
    <col min="12810" max="12810" width="15.140625" style="40" customWidth="1"/>
    <col min="12811" max="12813" width="9.140625" style="40" customWidth="1"/>
    <col min="12814" max="12814" width="9.00390625" style="40" customWidth="1"/>
    <col min="12815" max="12815" width="24.140625" style="40" customWidth="1"/>
    <col min="12816" max="12816" width="13.57421875" style="40" bestFit="1" customWidth="1"/>
    <col min="12817" max="13056" width="9.140625" style="40" customWidth="1"/>
    <col min="13057" max="13057" width="4.8515625" style="40" customWidth="1"/>
    <col min="13058" max="13058" width="4.28125" style="40" customWidth="1"/>
    <col min="13059" max="13059" width="19.421875" style="40" customWidth="1"/>
    <col min="13060" max="13060" width="13.00390625" style="40" customWidth="1"/>
    <col min="13061" max="13061" width="11.421875" style="40" customWidth="1"/>
    <col min="13062" max="13062" width="38.140625" style="40" customWidth="1"/>
    <col min="13063" max="13063" width="7.28125" style="40" customWidth="1"/>
    <col min="13064" max="13064" width="11.28125" style="40" customWidth="1"/>
    <col min="13065" max="13065" width="9.8515625" style="40" customWidth="1"/>
    <col min="13066" max="13066" width="15.140625" style="40" customWidth="1"/>
    <col min="13067" max="13069" width="9.140625" style="40" customWidth="1"/>
    <col min="13070" max="13070" width="9.00390625" style="40" customWidth="1"/>
    <col min="13071" max="13071" width="24.140625" style="40" customWidth="1"/>
    <col min="13072" max="13072" width="13.57421875" style="40" bestFit="1" customWidth="1"/>
    <col min="13073" max="13312" width="9.140625" style="40" customWidth="1"/>
    <col min="13313" max="13313" width="4.8515625" style="40" customWidth="1"/>
    <col min="13314" max="13314" width="4.28125" style="40" customWidth="1"/>
    <col min="13315" max="13315" width="19.421875" style="40" customWidth="1"/>
    <col min="13316" max="13316" width="13.00390625" style="40" customWidth="1"/>
    <col min="13317" max="13317" width="11.421875" style="40" customWidth="1"/>
    <col min="13318" max="13318" width="38.140625" style="40" customWidth="1"/>
    <col min="13319" max="13319" width="7.28125" style="40" customWidth="1"/>
    <col min="13320" max="13320" width="11.28125" style="40" customWidth="1"/>
    <col min="13321" max="13321" width="9.8515625" style="40" customWidth="1"/>
    <col min="13322" max="13322" width="15.140625" style="40" customWidth="1"/>
    <col min="13323" max="13325" width="9.140625" style="40" customWidth="1"/>
    <col min="13326" max="13326" width="9.00390625" style="40" customWidth="1"/>
    <col min="13327" max="13327" width="24.140625" style="40" customWidth="1"/>
    <col min="13328" max="13328" width="13.57421875" style="40" bestFit="1" customWidth="1"/>
    <col min="13329" max="13568" width="9.140625" style="40" customWidth="1"/>
    <col min="13569" max="13569" width="4.8515625" style="40" customWidth="1"/>
    <col min="13570" max="13570" width="4.28125" style="40" customWidth="1"/>
    <col min="13571" max="13571" width="19.421875" style="40" customWidth="1"/>
    <col min="13572" max="13572" width="13.00390625" style="40" customWidth="1"/>
    <col min="13573" max="13573" width="11.421875" style="40" customWidth="1"/>
    <col min="13574" max="13574" width="38.140625" style="40" customWidth="1"/>
    <col min="13575" max="13575" width="7.28125" style="40" customWidth="1"/>
    <col min="13576" max="13576" width="11.28125" style="40" customWidth="1"/>
    <col min="13577" max="13577" width="9.8515625" style="40" customWidth="1"/>
    <col min="13578" max="13578" width="15.140625" style="40" customWidth="1"/>
    <col min="13579" max="13581" width="9.140625" style="40" customWidth="1"/>
    <col min="13582" max="13582" width="9.00390625" style="40" customWidth="1"/>
    <col min="13583" max="13583" width="24.140625" style="40" customWidth="1"/>
    <col min="13584" max="13584" width="13.57421875" style="40" bestFit="1" customWidth="1"/>
    <col min="13585" max="13824" width="9.140625" style="40" customWidth="1"/>
    <col min="13825" max="13825" width="4.8515625" style="40" customWidth="1"/>
    <col min="13826" max="13826" width="4.28125" style="40" customWidth="1"/>
    <col min="13827" max="13827" width="19.421875" style="40" customWidth="1"/>
    <col min="13828" max="13828" width="13.00390625" style="40" customWidth="1"/>
    <col min="13829" max="13829" width="11.421875" style="40" customWidth="1"/>
    <col min="13830" max="13830" width="38.140625" style="40" customWidth="1"/>
    <col min="13831" max="13831" width="7.28125" style="40" customWidth="1"/>
    <col min="13832" max="13832" width="11.28125" style="40" customWidth="1"/>
    <col min="13833" max="13833" width="9.8515625" style="40" customWidth="1"/>
    <col min="13834" max="13834" width="15.140625" style="40" customWidth="1"/>
    <col min="13835" max="13837" width="9.140625" style="40" customWidth="1"/>
    <col min="13838" max="13838" width="9.00390625" style="40" customWidth="1"/>
    <col min="13839" max="13839" width="24.140625" style="40" customWidth="1"/>
    <col min="13840" max="13840" width="13.57421875" style="40" bestFit="1" customWidth="1"/>
    <col min="13841" max="14080" width="9.140625" style="40" customWidth="1"/>
    <col min="14081" max="14081" width="4.8515625" style="40" customWidth="1"/>
    <col min="14082" max="14082" width="4.28125" style="40" customWidth="1"/>
    <col min="14083" max="14083" width="19.421875" style="40" customWidth="1"/>
    <col min="14084" max="14084" width="13.00390625" style="40" customWidth="1"/>
    <col min="14085" max="14085" width="11.421875" style="40" customWidth="1"/>
    <col min="14086" max="14086" width="38.140625" style="40" customWidth="1"/>
    <col min="14087" max="14087" width="7.28125" style="40" customWidth="1"/>
    <col min="14088" max="14088" width="11.28125" style="40" customWidth="1"/>
    <col min="14089" max="14089" width="9.8515625" style="40" customWidth="1"/>
    <col min="14090" max="14090" width="15.140625" style="40" customWidth="1"/>
    <col min="14091" max="14093" width="9.140625" style="40" customWidth="1"/>
    <col min="14094" max="14094" width="9.00390625" style="40" customWidth="1"/>
    <col min="14095" max="14095" width="24.140625" style="40" customWidth="1"/>
    <col min="14096" max="14096" width="13.57421875" style="40" bestFit="1" customWidth="1"/>
    <col min="14097" max="14336" width="9.140625" style="40" customWidth="1"/>
    <col min="14337" max="14337" width="4.8515625" style="40" customWidth="1"/>
    <col min="14338" max="14338" width="4.28125" style="40" customWidth="1"/>
    <col min="14339" max="14339" width="19.421875" style="40" customWidth="1"/>
    <col min="14340" max="14340" width="13.00390625" style="40" customWidth="1"/>
    <col min="14341" max="14341" width="11.421875" style="40" customWidth="1"/>
    <col min="14342" max="14342" width="38.140625" style="40" customWidth="1"/>
    <col min="14343" max="14343" width="7.28125" style="40" customWidth="1"/>
    <col min="14344" max="14344" width="11.28125" style="40" customWidth="1"/>
    <col min="14345" max="14345" width="9.8515625" style="40" customWidth="1"/>
    <col min="14346" max="14346" width="15.140625" style="40" customWidth="1"/>
    <col min="14347" max="14349" width="9.140625" style="40" customWidth="1"/>
    <col min="14350" max="14350" width="9.00390625" style="40" customWidth="1"/>
    <col min="14351" max="14351" width="24.140625" style="40" customWidth="1"/>
    <col min="14352" max="14352" width="13.57421875" style="40" bestFit="1" customWidth="1"/>
    <col min="14353" max="14592" width="9.140625" style="40" customWidth="1"/>
    <col min="14593" max="14593" width="4.8515625" style="40" customWidth="1"/>
    <col min="14594" max="14594" width="4.28125" style="40" customWidth="1"/>
    <col min="14595" max="14595" width="19.421875" style="40" customWidth="1"/>
    <col min="14596" max="14596" width="13.00390625" style="40" customWidth="1"/>
    <col min="14597" max="14597" width="11.421875" style="40" customWidth="1"/>
    <col min="14598" max="14598" width="38.140625" style="40" customWidth="1"/>
    <col min="14599" max="14599" width="7.28125" style="40" customWidth="1"/>
    <col min="14600" max="14600" width="11.28125" style="40" customWidth="1"/>
    <col min="14601" max="14601" width="9.8515625" style="40" customWidth="1"/>
    <col min="14602" max="14602" width="15.140625" style="40" customWidth="1"/>
    <col min="14603" max="14605" width="9.140625" style="40" customWidth="1"/>
    <col min="14606" max="14606" width="9.00390625" style="40" customWidth="1"/>
    <col min="14607" max="14607" width="24.140625" style="40" customWidth="1"/>
    <col min="14608" max="14608" width="13.57421875" style="40" bestFit="1" customWidth="1"/>
    <col min="14609" max="14848" width="9.140625" style="40" customWidth="1"/>
    <col min="14849" max="14849" width="4.8515625" style="40" customWidth="1"/>
    <col min="14850" max="14850" width="4.28125" style="40" customWidth="1"/>
    <col min="14851" max="14851" width="19.421875" style="40" customWidth="1"/>
    <col min="14852" max="14852" width="13.00390625" style="40" customWidth="1"/>
    <col min="14853" max="14853" width="11.421875" style="40" customWidth="1"/>
    <col min="14854" max="14854" width="38.140625" style="40" customWidth="1"/>
    <col min="14855" max="14855" width="7.28125" style="40" customWidth="1"/>
    <col min="14856" max="14856" width="11.28125" style="40" customWidth="1"/>
    <col min="14857" max="14857" width="9.8515625" style="40" customWidth="1"/>
    <col min="14858" max="14858" width="15.140625" style="40" customWidth="1"/>
    <col min="14859" max="14861" width="9.140625" style="40" customWidth="1"/>
    <col min="14862" max="14862" width="9.00390625" style="40" customWidth="1"/>
    <col min="14863" max="14863" width="24.140625" style="40" customWidth="1"/>
    <col min="14864" max="14864" width="13.57421875" style="40" bestFit="1" customWidth="1"/>
    <col min="14865" max="15104" width="9.140625" style="40" customWidth="1"/>
    <col min="15105" max="15105" width="4.8515625" style="40" customWidth="1"/>
    <col min="15106" max="15106" width="4.28125" style="40" customWidth="1"/>
    <col min="15107" max="15107" width="19.421875" style="40" customWidth="1"/>
    <col min="15108" max="15108" width="13.00390625" style="40" customWidth="1"/>
    <col min="15109" max="15109" width="11.421875" style="40" customWidth="1"/>
    <col min="15110" max="15110" width="38.140625" style="40" customWidth="1"/>
    <col min="15111" max="15111" width="7.28125" style="40" customWidth="1"/>
    <col min="15112" max="15112" width="11.28125" style="40" customWidth="1"/>
    <col min="15113" max="15113" width="9.8515625" style="40" customWidth="1"/>
    <col min="15114" max="15114" width="15.140625" style="40" customWidth="1"/>
    <col min="15115" max="15117" width="9.140625" style="40" customWidth="1"/>
    <col min="15118" max="15118" width="9.00390625" style="40" customWidth="1"/>
    <col min="15119" max="15119" width="24.140625" style="40" customWidth="1"/>
    <col min="15120" max="15120" width="13.57421875" style="40" bestFit="1" customWidth="1"/>
    <col min="15121" max="15360" width="9.140625" style="40" customWidth="1"/>
    <col min="15361" max="15361" width="4.8515625" style="40" customWidth="1"/>
    <col min="15362" max="15362" width="4.28125" style="40" customWidth="1"/>
    <col min="15363" max="15363" width="19.421875" style="40" customWidth="1"/>
    <col min="15364" max="15364" width="13.00390625" style="40" customWidth="1"/>
    <col min="15365" max="15365" width="11.421875" style="40" customWidth="1"/>
    <col min="15366" max="15366" width="38.140625" style="40" customWidth="1"/>
    <col min="15367" max="15367" width="7.28125" style="40" customWidth="1"/>
    <col min="15368" max="15368" width="11.28125" style="40" customWidth="1"/>
    <col min="15369" max="15369" width="9.8515625" style="40" customWidth="1"/>
    <col min="15370" max="15370" width="15.140625" style="40" customWidth="1"/>
    <col min="15371" max="15373" width="9.140625" style="40" customWidth="1"/>
    <col min="15374" max="15374" width="9.00390625" style="40" customWidth="1"/>
    <col min="15375" max="15375" width="24.140625" style="40" customWidth="1"/>
    <col min="15376" max="15376" width="13.57421875" style="40" bestFit="1" customWidth="1"/>
    <col min="15377" max="15616" width="9.140625" style="40" customWidth="1"/>
    <col min="15617" max="15617" width="4.8515625" style="40" customWidth="1"/>
    <col min="15618" max="15618" width="4.28125" style="40" customWidth="1"/>
    <col min="15619" max="15619" width="19.421875" style="40" customWidth="1"/>
    <col min="15620" max="15620" width="13.00390625" style="40" customWidth="1"/>
    <col min="15621" max="15621" width="11.421875" style="40" customWidth="1"/>
    <col min="15622" max="15622" width="38.140625" style="40" customWidth="1"/>
    <col min="15623" max="15623" width="7.28125" style="40" customWidth="1"/>
    <col min="15624" max="15624" width="11.28125" style="40" customWidth="1"/>
    <col min="15625" max="15625" width="9.8515625" style="40" customWidth="1"/>
    <col min="15626" max="15626" width="15.140625" style="40" customWidth="1"/>
    <col min="15627" max="15629" width="9.140625" style="40" customWidth="1"/>
    <col min="15630" max="15630" width="9.00390625" style="40" customWidth="1"/>
    <col min="15631" max="15631" width="24.140625" style="40" customWidth="1"/>
    <col min="15632" max="15632" width="13.57421875" style="40" bestFit="1" customWidth="1"/>
    <col min="15633" max="15872" width="9.140625" style="40" customWidth="1"/>
    <col min="15873" max="15873" width="4.8515625" style="40" customWidth="1"/>
    <col min="15874" max="15874" width="4.28125" style="40" customWidth="1"/>
    <col min="15875" max="15875" width="19.421875" style="40" customWidth="1"/>
    <col min="15876" max="15876" width="13.00390625" style="40" customWidth="1"/>
    <col min="15877" max="15877" width="11.421875" style="40" customWidth="1"/>
    <col min="15878" max="15878" width="38.140625" style="40" customWidth="1"/>
    <col min="15879" max="15879" width="7.28125" style="40" customWidth="1"/>
    <col min="15880" max="15880" width="11.28125" style="40" customWidth="1"/>
    <col min="15881" max="15881" width="9.8515625" style="40" customWidth="1"/>
    <col min="15882" max="15882" width="15.140625" style="40" customWidth="1"/>
    <col min="15883" max="15885" width="9.140625" style="40" customWidth="1"/>
    <col min="15886" max="15886" width="9.00390625" style="40" customWidth="1"/>
    <col min="15887" max="15887" width="24.140625" style="40" customWidth="1"/>
    <col min="15888" max="15888" width="13.57421875" style="40" bestFit="1" customWidth="1"/>
    <col min="15889" max="16128" width="9.140625" style="40" customWidth="1"/>
    <col min="16129" max="16129" width="4.8515625" style="40" customWidth="1"/>
    <col min="16130" max="16130" width="4.28125" style="40" customWidth="1"/>
    <col min="16131" max="16131" width="19.421875" style="40" customWidth="1"/>
    <col min="16132" max="16132" width="13.00390625" style="40" customWidth="1"/>
    <col min="16133" max="16133" width="11.421875" style="40" customWidth="1"/>
    <col min="16134" max="16134" width="38.140625" style="40" customWidth="1"/>
    <col min="16135" max="16135" width="7.28125" style="40" customWidth="1"/>
    <col min="16136" max="16136" width="11.28125" style="40" customWidth="1"/>
    <col min="16137" max="16137" width="9.8515625" style="40" customWidth="1"/>
    <col min="16138" max="16138" width="15.140625" style="40" customWidth="1"/>
    <col min="16139" max="16141" width="9.140625" style="40" customWidth="1"/>
    <col min="16142" max="16142" width="9.00390625" style="40" customWidth="1"/>
    <col min="16143" max="16143" width="24.140625" style="40" customWidth="1"/>
    <col min="16144" max="16144" width="13.57421875" style="40" bestFit="1" customWidth="1"/>
    <col min="16145" max="16384" width="9.140625" style="40" customWidth="1"/>
  </cols>
  <sheetData>
    <row r="1" spans="1:16" ht="12.75">
      <c r="A1" s="31"/>
      <c r="B1" s="32"/>
      <c r="C1" s="33"/>
      <c r="D1" s="424"/>
      <c r="E1" s="424"/>
      <c r="F1" s="33"/>
      <c r="G1" s="34"/>
      <c r="H1" s="35"/>
      <c r="I1" s="36"/>
      <c r="J1" s="37"/>
      <c r="K1" s="38"/>
      <c r="L1" s="39"/>
      <c r="M1" s="40"/>
      <c r="O1" s="40"/>
      <c r="P1" s="40"/>
    </row>
    <row r="2" spans="1:16" ht="12.75">
      <c r="A2" s="425" t="s">
        <v>272</v>
      </c>
      <c r="B2" s="426"/>
      <c r="C2" s="426"/>
      <c r="D2" s="426"/>
      <c r="E2" s="426"/>
      <c r="F2" s="426"/>
      <c r="G2" s="426"/>
      <c r="H2" s="426"/>
      <c r="I2" s="426"/>
      <c r="J2" s="427"/>
      <c r="K2" s="38"/>
      <c r="L2" s="39"/>
      <c r="M2" s="40"/>
      <c r="O2" s="40"/>
      <c r="P2" s="40"/>
    </row>
    <row r="3" spans="1:16" ht="13.5" thickBot="1">
      <c r="A3" s="41"/>
      <c r="G3" s="44"/>
      <c r="J3" s="46"/>
      <c r="K3" s="38"/>
      <c r="L3" s="39"/>
      <c r="M3" s="40"/>
      <c r="O3" s="40"/>
      <c r="P3" s="40"/>
    </row>
    <row r="4" spans="1:16" ht="12.75">
      <c r="A4" s="47" t="s">
        <v>59</v>
      </c>
      <c r="B4" s="48"/>
      <c r="C4" s="49" t="s">
        <v>17</v>
      </c>
      <c r="D4" s="50"/>
      <c r="E4" s="50"/>
      <c r="F4" s="50"/>
      <c r="G4" s="51" t="s">
        <v>18</v>
      </c>
      <c r="H4" s="33"/>
      <c r="I4" s="52" t="s">
        <v>19</v>
      </c>
      <c r="J4" s="53" t="s">
        <v>108</v>
      </c>
      <c r="K4" s="38"/>
      <c r="L4" s="39"/>
      <c r="M4" s="40"/>
      <c r="O4" s="40"/>
      <c r="P4" s="40"/>
    </row>
    <row r="5" spans="1:16" ht="12" customHeight="1" thickBot="1">
      <c r="A5" s="54"/>
      <c r="B5" s="55"/>
      <c r="C5" s="56"/>
      <c r="D5" s="56"/>
      <c r="E5" s="56"/>
      <c r="F5" s="56"/>
      <c r="G5" s="57" t="s">
        <v>109</v>
      </c>
      <c r="H5" s="58" t="s">
        <v>19</v>
      </c>
      <c r="I5" s="59" t="s">
        <v>108</v>
      </c>
      <c r="J5" s="60" t="s">
        <v>110</v>
      </c>
      <c r="K5" s="38"/>
      <c r="L5" s="39"/>
      <c r="M5" s="40"/>
      <c r="O5" s="40"/>
      <c r="P5" s="40"/>
    </row>
    <row r="6" spans="1:16" ht="6" customHeight="1">
      <c r="A6" s="61"/>
      <c r="B6" s="32"/>
      <c r="C6" s="33"/>
      <c r="D6" s="33"/>
      <c r="E6" s="33"/>
      <c r="F6" s="33"/>
      <c r="G6" s="62"/>
      <c r="H6" s="32"/>
      <c r="I6" s="63"/>
      <c r="J6" s="64"/>
      <c r="K6" s="38"/>
      <c r="L6" s="39"/>
      <c r="M6" s="40"/>
      <c r="O6" s="40"/>
      <c r="P6" s="40"/>
    </row>
    <row r="7" spans="1:12" s="75" customFormat="1" ht="15.75" customHeight="1">
      <c r="A7" s="65" t="s">
        <v>39</v>
      </c>
      <c r="B7" s="66"/>
      <c r="C7" s="67" t="s">
        <v>111</v>
      </c>
      <c r="D7" s="68"/>
      <c r="E7" s="43"/>
      <c r="F7" s="43"/>
      <c r="G7" s="69"/>
      <c r="H7" s="70"/>
      <c r="I7" s="71"/>
      <c r="J7" s="72"/>
      <c r="K7" s="73"/>
      <c r="L7" s="74"/>
    </row>
    <row r="8" spans="1:12" s="87" customFormat="1" ht="12" customHeight="1">
      <c r="A8" s="76" t="s">
        <v>40</v>
      </c>
      <c r="B8" s="77"/>
      <c r="C8" s="78" t="s">
        <v>212</v>
      </c>
      <c r="D8" s="79"/>
      <c r="E8" s="80"/>
      <c r="F8" s="81"/>
      <c r="G8" s="82"/>
      <c r="H8" s="83"/>
      <c r="I8" s="84"/>
      <c r="J8" s="72"/>
      <c r="K8" s="85"/>
      <c r="L8" s="86"/>
    </row>
    <row r="9" spans="1:12" s="87" customFormat="1" ht="12" customHeight="1">
      <c r="A9" s="88" t="s">
        <v>40</v>
      </c>
      <c r="B9" s="89">
        <v>1</v>
      </c>
      <c r="C9" s="90" t="s">
        <v>112</v>
      </c>
      <c r="D9" s="91"/>
      <c r="E9" s="91"/>
      <c r="F9" s="91"/>
      <c r="G9" s="92">
        <f>'Technické práce'!J54+'Technické práce'!K54-G11-G10</f>
        <v>181</v>
      </c>
      <c r="H9" s="93" t="s">
        <v>23</v>
      </c>
      <c r="I9" s="94"/>
      <c r="J9" s="95">
        <f aca="true" t="shared" si="0" ref="J9:J47">G9*(I9)</f>
        <v>0</v>
      </c>
      <c r="K9" s="85"/>
      <c r="L9" s="86"/>
    </row>
    <row r="10" spans="1:12" s="87" customFormat="1" ht="12" customHeight="1">
      <c r="A10" s="88" t="s">
        <v>40</v>
      </c>
      <c r="B10" s="89">
        <v>2</v>
      </c>
      <c r="C10" s="90" t="s">
        <v>113</v>
      </c>
      <c r="D10" s="91"/>
      <c r="E10" s="91"/>
      <c r="F10" s="91"/>
      <c r="G10" s="92">
        <f>'Technické práce'!AE54+'Technické práce'!AF54</f>
        <v>5</v>
      </c>
      <c r="H10" s="93" t="s">
        <v>23</v>
      </c>
      <c r="I10" s="94"/>
      <c r="J10" s="95">
        <f t="shared" si="0"/>
        <v>0</v>
      </c>
      <c r="K10" s="85"/>
      <c r="L10" s="86"/>
    </row>
    <row r="11" spans="1:12" s="87" customFormat="1" ht="12" customHeight="1" hidden="1">
      <c r="A11" s="97" t="s">
        <v>40</v>
      </c>
      <c r="B11" s="89">
        <v>3</v>
      </c>
      <c r="C11" s="418" t="s">
        <v>204</v>
      </c>
      <c r="D11" s="418"/>
      <c r="E11" s="418"/>
      <c r="F11" s="419"/>
      <c r="G11" s="92">
        <f>'Technické práce'!AD54</f>
        <v>0</v>
      </c>
      <c r="H11" s="98" t="s">
        <v>23</v>
      </c>
      <c r="I11" s="94"/>
      <c r="J11" s="95">
        <f t="shared" si="0"/>
        <v>0</v>
      </c>
      <c r="K11" s="85"/>
      <c r="L11" s="86"/>
    </row>
    <row r="12" spans="1:12" s="87" customFormat="1" ht="12" customHeight="1" hidden="1">
      <c r="A12" s="88" t="s">
        <v>40</v>
      </c>
      <c r="B12" s="89">
        <v>4</v>
      </c>
      <c r="C12" s="90" t="s">
        <v>114</v>
      </c>
      <c r="D12" s="99"/>
      <c r="E12" s="99"/>
      <c r="F12" s="99"/>
      <c r="G12" s="92"/>
      <c r="H12" s="98" t="s">
        <v>23</v>
      </c>
      <c r="I12" s="100"/>
      <c r="J12" s="95">
        <f t="shared" si="0"/>
        <v>0</v>
      </c>
      <c r="K12" s="85"/>
      <c r="L12" s="86"/>
    </row>
    <row r="13" spans="1:12" s="87" customFormat="1" ht="12" customHeight="1">
      <c r="A13" s="88" t="s">
        <v>40</v>
      </c>
      <c r="B13" s="89">
        <v>3</v>
      </c>
      <c r="C13" s="90" t="s">
        <v>213</v>
      </c>
      <c r="D13" s="99"/>
      <c r="E13" s="99"/>
      <c r="F13" s="99"/>
      <c r="G13" s="92">
        <f>'Technické práce'!L54-G14</f>
        <v>30</v>
      </c>
      <c r="H13" s="98" t="s">
        <v>23</v>
      </c>
      <c r="I13" s="94"/>
      <c r="J13" s="95">
        <f t="shared" si="0"/>
        <v>0</v>
      </c>
      <c r="K13" s="85"/>
      <c r="L13" s="86"/>
    </row>
    <row r="14" spans="1:12" s="87" customFormat="1" ht="12" customHeight="1">
      <c r="A14" s="88" t="s">
        <v>40</v>
      </c>
      <c r="B14" s="89">
        <v>4</v>
      </c>
      <c r="C14" s="101" t="s">
        <v>214</v>
      </c>
      <c r="D14" s="91"/>
      <c r="E14" s="91"/>
      <c r="F14" s="91"/>
      <c r="G14" s="82">
        <f>'Technické práce'!AG54</f>
        <v>9</v>
      </c>
      <c r="H14" s="93" t="s">
        <v>23</v>
      </c>
      <c r="I14" s="94"/>
      <c r="J14" s="95">
        <f t="shared" si="0"/>
        <v>0</v>
      </c>
      <c r="K14" s="85"/>
      <c r="L14" s="86"/>
    </row>
    <row r="15" spans="1:12" s="87" customFormat="1" ht="12" customHeight="1" hidden="1">
      <c r="A15" s="88" t="s">
        <v>40</v>
      </c>
      <c r="B15" s="89">
        <v>7</v>
      </c>
      <c r="C15" s="90" t="s">
        <v>115</v>
      </c>
      <c r="D15" s="91"/>
      <c r="E15" s="91"/>
      <c r="F15" s="91"/>
      <c r="G15" s="82"/>
      <c r="H15" s="93" t="s">
        <v>23</v>
      </c>
      <c r="I15" s="96"/>
      <c r="J15" s="95">
        <f t="shared" si="0"/>
        <v>0</v>
      </c>
      <c r="K15" s="85"/>
      <c r="L15" s="86"/>
    </row>
    <row r="16" spans="1:12" s="87" customFormat="1" ht="24.75" customHeight="1" hidden="1">
      <c r="A16" s="88" t="s">
        <v>40</v>
      </c>
      <c r="B16" s="89">
        <v>8</v>
      </c>
      <c r="C16" s="418" t="s">
        <v>215</v>
      </c>
      <c r="D16" s="418"/>
      <c r="E16" s="418"/>
      <c r="F16" s="419"/>
      <c r="G16" s="92"/>
      <c r="H16" s="93" t="s">
        <v>23</v>
      </c>
      <c r="I16" s="96"/>
      <c r="J16" s="95">
        <f t="shared" si="0"/>
        <v>0</v>
      </c>
      <c r="K16" s="85"/>
      <c r="L16" s="86"/>
    </row>
    <row r="17" spans="1:12" s="87" customFormat="1" ht="24.75" customHeight="1" hidden="1">
      <c r="A17" s="88" t="s">
        <v>40</v>
      </c>
      <c r="B17" s="89">
        <v>9</v>
      </c>
      <c r="C17" s="418" t="s">
        <v>216</v>
      </c>
      <c r="D17" s="418"/>
      <c r="E17" s="418"/>
      <c r="F17" s="419"/>
      <c r="G17" s="92"/>
      <c r="H17" s="93" t="s">
        <v>23</v>
      </c>
      <c r="I17" s="96"/>
      <c r="J17" s="95">
        <f t="shared" si="0"/>
        <v>0</v>
      </c>
      <c r="K17" s="85"/>
      <c r="L17" s="86"/>
    </row>
    <row r="18" spans="1:12" s="87" customFormat="1" ht="12" customHeight="1">
      <c r="A18" s="88" t="s">
        <v>40</v>
      </c>
      <c r="B18" s="89">
        <v>5</v>
      </c>
      <c r="C18" s="102" t="s">
        <v>217</v>
      </c>
      <c r="D18" s="81"/>
      <c r="E18" s="81"/>
      <c r="F18" s="81"/>
      <c r="G18" s="82">
        <f>'Technické práce'!AF54</f>
        <v>2</v>
      </c>
      <c r="H18" s="83" t="s">
        <v>23</v>
      </c>
      <c r="I18" s="94"/>
      <c r="J18" s="95">
        <f t="shared" si="0"/>
        <v>0</v>
      </c>
      <c r="K18" s="85"/>
      <c r="L18" s="86"/>
    </row>
    <row r="19" spans="1:12" s="87" customFormat="1" ht="12" customHeight="1">
      <c r="A19" s="88" t="s">
        <v>40</v>
      </c>
      <c r="B19" s="89">
        <v>6</v>
      </c>
      <c r="C19" s="102" t="s">
        <v>218</v>
      </c>
      <c r="D19" s="81"/>
      <c r="E19" s="81"/>
      <c r="F19" s="81"/>
      <c r="G19" s="82">
        <f>'Technické práce'!K54</f>
        <v>30</v>
      </c>
      <c r="H19" s="83" t="s">
        <v>23</v>
      </c>
      <c r="I19" s="94"/>
      <c r="J19" s="95">
        <f t="shared" si="0"/>
        <v>0</v>
      </c>
      <c r="K19" s="85"/>
      <c r="L19" s="86"/>
    </row>
    <row r="20" spans="1:12" s="87" customFormat="1" ht="12" customHeight="1">
      <c r="A20" s="88" t="s">
        <v>40</v>
      </c>
      <c r="B20" s="89">
        <v>7</v>
      </c>
      <c r="C20" s="90" t="s">
        <v>205</v>
      </c>
      <c r="D20" s="91"/>
      <c r="E20" s="91"/>
      <c r="F20" s="91"/>
      <c r="G20" s="92">
        <v>2</v>
      </c>
      <c r="H20" s="93" t="s">
        <v>32</v>
      </c>
      <c r="I20" s="94"/>
      <c r="J20" s="95">
        <f t="shared" si="0"/>
        <v>0</v>
      </c>
      <c r="K20" s="85"/>
      <c r="L20" s="86"/>
    </row>
    <row r="21" spans="1:12" s="87" customFormat="1" ht="12" customHeight="1">
      <c r="A21" s="103"/>
      <c r="B21" s="104"/>
      <c r="C21" s="102"/>
      <c r="D21" s="81"/>
      <c r="E21" s="81"/>
      <c r="F21" s="105"/>
      <c r="G21" s="106"/>
      <c r="H21" s="83"/>
      <c r="I21" s="84"/>
      <c r="J21" s="95" t="s">
        <v>116</v>
      </c>
      <c r="K21" s="85"/>
      <c r="L21" s="86"/>
    </row>
    <row r="22" spans="1:12" s="87" customFormat="1" ht="12" customHeight="1">
      <c r="A22" s="103" t="s">
        <v>41</v>
      </c>
      <c r="B22" s="104"/>
      <c r="C22" s="78" t="s">
        <v>219</v>
      </c>
      <c r="D22" s="107"/>
      <c r="E22" s="108"/>
      <c r="F22" s="107"/>
      <c r="G22" s="82"/>
      <c r="H22" s="104"/>
      <c r="I22" s="84"/>
      <c r="J22" s="95" t="s">
        <v>116</v>
      </c>
      <c r="K22" s="85"/>
      <c r="L22" s="86"/>
    </row>
    <row r="23" spans="1:12" s="87" customFormat="1" ht="12" customHeight="1">
      <c r="A23" s="103" t="s">
        <v>41</v>
      </c>
      <c r="B23" s="104">
        <v>1</v>
      </c>
      <c r="C23" s="102" t="s">
        <v>117</v>
      </c>
      <c r="D23" s="81"/>
      <c r="E23" s="81"/>
      <c r="F23" s="81"/>
      <c r="G23" s="82">
        <f>'Technické práce'!J53+'Technické práce'!K53+'Technické práce'!L53-G24-G25</f>
        <v>25</v>
      </c>
      <c r="H23" s="83" t="s">
        <v>84</v>
      </c>
      <c r="I23" s="94"/>
      <c r="J23" s="95">
        <f t="shared" si="0"/>
        <v>0</v>
      </c>
      <c r="K23" s="85"/>
      <c r="L23" s="86"/>
    </row>
    <row r="24" spans="1:12" s="87" customFormat="1" ht="12" customHeight="1">
      <c r="A24" s="103" t="s">
        <v>41</v>
      </c>
      <c r="B24" s="104">
        <v>2</v>
      </c>
      <c r="C24" s="102" t="s">
        <v>118</v>
      </c>
      <c r="D24" s="81"/>
      <c r="E24" s="81"/>
      <c r="F24" s="81"/>
      <c r="G24" s="82">
        <f>'Technické práce'!AE53+'Technické práce'!AF53+'Technické práce'!AG53</f>
        <v>4</v>
      </c>
      <c r="H24" s="83" t="s">
        <v>84</v>
      </c>
      <c r="I24" s="94"/>
      <c r="J24" s="95">
        <f t="shared" si="0"/>
        <v>0</v>
      </c>
      <c r="K24" s="85"/>
      <c r="L24" s="86"/>
    </row>
    <row r="25" spans="1:12" s="87" customFormat="1" ht="12" customHeight="1" hidden="1">
      <c r="A25" s="103" t="s">
        <v>41</v>
      </c>
      <c r="B25" s="104">
        <v>3</v>
      </c>
      <c r="C25" s="109" t="s">
        <v>119</v>
      </c>
      <c r="D25" s="110"/>
      <c r="E25" s="110"/>
      <c r="F25" s="110"/>
      <c r="G25" s="82">
        <f>'Technické práce'!AD53</f>
        <v>0</v>
      </c>
      <c r="H25" s="111" t="s">
        <v>84</v>
      </c>
      <c r="I25" s="94"/>
      <c r="J25" s="95">
        <f t="shared" si="0"/>
        <v>0</v>
      </c>
      <c r="K25" s="85"/>
      <c r="L25" s="86"/>
    </row>
    <row r="26" spans="1:12" s="87" customFormat="1" ht="12">
      <c r="A26" s="103" t="s">
        <v>41</v>
      </c>
      <c r="B26" s="104">
        <v>3</v>
      </c>
      <c r="C26" s="112" t="s">
        <v>120</v>
      </c>
      <c r="D26" s="81"/>
      <c r="E26" s="81"/>
      <c r="F26" s="81"/>
      <c r="G26" s="82">
        <f>INT(G11+G13+0.3*G19+0.3*G9)</f>
        <v>93</v>
      </c>
      <c r="H26" s="83" t="s">
        <v>23</v>
      </c>
      <c r="I26" s="94"/>
      <c r="J26" s="95">
        <f t="shared" si="0"/>
        <v>0</v>
      </c>
      <c r="K26" s="85"/>
      <c r="L26" s="86"/>
    </row>
    <row r="27" spans="1:12" s="87" customFormat="1" ht="12">
      <c r="A27" s="103" t="s">
        <v>41</v>
      </c>
      <c r="B27" s="104">
        <v>4</v>
      </c>
      <c r="C27" s="102" t="s">
        <v>121</v>
      </c>
      <c r="D27" s="81"/>
      <c r="E27" s="81"/>
      <c r="F27" s="81"/>
      <c r="G27" s="82">
        <f>'Technické práce'!K53</f>
        <v>3</v>
      </c>
      <c r="H27" s="83" t="s">
        <v>32</v>
      </c>
      <c r="I27" s="94"/>
      <c r="J27" s="95">
        <f t="shared" si="0"/>
        <v>0</v>
      </c>
      <c r="K27" s="85"/>
      <c r="L27" s="86"/>
    </row>
    <row r="28" spans="1:12" s="87" customFormat="1" ht="12">
      <c r="A28" s="103" t="s">
        <v>41</v>
      </c>
      <c r="B28" s="104">
        <v>5</v>
      </c>
      <c r="C28" s="109" t="s">
        <v>122</v>
      </c>
      <c r="D28" s="110"/>
      <c r="E28" s="110"/>
      <c r="F28" s="110"/>
      <c r="G28" s="94"/>
      <c r="H28" s="111" t="s">
        <v>85</v>
      </c>
      <c r="I28" s="94"/>
      <c r="J28" s="95">
        <f t="shared" si="0"/>
        <v>0</v>
      </c>
      <c r="K28" s="85"/>
      <c r="L28" s="86"/>
    </row>
    <row r="29" spans="1:16" ht="12.75">
      <c r="A29" s="103" t="s">
        <v>41</v>
      </c>
      <c r="B29" s="104">
        <v>6</v>
      </c>
      <c r="C29" s="102" t="s">
        <v>123</v>
      </c>
      <c r="D29" s="81"/>
      <c r="E29" s="81"/>
      <c r="F29" s="81"/>
      <c r="G29" s="82">
        <f>G9+G10+G11+G13+G14-G30-G19</f>
        <v>195</v>
      </c>
      <c r="H29" s="83" t="s">
        <v>64</v>
      </c>
      <c r="I29" s="94"/>
      <c r="J29" s="95">
        <f t="shared" si="0"/>
        <v>0</v>
      </c>
      <c r="K29" s="85"/>
      <c r="L29" s="39"/>
      <c r="M29" s="87"/>
      <c r="O29" s="40"/>
      <c r="P29" s="40"/>
    </row>
    <row r="30" spans="1:16" ht="12.75" hidden="1">
      <c r="A30" s="103" t="s">
        <v>41</v>
      </c>
      <c r="B30" s="104">
        <v>8</v>
      </c>
      <c r="C30" s="102" t="s">
        <v>124</v>
      </c>
      <c r="D30" s="81"/>
      <c r="E30" s="81"/>
      <c r="F30" s="81"/>
      <c r="G30" s="82">
        <v>0</v>
      </c>
      <c r="H30" s="83" t="s">
        <v>64</v>
      </c>
      <c r="I30" s="94"/>
      <c r="J30" s="95">
        <f t="shared" si="0"/>
        <v>0</v>
      </c>
      <c r="K30" s="85"/>
      <c r="L30" s="39"/>
      <c r="M30" s="87"/>
      <c r="O30" s="40"/>
      <c r="P30" s="40"/>
    </row>
    <row r="31" spans="1:16" ht="12.75">
      <c r="A31" s="103" t="s">
        <v>41</v>
      </c>
      <c r="B31" s="104">
        <v>7</v>
      </c>
      <c r="C31" s="102" t="s">
        <v>42</v>
      </c>
      <c r="D31" s="81"/>
      <c r="E31" s="81"/>
      <c r="F31" s="81"/>
      <c r="G31" s="82">
        <f>'Technické práce'!J54+'Technické práce'!K54+'Technické práce'!L54</f>
        <v>225</v>
      </c>
      <c r="H31" s="83" t="s">
        <v>64</v>
      </c>
      <c r="I31" s="94"/>
      <c r="J31" s="95">
        <f t="shared" si="0"/>
        <v>0</v>
      </c>
      <c r="K31" s="85"/>
      <c r="L31" s="39"/>
      <c r="M31" s="87"/>
      <c r="O31" s="40"/>
      <c r="P31" s="40"/>
    </row>
    <row r="32" spans="1:16" ht="12.75">
      <c r="A32" s="103" t="s">
        <v>41</v>
      </c>
      <c r="B32" s="104">
        <v>8</v>
      </c>
      <c r="C32" s="102" t="s">
        <v>125</v>
      </c>
      <c r="D32" s="81"/>
      <c r="E32" s="81"/>
      <c r="F32" s="81"/>
      <c r="G32" s="82">
        <f>INT(G31*0.1)</f>
        <v>22</v>
      </c>
      <c r="H32" s="83" t="s">
        <v>64</v>
      </c>
      <c r="I32" s="94"/>
      <c r="J32" s="95">
        <f t="shared" si="0"/>
        <v>0</v>
      </c>
      <c r="K32" s="85"/>
      <c r="L32" s="39"/>
      <c r="M32" s="87"/>
      <c r="O32" s="40"/>
      <c r="P32" s="40"/>
    </row>
    <row r="33" spans="1:13" s="75" customFormat="1" ht="13.9" customHeight="1">
      <c r="A33" s="103" t="s">
        <v>41</v>
      </c>
      <c r="B33" s="104">
        <v>9</v>
      </c>
      <c r="C33" s="102" t="s">
        <v>223</v>
      </c>
      <c r="D33" s="81"/>
      <c r="E33" s="81"/>
      <c r="F33" s="81"/>
      <c r="G33" s="94"/>
      <c r="H33" s="113" t="s">
        <v>24</v>
      </c>
      <c r="I33" s="94"/>
      <c r="J33" s="95">
        <f t="shared" si="0"/>
        <v>0</v>
      </c>
      <c r="K33" s="85"/>
      <c r="L33" s="74"/>
      <c r="M33" s="87"/>
    </row>
    <row r="34" spans="1:13" s="75" customFormat="1" ht="13.9" customHeight="1">
      <c r="A34" s="103" t="s">
        <v>41</v>
      </c>
      <c r="B34" s="104">
        <v>10</v>
      </c>
      <c r="C34" s="102" t="s">
        <v>126</v>
      </c>
      <c r="D34" s="81"/>
      <c r="E34" s="81"/>
      <c r="F34" s="81"/>
      <c r="G34" s="82">
        <f>'Technické práce'!J53+'Technické práce'!K53+'Technické práce'!L53+'Technické práce'!M53</f>
        <v>36</v>
      </c>
      <c r="H34" s="113" t="s">
        <v>127</v>
      </c>
      <c r="I34" s="94"/>
      <c r="J34" s="95">
        <f t="shared" si="0"/>
        <v>0</v>
      </c>
      <c r="K34" s="85"/>
      <c r="L34" s="74"/>
      <c r="M34" s="87"/>
    </row>
    <row r="35" spans="1:13" s="75" customFormat="1" ht="13.9" customHeight="1">
      <c r="A35" s="103" t="s">
        <v>41</v>
      </c>
      <c r="B35" s="104">
        <v>11</v>
      </c>
      <c r="C35" s="102" t="s">
        <v>128</v>
      </c>
      <c r="D35" s="81"/>
      <c r="E35" s="81"/>
      <c r="F35" s="81"/>
      <c r="G35" s="82">
        <v>1</v>
      </c>
      <c r="H35" s="113" t="s">
        <v>227</v>
      </c>
      <c r="I35" s="274">
        <v>60000</v>
      </c>
      <c r="J35" s="275">
        <f t="shared" si="0"/>
        <v>60000</v>
      </c>
      <c r="K35" s="85"/>
      <c r="L35" s="74"/>
      <c r="M35" s="87"/>
    </row>
    <row r="36" spans="1:13" s="75" customFormat="1" ht="13.9" customHeight="1">
      <c r="A36" s="103" t="s">
        <v>41</v>
      </c>
      <c r="B36" s="104">
        <v>12</v>
      </c>
      <c r="C36" s="102" t="s">
        <v>45</v>
      </c>
      <c r="D36" s="81"/>
      <c r="E36" s="81"/>
      <c r="F36" s="81"/>
      <c r="G36" s="82">
        <f>G34</f>
        <v>36</v>
      </c>
      <c r="H36" s="113" t="s">
        <v>85</v>
      </c>
      <c r="I36" s="94"/>
      <c r="J36" s="95">
        <f t="shared" si="0"/>
        <v>0</v>
      </c>
      <c r="K36" s="85"/>
      <c r="L36" s="74"/>
      <c r="M36" s="87"/>
    </row>
    <row r="37" spans="1:13" s="75" customFormat="1" ht="13.9" customHeight="1" hidden="1">
      <c r="A37" s="103">
        <v>1.2</v>
      </c>
      <c r="B37" s="104">
        <v>15</v>
      </c>
      <c r="C37" s="102" t="s">
        <v>206</v>
      </c>
      <c r="D37" s="81"/>
      <c r="E37" s="81"/>
      <c r="F37" s="81"/>
      <c r="G37" s="82">
        <v>0</v>
      </c>
      <c r="H37" s="113" t="s">
        <v>32</v>
      </c>
      <c r="I37" s="274"/>
      <c r="J37" s="275">
        <f t="shared" si="0"/>
        <v>0</v>
      </c>
      <c r="K37" s="85"/>
      <c r="L37" s="74"/>
      <c r="M37" s="87"/>
    </row>
    <row r="38" spans="1:13" s="75" customFormat="1" ht="13.9" customHeight="1">
      <c r="A38" s="103"/>
      <c r="B38" s="104"/>
      <c r="C38" s="102"/>
      <c r="D38" s="81"/>
      <c r="E38" s="81"/>
      <c r="F38" s="81"/>
      <c r="G38" s="82"/>
      <c r="H38" s="113"/>
      <c r="I38" s="114"/>
      <c r="J38" s="95" t="s">
        <v>116</v>
      </c>
      <c r="K38" s="73"/>
      <c r="L38" s="74"/>
      <c r="M38" s="87"/>
    </row>
    <row r="39" spans="1:13" s="75" customFormat="1" ht="13.9" customHeight="1">
      <c r="A39" s="103" t="s">
        <v>129</v>
      </c>
      <c r="B39" s="115"/>
      <c r="C39" s="78" t="s">
        <v>220</v>
      </c>
      <c r="D39" s="68"/>
      <c r="E39" s="68"/>
      <c r="F39" s="68"/>
      <c r="G39" s="116"/>
      <c r="H39" s="42"/>
      <c r="I39" s="117"/>
      <c r="J39" s="95" t="s">
        <v>116</v>
      </c>
      <c r="K39" s="73"/>
      <c r="L39" s="74"/>
      <c r="M39" s="87"/>
    </row>
    <row r="40" spans="1:13" s="75" customFormat="1" ht="13.9" customHeight="1">
      <c r="A40" s="103" t="s">
        <v>129</v>
      </c>
      <c r="B40" s="104">
        <v>1</v>
      </c>
      <c r="C40" s="112" t="s">
        <v>130</v>
      </c>
      <c r="D40" s="118"/>
      <c r="E40" s="118"/>
      <c r="F40" s="119"/>
      <c r="G40" s="82">
        <f>'Technické práce'!R53+'Technické práce'!U53-G45</f>
        <v>34</v>
      </c>
      <c r="H40" s="113" t="s">
        <v>32</v>
      </c>
      <c r="I40" s="94"/>
      <c r="J40" s="95">
        <f t="shared" si="0"/>
        <v>0</v>
      </c>
      <c r="K40" s="85"/>
      <c r="L40" s="74"/>
      <c r="M40" s="87"/>
    </row>
    <row r="41" spans="1:13" s="75" customFormat="1" ht="13.9" customHeight="1">
      <c r="A41" s="103" t="s">
        <v>129</v>
      </c>
      <c r="B41" s="104">
        <v>2</v>
      </c>
      <c r="C41" s="101" t="s">
        <v>131</v>
      </c>
      <c r="D41" s="120"/>
      <c r="E41" s="120"/>
      <c r="F41" s="121"/>
      <c r="G41" s="92">
        <f>'Technické práce'!S53+'Technické práce'!T53</f>
        <v>5</v>
      </c>
      <c r="H41" s="122" t="s">
        <v>32</v>
      </c>
      <c r="I41" s="94"/>
      <c r="J41" s="95">
        <f t="shared" si="0"/>
        <v>0</v>
      </c>
      <c r="K41" s="85"/>
      <c r="L41" s="74"/>
      <c r="M41" s="87"/>
    </row>
    <row r="42" spans="1:13" s="75" customFormat="1" ht="13.9" customHeight="1" hidden="1">
      <c r="A42" s="103" t="s">
        <v>129</v>
      </c>
      <c r="B42" s="104">
        <v>3</v>
      </c>
      <c r="C42" s="101" t="s">
        <v>132</v>
      </c>
      <c r="D42" s="120"/>
      <c r="E42" s="120"/>
      <c r="F42" s="121"/>
      <c r="G42" s="92"/>
      <c r="H42" s="122" t="s">
        <v>32</v>
      </c>
      <c r="I42" s="96"/>
      <c r="J42" s="95">
        <f t="shared" si="0"/>
        <v>0</v>
      </c>
      <c r="K42" s="85"/>
      <c r="L42" s="74"/>
      <c r="M42" s="87"/>
    </row>
    <row r="43" spans="1:13" s="75" customFormat="1" ht="13.9" customHeight="1">
      <c r="A43" s="103" t="s">
        <v>129</v>
      </c>
      <c r="B43" s="104">
        <v>3</v>
      </c>
      <c r="C43" s="112" t="s">
        <v>133</v>
      </c>
      <c r="D43" s="118"/>
      <c r="E43" s="118"/>
      <c r="F43" s="119"/>
      <c r="G43" s="82">
        <f>'Technické práce'!P53+'Technické práce'!Q53</f>
        <v>6</v>
      </c>
      <c r="H43" s="113" t="s">
        <v>32</v>
      </c>
      <c r="I43" s="94"/>
      <c r="J43" s="95">
        <f t="shared" si="0"/>
        <v>0</v>
      </c>
      <c r="K43" s="85"/>
      <c r="L43" s="74"/>
      <c r="M43" s="87"/>
    </row>
    <row r="44" spans="1:13" s="75" customFormat="1" ht="13.9" customHeight="1" hidden="1">
      <c r="A44" s="103" t="s">
        <v>129</v>
      </c>
      <c r="B44" s="104">
        <v>5</v>
      </c>
      <c r="C44" s="112" t="s">
        <v>134</v>
      </c>
      <c r="D44" s="118"/>
      <c r="E44" s="118"/>
      <c r="F44" s="119"/>
      <c r="G44" s="82"/>
      <c r="H44" s="113" t="s">
        <v>32</v>
      </c>
      <c r="I44" s="84"/>
      <c r="J44" s="95">
        <f t="shared" si="0"/>
        <v>0</v>
      </c>
      <c r="K44" s="85"/>
      <c r="L44" s="74"/>
      <c r="M44" s="87"/>
    </row>
    <row r="45" spans="1:13" s="75" customFormat="1" ht="13.9" customHeight="1">
      <c r="A45" s="103" t="s">
        <v>129</v>
      </c>
      <c r="B45" s="104">
        <v>4</v>
      </c>
      <c r="C45" s="112" t="s">
        <v>135</v>
      </c>
      <c r="D45" s="118"/>
      <c r="E45" s="118"/>
      <c r="F45" s="119"/>
      <c r="G45" s="82">
        <v>2</v>
      </c>
      <c r="H45" s="113" t="s">
        <v>32</v>
      </c>
      <c r="I45" s="94"/>
      <c r="J45" s="95">
        <f t="shared" si="0"/>
        <v>0</v>
      </c>
      <c r="K45" s="85"/>
      <c r="L45" s="74"/>
      <c r="M45" s="87"/>
    </row>
    <row r="46" spans="1:13" s="75" customFormat="1" ht="13.9" customHeight="1">
      <c r="A46" s="103" t="s">
        <v>129</v>
      </c>
      <c r="B46" s="104">
        <v>5</v>
      </c>
      <c r="C46" s="90" t="s">
        <v>136</v>
      </c>
      <c r="D46" s="120"/>
      <c r="E46" s="120"/>
      <c r="F46" s="121"/>
      <c r="G46" s="92">
        <f>'Technické práce'!V53</f>
        <v>6</v>
      </c>
      <c r="H46" s="122" t="s">
        <v>32</v>
      </c>
      <c r="I46" s="94"/>
      <c r="J46" s="95">
        <f t="shared" si="0"/>
        <v>0</v>
      </c>
      <c r="K46" s="85"/>
      <c r="L46" s="74"/>
      <c r="M46" s="87"/>
    </row>
    <row r="47" spans="1:13" s="75" customFormat="1" ht="13.9" customHeight="1">
      <c r="A47" s="103" t="s">
        <v>129</v>
      </c>
      <c r="B47" s="104">
        <v>6</v>
      </c>
      <c r="C47" s="90" t="s">
        <v>235</v>
      </c>
      <c r="D47" s="120"/>
      <c r="E47" s="120"/>
      <c r="F47" s="121"/>
      <c r="G47" s="94"/>
      <c r="H47" s="122" t="s">
        <v>24</v>
      </c>
      <c r="I47" s="94"/>
      <c r="J47" s="95">
        <f t="shared" si="0"/>
        <v>0</v>
      </c>
      <c r="K47" s="85"/>
      <c r="L47" s="74"/>
      <c r="M47" s="87"/>
    </row>
    <row r="48" spans="1:12" s="87" customFormat="1" ht="13.5" thickBot="1">
      <c r="A48" s="123"/>
      <c r="B48" s="42"/>
      <c r="C48" s="124" t="s">
        <v>49</v>
      </c>
      <c r="D48" s="125" t="s">
        <v>137</v>
      </c>
      <c r="E48" s="126"/>
      <c r="F48" s="127"/>
      <c r="G48" s="128"/>
      <c r="H48" s="129"/>
      <c r="I48" s="336"/>
      <c r="J48" s="131">
        <f>SUM(J9:J20,J23:J37,J40:J47)</f>
        <v>60000</v>
      </c>
      <c r="K48" s="132"/>
      <c r="L48" s="133"/>
    </row>
    <row r="49" spans="1:12" s="87" customFormat="1" ht="25.15" customHeight="1" thickTop="1">
      <c r="A49" s="134" t="s">
        <v>20</v>
      </c>
      <c r="B49" s="135"/>
      <c r="C49" s="67" t="s">
        <v>21</v>
      </c>
      <c r="D49" s="68"/>
      <c r="E49" s="68"/>
      <c r="F49" s="68"/>
      <c r="G49" s="116"/>
      <c r="H49" s="42"/>
      <c r="I49" s="337"/>
      <c r="J49" s="95"/>
      <c r="K49" s="85"/>
      <c r="L49" s="86"/>
    </row>
    <row r="50" spans="1:12" s="87" customFormat="1" ht="12">
      <c r="A50" s="76" t="s">
        <v>20</v>
      </c>
      <c r="B50" s="104">
        <v>1</v>
      </c>
      <c r="C50" s="112" t="s">
        <v>6</v>
      </c>
      <c r="D50" s="136"/>
      <c r="E50" s="136"/>
      <c r="F50" s="81"/>
      <c r="G50" s="82">
        <f>'Technické práce'!N53</f>
        <v>9</v>
      </c>
      <c r="H50" s="104" t="s">
        <v>27</v>
      </c>
      <c r="I50" s="94"/>
      <c r="J50" s="95">
        <f aca="true" t="shared" si="1" ref="J50:J61">G50*(I50)</f>
        <v>0</v>
      </c>
      <c r="K50" s="85"/>
      <c r="L50" s="86"/>
    </row>
    <row r="51" spans="1:12" s="87" customFormat="1" ht="12">
      <c r="A51" s="76" t="s">
        <v>20</v>
      </c>
      <c r="B51" s="104">
        <v>2</v>
      </c>
      <c r="C51" s="102" t="s">
        <v>232</v>
      </c>
      <c r="D51" s="136"/>
      <c r="E51" s="136"/>
      <c r="F51" s="91"/>
      <c r="G51" s="94"/>
      <c r="H51" s="104" t="s">
        <v>24</v>
      </c>
      <c r="I51" s="94"/>
      <c r="J51" s="95">
        <f t="shared" si="1"/>
        <v>0</v>
      </c>
      <c r="K51" s="85"/>
      <c r="L51" s="86"/>
    </row>
    <row r="52" spans="1:16" ht="13.5" customHeight="1">
      <c r="A52" s="76" t="s">
        <v>20</v>
      </c>
      <c r="B52" s="104">
        <v>3</v>
      </c>
      <c r="C52" s="102" t="s">
        <v>138</v>
      </c>
      <c r="D52" s="136"/>
      <c r="E52" s="136"/>
      <c r="F52" s="136"/>
      <c r="G52" s="82">
        <f>G50</f>
        <v>9</v>
      </c>
      <c r="H52" s="104" t="s">
        <v>27</v>
      </c>
      <c r="I52" s="94"/>
      <c r="J52" s="95">
        <f t="shared" si="1"/>
        <v>0</v>
      </c>
      <c r="K52" s="85"/>
      <c r="L52" s="39"/>
      <c r="M52" s="87"/>
      <c r="O52" s="40"/>
      <c r="P52" s="40"/>
    </row>
    <row r="53" spans="1:13" s="140" customFormat="1" ht="12">
      <c r="A53" s="137" t="s">
        <v>20</v>
      </c>
      <c r="B53" s="104">
        <v>4</v>
      </c>
      <c r="C53" s="90" t="s">
        <v>22</v>
      </c>
      <c r="D53" s="91"/>
      <c r="E53" s="138"/>
      <c r="F53" s="91"/>
      <c r="G53" s="92">
        <f>'Technické práce'!M54</f>
        <v>34</v>
      </c>
      <c r="H53" s="89" t="s">
        <v>23</v>
      </c>
      <c r="I53" s="94"/>
      <c r="J53" s="95">
        <f t="shared" si="1"/>
        <v>0</v>
      </c>
      <c r="K53" s="85"/>
      <c r="L53" s="139"/>
      <c r="M53" s="87"/>
    </row>
    <row r="54" spans="1:13" s="140" customFormat="1" ht="12">
      <c r="A54" s="137" t="s">
        <v>20</v>
      </c>
      <c r="B54" s="104">
        <v>5</v>
      </c>
      <c r="C54" s="90" t="s">
        <v>233</v>
      </c>
      <c r="D54" s="91"/>
      <c r="E54" s="141"/>
      <c r="F54" s="91"/>
      <c r="G54" s="94"/>
      <c r="H54" s="89" t="s">
        <v>24</v>
      </c>
      <c r="I54" s="94"/>
      <c r="J54" s="95">
        <f t="shared" si="1"/>
        <v>0</v>
      </c>
      <c r="K54" s="85"/>
      <c r="L54" s="139"/>
      <c r="M54" s="87"/>
    </row>
    <row r="55" spans="1:13" s="145" customFormat="1" ht="12">
      <c r="A55" s="142" t="s">
        <v>20</v>
      </c>
      <c r="B55" s="104">
        <v>6</v>
      </c>
      <c r="C55" s="102" t="s">
        <v>87</v>
      </c>
      <c r="D55" s="143"/>
      <c r="E55" s="143"/>
      <c r="F55" s="143"/>
      <c r="G55" s="92">
        <f>'Technické práce'!M53</f>
        <v>7</v>
      </c>
      <c r="H55" s="122" t="s">
        <v>27</v>
      </c>
      <c r="I55" s="94"/>
      <c r="J55" s="95">
        <f t="shared" si="1"/>
        <v>0</v>
      </c>
      <c r="K55" s="85"/>
      <c r="L55" s="144"/>
      <c r="M55" s="87"/>
    </row>
    <row r="56" spans="1:13" s="145" customFormat="1" ht="12" hidden="1">
      <c r="A56" s="76" t="s">
        <v>20</v>
      </c>
      <c r="B56" s="104">
        <v>7</v>
      </c>
      <c r="C56" s="90" t="s">
        <v>139</v>
      </c>
      <c r="D56" s="91"/>
      <c r="E56" s="138"/>
      <c r="F56" s="91"/>
      <c r="G56" s="92"/>
      <c r="H56" s="89" t="s">
        <v>23</v>
      </c>
      <c r="I56" s="96"/>
      <c r="J56" s="95">
        <f t="shared" si="1"/>
        <v>0</v>
      </c>
      <c r="K56" s="85"/>
      <c r="L56" s="144"/>
      <c r="M56" s="87"/>
    </row>
    <row r="57" spans="1:13" s="145" customFormat="1" ht="12" hidden="1">
      <c r="A57" s="137" t="s">
        <v>20</v>
      </c>
      <c r="B57" s="104">
        <v>8</v>
      </c>
      <c r="C57" s="90" t="s">
        <v>140</v>
      </c>
      <c r="D57" s="91"/>
      <c r="E57" s="141"/>
      <c r="F57" s="91"/>
      <c r="G57" s="92"/>
      <c r="H57" s="89" t="s">
        <v>24</v>
      </c>
      <c r="I57" s="96"/>
      <c r="J57" s="95">
        <f t="shared" si="1"/>
        <v>0</v>
      </c>
      <c r="K57" s="85"/>
      <c r="L57" s="144"/>
      <c r="M57" s="87"/>
    </row>
    <row r="58" spans="1:13" s="145" customFormat="1" ht="12" hidden="1">
      <c r="A58" s="142" t="s">
        <v>20</v>
      </c>
      <c r="B58" s="104">
        <v>9</v>
      </c>
      <c r="C58" s="102" t="s">
        <v>87</v>
      </c>
      <c r="D58" s="143"/>
      <c r="E58" s="143"/>
      <c r="F58" s="143"/>
      <c r="G58" s="92"/>
      <c r="H58" s="122" t="s">
        <v>27</v>
      </c>
      <c r="I58" s="96"/>
      <c r="J58" s="95">
        <f>G58*(I58)</f>
        <v>0</v>
      </c>
      <c r="K58" s="85"/>
      <c r="L58" s="144"/>
      <c r="M58" s="87"/>
    </row>
    <row r="59" spans="1:13" s="145" customFormat="1" ht="12">
      <c r="A59" s="142" t="s">
        <v>20</v>
      </c>
      <c r="B59" s="104">
        <v>7</v>
      </c>
      <c r="C59" s="102" t="s">
        <v>141</v>
      </c>
      <c r="D59" s="143"/>
      <c r="E59" s="143"/>
      <c r="F59" s="143"/>
      <c r="G59" s="92">
        <f>'Technické práce'!AE54+'Technické práce'!AF54+'Technické práce'!AG54</f>
        <v>14</v>
      </c>
      <c r="H59" s="122" t="s">
        <v>27</v>
      </c>
      <c r="I59" s="94"/>
      <c r="J59" s="95">
        <f>G59*I59</f>
        <v>0</v>
      </c>
      <c r="K59" s="85"/>
      <c r="L59" s="144"/>
      <c r="M59" s="87"/>
    </row>
    <row r="60" spans="1:13" s="145" customFormat="1" ht="12">
      <c r="A60" s="76" t="s">
        <v>20</v>
      </c>
      <c r="B60" s="104">
        <v>8</v>
      </c>
      <c r="C60" s="102" t="s">
        <v>86</v>
      </c>
      <c r="D60" s="143"/>
      <c r="E60" s="143"/>
      <c r="F60" s="143"/>
      <c r="G60" s="92">
        <f>0.5*(G9+G13)</f>
        <v>105.5</v>
      </c>
      <c r="H60" s="122" t="s">
        <v>64</v>
      </c>
      <c r="I60" s="94"/>
      <c r="J60" s="95">
        <f t="shared" si="1"/>
        <v>0</v>
      </c>
      <c r="K60" s="85"/>
      <c r="L60" s="144"/>
      <c r="M60" s="87"/>
    </row>
    <row r="61" spans="1:13" s="75" customFormat="1" ht="13.15" customHeight="1">
      <c r="A61" s="137" t="s">
        <v>20</v>
      </c>
      <c r="B61" s="104">
        <v>9</v>
      </c>
      <c r="C61" s="112" t="s">
        <v>88</v>
      </c>
      <c r="D61" s="112"/>
      <c r="E61" s="81"/>
      <c r="F61" s="81"/>
      <c r="G61" s="94"/>
      <c r="H61" s="113" t="s">
        <v>85</v>
      </c>
      <c r="I61" s="94"/>
      <c r="J61" s="95">
        <f t="shared" si="1"/>
        <v>0</v>
      </c>
      <c r="K61" s="85"/>
      <c r="L61" s="74"/>
      <c r="M61" s="87"/>
    </row>
    <row r="62" spans="1:12" s="87" customFormat="1" ht="12.6" customHeight="1" thickBot="1">
      <c r="A62" s="123"/>
      <c r="B62" s="42"/>
      <c r="C62" s="124" t="s">
        <v>28</v>
      </c>
      <c r="D62" s="125" t="s">
        <v>137</v>
      </c>
      <c r="E62" s="126"/>
      <c r="F62" s="127"/>
      <c r="G62" s="128"/>
      <c r="H62" s="129"/>
      <c r="I62" s="336"/>
      <c r="J62" s="131">
        <f>SUM(J50:J61)</f>
        <v>0</v>
      </c>
      <c r="K62" s="132"/>
      <c r="L62" s="133"/>
    </row>
    <row r="63" spans="1:12" s="87" customFormat="1" ht="25.5" customHeight="1" thickTop="1">
      <c r="A63" s="146" t="s">
        <v>25</v>
      </c>
      <c r="B63" s="135"/>
      <c r="C63" s="147" t="s">
        <v>142</v>
      </c>
      <c r="D63" s="68"/>
      <c r="E63" s="68"/>
      <c r="F63" s="68"/>
      <c r="G63" s="92"/>
      <c r="H63" s="42"/>
      <c r="I63" s="337"/>
      <c r="J63" s="148"/>
      <c r="K63" s="85"/>
      <c r="L63" s="86"/>
    </row>
    <row r="64" spans="1:12" s="87" customFormat="1" ht="12.6" customHeight="1">
      <c r="A64" s="76" t="s">
        <v>25</v>
      </c>
      <c r="B64" s="104">
        <v>1</v>
      </c>
      <c r="C64" s="102" t="s">
        <v>99</v>
      </c>
      <c r="D64" s="81"/>
      <c r="E64" s="81"/>
      <c r="F64" s="149"/>
      <c r="G64" s="94"/>
      <c r="H64" s="104" t="s">
        <v>85</v>
      </c>
      <c r="I64" s="94"/>
      <c r="J64" s="95">
        <f>G64*(I64)</f>
        <v>0</v>
      </c>
      <c r="K64" s="85"/>
      <c r="L64" s="86"/>
    </row>
    <row r="65" spans="1:12" s="87" customFormat="1" ht="12.6" customHeight="1">
      <c r="A65" s="76" t="s">
        <v>25</v>
      </c>
      <c r="B65" s="113">
        <v>2</v>
      </c>
      <c r="C65" s="109" t="s">
        <v>143</v>
      </c>
      <c r="D65" s="110"/>
      <c r="E65" s="110"/>
      <c r="F65" s="150"/>
      <c r="G65" s="92">
        <v>1362</v>
      </c>
      <c r="H65" s="113" t="s">
        <v>64</v>
      </c>
      <c r="I65" s="94"/>
      <c r="J65" s="95">
        <f>G65*(I65)</f>
        <v>0</v>
      </c>
      <c r="K65" s="85"/>
      <c r="L65" s="86"/>
    </row>
    <row r="66" spans="1:12" s="87" customFormat="1" ht="12.6" customHeight="1" hidden="1">
      <c r="A66" s="76" t="s">
        <v>25</v>
      </c>
      <c r="B66" s="104">
        <v>3</v>
      </c>
      <c r="C66" s="102" t="s">
        <v>144</v>
      </c>
      <c r="D66" s="81"/>
      <c r="E66" s="81"/>
      <c r="F66" s="149"/>
      <c r="G66" s="92"/>
      <c r="H66" s="104" t="s">
        <v>102</v>
      </c>
      <c r="I66" s="84"/>
      <c r="J66" s="95">
        <f aca="true" t="shared" si="2" ref="J66:J74">G66*(I66)</f>
        <v>0</v>
      </c>
      <c r="K66" s="85"/>
      <c r="L66" s="86"/>
    </row>
    <row r="67" spans="1:12" s="87" customFormat="1" ht="12.6" customHeight="1" hidden="1">
      <c r="A67" s="76" t="s">
        <v>25</v>
      </c>
      <c r="B67" s="104">
        <v>4</v>
      </c>
      <c r="C67" s="102" t="s">
        <v>145</v>
      </c>
      <c r="D67" s="81"/>
      <c r="E67" s="81"/>
      <c r="F67" s="149"/>
      <c r="G67" s="92"/>
      <c r="H67" s="104" t="s">
        <v>102</v>
      </c>
      <c r="I67" s="84"/>
      <c r="J67" s="95">
        <f t="shared" si="2"/>
        <v>0</v>
      </c>
      <c r="K67" s="85"/>
      <c r="L67" s="86"/>
    </row>
    <row r="68" spans="1:12" s="87" customFormat="1" ht="12.6" customHeight="1" hidden="1">
      <c r="A68" s="76" t="s">
        <v>25</v>
      </c>
      <c r="B68" s="104">
        <v>5</v>
      </c>
      <c r="C68" s="102" t="s">
        <v>146</v>
      </c>
      <c r="D68" s="81"/>
      <c r="E68" s="81"/>
      <c r="F68" s="149"/>
      <c r="G68" s="92"/>
      <c r="H68" s="104" t="s">
        <v>64</v>
      </c>
      <c r="I68" s="84"/>
      <c r="J68" s="95">
        <f t="shared" si="2"/>
        <v>0</v>
      </c>
      <c r="K68" s="85"/>
      <c r="L68" s="86"/>
    </row>
    <row r="69" spans="1:12" s="87" customFormat="1" ht="12.6" customHeight="1" hidden="1">
      <c r="A69" s="76" t="s">
        <v>25</v>
      </c>
      <c r="B69" s="104">
        <v>6</v>
      </c>
      <c r="C69" s="102" t="s">
        <v>147</v>
      </c>
      <c r="D69" s="81"/>
      <c r="E69" s="81"/>
      <c r="F69" s="149"/>
      <c r="G69" s="92"/>
      <c r="H69" s="104" t="s">
        <v>102</v>
      </c>
      <c r="I69" s="84"/>
      <c r="J69" s="95">
        <f t="shared" si="2"/>
        <v>0</v>
      </c>
      <c r="K69" s="85"/>
      <c r="L69" s="86"/>
    </row>
    <row r="70" spans="1:12" s="87" customFormat="1" ht="12.6" customHeight="1" hidden="1">
      <c r="A70" s="76" t="s">
        <v>25</v>
      </c>
      <c r="B70" s="104">
        <v>7</v>
      </c>
      <c r="C70" s="102" t="s">
        <v>148</v>
      </c>
      <c r="D70" s="81"/>
      <c r="E70" s="81"/>
      <c r="F70" s="149"/>
      <c r="G70" s="92"/>
      <c r="H70" s="104" t="s">
        <v>64</v>
      </c>
      <c r="I70" s="84"/>
      <c r="J70" s="95">
        <f t="shared" si="2"/>
        <v>0</v>
      </c>
      <c r="K70" s="85"/>
      <c r="L70" s="86"/>
    </row>
    <row r="71" spans="1:12" s="87" customFormat="1" ht="12.6" customHeight="1">
      <c r="A71" s="76" t="s">
        <v>25</v>
      </c>
      <c r="B71" s="104">
        <v>3</v>
      </c>
      <c r="C71" s="102" t="s">
        <v>100</v>
      </c>
      <c r="D71" s="81"/>
      <c r="E71" s="81"/>
      <c r="F71" s="149"/>
      <c r="G71" s="92">
        <v>1362</v>
      </c>
      <c r="H71" s="104" t="s">
        <v>64</v>
      </c>
      <c r="I71" s="94"/>
      <c r="J71" s="95">
        <f>G71*(I71)</f>
        <v>0</v>
      </c>
      <c r="K71" s="85"/>
      <c r="L71" s="86"/>
    </row>
    <row r="72" spans="1:12" s="87" customFormat="1" ht="12.6" customHeight="1">
      <c r="A72" s="76" t="s">
        <v>25</v>
      </c>
      <c r="B72" s="104">
        <v>4</v>
      </c>
      <c r="C72" s="102" t="s">
        <v>234</v>
      </c>
      <c r="D72" s="81"/>
      <c r="E72" s="81"/>
      <c r="F72" s="149"/>
      <c r="G72" s="94"/>
      <c r="H72" s="104" t="s">
        <v>24</v>
      </c>
      <c r="I72" s="94"/>
      <c r="J72" s="95">
        <f>G72*(I72)</f>
        <v>0</v>
      </c>
      <c r="K72" s="85"/>
      <c r="L72" s="86"/>
    </row>
    <row r="73" spans="1:12" s="87" customFormat="1" ht="12.6" customHeight="1" hidden="1">
      <c r="A73" s="76" t="s">
        <v>25</v>
      </c>
      <c r="B73" s="104">
        <v>10</v>
      </c>
      <c r="C73" s="102" t="s">
        <v>149</v>
      </c>
      <c r="D73" s="81"/>
      <c r="E73" s="81"/>
      <c r="F73" s="149"/>
      <c r="G73" s="92"/>
      <c r="H73" s="104" t="s">
        <v>64</v>
      </c>
      <c r="I73" s="84"/>
      <c r="J73" s="95">
        <f>G73*(I73)</f>
        <v>0</v>
      </c>
      <c r="K73" s="85"/>
      <c r="L73" s="86"/>
    </row>
    <row r="74" spans="1:12" s="87" customFormat="1" ht="12.6" customHeight="1" hidden="1">
      <c r="A74" s="76" t="s">
        <v>25</v>
      </c>
      <c r="B74" s="104">
        <v>11</v>
      </c>
      <c r="C74" s="102" t="s">
        <v>150</v>
      </c>
      <c r="D74" s="81"/>
      <c r="E74" s="81"/>
      <c r="F74" s="149"/>
      <c r="G74" s="92"/>
      <c r="H74" s="104" t="s">
        <v>24</v>
      </c>
      <c r="I74" s="84"/>
      <c r="J74" s="95">
        <f t="shared" si="2"/>
        <v>0</v>
      </c>
      <c r="K74" s="85"/>
      <c r="L74" s="86"/>
    </row>
    <row r="75" spans="1:12" s="87" customFormat="1" ht="12.6" customHeight="1">
      <c r="A75" s="76" t="s">
        <v>25</v>
      </c>
      <c r="B75" s="104">
        <v>5</v>
      </c>
      <c r="C75" s="90" t="s">
        <v>96</v>
      </c>
      <c r="D75" s="91"/>
      <c r="E75" s="91"/>
      <c r="F75" s="91"/>
      <c r="G75" s="94"/>
      <c r="H75" s="89" t="s">
        <v>85</v>
      </c>
      <c r="I75" s="94"/>
      <c r="J75" s="95">
        <f>G75*I75</f>
        <v>0</v>
      </c>
      <c r="K75" s="85"/>
      <c r="L75" s="86"/>
    </row>
    <row r="76" spans="1:12" s="87" customFormat="1" ht="12.6" customHeight="1" thickBot="1">
      <c r="A76" s="41"/>
      <c r="B76" s="42"/>
      <c r="C76" s="124" t="s">
        <v>47</v>
      </c>
      <c r="D76" s="125" t="s">
        <v>137</v>
      </c>
      <c r="E76" s="126"/>
      <c r="F76" s="127"/>
      <c r="G76" s="128"/>
      <c r="H76" s="129"/>
      <c r="I76" s="336"/>
      <c r="J76" s="131">
        <f>SUM(J64:J75)</f>
        <v>0</v>
      </c>
      <c r="K76" s="132"/>
      <c r="L76" s="133"/>
    </row>
    <row r="77" spans="1:12" s="87" customFormat="1" ht="26.25" customHeight="1" thickTop="1">
      <c r="A77" s="146" t="s">
        <v>26</v>
      </c>
      <c r="B77" s="115"/>
      <c r="C77" s="67" t="s">
        <v>151</v>
      </c>
      <c r="D77" s="68"/>
      <c r="E77" s="68"/>
      <c r="F77" s="68"/>
      <c r="G77" s="116"/>
      <c r="H77" s="42"/>
      <c r="I77" s="337"/>
      <c r="J77" s="95"/>
      <c r="K77" s="85"/>
      <c r="L77" s="86"/>
    </row>
    <row r="78" spans="1:12" s="153" customFormat="1" ht="12.6" customHeight="1">
      <c r="A78" s="151" t="s">
        <v>152</v>
      </c>
      <c r="B78" s="113">
        <v>1</v>
      </c>
      <c r="C78" s="109" t="s">
        <v>153</v>
      </c>
      <c r="D78" s="110"/>
      <c r="E78" s="110"/>
      <c r="F78" s="110"/>
      <c r="G78" s="82">
        <f>'Technické práce'!R53+'Technické práce'!S53+'Technické práce'!T53</f>
        <v>26</v>
      </c>
      <c r="H78" s="113" t="s">
        <v>27</v>
      </c>
      <c r="I78" s="94"/>
      <c r="J78" s="95">
        <f aca="true" t="shared" si="3" ref="J78:J94">G78*(I78)</f>
        <v>0</v>
      </c>
      <c r="K78" s="85"/>
      <c r="L78" s="152"/>
    </row>
    <row r="79" spans="1:12" s="153" customFormat="1" ht="12.6" customHeight="1">
      <c r="A79" s="151" t="s">
        <v>152</v>
      </c>
      <c r="B79" s="113">
        <v>2</v>
      </c>
      <c r="C79" s="109" t="s">
        <v>154</v>
      </c>
      <c r="D79" s="110"/>
      <c r="E79" s="110"/>
      <c r="F79" s="110"/>
      <c r="G79" s="82">
        <f>'Technické práce'!P53+'Technické práce'!Q53</f>
        <v>6</v>
      </c>
      <c r="H79" s="113" t="s">
        <v>27</v>
      </c>
      <c r="I79" s="94"/>
      <c r="J79" s="95">
        <f t="shared" si="3"/>
        <v>0</v>
      </c>
      <c r="K79" s="85"/>
      <c r="L79" s="152"/>
    </row>
    <row r="80" spans="1:12" s="153" customFormat="1" ht="12.6" customHeight="1" hidden="1">
      <c r="A80" s="151" t="s">
        <v>152</v>
      </c>
      <c r="B80" s="113">
        <v>3</v>
      </c>
      <c r="C80" s="109" t="s">
        <v>155</v>
      </c>
      <c r="D80" s="110"/>
      <c r="E80" s="110"/>
      <c r="F80" s="110"/>
      <c r="G80" s="82"/>
      <c r="H80" s="113" t="s">
        <v>27</v>
      </c>
      <c r="I80" s="84"/>
      <c r="J80" s="95">
        <f t="shared" si="3"/>
        <v>0</v>
      </c>
      <c r="K80" s="85"/>
      <c r="L80" s="152"/>
    </row>
    <row r="81" spans="1:12" s="153" customFormat="1" ht="12.6" customHeight="1">
      <c r="A81" s="151" t="s">
        <v>152</v>
      </c>
      <c r="B81" s="113">
        <v>3</v>
      </c>
      <c r="C81" s="109" t="s">
        <v>156</v>
      </c>
      <c r="D81" s="110"/>
      <c r="E81" s="110"/>
      <c r="F81" s="110"/>
      <c r="G81" s="82">
        <f>'Technické práce'!P53</f>
        <v>2</v>
      </c>
      <c r="H81" s="113" t="s">
        <v>27</v>
      </c>
      <c r="I81" s="94"/>
      <c r="J81" s="95">
        <f t="shared" si="3"/>
        <v>0</v>
      </c>
      <c r="K81" s="85"/>
      <c r="L81" s="152"/>
    </row>
    <row r="82" spans="1:12" s="153" customFormat="1" ht="12.6" customHeight="1" hidden="1">
      <c r="A82" s="151" t="s">
        <v>152</v>
      </c>
      <c r="B82" s="113">
        <v>5</v>
      </c>
      <c r="C82" s="109" t="s">
        <v>157</v>
      </c>
      <c r="D82" s="110"/>
      <c r="E82" s="110"/>
      <c r="F82" s="110"/>
      <c r="G82" s="82"/>
      <c r="H82" s="113" t="s">
        <v>27</v>
      </c>
      <c r="I82" s="84"/>
      <c r="J82" s="95">
        <f t="shared" si="3"/>
        <v>0</v>
      </c>
      <c r="K82" s="85"/>
      <c r="L82" s="152"/>
    </row>
    <row r="83" spans="1:12" s="153" customFormat="1" ht="12.6" customHeight="1">
      <c r="A83" s="151" t="s">
        <v>152</v>
      </c>
      <c r="B83" s="113">
        <v>4</v>
      </c>
      <c r="C83" s="109" t="s">
        <v>158</v>
      </c>
      <c r="D83" s="110"/>
      <c r="E83" s="110"/>
      <c r="F83" s="110"/>
      <c r="G83" s="82">
        <f>'Technické práce'!Q53</f>
        <v>4</v>
      </c>
      <c r="H83" s="113" t="s">
        <v>27</v>
      </c>
      <c r="I83" s="94"/>
      <c r="J83" s="95">
        <f t="shared" si="3"/>
        <v>0</v>
      </c>
      <c r="K83" s="85"/>
      <c r="L83" s="152"/>
    </row>
    <row r="84" spans="1:12" s="153" customFormat="1" ht="12.6" customHeight="1" hidden="1">
      <c r="A84" s="151" t="s">
        <v>152</v>
      </c>
      <c r="B84" s="113">
        <v>7</v>
      </c>
      <c r="C84" s="109" t="s">
        <v>159</v>
      </c>
      <c r="D84" s="110"/>
      <c r="E84" s="110"/>
      <c r="F84" s="110"/>
      <c r="G84" s="82"/>
      <c r="H84" s="113" t="s">
        <v>27</v>
      </c>
      <c r="I84" s="84"/>
      <c r="J84" s="95">
        <f>G84*(I84)</f>
        <v>0</v>
      </c>
      <c r="K84" s="85"/>
      <c r="L84" s="152"/>
    </row>
    <row r="85" spans="1:12" s="153" customFormat="1" ht="12.6" customHeight="1" hidden="1">
      <c r="A85" s="151" t="s">
        <v>152</v>
      </c>
      <c r="B85" s="113">
        <v>8</v>
      </c>
      <c r="C85" s="109" t="s">
        <v>160</v>
      </c>
      <c r="D85" s="110"/>
      <c r="E85" s="110"/>
      <c r="F85" s="110"/>
      <c r="G85" s="82"/>
      <c r="H85" s="113" t="s">
        <v>27</v>
      </c>
      <c r="I85" s="84"/>
      <c r="J85" s="95">
        <f t="shared" si="3"/>
        <v>0</v>
      </c>
      <c r="K85" s="85"/>
      <c r="L85" s="152"/>
    </row>
    <row r="86" spans="1:12" s="153" customFormat="1" ht="12.6" customHeight="1" hidden="1">
      <c r="A86" s="151" t="s">
        <v>152</v>
      </c>
      <c r="B86" s="113">
        <v>9</v>
      </c>
      <c r="C86" s="109" t="s">
        <v>161</v>
      </c>
      <c r="D86" s="110"/>
      <c r="E86" s="110"/>
      <c r="F86" s="110"/>
      <c r="G86" s="82"/>
      <c r="H86" s="113" t="s">
        <v>27</v>
      </c>
      <c r="I86" s="84"/>
      <c r="J86" s="95">
        <f>G86*(I86)</f>
        <v>0</v>
      </c>
      <c r="K86" s="85"/>
      <c r="L86" s="152"/>
    </row>
    <row r="87" spans="1:12" s="153" customFormat="1" ht="12.6" customHeight="1">
      <c r="A87" s="151" t="s">
        <v>152</v>
      </c>
      <c r="B87" s="113">
        <v>5</v>
      </c>
      <c r="C87" s="109" t="s">
        <v>162</v>
      </c>
      <c r="D87" s="110"/>
      <c r="E87" s="110"/>
      <c r="F87" s="110"/>
      <c r="G87" s="82">
        <f>'Technické práce'!U53</f>
        <v>15</v>
      </c>
      <c r="H87" s="113" t="s">
        <v>27</v>
      </c>
      <c r="I87" s="94"/>
      <c r="J87" s="95">
        <f t="shared" si="3"/>
        <v>0</v>
      </c>
      <c r="K87" s="85"/>
      <c r="L87" s="152"/>
    </row>
    <row r="88" spans="1:12" s="153" customFormat="1" ht="12.6" customHeight="1">
      <c r="A88" s="151" t="s">
        <v>152</v>
      </c>
      <c r="B88" s="113">
        <v>6</v>
      </c>
      <c r="C88" s="109" t="s">
        <v>163</v>
      </c>
      <c r="D88" s="110"/>
      <c r="E88" s="110"/>
      <c r="F88" s="110"/>
      <c r="G88" s="82">
        <f>'Technické práce'!T53</f>
        <v>2</v>
      </c>
      <c r="H88" s="113" t="s">
        <v>27</v>
      </c>
      <c r="I88" s="94"/>
      <c r="J88" s="95">
        <f t="shared" si="3"/>
        <v>0</v>
      </c>
      <c r="K88" s="85"/>
      <c r="L88" s="152"/>
    </row>
    <row r="89" spans="1:12" s="153" customFormat="1" ht="12.6" customHeight="1">
      <c r="A89" s="151" t="s">
        <v>152</v>
      </c>
      <c r="B89" s="113">
        <v>7</v>
      </c>
      <c r="C89" s="109" t="s">
        <v>164</v>
      </c>
      <c r="D89" s="110"/>
      <c r="E89" s="110"/>
      <c r="F89" s="110"/>
      <c r="G89" s="82">
        <f>'Technické práce'!S53</f>
        <v>3</v>
      </c>
      <c r="H89" s="113" t="s">
        <v>27</v>
      </c>
      <c r="I89" s="94"/>
      <c r="J89" s="95">
        <f t="shared" si="3"/>
        <v>0</v>
      </c>
      <c r="K89" s="85"/>
      <c r="L89" s="152"/>
    </row>
    <row r="90" spans="1:12" s="153" customFormat="1" ht="12.6" customHeight="1" hidden="1">
      <c r="A90" s="151" t="s">
        <v>152</v>
      </c>
      <c r="B90" s="113">
        <v>13</v>
      </c>
      <c r="C90" s="154" t="s">
        <v>165</v>
      </c>
      <c r="D90" s="138"/>
      <c r="E90" s="138"/>
      <c r="F90" s="138"/>
      <c r="G90" s="92"/>
      <c r="H90" s="113" t="s">
        <v>27</v>
      </c>
      <c r="I90" s="96"/>
      <c r="J90" s="95">
        <f t="shared" si="3"/>
        <v>0</v>
      </c>
      <c r="K90" s="85"/>
      <c r="L90" s="152"/>
    </row>
    <row r="91" spans="1:12" s="153" customFormat="1" ht="12.6" customHeight="1">
      <c r="A91" s="151" t="s">
        <v>152</v>
      </c>
      <c r="B91" s="113">
        <v>8</v>
      </c>
      <c r="C91" s="109" t="s">
        <v>166</v>
      </c>
      <c r="D91" s="110"/>
      <c r="E91" s="110"/>
      <c r="F91" s="110"/>
      <c r="G91" s="82">
        <f>'Technické práce'!V53-G92</f>
        <v>4</v>
      </c>
      <c r="H91" s="113" t="s">
        <v>27</v>
      </c>
      <c r="I91" s="94"/>
      <c r="J91" s="95">
        <f t="shared" si="3"/>
        <v>0</v>
      </c>
      <c r="K91" s="85"/>
      <c r="L91" s="152"/>
    </row>
    <row r="92" spans="1:12" s="153" customFormat="1" ht="12.6" customHeight="1">
      <c r="A92" s="151" t="s">
        <v>152</v>
      </c>
      <c r="B92" s="113">
        <v>9</v>
      </c>
      <c r="C92" s="154" t="s">
        <v>167</v>
      </c>
      <c r="D92" s="138"/>
      <c r="E92" s="138"/>
      <c r="F92" s="138"/>
      <c r="G92" s="92">
        <v>2</v>
      </c>
      <c r="H92" s="122" t="s">
        <v>27</v>
      </c>
      <c r="I92" s="94"/>
      <c r="J92" s="95">
        <f t="shared" si="3"/>
        <v>0</v>
      </c>
      <c r="K92" s="85"/>
      <c r="L92" s="152"/>
    </row>
    <row r="93" spans="1:12" s="153" customFormat="1" ht="12.6" customHeight="1" hidden="1">
      <c r="A93" s="151" t="s">
        <v>152</v>
      </c>
      <c r="B93" s="113">
        <v>16</v>
      </c>
      <c r="C93" s="109" t="s">
        <v>168</v>
      </c>
      <c r="D93" s="110"/>
      <c r="E93" s="110"/>
      <c r="F93" s="110"/>
      <c r="G93" s="92"/>
      <c r="H93" s="113" t="s">
        <v>27</v>
      </c>
      <c r="I93" s="84"/>
      <c r="J93" s="95">
        <f t="shared" si="3"/>
        <v>0</v>
      </c>
      <c r="K93" s="85"/>
      <c r="L93" s="152"/>
    </row>
    <row r="94" spans="1:12" s="153" customFormat="1" ht="12.6" customHeight="1">
      <c r="A94" s="151" t="s">
        <v>152</v>
      </c>
      <c r="B94" s="113">
        <v>10</v>
      </c>
      <c r="C94" s="109" t="s">
        <v>169</v>
      </c>
      <c r="D94" s="110"/>
      <c r="E94" s="110"/>
      <c r="F94" s="110"/>
      <c r="G94" s="82">
        <v>3</v>
      </c>
      <c r="H94" s="113" t="s">
        <v>27</v>
      </c>
      <c r="I94" s="94"/>
      <c r="J94" s="95">
        <f t="shared" si="3"/>
        <v>0</v>
      </c>
      <c r="K94" s="85"/>
      <c r="L94" s="152"/>
    </row>
    <row r="95" spans="1:12" s="153" customFormat="1" ht="12.6" customHeight="1" hidden="1">
      <c r="A95" s="151" t="s">
        <v>152</v>
      </c>
      <c r="B95" s="113">
        <v>18</v>
      </c>
      <c r="C95" s="109" t="s">
        <v>170</v>
      </c>
      <c r="D95" s="110"/>
      <c r="E95" s="110"/>
      <c r="F95" s="110"/>
      <c r="G95" s="92">
        <v>0</v>
      </c>
      <c r="H95" s="122" t="s">
        <v>27</v>
      </c>
      <c r="I95" s="94"/>
      <c r="J95" s="95">
        <f>G95*(I95)</f>
        <v>0</v>
      </c>
      <c r="K95" s="85"/>
      <c r="L95" s="152"/>
    </row>
    <row r="96" spans="1:12" s="153" customFormat="1" ht="12.6" customHeight="1">
      <c r="A96" s="151" t="s">
        <v>152</v>
      </c>
      <c r="B96" s="113">
        <v>11</v>
      </c>
      <c r="C96" s="109" t="s">
        <v>236</v>
      </c>
      <c r="D96" s="110"/>
      <c r="E96" s="110"/>
      <c r="F96" s="110"/>
      <c r="G96" s="94"/>
      <c r="H96" s="122" t="s">
        <v>85</v>
      </c>
      <c r="I96" s="94"/>
      <c r="J96" s="95">
        <f>G96*(I96)</f>
        <v>0</v>
      </c>
      <c r="K96" s="85"/>
      <c r="L96" s="152"/>
    </row>
    <row r="97" spans="1:12" s="87" customFormat="1" ht="12.6" customHeight="1" thickBot="1">
      <c r="A97" s="155"/>
      <c r="B97" s="156"/>
      <c r="C97" s="157" t="s">
        <v>48</v>
      </c>
      <c r="D97" s="158" t="s">
        <v>137</v>
      </c>
      <c r="E97" s="159"/>
      <c r="F97" s="160"/>
      <c r="G97" s="161"/>
      <c r="H97" s="162"/>
      <c r="I97" s="338"/>
      <c r="J97" s="163">
        <f>SUM(J78:J96)</f>
        <v>0</v>
      </c>
      <c r="K97" s="132"/>
      <c r="L97" s="133"/>
    </row>
    <row r="98" spans="1:12" s="87" customFormat="1" ht="25.15" customHeight="1">
      <c r="A98" s="164" t="s">
        <v>29</v>
      </c>
      <c r="B98" s="165"/>
      <c r="C98" s="166" t="s">
        <v>43</v>
      </c>
      <c r="D98" s="50"/>
      <c r="E98" s="50"/>
      <c r="F98" s="50"/>
      <c r="G98" s="167"/>
      <c r="H98" s="32"/>
      <c r="I98" s="339"/>
      <c r="J98" s="168"/>
      <c r="K98" s="85"/>
      <c r="L98" s="86"/>
    </row>
    <row r="99" spans="1:12" s="87" customFormat="1" ht="12">
      <c r="A99" s="76" t="s">
        <v>29</v>
      </c>
      <c r="B99" s="89">
        <v>1</v>
      </c>
      <c r="C99" s="90" t="s">
        <v>171</v>
      </c>
      <c r="D99" s="91"/>
      <c r="E99" s="91"/>
      <c r="F99" s="91"/>
      <c r="G99" s="92">
        <f>G34</f>
        <v>36</v>
      </c>
      <c r="H99" s="89" t="s">
        <v>32</v>
      </c>
      <c r="I99" s="94"/>
      <c r="J99" s="95">
        <f>G99*(I99)</f>
        <v>0</v>
      </c>
      <c r="K99" s="85"/>
      <c r="L99" s="86"/>
    </row>
    <row r="100" spans="1:12" s="87" customFormat="1" ht="12">
      <c r="A100" s="76" t="s">
        <v>29</v>
      </c>
      <c r="B100" s="89">
        <v>2</v>
      </c>
      <c r="C100" s="101" t="s">
        <v>172</v>
      </c>
      <c r="D100" s="91"/>
      <c r="E100" s="91"/>
      <c r="F100" s="91"/>
      <c r="G100" s="92">
        <f>G99</f>
        <v>36</v>
      </c>
      <c r="H100" s="89" t="s">
        <v>32</v>
      </c>
      <c r="I100" s="94"/>
      <c r="J100" s="95">
        <f>G100*(I100)</f>
        <v>0</v>
      </c>
      <c r="K100" s="85"/>
      <c r="L100" s="86"/>
    </row>
    <row r="101" spans="1:12" s="87" customFormat="1" ht="12">
      <c r="A101" s="76" t="s">
        <v>29</v>
      </c>
      <c r="B101" s="89">
        <v>3</v>
      </c>
      <c r="C101" s="101" t="s">
        <v>89</v>
      </c>
      <c r="D101" s="91"/>
      <c r="E101" s="91"/>
      <c r="F101" s="91"/>
      <c r="G101" s="92">
        <v>15</v>
      </c>
      <c r="H101" s="122" t="s">
        <v>32</v>
      </c>
      <c r="I101" s="94"/>
      <c r="J101" s="95">
        <f>G101*(I101)</f>
        <v>0</v>
      </c>
      <c r="K101" s="85"/>
      <c r="L101" s="86"/>
    </row>
    <row r="102" spans="1:16" ht="12.75">
      <c r="A102" s="76" t="s">
        <v>29</v>
      </c>
      <c r="B102" s="89">
        <v>4</v>
      </c>
      <c r="C102" s="90" t="s">
        <v>224</v>
      </c>
      <c r="D102" s="91"/>
      <c r="E102" s="91"/>
      <c r="F102" s="91"/>
      <c r="G102" s="94"/>
      <c r="H102" s="122" t="s">
        <v>24</v>
      </c>
      <c r="I102" s="94"/>
      <c r="J102" s="95">
        <f>G102*(I102)</f>
        <v>0</v>
      </c>
      <c r="K102" s="85"/>
      <c r="L102" s="86"/>
      <c r="M102" s="87"/>
      <c r="O102" s="40"/>
      <c r="P102" s="40"/>
    </row>
    <row r="103" spans="1:19" s="75" customFormat="1" ht="13.9" customHeight="1">
      <c r="A103" s="76" t="s">
        <v>29</v>
      </c>
      <c r="B103" s="89">
        <v>5</v>
      </c>
      <c r="C103" s="90" t="s">
        <v>173</v>
      </c>
      <c r="D103" s="91"/>
      <c r="E103" s="91"/>
      <c r="F103" s="91"/>
      <c r="G103" s="92">
        <v>1</v>
      </c>
      <c r="H103" s="89" t="s">
        <v>32</v>
      </c>
      <c r="I103" s="94"/>
      <c r="J103" s="95">
        <f>G103*(I103)</f>
        <v>0</v>
      </c>
      <c r="K103" s="85"/>
      <c r="L103" s="169"/>
      <c r="M103" s="87"/>
      <c r="N103" s="170"/>
      <c r="O103" s="170"/>
      <c r="P103" s="170"/>
      <c r="Q103" s="170"/>
      <c r="R103" s="170"/>
      <c r="S103" s="170"/>
    </row>
    <row r="104" spans="1:19" s="87" customFormat="1" ht="13.5" thickBot="1">
      <c r="A104" s="123"/>
      <c r="B104" s="42"/>
      <c r="C104" s="124" t="s">
        <v>30</v>
      </c>
      <c r="D104" s="125" t="s">
        <v>137</v>
      </c>
      <c r="E104" s="126"/>
      <c r="F104" s="127"/>
      <c r="G104" s="128"/>
      <c r="H104" s="129"/>
      <c r="I104" s="336"/>
      <c r="J104" s="131">
        <f>SUM(J99:J103)</f>
        <v>0</v>
      </c>
      <c r="K104" s="132"/>
      <c r="L104" s="133"/>
      <c r="N104" s="136"/>
      <c r="O104" s="136"/>
      <c r="P104" s="136"/>
      <c r="Q104" s="136"/>
      <c r="R104" s="136"/>
      <c r="S104" s="136"/>
    </row>
    <row r="105" spans="1:12" s="87" customFormat="1" ht="23.45" customHeight="1" thickTop="1">
      <c r="A105" s="146" t="s">
        <v>31</v>
      </c>
      <c r="B105" s="115"/>
      <c r="C105" s="147" t="s">
        <v>44</v>
      </c>
      <c r="D105" s="68"/>
      <c r="E105" s="68"/>
      <c r="F105" s="68"/>
      <c r="G105" s="171"/>
      <c r="H105" s="42"/>
      <c r="I105" s="340"/>
      <c r="J105" s="95"/>
      <c r="K105" s="85"/>
      <c r="L105" s="86"/>
    </row>
    <row r="106" spans="1:12" s="87" customFormat="1" ht="12.75" customHeight="1">
      <c r="A106" s="137" t="s">
        <v>31</v>
      </c>
      <c r="B106" s="172">
        <v>1</v>
      </c>
      <c r="C106" s="420" t="s">
        <v>90</v>
      </c>
      <c r="D106" s="420"/>
      <c r="E106" s="420"/>
      <c r="F106" s="421"/>
      <c r="G106" s="94"/>
      <c r="H106" s="173" t="s">
        <v>85</v>
      </c>
      <c r="I106" s="94"/>
      <c r="J106" s="95">
        <f aca="true" t="shared" si="4" ref="J106:J119">G106*(I106)</f>
        <v>0</v>
      </c>
      <c r="K106" s="85"/>
      <c r="L106" s="86"/>
    </row>
    <row r="107" spans="1:12" s="87" customFormat="1" ht="12.75" customHeight="1">
      <c r="A107" s="137" t="s">
        <v>31</v>
      </c>
      <c r="B107" s="172">
        <v>2</v>
      </c>
      <c r="C107" s="422" t="s">
        <v>91</v>
      </c>
      <c r="D107" s="422"/>
      <c r="E107" s="422"/>
      <c r="F107" s="423"/>
      <c r="G107" s="94"/>
      <c r="H107" s="173" t="s">
        <v>85</v>
      </c>
      <c r="I107" s="94"/>
      <c r="J107" s="95">
        <f t="shared" si="4"/>
        <v>0</v>
      </c>
      <c r="K107" s="85"/>
      <c r="L107" s="86"/>
    </row>
    <row r="108" spans="1:12" s="87" customFormat="1" ht="12.75" customHeight="1">
      <c r="A108" s="137" t="s">
        <v>31</v>
      </c>
      <c r="B108" s="172">
        <v>3</v>
      </c>
      <c r="C108" s="174" t="s">
        <v>92</v>
      </c>
      <c r="D108" s="175"/>
      <c r="E108" s="175"/>
      <c r="F108" s="175"/>
      <c r="G108" s="94"/>
      <c r="H108" s="173" t="s">
        <v>85</v>
      </c>
      <c r="I108" s="94"/>
      <c r="J108" s="95">
        <f t="shared" si="4"/>
        <v>0</v>
      </c>
      <c r="K108" s="85"/>
      <c r="L108" s="86"/>
    </row>
    <row r="109" spans="1:12" s="87" customFormat="1" ht="12.75" customHeight="1">
      <c r="A109" s="137" t="s">
        <v>31</v>
      </c>
      <c r="B109" s="172">
        <v>4</v>
      </c>
      <c r="C109" s="420" t="s">
        <v>93</v>
      </c>
      <c r="D109" s="420"/>
      <c r="E109" s="420"/>
      <c r="F109" s="421"/>
      <c r="G109" s="176">
        <f>'Technické práce'!O53</f>
        <v>3</v>
      </c>
      <c r="H109" s="173" t="s">
        <v>27</v>
      </c>
      <c r="I109" s="94"/>
      <c r="J109" s="95">
        <f t="shared" si="4"/>
        <v>0</v>
      </c>
      <c r="K109" s="85"/>
      <c r="L109" s="86"/>
    </row>
    <row r="110" spans="1:12" s="87" customFormat="1" ht="12.75" customHeight="1">
      <c r="A110" s="137" t="s">
        <v>31</v>
      </c>
      <c r="B110" s="172">
        <v>5</v>
      </c>
      <c r="C110" s="174" t="s">
        <v>97</v>
      </c>
      <c r="D110" s="175"/>
      <c r="E110" s="175"/>
      <c r="F110" s="175"/>
      <c r="G110" s="176">
        <f>'Technické práce'!O53</f>
        <v>3</v>
      </c>
      <c r="H110" s="173" t="s">
        <v>27</v>
      </c>
      <c r="I110" s="94"/>
      <c r="J110" s="95">
        <f t="shared" si="4"/>
        <v>0</v>
      </c>
      <c r="K110" s="85"/>
      <c r="L110" s="86"/>
    </row>
    <row r="111" spans="1:12" s="87" customFormat="1" ht="12.75" customHeight="1" hidden="1">
      <c r="A111" s="137" t="s">
        <v>31</v>
      </c>
      <c r="B111" s="172">
        <v>6</v>
      </c>
      <c r="C111" s="174" t="s">
        <v>174</v>
      </c>
      <c r="D111" s="175"/>
      <c r="E111" s="175"/>
      <c r="F111" s="175"/>
      <c r="G111" s="176"/>
      <c r="H111" s="177" t="s">
        <v>23</v>
      </c>
      <c r="I111" s="84"/>
      <c r="J111" s="95">
        <f t="shared" si="4"/>
        <v>0</v>
      </c>
      <c r="K111" s="85"/>
      <c r="L111" s="86"/>
    </row>
    <row r="112" spans="1:12" s="87" customFormat="1" ht="12.75" customHeight="1">
      <c r="A112" s="137" t="s">
        <v>31</v>
      </c>
      <c r="B112" s="172">
        <v>6</v>
      </c>
      <c r="C112" s="422" t="s">
        <v>175</v>
      </c>
      <c r="D112" s="422"/>
      <c r="E112" s="422"/>
      <c r="F112" s="423"/>
      <c r="G112" s="176">
        <f>G101</f>
        <v>15</v>
      </c>
      <c r="H112" s="173" t="s">
        <v>176</v>
      </c>
      <c r="I112" s="94"/>
      <c r="J112" s="95">
        <f t="shared" si="4"/>
        <v>0</v>
      </c>
      <c r="K112" s="85"/>
      <c r="L112" s="86"/>
    </row>
    <row r="113" spans="1:12" s="87" customFormat="1" ht="12.75" customHeight="1">
      <c r="A113" s="137" t="s">
        <v>31</v>
      </c>
      <c r="B113" s="172">
        <v>7</v>
      </c>
      <c r="C113" s="422" t="s">
        <v>94</v>
      </c>
      <c r="D113" s="422"/>
      <c r="E113" s="422"/>
      <c r="F113" s="423"/>
      <c r="G113" s="176">
        <f>G109</f>
        <v>3</v>
      </c>
      <c r="H113" s="177" t="s">
        <v>32</v>
      </c>
      <c r="I113" s="94"/>
      <c r="J113" s="95">
        <f t="shared" si="4"/>
        <v>0</v>
      </c>
      <c r="K113" s="85"/>
      <c r="L113" s="86"/>
    </row>
    <row r="114" spans="1:12" s="87" customFormat="1" ht="14.25" customHeight="1">
      <c r="A114" s="137" t="s">
        <v>31</v>
      </c>
      <c r="B114" s="172">
        <v>8</v>
      </c>
      <c r="C114" s="422" t="s">
        <v>221</v>
      </c>
      <c r="D114" s="422"/>
      <c r="E114" s="422"/>
      <c r="F114" s="423"/>
      <c r="G114" s="176">
        <v>4</v>
      </c>
      <c r="H114" s="173" t="s">
        <v>32</v>
      </c>
      <c r="I114" s="94"/>
      <c r="J114" s="95">
        <f t="shared" si="4"/>
        <v>0</v>
      </c>
      <c r="K114" s="85"/>
      <c r="L114" s="86"/>
    </row>
    <row r="115" spans="1:12" s="87" customFormat="1" ht="12.75" customHeight="1">
      <c r="A115" s="137" t="s">
        <v>31</v>
      </c>
      <c r="B115" s="172">
        <v>9</v>
      </c>
      <c r="C115" s="422" t="s">
        <v>177</v>
      </c>
      <c r="D115" s="422"/>
      <c r="E115" s="422"/>
      <c r="F115" s="423"/>
      <c r="G115" s="176">
        <f>G109</f>
        <v>3</v>
      </c>
      <c r="H115" s="173" t="s">
        <v>32</v>
      </c>
      <c r="I115" s="94"/>
      <c r="J115" s="95">
        <f t="shared" si="4"/>
        <v>0</v>
      </c>
      <c r="K115" s="85"/>
      <c r="L115" s="86"/>
    </row>
    <row r="116" spans="1:12" s="87" customFormat="1" ht="12.75" customHeight="1">
      <c r="A116" s="137" t="s">
        <v>31</v>
      </c>
      <c r="B116" s="172">
        <v>10</v>
      </c>
      <c r="C116" s="422" t="s">
        <v>178</v>
      </c>
      <c r="D116" s="422"/>
      <c r="E116" s="422"/>
      <c r="F116" s="423"/>
      <c r="G116" s="176">
        <v>2</v>
      </c>
      <c r="H116" s="178" t="s">
        <v>179</v>
      </c>
      <c r="I116" s="94"/>
      <c r="J116" s="95">
        <f t="shared" si="4"/>
        <v>0</v>
      </c>
      <c r="K116" s="85"/>
      <c r="L116" s="86"/>
    </row>
    <row r="117" spans="1:12" s="87" customFormat="1" ht="12.75" customHeight="1">
      <c r="A117" s="137" t="s">
        <v>31</v>
      </c>
      <c r="B117" s="172">
        <v>11</v>
      </c>
      <c r="C117" s="422" t="s">
        <v>225</v>
      </c>
      <c r="D117" s="422"/>
      <c r="E117" s="422"/>
      <c r="F117" s="423"/>
      <c r="G117" s="94"/>
      <c r="H117" s="178" t="s">
        <v>24</v>
      </c>
      <c r="I117" s="94"/>
      <c r="J117" s="95">
        <f t="shared" si="4"/>
        <v>0</v>
      </c>
      <c r="K117" s="85"/>
      <c r="L117" s="86"/>
    </row>
    <row r="118" spans="1:13" s="153" customFormat="1" ht="12.75" customHeight="1">
      <c r="A118" s="137" t="s">
        <v>31</v>
      </c>
      <c r="B118" s="172">
        <v>12</v>
      </c>
      <c r="C118" s="422" t="s">
        <v>95</v>
      </c>
      <c r="D118" s="422"/>
      <c r="E118" s="422"/>
      <c r="F118" s="423"/>
      <c r="G118" s="176">
        <v>1</v>
      </c>
      <c r="H118" s="178" t="s">
        <v>98</v>
      </c>
      <c r="I118" s="94"/>
      <c r="J118" s="95">
        <f t="shared" si="4"/>
        <v>0</v>
      </c>
      <c r="K118" s="85"/>
      <c r="L118" s="152"/>
      <c r="M118" s="87"/>
    </row>
    <row r="119" spans="1:16" ht="12.75">
      <c r="A119" s="137" t="s">
        <v>31</v>
      </c>
      <c r="B119" s="172">
        <v>13</v>
      </c>
      <c r="C119" s="90" t="s">
        <v>96</v>
      </c>
      <c r="D119" s="91"/>
      <c r="E119" s="91"/>
      <c r="F119" s="91"/>
      <c r="G119" s="342"/>
      <c r="H119" s="343" t="s">
        <v>85</v>
      </c>
      <c r="I119" s="342"/>
      <c r="J119" s="95">
        <f t="shared" si="4"/>
        <v>0</v>
      </c>
      <c r="K119" s="85"/>
      <c r="L119" s="86"/>
      <c r="M119" s="87"/>
      <c r="O119" s="40"/>
      <c r="P119" s="40"/>
    </row>
    <row r="120" spans="1:19" s="87" customFormat="1" ht="13.5" thickBot="1">
      <c r="A120" s="41"/>
      <c r="B120" s="42"/>
      <c r="C120" s="124" t="s">
        <v>33</v>
      </c>
      <c r="D120" s="125" t="s">
        <v>137</v>
      </c>
      <c r="E120" s="126"/>
      <c r="F120" s="127"/>
      <c r="G120" s="179"/>
      <c r="H120" s="180"/>
      <c r="I120" s="341"/>
      <c r="J120" s="131">
        <f>SUM(J106:J119)</f>
        <v>0</v>
      </c>
      <c r="K120" s="132"/>
      <c r="L120" s="133"/>
      <c r="N120" s="136"/>
      <c r="O120" s="136"/>
      <c r="P120" s="136"/>
      <c r="Q120" s="136"/>
      <c r="R120" s="136"/>
      <c r="S120" s="136"/>
    </row>
    <row r="121" spans="1:19" s="87" customFormat="1" ht="23.25" customHeight="1" thickTop="1">
      <c r="A121" s="146" t="s">
        <v>34</v>
      </c>
      <c r="B121" s="135"/>
      <c r="C121" s="147" t="s">
        <v>180</v>
      </c>
      <c r="D121" s="68"/>
      <c r="E121" s="68"/>
      <c r="F121" s="68"/>
      <c r="G121" s="116"/>
      <c r="H121" s="42"/>
      <c r="I121" s="337"/>
      <c r="J121" s="95"/>
      <c r="K121" s="83"/>
      <c r="L121" s="182"/>
      <c r="N121" s="136"/>
      <c r="O121" s="136"/>
      <c r="P121" s="136"/>
      <c r="Q121" s="136"/>
      <c r="R121" s="136"/>
      <c r="S121" s="136"/>
    </row>
    <row r="122" spans="1:19" s="87" customFormat="1" ht="12.75" customHeight="1">
      <c r="A122" s="76" t="s">
        <v>34</v>
      </c>
      <c r="B122" s="89">
        <v>1</v>
      </c>
      <c r="C122" s="90" t="s">
        <v>181</v>
      </c>
      <c r="D122" s="91"/>
      <c r="E122" s="91"/>
      <c r="F122" s="91"/>
      <c r="G122" s="277">
        <v>2.1</v>
      </c>
      <c r="H122" s="89" t="s">
        <v>24</v>
      </c>
      <c r="I122" s="94"/>
      <c r="J122" s="95">
        <f>G122*(I122)</f>
        <v>0</v>
      </c>
      <c r="K122" s="85"/>
      <c r="L122" s="182"/>
      <c r="N122" s="136"/>
      <c r="O122" s="136"/>
      <c r="P122" s="136"/>
      <c r="Q122" s="136"/>
      <c r="R122" s="136"/>
      <c r="S122" s="136"/>
    </row>
    <row r="123" spans="1:19" s="87" customFormat="1" ht="12.75" customHeight="1">
      <c r="A123" s="76" t="s">
        <v>34</v>
      </c>
      <c r="B123" s="89">
        <v>2</v>
      </c>
      <c r="C123" s="90" t="s">
        <v>182</v>
      </c>
      <c r="D123" s="91"/>
      <c r="E123" s="91"/>
      <c r="F123" s="91"/>
      <c r="G123" s="277">
        <v>2.1</v>
      </c>
      <c r="H123" s="89" t="s">
        <v>24</v>
      </c>
      <c r="I123" s="94"/>
      <c r="J123" s="95">
        <f>G123*(I123)</f>
        <v>0</v>
      </c>
      <c r="K123" s="85"/>
      <c r="L123" s="182"/>
      <c r="N123" s="136"/>
      <c r="O123" s="136"/>
      <c r="P123" s="136"/>
      <c r="Q123" s="136"/>
      <c r="R123" s="136"/>
      <c r="S123" s="136"/>
    </row>
    <row r="124" spans="1:19" s="87" customFormat="1" ht="12.75" customHeight="1">
      <c r="A124" s="76" t="s">
        <v>34</v>
      </c>
      <c r="B124" s="89">
        <v>3</v>
      </c>
      <c r="C124" s="90" t="s">
        <v>183</v>
      </c>
      <c r="D124" s="91"/>
      <c r="E124" s="91"/>
      <c r="F124" s="91"/>
      <c r="G124" s="94"/>
      <c r="H124" s="122" t="s">
        <v>24</v>
      </c>
      <c r="I124" s="94"/>
      <c r="J124" s="95">
        <f>G124*(I124)</f>
        <v>0</v>
      </c>
      <c r="K124" s="85"/>
      <c r="L124" s="182"/>
      <c r="N124" s="136"/>
      <c r="O124" s="136"/>
      <c r="P124" s="136"/>
      <c r="Q124" s="136"/>
      <c r="R124" s="136"/>
      <c r="S124" s="136"/>
    </row>
    <row r="125" spans="1:19" s="87" customFormat="1" ht="13.5" thickBot="1">
      <c r="A125" s="123"/>
      <c r="B125" s="42"/>
      <c r="C125" s="124" t="s">
        <v>37</v>
      </c>
      <c r="D125" s="125" t="s">
        <v>137</v>
      </c>
      <c r="E125" s="126"/>
      <c r="F125" s="127"/>
      <c r="G125" s="128"/>
      <c r="H125" s="129"/>
      <c r="I125" s="336"/>
      <c r="J125" s="131">
        <f>SUM(J122:J124)</f>
        <v>0</v>
      </c>
      <c r="K125" s="132"/>
      <c r="L125" s="133"/>
      <c r="N125" s="136"/>
      <c r="O125" s="136"/>
      <c r="P125" s="136"/>
      <c r="Q125" s="136"/>
      <c r="R125" s="136"/>
      <c r="S125" s="136"/>
    </row>
    <row r="126" spans="1:19" s="87" customFormat="1" ht="23.25" customHeight="1" thickTop="1">
      <c r="A126" s="146" t="s">
        <v>38</v>
      </c>
      <c r="B126" s="115"/>
      <c r="C126" s="147" t="s">
        <v>184</v>
      </c>
      <c r="D126" s="68"/>
      <c r="E126" s="68"/>
      <c r="F126" s="68"/>
      <c r="G126" s="116"/>
      <c r="H126" s="42"/>
      <c r="I126" s="337"/>
      <c r="J126" s="95"/>
      <c r="K126" s="83"/>
      <c r="L126" s="182"/>
      <c r="N126" s="136"/>
      <c r="O126" s="136"/>
      <c r="P126" s="136"/>
      <c r="Q126" s="136"/>
      <c r="R126" s="136"/>
      <c r="S126" s="136"/>
    </row>
    <row r="127" spans="1:19" s="87" customFormat="1" ht="12.75" customHeight="1">
      <c r="A127" s="76" t="s">
        <v>38</v>
      </c>
      <c r="B127" s="89">
        <v>1</v>
      </c>
      <c r="C127" s="90" t="s">
        <v>185</v>
      </c>
      <c r="D127" s="91"/>
      <c r="E127" s="91"/>
      <c r="F127" s="91"/>
      <c r="G127" s="92">
        <v>6</v>
      </c>
      <c r="H127" s="89" t="s">
        <v>102</v>
      </c>
      <c r="I127" s="94"/>
      <c r="J127" s="95">
        <f>G127*(I127)</f>
        <v>0</v>
      </c>
      <c r="K127" s="85"/>
      <c r="L127" s="182"/>
      <c r="N127" s="136"/>
      <c r="O127" s="136"/>
      <c r="P127" s="136"/>
      <c r="Q127" s="136"/>
      <c r="R127" s="136"/>
      <c r="S127" s="136"/>
    </row>
    <row r="128" spans="1:19" s="87" customFormat="1" ht="12.75" customHeight="1">
      <c r="A128" s="76" t="s">
        <v>38</v>
      </c>
      <c r="B128" s="89">
        <v>2</v>
      </c>
      <c r="C128" s="90" t="s">
        <v>101</v>
      </c>
      <c r="D128" s="91"/>
      <c r="E128" s="91"/>
      <c r="F128" s="91"/>
      <c r="G128" s="92">
        <v>6</v>
      </c>
      <c r="H128" s="89" t="s">
        <v>102</v>
      </c>
      <c r="I128" s="94"/>
      <c r="J128" s="95">
        <f>G128*(I128)</f>
        <v>0</v>
      </c>
      <c r="K128" s="85"/>
      <c r="L128" s="182"/>
      <c r="N128" s="136"/>
      <c r="O128" s="136"/>
      <c r="P128" s="136"/>
      <c r="Q128" s="136"/>
      <c r="R128" s="136"/>
      <c r="S128" s="136"/>
    </row>
    <row r="129" spans="1:19" s="87" customFormat="1" ht="12.75" customHeight="1">
      <c r="A129" s="76" t="s">
        <v>38</v>
      </c>
      <c r="B129" s="89">
        <v>3</v>
      </c>
      <c r="C129" s="90" t="s">
        <v>226</v>
      </c>
      <c r="D129" s="91"/>
      <c r="E129" s="91"/>
      <c r="F129" s="91"/>
      <c r="G129" s="94"/>
      <c r="H129" s="122" t="s">
        <v>24</v>
      </c>
      <c r="I129" s="94"/>
      <c r="J129" s="95">
        <f>G129*(I129)</f>
        <v>0</v>
      </c>
      <c r="K129" s="85"/>
      <c r="L129" s="182"/>
      <c r="N129" s="136"/>
      <c r="O129" s="136"/>
      <c r="P129" s="136"/>
      <c r="Q129" s="136"/>
      <c r="R129" s="136"/>
      <c r="S129" s="136"/>
    </row>
    <row r="130" spans="1:19" s="87" customFormat="1" ht="13.5" thickBot="1">
      <c r="A130" s="123"/>
      <c r="B130" s="42"/>
      <c r="C130" s="124" t="s">
        <v>53</v>
      </c>
      <c r="D130" s="125" t="s">
        <v>137</v>
      </c>
      <c r="E130" s="126"/>
      <c r="F130" s="127"/>
      <c r="G130" s="128"/>
      <c r="H130" s="129"/>
      <c r="I130" s="130"/>
      <c r="J130" s="131">
        <f>SUM(J127:J129)</f>
        <v>0</v>
      </c>
      <c r="K130" s="132"/>
      <c r="L130" s="133"/>
      <c r="N130" s="136"/>
      <c r="O130" s="136"/>
      <c r="P130" s="136"/>
      <c r="Q130" s="136"/>
      <c r="R130" s="136"/>
      <c r="S130" s="136"/>
    </row>
    <row r="131" spans="1:19" s="87" customFormat="1" ht="22.9" customHeight="1" thickTop="1">
      <c r="A131" s="146" t="s">
        <v>50</v>
      </c>
      <c r="B131" s="115"/>
      <c r="C131" s="147" t="s">
        <v>35</v>
      </c>
      <c r="D131" s="68"/>
      <c r="E131" s="68"/>
      <c r="F131" s="183"/>
      <c r="G131" s="82"/>
      <c r="H131" s="184"/>
      <c r="I131" s="117"/>
      <c r="J131" s="185"/>
      <c r="K131" s="83"/>
      <c r="L131" s="133"/>
      <c r="N131" s="136"/>
      <c r="O131" s="136"/>
      <c r="P131" s="136"/>
      <c r="Q131" s="136"/>
      <c r="R131" s="136"/>
      <c r="S131" s="136"/>
    </row>
    <row r="132" spans="1:19" s="87" customFormat="1" ht="12">
      <c r="A132" s="76" t="s">
        <v>50</v>
      </c>
      <c r="B132" s="104">
        <v>1</v>
      </c>
      <c r="C132" s="186" t="s">
        <v>186</v>
      </c>
      <c r="D132" s="81"/>
      <c r="E132" s="81"/>
      <c r="F132" s="149"/>
      <c r="G132" s="82"/>
      <c r="H132" s="104"/>
      <c r="I132" s="84"/>
      <c r="J132" s="187"/>
      <c r="K132" s="85"/>
      <c r="L132" s="188"/>
      <c r="N132" s="136"/>
      <c r="O132" s="136"/>
      <c r="P132" s="136"/>
      <c r="Q132" s="136"/>
      <c r="R132" s="136"/>
      <c r="S132" s="136"/>
    </row>
    <row r="133" spans="1:19" s="87" customFormat="1" ht="12">
      <c r="A133" s="76" t="s">
        <v>50</v>
      </c>
      <c r="B133" s="104">
        <v>2</v>
      </c>
      <c r="C133" s="109" t="s">
        <v>187</v>
      </c>
      <c r="D133" s="81"/>
      <c r="E133" s="81"/>
      <c r="F133" s="81"/>
      <c r="G133" s="82"/>
      <c r="H133" s="104"/>
      <c r="I133" s="84"/>
      <c r="J133" s="187"/>
      <c r="K133" s="83"/>
      <c r="L133" s="188"/>
      <c r="N133" s="136"/>
      <c r="O133" s="136"/>
      <c r="P133" s="136"/>
      <c r="Q133" s="136"/>
      <c r="R133" s="136"/>
      <c r="S133" s="136"/>
    </row>
    <row r="134" spans="1:19" s="87" customFormat="1" ht="12">
      <c r="A134" s="76" t="s">
        <v>50</v>
      </c>
      <c r="B134" s="104">
        <v>3</v>
      </c>
      <c r="C134" s="109" t="s">
        <v>91</v>
      </c>
      <c r="D134" s="81"/>
      <c r="E134" s="81"/>
      <c r="F134" s="81"/>
      <c r="G134" s="82"/>
      <c r="H134" s="104"/>
      <c r="I134" s="84"/>
      <c r="J134" s="187"/>
      <c r="K134" s="83"/>
      <c r="L134" s="188"/>
      <c r="N134" s="136"/>
      <c r="O134" s="136"/>
      <c r="P134" s="136"/>
      <c r="Q134" s="136"/>
      <c r="R134" s="136"/>
      <c r="S134" s="136"/>
    </row>
    <row r="135" spans="1:19" s="87" customFormat="1" ht="12">
      <c r="A135" s="76" t="s">
        <v>50</v>
      </c>
      <c r="B135" s="104">
        <v>4</v>
      </c>
      <c r="C135" s="112" t="s">
        <v>188</v>
      </c>
      <c r="D135" s="81"/>
      <c r="E135" s="81"/>
      <c r="F135" s="81"/>
      <c r="G135" s="82"/>
      <c r="H135" s="104"/>
      <c r="I135" s="84"/>
      <c r="J135" s="187"/>
      <c r="K135" s="83"/>
      <c r="L135" s="188"/>
      <c r="N135" s="136"/>
      <c r="O135" s="136"/>
      <c r="P135" s="136"/>
      <c r="Q135" s="136"/>
      <c r="R135" s="136"/>
      <c r="S135" s="136"/>
    </row>
    <row r="136" spans="1:19" s="87" customFormat="1" ht="12">
      <c r="A136" s="76" t="s">
        <v>50</v>
      </c>
      <c r="B136" s="104">
        <v>5</v>
      </c>
      <c r="C136" s="112" t="s">
        <v>189</v>
      </c>
      <c r="D136" s="81"/>
      <c r="E136" s="81"/>
      <c r="F136" s="81"/>
      <c r="G136" s="82"/>
      <c r="H136" s="104"/>
      <c r="I136" s="84"/>
      <c r="J136" s="187"/>
      <c r="K136" s="83"/>
      <c r="L136" s="188"/>
      <c r="N136" s="136"/>
      <c r="O136" s="136"/>
      <c r="P136" s="136"/>
      <c r="Q136" s="136"/>
      <c r="R136" s="136"/>
      <c r="S136" s="136"/>
    </row>
    <row r="137" spans="1:19" s="87" customFormat="1" ht="12">
      <c r="A137" s="76" t="s">
        <v>50</v>
      </c>
      <c r="B137" s="104">
        <v>6</v>
      </c>
      <c r="C137" s="102" t="s">
        <v>190</v>
      </c>
      <c r="D137" s="81"/>
      <c r="E137" s="81"/>
      <c r="F137" s="81"/>
      <c r="G137" s="82"/>
      <c r="H137" s="104"/>
      <c r="I137" s="84"/>
      <c r="J137" s="187"/>
      <c r="K137" s="83"/>
      <c r="L137" s="188"/>
      <c r="N137" s="136"/>
      <c r="O137" s="136"/>
      <c r="P137" s="136"/>
      <c r="Q137" s="136"/>
      <c r="R137" s="136"/>
      <c r="S137" s="136"/>
    </row>
    <row r="138" spans="1:19" s="87" customFormat="1" ht="12">
      <c r="A138" s="76" t="s">
        <v>50</v>
      </c>
      <c r="B138" s="104">
        <v>7</v>
      </c>
      <c r="C138" s="102" t="s">
        <v>191</v>
      </c>
      <c r="D138" s="81"/>
      <c r="E138" s="81"/>
      <c r="F138" s="81"/>
      <c r="G138" s="82"/>
      <c r="H138" s="104"/>
      <c r="I138" s="84"/>
      <c r="J138" s="187"/>
      <c r="K138" s="83"/>
      <c r="L138" s="188"/>
      <c r="N138" s="136"/>
      <c r="O138" s="136"/>
      <c r="P138" s="136"/>
      <c r="Q138" s="136"/>
      <c r="R138" s="136"/>
      <c r="S138" s="136"/>
    </row>
    <row r="139" spans="1:19" s="87" customFormat="1" ht="12">
      <c r="A139" s="76" t="s">
        <v>50</v>
      </c>
      <c r="B139" s="104">
        <v>8</v>
      </c>
      <c r="C139" s="102" t="s">
        <v>192</v>
      </c>
      <c r="D139" s="81"/>
      <c r="E139" s="81"/>
      <c r="F139" s="81"/>
      <c r="G139" s="82"/>
      <c r="H139" s="104"/>
      <c r="I139" s="84"/>
      <c r="J139" s="187"/>
      <c r="K139" s="83"/>
      <c r="L139" s="188"/>
      <c r="N139" s="136"/>
      <c r="O139" s="136"/>
      <c r="P139" s="136"/>
      <c r="Q139" s="136"/>
      <c r="R139" s="136"/>
      <c r="S139" s="136"/>
    </row>
    <row r="140" spans="1:19" s="87" customFormat="1" ht="12">
      <c r="A140" s="76" t="s">
        <v>50</v>
      </c>
      <c r="B140" s="104">
        <v>9</v>
      </c>
      <c r="C140" s="102" t="s">
        <v>193</v>
      </c>
      <c r="D140" s="81"/>
      <c r="E140" s="81"/>
      <c r="F140" s="81"/>
      <c r="G140" s="82"/>
      <c r="H140" s="104"/>
      <c r="I140" s="84"/>
      <c r="J140" s="187"/>
      <c r="K140" s="83"/>
      <c r="L140" s="188"/>
      <c r="N140" s="136"/>
      <c r="O140" s="136"/>
      <c r="P140" s="136"/>
      <c r="Q140" s="136"/>
      <c r="R140" s="136"/>
      <c r="S140" s="136"/>
    </row>
    <row r="141" spans="1:19" s="87" customFormat="1" ht="12">
      <c r="A141" s="76" t="s">
        <v>50</v>
      </c>
      <c r="B141" s="104">
        <v>10</v>
      </c>
      <c r="C141" s="102" t="s">
        <v>36</v>
      </c>
      <c r="D141" s="81"/>
      <c r="E141" s="81"/>
      <c r="F141" s="81"/>
      <c r="G141" s="82"/>
      <c r="H141" s="104"/>
      <c r="I141" s="84"/>
      <c r="J141" s="187"/>
      <c r="K141" s="83"/>
      <c r="L141" s="188"/>
      <c r="N141" s="136"/>
      <c r="O141" s="136"/>
      <c r="P141" s="136"/>
      <c r="Q141" s="136"/>
      <c r="R141" s="136"/>
      <c r="S141" s="136"/>
    </row>
    <row r="142" spans="1:19" s="87" customFormat="1" ht="12">
      <c r="A142" s="76" t="s">
        <v>50</v>
      </c>
      <c r="B142" s="104">
        <v>11</v>
      </c>
      <c r="C142" s="102" t="s">
        <v>194</v>
      </c>
      <c r="D142" s="81"/>
      <c r="E142" s="81"/>
      <c r="F142" s="81"/>
      <c r="G142" s="82"/>
      <c r="H142" s="104"/>
      <c r="I142" s="84"/>
      <c r="J142" s="187"/>
      <c r="K142" s="83"/>
      <c r="L142" s="188"/>
      <c r="N142" s="136"/>
      <c r="O142" s="136"/>
      <c r="P142" s="136"/>
      <c r="Q142" s="136"/>
      <c r="R142" s="136"/>
      <c r="S142" s="136"/>
    </row>
    <row r="143" spans="1:19" s="87" customFormat="1" ht="12">
      <c r="A143" s="76" t="s">
        <v>50</v>
      </c>
      <c r="B143" s="104">
        <v>12</v>
      </c>
      <c r="C143" s="102" t="s">
        <v>195</v>
      </c>
      <c r="D143" s="81"/>
      <c r="E143" s="81"/>
      <c r="F143" s="81"/>
      <c r="G143" s="82"/>
      <c r="H143" s="104"/>
      <c r="I143" s="84"/>
      <c r="J143" s="187"/>
      <c r="K143" s="83"/>
      <c r="L143" s="188"/>
      <c r="N143" s="136"/>
      <c r="O143" s="136"/>
      <c r="P143" s="136"/>
      <c r="Q143" s="136"/>
      <c r="R143" s="136"/>
      <c r="S143" s="136"/>
    </row>
    <row r="144" spans="1:19" s="87" customFormat="1" ht="12">
      <c r="A144" s="76" t="s">
        <v>50</v>
      </c>
      <c r="B144" s="104">
        <v>13</v>
      </c>
      <c r="C144" s="112" t="s">
        <v>196</v>
      </c>
      <c r="D144" s="81"/>
      <c r="E144" s="81"/>
      <c r="F144" s="81"/>
      <c r="G144" s="189"/>
      <c r="H144" s="190"/>
      <c r="I144" s="191"/>
      <c r="J144" s="192"/>
      <c r="K144" s="83"/>
      <c r="L144" s="188"/>
      <c r="N144" s="136"/>
      <c r="O144" s="136"/>
      <c r="P144" s="136"/>
      <c r="Q144" s="136"/>
      <c r="R144" s="136"/>
      <c r="S144" s="136"/>
    </row>
    <row r="145" spans="1:19" s="87" customFormat="1" ht="12">
      <c r="A145" s="76"/>
      <c r="B145" s="104"/>
      <c r="C145" s="193" t="s">
        <v>237</v>
      </c>
      <c r="D145" s="81"/>
      <c r="E145" s="81"/>
      <c r="F145" s="81"/>
      <c r="G145" s="194"/>
      <c r="H145" s="195" t="s">
        <v>57</v>
      </c>
      <c r="I145" s="196">
        <f>SUM(J48,J62,J76,J97,J104,J120,J125,J130)</f>
        <v>60000</v>
      </c>
      <c r="J145" s="95">
        <f>I145*G145</f>
        <v>0</v>
      </c>
      <c r="K145" s="83"/>
      <c r="L145" s="188"/>
      <c r="N145" s="136"/>
      <c r="O145" s="136"/>
      <c r="P145" s="136"/>
      <c r="Q145" s="136"/>
      <c r="R145" s="136"/>
      <c r="S145" s="136"/>
    </row>
    <row r="146" spans="1:16" ht="12" customHeight="1" thickBot="1">
      <c r="A146" s="123"/>
      <c r="C146" s="124" t="s">
        <v>46</v>
      </c>
      <c r="D146" s="125" t="s">
        <v>137</v>
      </c>
      <c r="E146" s="126"/>
      <c r="F146" s="127"/>
      <c r="G146" s="197"/>
      <c r="H146" s="198"/>
      <c r="I146" s="181"/>
      <c r="J146" s="131">
        <f>SUM(J145)</f>
        <v>0</v>
      </c>
      <c r="K146" s="199"/>
      <c r="L146" s="39"/>
      <c r="M146" s="87"/>
      <c r="O146" s="40"/>
      <c r="P146" s="40"/>
    </row>
    <row r="147" spans="1:13" s="208" customFormat="1" ht="12" customHeight="1" hidden="1" thickTop="1">
      <c r="A147" s="41"/>
      <c r="B147" s="42"/>
      <c r="C147" s="200"/>
      <c r="D147" s="201"/>
      <c r="E147" s="202"/>
      <c r="F147" s="203"/>
      <c r="G147" s="204"/>
      <c r="H147" s="205"/>
      <c r="I147" s="117"/>
      <c r="J147" s="206"/>
      <c r="K147" s="207"/>
      <c r="M147" s="87"/>
    </row>
    <row r="148" spans="1:13" s="208" customFormat="1" ht="12" customHeight="1" thickBot="1" thickTop="1">
      <c r="A148" s="155"/>
      <c r="B148" s="156"/>
      <c r="C148" s="209"/>
      <c r="D148" s="209"/>
      <c r="E148" s="209"/>
      <c r="F148" s="209"/>
      <c r="G148" s="210"/>
      <c r="H148" s="156"/>
      <c r="I148" s="211"/>
      <c r="J148" s="212"/>
      <c r="K148" s="213"/>
      <c r="L148" s="214"/>
      <c r="M148" s="87"/>
    </row>
    <row r="149" spans="1:13" s="208" customFormat="1" ht="13.5" thickBot="1">
      <c r="A149" s="215"/>
      <c r="B149" s="216"/>
      <c r="C149" s="217" t="s">
        <v>197</v>
      </c>
      <c r="D149" s="217"/>
      <c r="E149" s="217"/>
      <c r="F149" s="217"/>
      <c r="G149" s="218"/>
      <c r="H149" s="216"/>
      <c r="I149" s="219"/>
      <c r="J149" s="220">
        <f>SUM(J48,J62,J76,J97,J104,J120,J125,J130,J146)</f>
        <v>60000</v>
      </c>
      <c r="K149" s="221"/>
      <c r="L149" s="222"/>
      <c r="M149" s="222"/>
    </row>
    <row r="150" spans="1:16" ht="12.75">
      <c r="A150" s="61"/>
      <c r="B150" s="32"/>
      <c r="C150" s="33"/>
      <c r="D150" s="33"/>
      <c r="E150" s="33"/>
      <c r="F150" s="33"/>
      <c r="G150" s="34"/>
      <c r="H150" s="32"/>
      <c r="I150" s="36"/>
      <c r="J150" s="223"/>
      <c r="K150" s="38"/>
      <c r="L150" s="224"/>
      <c r="M150" s="40"/>
      <c r="O150" s="40"/>
      <c r="P150" s="40"/>
    </row>
    <row r="151" spans="1:16" ht="12.75" hidden="1">
      <c r="A151" s="41"/>
      <c r="G151" s="44"/>
      <c r="J151" s="225"/>
      <c r="K151" s="38"/>
      <c r="L151" s="39"/>
      <c r="M151" s="40"/>
      <c r="O151" s="40"/>
      <c r="P151" s="40"/>
    </row>
    <row r="152" spans="1:16" ht="13.5" thickBot="1">
      <c r="A152" s="155"/>
      <c r="B152" s="156"/>
      <c r="C152" s="209"/>
      <c r="D152" s="209"/>
      <c r="E152" s="209"/>
      <c r="F152" s="209"/>
      <c r="G152" s="226"/>
      <c r="H152" s="156"/>
      <c r="I152" s="227"/>
      <c r="J152" s="228"/>
      <c r="K152" s="38"/>
      <c r="L152" s="39"/>
      <c r="M152" s="40"/>
      <c r="O152" s="40"/>
      <c r="P152" s="40"/>
    </row>
    <row r="153" spans="1:16" ht="12.75">
      <c r="A153" s="61"/>
      <c r="B153" s="32"/>
      <c r="C153" s="33"/>
      <c r="D153" s="33"/>
      <c r="E153" s="33"/>
      <c r="F153" s="33"/>
      <c r="G153" s="34"/>
      <c r="H153" s="32"/>
      <c r="I153" s="36"/>
      <c r="J153" s="229"/>
      <c r="K153" s="38"/>
      <c r="L153" s="39"/>
      <c r="M153" s="40"/>
      <c r="O153" s="40"/>
      <c r="P153" s="40"/>
    </row>
    <row r="154" spans="1:16" ht="12.75">
      <c r="A154" s="230" t="s">
        <v>198</v>
      </c>
      <c r="G154" s="44"/>
      <c r="J154" s="231"/>
      <c r="K154" s="38"/>
      <c r="L154" s="39"/>
      <c r="M154" s="40"/>
      <c r="O154" s="40"/>
      <c r="P154" s="40"/>
    </row>
    <row r="155" spans="1:12" s="75" customFormat="1" ht="13.5" thickBot="1">
      <c r="A155" s="155"/>
      <c r="B155" s="156"/>
      <c r="C155" s="209"/>
      <c r="D155" s="209"/>
      <c r="E155" s="209"/>
      <c r="F155" s="209"/>
      <c r="G155" s="226"/>
      <c r="H155" s="156"/>
      <c r="I155" s="227"/>
      <c r="J155" s="232"/>
      <c r="K155" s="73"/>
      <c r="L155" s="74"/>
    </row>
    <row r="156" spans="1:12" s="75" customFormat="1" ht="12.75">
      <c r="A156" s="233"/>
      <c r="B156" s="234"/>
      <c r="C156" s="235"/>
      <c r="D156" s="235"/>
      <c r="E156" s="235"/>
      <c r="F156" s="235"/>
      <c r="G156" s="236"/>
      <c r="H156" s="237" t="s">
        <v>58</v>
      </c>
      <c r="I156" s="238" t="s">
        <v>199</v>
      </c>
      <c r="J156" s="239" t="s">
        <v>200</v>
      </c>
      <c r="K156" s="73"/>
      <c r="L156" s="74"/>
    </row>
    <row r="157" spans="1:12" s="75" customFormat="1" ht="12.75">
      <c r="A157" s="41" t="s">
        <v>39</v>
      </c>
      <c r="B157" s="135"/>
      <c r="C157" s="240" t="str">
        <f>C7</f>
        <v xml:space="preserve">VRTÁNÍ  A  ODKRYVNÉ  PRÁCE </v>
      </c>
      <c r="D157" s="43"/>
      <c r="E157" s="43"/>
      <c r="F157" s="43"/>
      <c r="G157" s="241"/>
      <c r="H157" s="241">
        <f>J48</f>
        <v>60000</v>
      </c>
      <c r="I157" s="241">
        <f>H157*0.21</f>
        <v>12600</v>
      </c>
      <c r="J157" s="231">
        <f>SUM(H157:I157)</f>
        <v>72600</v>
      </c>
      <c r="K157" s="73"/>
      <c r="L157" s="74"/>
    </row>
    <row r="158" spans="1:12" s="75" customFormat="1" ht="12.75">
      <c r="A158" s="123" t="s">
        <v>20</v>
      </c>
      <c r="B158" s="135"/>
      <c r="C158" s="240" t="str">
        <f>C49</f>
        <v xml:space="preserve">POLNÍ ZKOUŠKY </v>
      </c>
      <c r="D158" s="43"/>
      <c r="E158" s="43"/>
      <c r="F158" s="43"/>
      <c r="G158" s="241"/>
      <c r="H158" s="241">
        <f>J62</f>
        <v>0</v>
      </c>
      <c r="I158" s="241">
        <f aca="true" t="shared" si="5" ref="I158:I165">H158*0.21</f>
        <v>0</v>
      </c>
      <c r="J158" s="231">
        <f aca="true" t="shared" si="6" ref="J158:J165">SUM(H158:I158)</f>
        <v>0</v>
      </c>
      <c r="K158" s="73"/>
      <c r="L158" s="74"/>
    </row>
    <row r="159" spans="1:12" s="75" customFormat="1" ht="12.75">
      <c r="A159" s="41" t="s">
        <v>25</v>
      </c>
      <c r="B159" s="135"/>
      <c r="C159" s="242" t="str">
        <f>C63</f>
        <v>GEOFYZIKÁLNÍ PRÁCE</v>
      </c>
      <c r="D159" s="43"/>
      <c r="E159" s="43"/>
      <c r="F159" s="43"/>
      <c r="G159" s="241"/>
      <c r="H159" s="241">
        <f>J76</f>
        <v>0</v>
      </c>
      <c r="I159" s="241">
        <f t="shared" si="5"/>
        <v>0</v>
      </c>
      <c r="J159" s="231">
        <f t="shared" si="6"/>
        <v>0</v>
      </c>
      <c r="K159" s="73"/>
      <c r="L159" s="74"/>
    </row>
    <row r="160" spans="1:12" s="75" customFormat="1" ht="12.75">
      <c r="A160" s="41" t="s">
        <v>26</v>
      </c>
      <c r="B160" s="135"/>
      <c r="C160" s="240" t="str">
        <f>C77</f>
        <v>LABORATORNÍ PRÁCE</v>
      </c>
      <c r="D160" s="43"/>
      <c r="E160" s="43"/>
      <c r="F160" s="43"/>
      <c r="G160" s="241"/>
      <c r="H160" s="241">
        <f>J97</f>
        <v>0</v>
      </c>
      <c r="I160" s="241">
        <f t="shared" si="5"/>
        <v>0</v>
      </c>
      <c r="J160" s="231">
        <f t="shared" si="6"/>
        <v>0</v>
      </c>
      <c r="K160" s="73"/>
      <c r="L160" s="74"/>
    </row>
    <row r="161" spans="1:12" s="75" customFormat="1" ht="12.75">
      <c r="A161" s="123" t="s">
        <v>29</v>
      </c>
      <c r="B161" s="135"/>
      <c r="C161" s="240" t="str">
        <f>C98</f>
        <v>GEODETICKÉ PRÁCE</v>
      </c>
      <c r="D161" s="43"/>
      <c r="E161" s="43"/>
      <c r="F161" s="43"/>
      <c r="G161" s="241"/>
      <c r="H161" s="241">
        <f>J104</f>
        <v>0</v>
      </c>
      <c r="I161" s="241">
        <f t="shared" si="5"/>
        <v>0</v>
      </c>
      <c r="J161" s="231">
        <f t="shared" si="6"/>
        <v>0</v>
      </c>
      <c r="K161" s="73"/>
      <c r="L161" s="74"/>
    </row>
    <row r="162" spans="1:12" s="75" customFormat="1" ht="12.75">
      <c r="A162" s="41" t="s">
        <v>31</v>
      </c>
      <c r="B162" s="135"/>
      <c r="C162" s="242" t="str">
        <f>C105</f>
        <v>HYDROGEOLOGICKÉ PRÁCE</v>
      </c>
      <c r="D162" s="43"/>
      <c r="E162" s="43"/>
      <c r="F162" s="43"/>
      <c r="G162" s="241"/>
      <c r="H162" s="241">
        <f>J120</f>
        <v>0</v>
      </c>
      <c r="I162" s="241">
        <f t="shared" si="5"/>
        <v>0</v>
      </c>
      <c r="J162" s="231">
        <f t="shared" si="6"/>
        <v>0</v>
      </c>
      <c r="K162" s="73"/>
      <c r="L162" s="74"/>
    </row>
    <row r="163" spans="1:12" s="75" customFormat="1" ht="12.75">
      <c r="A163" s="41" t="s">
        <v>34</v>
      </c>
      <c r="B163" s="135"/>
      <c r="C163" s="242" t="str">
        <f>C121</f>
        <v>PEDOLOGICKÝ PRŮZKUM</v>
      </c>
      <c r="D163" s="43"/>
      <c r="E163" s="43"/>
      <c r="F163" s="43"/>
      <c r="G163" s="241"/>
      <c r="H163" s="241">
        <f>J125</f>
        <v>0</v>
      </c>
      <c r="I163" s="241">
        <f t="shared" si="5"/>
        <v>0</v>
      </c>
      <c r="J163" s="231">
        <f t="shared" si="6"/>
        <v>0</v>
      </c>
      <c r="K163" s="73"/>
      <c r="L163" s="74"/>
    </row>
    <row r="164" spans="1:16" ht="12.75">
      <c r="A164" s="123" t="s">
        <v>38</v>
      </c>
      <c r="B164" s="135"/>
      <c r="C164" s="242" t="str">
        <f>C126</f>
        <v>KOROZNÍ PRŮZKUM</v>
      </c>
      <c r="G164" s="241"/>
      <c r="H164" s="241">
        <f>J130</f>
        <v>0</v>
      </c>
      <c r="I164" s="241">
        <f t="shared" si="5"/>
        <v>0</v>
      </c>
      <c r="J164" s="231">
        <f t="shared" si="6"/>
        <v>0</v>
      </c>
      <c r="K164" s="38"/>
      <c r="L164" s="39"/>
      <c r="M164" s="40"/>
      <c r="O164" s="40"/>
      <c r="P164" s="40"/>
    </row>
    <row r="165" spans="1:16" ht="12.75">
      <c r="A165" s="243" t="s">
        <v>50</v>
      </c>
      <c r="B165" s="244"/>
      <c r="C165" s="245" t="str">
        <f>C131</f>
        <v>VÝKONY GEOLOGICKÉ SLUŽBY</v>
      </c>
      <c r="D165" s="246"/>
      <c r="E165" s="246"/>
      <c r="F165" s="246"/>
      <c r="G165" s="247"/>
      <c r="H165" s="247">
        <f>J146</f>
        <v>0</v>
      </c>
      <c r="I165" s="241">
        <f t="shared" si="5"/>
        <v>0</v>
      </c>
      <c r="J165" s="248">
        <f t="shared" si="6"/>
        <v>0</v>
      </c>
      <c r="K165" s="249"/>
      <c r="L165" s="39"/>
      <c r="M165" s="40"/>
      <c r="O165" s="40"/>
      <c r="P165" s="40"/>
    </row>
    <row r="166" spans="1:16" ht="12.75">
      <c r="A166" s="41"/>
      <c r="B166" s="135"/>
      <c r="C166" s="242"/>
      <c r="G166" s="250" t="s">
        <v>201</v>
      </c>
      <c r="H166" s="251">
        <f>SUM(H157:H165)</f>
        <v>60000</v>
      </c>
      <c r="I166" s="252">
        <f>SUM(I157:I165)</f>
        <v>12600</v>
      </c>
      <c r="J166" s="253">
        <f>SUM(J157:J165)</f>
        <v>72600</v>
      </c>
      <c r="K166" s="249"/>
      <c r="L166" s="39"/>
      <c r="M166" s="40"/>
      <c r="O166" s="40"/>
      <c r="P166" s="40"/>
    </row>
    <row r="167" spans="1:16" ht="27" customHeight="1" thickBot="1">
      <c r="A167" s="41"/>
      <c r="G167" s="44"/>
      <c r="J167" s="231"/>
      <c r="K167" s="38"/>
      <c r="L167" s="39"/>
      <c r="M167" s="40"/>
      <c r="O167" s="40"/>
      <c r="P167" s="40"/>
    </row>
    <row r="168" spans="1:16" ht="12.75">
      <c r="A168" s="41"/>
      <c r="F168" s="254"/>
      <c r="G168" s="255"/>
      <c r="H168" s="256" t="s">
        <v>58</v>
      </c>
      <c r="I168" s="257" t="s">
        <v>110</v>
      </c>
      <c r="J168" s="239">
        <f>SUM(H157:H165)</f>
        <v>60000</v>
      </c>
      <c r="K168" s="38"/>
      <c r="L168" s="39"/>
      <c r="M168" s="40"/>
      <c r="O168" s="40"/>
      <c r="P168" s="40"/>
    </row>
    <row r="169" spans="1:16" ht="12.75">
      <c r="A169" s="41"/>
      <c r="F169" s="258"/>
      <c r="G169" s="44"/>
      <c r="H169" s="259" t="s">
        <v>202</v>
      </c>
      <c r="I169" s="45" t="s">
        <v>110</v>
      </c>
      <c r="J169" s="231">
        <f>SUM(I157:I165)</f>
        <v>12600</v>
      </c>
      <c r="K169" s="38"/>
      <c r="L169" s="39"/>
      <c r="M169" s="40"/>
      <c r="O169" s="40"/>
      <c r="P169" s="40"/>
    </row>
    <row r="170" spans="1:16" ht="13.5" thickBot="1">
      <c r="A170" s="155"/>
      <c r="B170" s="156"/>
      <c r="C170" s="209"/>
      <c r="D170" s="209"/>
      <c r="E170" s="209"/>
      <c r="F170" s="260"/>
      <c r="G170" s="261"/>
      <c r="H170" s="262" t="s">
        <v>203</v>
      </c>
      <c r="I170" s="263" t="s">
        <v>110</v>
      </c>
      <c r="J170" s="264">
        <f>SUM(J168:J169)</f>
        <v>72600</v>
      </c>
      <c r="K170" s="38"/>
      <c r="L170" s="39"/>
      <c r="M170" s="40"/>
      <c r="O170" s="40"/>
      <c r="P170" s="40"/>
    </row>
    <row r="171" spans="7:16" ht="12.75">
      <c r="G171" s="44"/>
      <c r="K171" s="38"/>
      <c r="L171" s="39"/>
      <c r="M171" s="40"/>
      <c r="O171" s="40"/>
      <c r="P171" s="40"/>
    </row>
    <row r="172" spans="7:16" ht="12.75">
      <c r="G172" s="44"/>
      <c r="K172" s="38"/>
      <c r="L172" s="39"/>
      <c r="M172" s="40"/>
      <c r="O172" s="40"/>
      <c r="P172" s="40"/>
    </row>
    <row r="173" spans="1:16" ht="12.75">
      <c r="A173" s="242"/>
      <c r="G173" s="44"/>
      <c r="K173" s="38"/>
      <c r="L173" s="39"/>
      <c r="M173" s="40"/>
      <c r="O173" s="40"/>
      <c r="P173" s="40"/>
    </row>
    <row r="174" spans="1:16" ht="12.75">
      <c r="A174" s="242"/>
      <c r="G174" s="44"/>
      <c r="K174" s="38"/>
      <c r="L174" s="39"/>
      <c r="M174" s="40"/>
      <c r="O174" s="40"/>
      <c r="P174" s="40"/>
    </row>
    <row r="175" spans="1:16" ht="12.75">
      <c r="A175" s="242"/>
      <c r="G175" s="44"/>
      <c r="K175" s="38"/>
      <c r="L175" s="39"/>
      <c r="M175" s="40"/>
      <c r="O175" s="40"/>
      <c r="P175" s="40"/>
    </row>
    <row r="176" spans="1:16" ht="12.75">
      <c r="A176" s="242"/>
      <c r="G176" s="44"/>
      <c r="K176" s="38"/>
      <c r="L176" s="39"/>
      <c r="M176" s="40"/>
      <c r="O176" s="40"/>
      <c r="P176" s="40"/>
    </row>
    <row r="177" spans="1:16" ht="12.75">
      <c r="A177" s="242"/>
      <c r="G177" s="44"/>
      <c r="K177" s="38"/>
      <c r="L177" s="39"/>
      <c r="M177" s="40"/>
      <c r="O177" s="40"/>
      <c r="P177" s="40"/>
    </row>
    <row r="178" spans="7:16" ht="12.75">
      <c r="G178" s="44"/>
      <c r="K178" s="38"/>
      <c r="L178" s="39"/>
      <c r="M178" s="40"/>
      <c r="O178" s="40"/>
      <c r="P178" s="40"/>
    </row>
    <row r="179" spans="7:16" ht="12.75">
      <c r="G179" s="44"/>
      <c r="K179" s="38"/>
      <c r="L179" s="39"/>
      <c r="M179" s="40"/>
      <c r="O179" s="40"/>
      <c r="P179" s="40"/>
    </row>
    <row r="180" spans="7:16" ht="12.75">
      <c r="G180" s="416"/>
      <c r="H180" s="417"/>
      <c r="I180" s="417"/>
      <c r="K180" s="38"/>
      <c r="L180" s="39"/>
      <c r="M180" s="40"/>
      <c r="O180" s="40"/>
      <c r="P180" s="40"/>
    </row>
    <row r="181" spans="7:16" ht="12.75">
      <c r="G181" s="416"/>
      <c r="H181" s="417"/>
      <c r="I181" s="417"/>
      <c r="K181" s="38"/>
      <c r="L181" s="39"/>
      <c r="M181" s="40"/>
      <c r="O181" s="40"/>
      <c r="P181" s="40"/>
    </row>
    <row r="182" spans="3:16" ht="15">
      <c r="C182" s="266"/>
      <c r="D182" s="40"/>
      <c r="E182" s="40"/>
      <c r="F182" s="40"/>
      <c r="G182" s="416"/>
      <c r="H182" s="417"/>
      <c r="I182" s="417"/>
      <c r="K182" s="38"/>
      <c r="L182" s="39"/>
      <c r="M182" s="40"/>
      <c r="O182" s="40"/>
      <c r="P182" s="40"/>
    </row>
    <row r="183" spans="3:16" ht="15">
      <c r="C183" s="267"/>
      <c r="D183" s="40"/>
      <c r="E183" s="40"/>
      <c r="F183" s="40"/>
      <c r="G183" s="416"/>
      <c r="H183" s="417"/>
      <c r="I183" s="417"/>
      <c r="K183" s="38"/>
      <c r="L183" s="39"/>
      <c r="M183" s="40"/>
      <c r="O183" s="40"/>
      <c r="P183" s="40"/>
    </row>
    <row r="184" spans="7:16" ht="12.75">
      <c r="G184" s="44"/>
      <c r="K184" s="38"/>
      <c r="L184" s="39"/>
      <c r="M184" s="40"/>
      <c r="O184" s="40"/>
      <c r="P184" s="40"/>
    </row>
    <row r="185" spans="7:16" ht="12.75">
      <c r="G185" s="44"/>
      <c r="K185" s="38"/>
      <c r="L185" s="39"/>
      <c r="M185" s="40"/>
      <c r="O185" s="40"/>
      <c r="P185" s="40"/>
    </row>
    <row r="186" spans="7:16" ht="12.75">
      <c r="G186" s="44"/>
      <c r="K186" s="38"/>
      <c r="L186" s="39"/>
      <c r="M186" s="40"/>
      <c r="O186" s="40"/>
      <c r="P186" s="40"/>
    </row>
    <row r="187" spans="7:16" ht="12.75">
      <c r="G187" s="44"/>
      <c r="K187" s="38"/>
      <c r="L187" s="39"/>
      <c r="M187" s="40"/>
      <c r="O187" s="40"/>
      <c r="P187" s="40"/>
    </row>
    <row r="188" spans="7:16" ht="12.75">
      <c r="G188" s="44"/>
      <c r="K188" s="38"/>
      <c r="L188" s="39"/>
      <c r="M188" s="40"/>
      <c r="O188" s="40"/>
      <c r="P188" s="40"/>
    </row>
    <row r="189" spans="7:16" ht="12.75">
      <c r="G189" s="44"/>
      <c r="K189" s="38"/>
      <c r="L189" s="39"/>
      <c r="M189" s="40"/>
      <c r="O189" s="40"/>
      <c r="P189" s="40"/>
    </row>
    <row r="190" spans="7:16" ht="12.75">
      <c r="G190" s="44"/>
      <c r="K190" s="38"/>
      <c r="L190" s="39"/>
      <c r="M190" s="40"/>
      <c r="O190" s="40"/>
      <c r="P190" s="40"/>
    </row>
    <row r="191" spans="7:16" ht="12.75">
      <c r="G191" s="44"/>
      <c r="K191" s="38"/>
      <c r="L191" s="39"/>
      <c r="M191" s="40"/>
      <c r="O191" s="40"/>
      <c r="P191" s="40"/>
    </row>
    <row r="192" spans="7:16" ht="12.75">
      <c r="G192" s="44"/>
      <c r="K192" s="38"/>
      <c r="L192" s="39"/>
      <c r="M192" s="40"/>
      <c r="O192" s="40"/>
      <c r="P192" s="40"/>
    </row>
    <row r="193" spans="7:16" ht="12.75">
      <c r="G193" s="44"/>
      <c r="K193" s="38"/>
      <c r="L193" s="39"/>
      <c r="M193" s="40"/>
      <c r="O193" s="40"/>
      <c r="P193" s="40"/>
    </row>
    <row r="194" spans="7:16" ht="12.75">
      <c r="G194" s="44"/>
      <c r="K194" s="38"/>
      <c r="L194" s="39"/>
      <c r="M194" s="40"/>
      <c r="O194" s="40"/>
      <c r="P194" s="40"/>
    </row>
    <row r="195" spans="7:16" ht="12.75">
      <c r="G195" s="44"/>
      <c r="K195" s="38"/>
      <c r="L195" s="39"/>
      <c r="M195" s="40"/>
      <c r="O195" s="40"/>
      <c r="P195" s="40"/>
    </row>
    <row r="196" spans="7:16" ht="12.75">
      <c r="G196" s="44"/>
      <c r="K196" s="38"/>
      <c r="L196" s="39"/>
      <c r="M196" s="40"/>
      <c r="O196" s="40"/>
      <c r="P196" s="40"/>
    </row>
    <row r="197" spans="7:16" ht="12.75">
      <c r="G197" s="44"/>
      <c r="K197" s="38"/>
      <c r="L197" s="39"/>
      <c r="M197" s="40"/>
      <c r="O197" s="40"/>
      <c r="P197" s="40"/>
    </row>
    <row r="198" spans="7:16" ht="12.75">
      <c r="G198" s="44"/>
      <c r="K198" s="38"/>
      <c r="L198" s="39"/>
      <c r="M198" s="40"/>
      <c r="O198" s="40"/>
      <c r="P198" s="40"/>
    </row>
    <row r="199" spans="7:16" ht="12.75">
      <c r="G199" s="44"/>
      <c r="K199" s="38"/>
      <c r="L199" s="39"/>
      <c r="M199" s="40"/>
      <c r="O199" s="40"/>
      <c r="P199" s="40"/>
    </row>
    <row r="200" spans="7:16" ht="12.75">
      <c r="G200" s="44"/>
      <c r="K200" s="38"/>
      <c r="L200" s="39"/>
      <c r="M200" s="40"/>
      <c r="O200" s="40"/>
      <c r="P200" s="40"/>
    </row>
    <row r="201" spans="7:16" ht="12.75">
      <c r="G201" s="44"/>
      <c r="K201" s="38"/>
      <c r="L201" s="39"/>
      <c r="M201" s="40"/>
      <c r="O201" s="40"/>
      <c r="P201" s="40"/>
    </row>
    <row r="202" spans="7:16" ht="12.75">
      <c r="G202" s="44"/>
      <c r="K202" s="38"/>
      <c r="L202" s="39"/>
      <c r="M202" s="40"/>
      <c r="O202" s="40"/>
      <c r="P202" s="40"/>
    </row>
    <row r="203" spans="7:16" ht="12.75">
      <c r="G203" s="44"/>
      <c r="K203" s="38"/>
      <c r="L203" s="39"/>
      <c r="M203" s="40"/>
      <c r="O203" s="40"/>
      <c r="P203" s="40"/>
    </row>
    <row r="204" spans="7:16" ht="12.75">
      <c r="G204" s="44"/>
      <c r="K204" s="38"/>
      <c r="L204" s="39"/>
      <c r="M204" s="40"/>
      <c r="O204" s="40"/>
      <c r="P204" s="40"/>
    </row>
    <row r="205" spans="7:16" ht="12.75">
      <c r="G205" s="44"/>
      <c r="K205" s="38"/>
      <c r="L205" s="39"/>
      <c r="M205" s="40"/>
      <c r="O205" s="40"/>
      <c r="P205" s="40"/>
    </row>
    <row r="206" spans="7:16" ht="12.75">
      <c r="G206" s="44"/>
      <c r="K206" s="38"/>
      <c r="L206" s="39"/>
      <c r="M206" s="40"/>
      <c r="O206" s="40"/>
      <c r="P206" s="40"/>
    </row>
    <row r="207" spans="7:16" ht="12.75">
      <c r="G207" s="44"/>
      <c r="K207" s="38"/>
      <c r="L207" s="39"/>
      <c r="M207" s="40"/>
      <c r="O207" s="40"/>
      <c r="P207" s="40"/>
    </row>
    <row r="208" spans="7:16" ht="12.75">
      <c r="G208" s="44"/>
      <c r="K208" s="38"/>
      <c r="L208" s="39"/>
      <c r="M208" s="40"/>
      <c r="O208" s="40"/>
      <c r="P208" s="40"/>
    </row>
    <row r="209" spans="7:16" ht="12.75">
      <c r="G209" s="44"/>
      <c r="K209" s="38"/>
      <c r="L209" s="39"/>
      <c r="M209" s="40"/>
      <c r="O209" s="40"/>
      <c r="P209" s="40"/>
    </row>
    <row r="210" spans="7:16" ht="12.75">
      <c r="G210" s="44"/>
      <c r="K210" s="38"/>
      <c r="L210" s="39"/>
      <c r="M210" s="40"/>
      <c r="O210" s="40"/>
      <c r="P210" s="40"/>
    </row>
    <row r="211" spans="7:16" ht="12.75">
      <c r="G211" s="44"/>
      <c r="K211" s="38"/>
      <c r="L211" s="39"/>
      <c r="M211" s="40"/>
      <c r="O211" s="40"/>
      <c r="P211" s="40"/>
    </row>
    <row r="212" spans="7:16" ht="12.75">
      <c r="G212" s="44"/>
      <c r="K212" s="38"/>
      <c r="L212" s="39"/>
      <c r="M212" s="40"/>
      <c r="O212" s="40"/>
      <c r="P212" s="40"/>
    </row>
    <row r="213" spans="7:16" ht="12.75">
      <c r="G213" s="44"/>
      <c r="K213" s="38"/>
      <c r="L213" s="39"/>
      <c r="M213" s="40"/>
      <c r="O213" s="40"/>
      <c r="P213" s="40"/>
    </row>
    <row r="214" spans="7:16" ht="12.75">
      <c r="G214" s="44"/>
      <c r="K214" s="38"/>
      <c r="L214" s="39"/>
      <c r="M214" s="40"/>
      <c r="O214" s="40"/>
      <c r="P214" s="40"/>
    </row>
    <row r="215" spans="7:16" ht="12.75">
      <c r="G215" s="44"/>
      <c r="K215" s="38"/>
      <c r="L215" s="39"/>
      <c r="M215" s="40"/>
      <c r="O215" s="40"/>
      <c r="P215" s="40"/>
    </row>
    <row r="216" spans="7:16" ht="12.75">
      <c r="G216" s="44"/>
      <c r="K216" s="38"/>
      <c r="L216" s="39"/>
      <c r="M216" s="40"/>
      <c r="O216" s="40"/>
      <c r="P216" s="40"/>
    </row>
    <row r="217" spans="7:16" ht="12.75">
      <c r="G217" s="44"/>
      <c r="K217" s="38"/>
      <c r="L217" s="39"/>
      <c r="M217" s="40"/>
      <c r="O217" s="40"/>
      <c r="P217" s="40"/>
    </row>
    <row r="218" spans="7:16" ht="12.75">
      <c r="G218" s="44"/>
      <c r="K218" s="38"/>
      <c r="L218" s="39"/>
      <c r="M218" s="40"/>
      <c r="O218" s="40"/>
      <c r="P218" s="40"/>
    </row>
    <row r="219" spans="7:16" ht="12.75">
      <c r="G219" s="44"/>
      <c r="K219" s="38"/>
      <c r="L219" s="39"/>
      <c r="M219" s="40"/>
      <c r="O219" s="40"/>
      <c r="P219" s="40"/>
    </row>
    <row r="220" spans="7:16" ht="12.75">
      <c r="G220" s="44"/>
      <c r="K220" s="38"/>
      <c r="L220" s="39"/>
      <c r="M220" s="40"/>
      <c r="O220" s="40"/>
      <c r="P220" s="40"/>
    </row>
    <row r="221" spans="7:16" ht="12.75">
      <c r="G221" s="44"/>
      <c r="K221" s="38"/>
      <c r="L221" s="39"/>
      <c r="M221" s="40"/>
      <c r="O221" s="40"/>
      <c r="P221" s="40"/>
    </row>
    <row r="222" spans="7:16" ht="12.75">
      <c r="G222" s="44"/>
      <c r="K222" s="38"/>
      <c r="L222" s="39"/>
      <c r="M222" s="40"/>
      <c r="O222" s="40"/>
      <c r="P222" s="40"/>
    </row>
    <row r="223" spans="7:16" ht="12.75">
      <c r="G223" s="44"/>
      <c r="K223" s="38"/>
      <c r="L223" s="39"/>
      <c r="M223" s="40"/>
      <c r="O223" s="40"/>
      <c r="P223" s="40"/>
    </row>
    <row r="224" spans="7:16" ht="12.75">
      <c r="G224" s="44"/>
      <c r="K224" s="38"/>
      <c r="L224" s="39"/>
      <c r="M224" s="40"/>
      <c r="O224" s="40"/>
      <c r="P224" s="40"/>
    </row>
    <row r="225" spans="7:16" ht="12.75">
      <c r="G225" s="44"/>
      <c r="K225" s="38"/>
      <c r="L225" s="39"/>
      <c r="M225" s="40"/>
      <c r="O225" s="40"/>
      <c r="P225" s="40"/>
    </row>
    <row r="226" spans="7:16" ht="12.75">
      <c r="G226" s="44"/>
      <c r="K226" s="38"/>
      <c r="L226" s="39"/>
      <c r="M226" s="40"/>
      <c r="O226" s="40"/>
      <c r="P226" s="40"/>
    </row>
    <row r="227" spans="7:16" ht="12.75">
      <c r="G227" s="44"/>
      <c r="K227" s="38"/>
      <c r="L227" s="39"/>
      <c r="M227" s="40"/>
      <c r="O227" s="40"/>
      <c r="P227" s="40"/>
    </row>
    <row r="228" spans="7:16" ht="12.75">
      <c r="G228" s="44"/>
      <c r="K228" s="38"/>
      <c r="L228" s="39"/>
      <c r="M228" s="40"/>
      <c r="O228" s="40"/>
      <c r="P228" s="40"/>
    </row>
    <row r="229" spans="7:16" ht="12.75">
      <c r="G229" s="44"/>
      <c r="K229" s="38"/>
      <c r="L229" s="39"/>
      <c r="M229" s="40"/>
      <c r="O229" s="40"/>
      <c r="P229" s="40"/>
    </row>
    <row r="230" spans="7:16" ht="12.75">
      <c r="G230" s="44"/>
      <c r="K230" s="38"/>
      <c r="L230" s="39"/>
      <c r="M230" s="40"/>
      <c r="O230" s="40"/>
      <c r="P230" s="40"/>
    </row>
    <row r="231" spans="7:16" ht="12.75">
      <c r="G231" s="44"/>
      <c r="K231" s="38"/>
      <c r="L231" s="39"/>
      <c r="M231" s="40"/>
      <c r="O231" s="40"/>
      <c r="P231" s="40"/>
    </row>
    <row r="232" spans="7:16" ht="12.75">
      <c r="G232" s="44"/>
      <c r="K232" s="38"/>
      <c r="L232" s="39"/>
      <c r="M232" s="40"/>
      <c r="O232" s="40"/>
      <c r="P232" s="40"/>
    </row>
    <row r="233" spans="7:16" ht="12.75">
      <c r="G233" s="44"/>
      <c r="K233" s="38"/>
      <c r="L233" s="39"/>
      <c r="M233" s="40"/>
      <c r="O233" s="40"/>
      <c r="P233" s="40"/>
    </row>
    <row r="234" spans="7:16" ht="12.75">
      <c r="G234" s="44"/>
      <c r="K234" s="38"/>
      <c r="L234" s="39"/>
      <c r="M234" s="40"/>
      <c r="O234" s="40"/>
      <c r="P234" s="40"/>
    </row>
    <row r="235" spans="7:16" ht="12.75">
      <c r="G235" s="44"/>
      <c r="K235" s="38"/>
      <c r="L235" s="39"/>
      <c r="M235" s="40"/>
      <c r="O235" s="40"/>
      <c r="P235" s="40"/>
    </row>
    <row r="236" spans="7:16" ht="12.75">
      <c r="G236" s="44"/>
      <c r="K236" s="38"/>
      <c r="L236" s="39"/>
      <c r="M236" s="40"/>
      <c r="O236" s="40"/>
      <c r="P236" s="40"/>
    </row>
    <row r="237" spans="7:16" ht="12.75">
      <c r="G237" s="44"/>
      <c r="K237" s="38"/>
      <c r="L237" s="39"/>
      <c r="M237" s="40"/>
      <c r="O237" s="40"/>
      <c r="P237" s="40"/>
    </row>
    <row r="238" spans="7:16" ht="12.75">
      <c r="G238" s="44"/>
      <c r="K238" s="38"/>
      <c r="L238" s="39"/>
      <c r="M238" s="40"/>
      <c r="O238" s="40"/>
      <c r="P238" s="40"/>
    </row>
    <row r="239" spans="7:16" ht="12.75">
      <c r="G239" s="44"/>
      <c r="K239" s="38"/>
      <c r="L239" s="39"/>
      <c r="M239" s="40"/>
      <c r="O239" s="40"/>
      <c r="P239" s="40"/>
    </row>
    <row r="240" spans="7:16" ht="12.75">
      <c r="G240" s="44"/>
      <c r="K240" s="38"/>
      <c r="L240" s="39"/>
      <c r="M240" s="40"/>
      <c r="O240" s="40"/>
      <c r="P240" s="40"/>
    </row>
    <row r="241" spans="7:16" ht="12.75">
      <c r="G241" s="44"/>
      <c r="K241" s="38"/>
      <c r="L241" s="39"/>
      <c r="M241" s="40"/>
      <c r="O241" s="40"/>
      <c r="P241" s="40"/>
    </row>
    <row r="242" spans="7:16" ht="12.75">
      <c r="G242" s="44"/>
      <c r="K242" s="38"/>
      <c r="L242" s="39"/>
      <c r="M242" s="40"/>
      <c r="O242" s="40"/>
      <c r="P242" s="40"/>
    </row>
    <row r="243" spans="7:16" ht="12.75">
      <c r="G243" s="44"/>
      <c r="K243" s="38"/>
      <c r="L243" s="39"/>
      <c r="M243" s="40"/>
      <c r="O243" s="40"/>
      <c r="P243" s="40"/>
    </row>
    <row r="244" spans="7:16" ht="12.75">
      <c r="G244" s="44"/>
      <c r="K244" s="38"/>
      <c r="L244" s="39"/>
      <c r="M244" s="40"/>
      <c r="O244" s="40"/>
      <c r="P244" s="40"/>
    </row>
    <row r="245" spans="7:16" ht="12.75">
      <c r="G245" s="44"/>
      <c r="K245" s="38"/>
      <c r="L245" s="39"/>
      <c r="M245" s="40"/>
      <c r="O245" s="40"/>
      <c r="P245" s="40"/>
    </row>
    <row r="246" spans="7:16" ht="12.75">
      <c r="G246" s="44"/>
      <c r="K246" s="38"/>
      <c r="L246" s="39"/>
      <c r="M246" s="40"/>
      <c r="O246" s="40"/>
      <c r="P246" s="40"/>
    </row>
    <row r="247" spans="7:16" ht="12.75">
      <c r="G247" s="44"/>
      <c r="K247" s="38"/>
      <c r="L247" s="39"/>
      <c r="M247" s="40"/>
      <c r="O247" s="40"/>
      <c r="P247" s="40"/>
    </row>
    <row r="248" spans="7:16" ht="12.75">
      <c r="G248" s="44"/>
      <c r="K248" s="38"/>
      <c r="L248" s="39"/>
      <c r="M248" s="40"/>
      <c r="O248" s="40"/>
      <c r="P248" s="40"/>
    </row>
    <row r="249" spans="7:16" ht="12.75">
      <c r="G249" s="44"/>
      <c r="K249" s="38"/>
      <c r="L249" s="39"/>
      <c r="M249" s="40"/>
      <c r="O249" s="40"/>
      <c r="P249" s="40"/>
    </row>
    <row r="250" spans="7:16" ht="12.75">
      <c r="G250" s="44"/>
      <c r="K250" s="38"/>
      <c r="L250" s="39"/>
      <c r="M250" s="40"/>
      <c r="O250" s="40"/>
      <c r="P250" s="40"/>
    </row>
    <row r="251" spans="7:16" ht="12.75">
      <c r="G251" s="44"/>
      <c r="K251" s="38"/>
      <c r="L251" s="39"/>
      <c r="M251" s="40"/>
      <c r="O251" s="40"/>
      <c r="P251" s="40"/>
    </row>
    <row r="252" spans="7:16" ht="12.75">
      <c r="G252" s="44"/>
      <c r="K252" s="38"/>
      <c r="L252" s="39"/>
      <c r="M252" s="40"/>
      <c r="O252" s="40"/>
      <c r="P252" s="40"/>
    </row>
    <row r="253" spans="7:16" ht="12.75">
      <c r="G253" s="44"/>
      <c r="K253" s="38"/>
      <c r="L253" s="39"/>
      <c r="M253" s="40"/>
      <c r="O253" s="40"/>
      <c r="P253" s="40"/>
    </row>
    <row r="254" spans="7:16" ht="12.75">
      <c r="G254" s="44"/>
      <c r="K254" s="38"/>
      <c r="L254" s="39"/>
      <c r="M254" s="40"/>
      <c r="O254" s="40"/>
      <c r="P254" s="40"/>
    </row>
    <row r="255" spans="7:16" ht="12.75">
      <c r="G255" s="44"/>
      <c r="K255" s="38"/>
      <c r="L255" s="39"/>
      <c r="M255" s="40"/>
      <c r="O255" s="40"/>
      <c r="P255" s="40"/>
    </row>
    <row r="256" spans="7:16" ht="12.75">
      <c r="G256" s="44"/>
      <c r="K256" s="38"/>
      <c r="L256" s="39"/>
      <c r="M256" s="40"/>
      <c r="O256" s="40"/>
      <c r="P256" s="40"/>
    </row>
    <row r="257" spans="7:16" ht="12.75">
      <c r="G257" s="44"/>
      <c r="K257" s="38"/>
      <c r="L257" s="39"/>
      <c r="M257" s="40"/>
      <c r="O257" s="40"/>
      <c r="P257" s="40"/>
    </row>
  </sheetData>
  <mergeCells count="19">
    <mergeCell ref="D1:E1"/>
    <mergeCell ref="A2:J2"/>
    <mergeCell ref="C11:F11"/>
    <mergeCell ref="C113:F113"/>
    <mergeCell ref="C112:F112"/>
    <mergeCell ref="C109:F109"/>
    <mergeCell ref="C107:F107"/>
    <mergeCell ref="G182:I182"/>
    <mergeCell ref="G183:I183"/>
    <mergeCell ref="G180:I180"/>
    <mergeCell ref="G181:I181"/>
    <mergeCell ref="C16:F16"/>
    <mergeCell ref="C17:F17"/>
    <mergeCell ref="C106:F106"/>
    <mergeCell ref="C118:F118"/>
    <mergeCell ref="C117:F117"/>
    <mergeCell ref="C116:F116"/>
    <mergeCell ref="C115:F115"/>
    <mergeCell ref="C114:F114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8" r:id="rId1"/>
  <rowBreaks count="1" manualBreakCount="1"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PUDIS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Jakub Urban</dc:creator>
  <cp:keywords/>
  <dc:description/>
  <cp:lastModifiedBy>Pavlína Tůmová</cp:lastModifiedBy>
  <cp:lastPrinted>2018-06-29T10:56:54Z</cp:lastPrinted>
  <dcterms:created xsi:type="dcterms:W3CDTF">2007-10-05T06:35:55Z</dcterms:created>
  <dcterms:modified xsi:type="dcterms:W3CDTF">2018-08-22T12:31:59Z</dcterms:modified>
  <cp:category/>
  <cp:version/>
  <cp:contentType/>
  <cp:contentStatus/>
</cp:coreProperties>
</file>