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Veřejné zakázky 2019\VZ Stavební práce\VZMR\Úprava střelnice Kavčín\"/>
    </mc:Choice>
  </mc:AlternateContent>
  <bookViews>
    <workbookView xWindow="360" yWindow="270" windowWidth="18735" windowHeight="12210" activeTab="3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Pol'!$A$1:$U$75</definedName>
    <definedName name="_xlnm.Print_Area" localSheetId="1">Stavba!$A$1:$J$57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AC65" i="12" l="1"/>
  <c r="F39" i="1" s="1"/>
  <c r="G9" i="12"/>
  <c r="I9" i="12"/>
  <c r="K9" i="12"/>
  <c r="O9" i="12"/>
  <c r="Q9" i="12"/>
  <c r="U9" i="12"/>
  <c r="G10" i="12"/>
  <c r="M10" i="12" s="1"/>
  <c r="I10" i="12"/>
  <c r="K10" i="12"/>
  <c r="O10" i="12"/>
  <c r="Q10" i="12"/>
  <c r="U10" i="12"/>
  <c r="G11" i="12"/>
  <c r="I11" i="12"/>
  <c r="K11" i="12"/>
  <c r="M11" i="12"/>
  <c r="O11" i="12"/>
  <c r="Q11" i="12"/>
  <c r="U11" i="12"/>
  <c r="G12" i="12"/>
  <c r="M12" i="12" s="1"/>
  <c r="I12" i="12"/>
  <c r="K12" i="12"/>
  <c r="O12" i="12"/>
  <c r="Q12" i="12"/>
  <c r="U12" i="12"/>
  <c r="G13" i="12"/>
  <c r="M13" i="12" s="1"/>
  <c r="I13" i="12"/>
  <c r="K13" i="12"/>
  <c r="O13" i="12"/>
  <c r="Q13" i="12"/>
  <c r="U13" i="12"/>
  <c r="G14" i="12"/>
  <c r="M14" i="12" s="1"/>
  <c r="I14" i="12"/>
  <c r="K14" i="12"/>
  <c r="O14" i="12"/>
  <c r="Q14" i="12"/>
  <c r="U14" i="12"/>
  <c r="G15" i="12"/>
  <c r="M15" i="12" s="1"/>
  <c r="I15" i="12"/>
  <c r="K15" i="12"/>
  <c r="O15" i="12"/>
  <c r="Q15" i="12"/>
  <c r="U15" i="12"/>
  <c r="G16" i="12"/>
  <c r="M16" i="12" s="1"/>
  <c r="I16" i="12"/>
  <c r="K16" i="12"/>
  <c r="O16" i="12"/>
  <c r="Q16" i="12"/>
  <c r="U16" i="12"/>
  <c r="G17" i="12"/>
  <c r="M17" i="12" s="1"/>
  <c r="I17" i="12"/>
  <c r="K17" i="12"/>
  <c r="O17" i="12"/>
  <c r="Q17" i="12"/>
  <c r="U17" i="12"/>
  <c r="G18" i="12"/>
  <c r="M18" i="12" s="1"/>
  <c r="I18" i="12"/>
  <c r="K18" i="12"/>
  <c r="O18" i="12"/>
  <c r="Q18" i="12"/>
  <c r="U18" i="12"/>
  <c r="G19" i="12"/>
  <c r="M19" i="12" s="1"/>
  <c r="I19" i="12"/>
  <c r="K19" i="12"/>
  <c r="O19" i="12"/>
  <c r="Q19" i="12"/>
  <c r="U19" i="12"/>
  <c r="G20" i="12"/>
  <c r="M20" i="12" s="1"/>
  <c r="I20" i="12"/>
  <c r="K20" i="12"/>
  <c r="O20" i="12"/>
  <c r="Q20" i="12"/>
  <c r="U20" i="12"/>
  <c r="G21" i="12"/>
  <c r="M21" i="12" s="1"/>
  <c r="I21" i="12"/>
  <c r="K21" i="12"/>
  <c r="O21" i="12"/>
  <c r="Q21" i="12"/>
  <c r="U21" i="12"/>
  <c r="G23" i="12"/>
  <c r="I23" i="12"/>
  <c r="K23" i="12"/>
  <c r="M23" i="12"/>
  <c r="O23" i="12"/>
  <c r="Q23" i="12"/>
  <c r="U23" i="12"/>
  <c r="G24" i="12"/>
  <c r="M24" i="12" s="1"/>
  <c r="I24" i="12"/>
  <c r="K24" i="12"/>
  <c r="O24" i="12"/>
  <c r="Q24" i="12"/>
  <c r="U24" i="12"/>
  <c r="G25" i="12"/>
  <c r="M25" i="12" s="1"/>
  <c r="I25" i="12"/>
  <c r="K25" i="12"/>
  <c r="O25" i="12"/>
  <c r="Q25" i="12"/>
  <c r="U25" i="12"/>
  <c r="G27" i="12"/>
  <c r="I27" i="12"/>
  <c r="K27" i="12"/>
  <c r="M27" i="12"/>
  <c r="O27" i="12"/>
  <c r="Q27" i="12"/>
  <c r="U27" i="12"/>
  <c r="G28" i="12"/>
  <c r="M28" i="12" s="1"/>
  <c r="I28" i="12"/>
  <c r="K28" i="12"/>
  <c r="O28" i="12"/>
  <c r="Q28" i="12"/>
  <c r="U28" i="12"/>
  <c r="G29" i="12"/>
  <c r="M29" i="12" s="1"/>
  <c r="I29" i="12"/>
  <c r="K29" i="12"/>
  <c r="O29" i="12"/>
  <c r="Q29" i="12"/>
  <c r="U29" i="12"/>
  <c r="G30" i="12"/>
  <c r="M30" i="12" s="1"/>
  <c r="I30" i="12"/>
  <c r="K30" i="12"/>
  <c r="O30" i="12"/>
  <c r="Q30" i="12"/>
  <c r="U30" i="12"/>
  <c r="G31" i="12"/>
  <c r="I31" i="12"/>
  <c r="K31" i="12"/>
  <c r="M31" i="12"/>
  <c r="O31" i="12"/>
  <c r="Q31" i="12"/>
  <c r="U31" i="12"/>
  <c r="G32" i="12"/>
  <c r="M32" i="12" s="1"/>
  <c r="I32" i="12"/>
  <c r="K32" i="12"/>
  <c r="O32" i="12"/>
  <c r="Q32" i="12"/>
  <c r="U32" i="12"/>
  <c r="I33" i="12"/>
  <c r="G34" i="12"/>
  <c r="G33" i="12" s="1"/>
  <c r="I50" i="1" s="1"/>
  <c r="I34" i="12"/>
  <c r="K34" i="12"/>
  <c r="K33" i="12" s="1"/>
  <c r="O34" i="12"/>
  <c r="O33" i="12" s="1"/>
  <c r="Q34" i="12"/>
  <c r="Q33" i="12" s="1"/>
  <c r="U34" i="12"/>
  <c r="U33" i="12" s="1"/>
  <c r="G36" i="12"/>
  <c r="G35" i="12" s="1"/>
  <c r="I51" i="1" s="1"/>
  <c r="I36" i="12"/>
  <c r="I35" i="12" s="1"/>
  <c r="K36" i="12"/>
  <c r="K35" i="12" s="1"/>
  <c r="O36" i="12"/>
  <c r="O35" i="12" s="1"/>
  <c r="Q36" i="12"/>
  <c r="Q35" i="12" s="1"/>
  <c r="U36" i="12"/>
  <c r="U35" i="12" s="1"/>
  <c r="G38" i="12"/>
  <c r="M38" i="12" s="1"/>
  <c r="I38" i="12"/>
  <c r="K38" i="12"/>
  <c r="O38" i="12"/>
  <c r="Q38" i="12"/>
  <c r="U38" i="12"/>
  <c r="G39" i="12"/>
  <c r="I39" i="12"/>
  <c r="K39" i="12"/>
  <c r="O39" i="12"/>
  <c r="Q39" i="12"/>
  <c r="U39" i="12"/>
  <c r="G40" i="12"/>
  <c r="M40" i="12" s="1"/>
  <c r="I40" i="12"/>
  <c r="K40" i="12"/>
  <c r="O40" i="12"/>
  <c r="Q40" i="12"/>
  <c r="U40" i="12"/>
  <c r="U41" i="12"/>
  <c r="G42" i="12"/>
  <c r="G41" i="12" s="1"/>
  <c r="I53" i="1" s="1"/>
  <c r="I42" i="12"/>
  <c r="I41" i="12" s="1"/>
  <c r="K42" i="12"/>
  <c r="K41" i="12" s="1"/>
  <c r="M42" i="12"/>
  <c r="M41" i="12" s="1"/>
  <c r="O42" i="12"/>
  <c r="O41" i="12" s="1"/>
  <c r="Q42" i="12"/>
  <c r="Q41" i="12" s="1"/>
  <c r="U42" i="12"/>
  <c r="G44" i="12"/>
  <c r="M44" i="12" s="1"/>
  <c r="I44" i="12"/>
  <c r="K44" i="12"/>
  <c r="O44" i="12"/>
  <c r="Q44" i="12"/>
  <c r="U44" i="12"/>
  <c r="G45" i="12"/>
  <c r="I45" i="12"/>
  <c r="K45" i="12"/>
  <c r="O45" i="12"/>
  <c r="Q45" i="12"/>
  <c r="U45" i="12"/>
  <c r="U43" i="12" s="1"/>
  <c r="G46" i="12"/>
  <c r="M46" i="12" s="1"/>
  <c r="I46" i="12"/>
  <c r="K46" i="12"/>
  <c r="O46" i="12"/>
  <c r="Q46" i="12"/>
  <c r="U46" i="12"/>
  <c r="G48" i="12"/>
  <c r="M48" i="12" s="1"/>
  <c r="I48" i="12"/>
  <c r="K48" i="12"/>
  <c r="O48" i="12"/>
  <c r="Q48" i="12"/>
  <c r="U48" i="12"/>
  <c r="G49" i="12"/>
  <c r="I49" i="12"/>
  <c r="K49" i="12"/>
  <c r="O49" i="12"/>
  <c r="Q49" i="12"/>
  <c r="U49" i="12"/>
  <c r="G50" i="12"/>
  <c r="M50" i="12" s="1"/>
  <c r="I50" i="12"/>
  <c r="K50" i="12"/>
  <c r="O50" i="12"/>
  <c r="Q50" i="12"/>
  <c r="U50" i="12"/>
  <c r="G51" i="12"/>
  <c r="M51" i="12" s="1"/>
  <c r="I51" i="12"/>
  <c r="K51" i="12"/>
  <c r="O51" i="12"/>
  <c r="Q51" i="12"/>
  <c r="U51" i="12"/>
  <c r="G52" i="12"/>
  <c r="M52" i="12" s="1"/>
  <c r="I52" i="12"/>
  <c r="K52" i="12"/>
  <c r="O52" i="12"/>
  <c r="Q52" i="12"/>
  <c r="U52" i="12"/>
  <c r="G53" i="12"/>
  <c r="M53" i="12" s="1"/>
  <c r="I53" i="12"/>
  <c r="K53" i="12"/>
  <c r="O53" i="12"/>
  <c r="Q53" i="12"/>
  <c r="U53" i="12"/>
  <c r="G54" i="12"/>
  <c r="M54" i="12" s="1"/>
  <c r="I54" i="12"/>
  <c r="K54" i="12"/>
  <c r="O54" i="12"/>
  <c r="Q54" i="12"/>
  <c r="U54" i="12"/>
  <c r="G55" i="12"/>
  <c r="M55" i="12" s="1"/>
  <c r="I55" i="12"/>
  <c r="K55" i="12"/>
  <c r="O55" i="12"/>
  <c r="Q55" i="12"/>
  <c r="U55" i="12"/>
  <c r="G57" i="12"/>
  <c r="I57" i="12"/>
  <c r="K57" i="12"/>
  <c r="O57" i="12"/>
  <c r="Q57" i="12"/>
  <c r="U57" i="12"/>
  <c r="G58" i="12"/>
  <c r="M58" i="12" s="1"/>
  <c r="I58" i="12"/>
  <c r="K58" i="12"/>
  <c r="O58" i="12"/>
  <c r="Q58" i="12"/>
  <c r="U58" i="12"/>
  <c r="G59" i="12"/>
  <c r="M59" i="12" s="1"/>
  <c r="I59" i="12"/>
  <c r="K59" i="12"/>
  <c r="O59" i="12"/>
  <c r="Q59" i="12"/>
  <c r="U59" i="12"/>
  <c r="G60" i="12"/>
  <c r="M60" i="12" s="1"/>
  <c r="I60" i="12"/>
  <c r="K60" i="12"/>
  <c r="O60" i="12"/>
  <c r="Q60" i="12"/>
  <c r="U60" i="12"/>
  <c r="G61" i="12"/>
  <c r="M61" i="12" s="1"/>
  <c r="I61" i="12"/>
  <c r="K61" i="12"/>
  <c r="O61" i="12"/>
  <c r="Q61" i="12"/>
  <c r="U61" i="12"/>
  <c r="G62" i="12"/>
  <c r="M62" i="12" s="1"/>
  <c r="I62" i="12"/>
  <c r="K62" i="12"/>
  <c r="O62" i="12"/>
  <c r="Q62" i="12"/>
  <c r="U62" i="12"/>
  <c r="G63" i="12"/>
  <c r="M63" i="12" s="1"/>
  <c r="I63" i="12"/>
  <c r="K63" i="12"/>
  <c r="O63" i="12"/>
  <c r="Q63" i="12"/>
  <c r="U63" i="12"/>
  <c r="I20" i="1"/>
  <c r="I18" i="1"/>
  <c r="G27" i="1"/>
  <c r="F40" i="1"/>
  <c r="G23" i="1" s="1"/>
  <c r="G40" i="1"/>
  <c r="G25" i="1" s="1"/>
  <c r="G26" i="1" s="1"/>
  <c r="H40" i="1"/>
  <c r="I40" i="1"/>
  <c r="J39" i="1" s="1"/>
  <c r="J40" i="1"/>
  <c r="J28" i="1"/>
  <c r="J26" i="1"/>
  <c r="G38" i="1"/>
  <c r="F38" i="1"/>
  <c r="H32" i="1"/>
  <c r="J23" i="1"/>
  <c r="J24" i="1"/>
  <c r="J25" i="1"/>
  <c r="J27" i="1"/>
  <c r="E24" i="1"/>
  <c r="E26" i="1"/>
  <c r="I22" i="12" l="1"/>
  <c r="O43" i="12"/>
  <c r="I37" i="12"/>
  <c r="AD65" i="12"/>
  <c r="G39" i="1" s="1"/>
  <c r="H39" i="1" s="1"/>
  <c r="I39" i="1" s="1"/>
  <c r="Q56" i="12"/>
  <c r="I56" i="12"/>
  <c r="U56" i="12"/>
  <c r="O56" i="12"/>
  <c r="K47" i="12"/>
  <c r="G47" i="12"/>
  <c r="I55" i="1" s="1"/>
  <c r="Q47" i="12"/>
  <c r="I47" i="12"/>
  <c r="K43" i="12"/>
  <c r="G43" i="12"/>
  <c r="I54" i="1" s="1"/>
  <c r="I17" i="1" s="1"/>
  <c r="Q43" i="12"/>
  <c r="I43" i="12"/>
  <c r="U37" i="12"/>
  <c r="O37" i="12"/>
  <c r="M36" i="12"/>
  <c r="M35" i="12" s="1"/>
  <c r="U26" i="12"/>
  <c r="O26" i="12"/>
  <c r="U22" i="12"/>
  <c r="O22" i="12"/>
  <c r="K8" i="12"/>
  <c r="Q8" i="12"/>
  <c r="M9" i="12"/>
  <c r="M8" i="12" s="1"/>
  <c r="I8" i="12"/>
  <c r="K56" i="12"/>
  <c r="G56" i="12"/>
  <c r="I56" i="1" s="1"/>
  <c r="I19" i="1" s="1"/>
  <c r="U47" i="12"/>
  <c r="O47" i="12"/>
  <c r="K37" i="12"/>
  <c r="G37" i="12"/>
  <c r="I52" i="1" s="1"/>
  <c r="Q37" i="12"/>
  <c r="K26" i="12"/>
  <c r="Q26" i="12"/>
  <c r="I26" i="12"/>
  <c r="K22" i="12"/>
  <c r="Q22" i="12"/>
  <c r="U8" i="12"/>
  <c r="O8" i="12"/>
  <c r="G28" i="1"/>
  <c r="G24" i="1"/>
  <c r="G29" i="1" s="1"/>
  <c r="M26" i="12"/>
  <c r="M22" i="12"/>
  <c r="M57" i="12"/>
  <c r="M56" i="12" s="1"/>
  <c r="M49" i="12"/>
  <c r="M47" i="12" s="1"/>
  <c r="M45" i="12"/>
  <c r="M43" i="12" s="1"/>
  <c r="M39" i="12"/>
  <c r="M37" i="12" s="1"/>
  <c r="G26" i="12"/>
  <c r="I49" i="1" s="1"/>
  <c r="G22" i="12"/>
  <c r="I48" i="1" s="1"/>
  <c r="G8" i="12"/>
  <c r="M34" i="12"/>
  <c r="M33" i="12" s="1"/>
  <c r="I47" i="1" l="1"/>
  <c r="G65" i="12"/>
  <c r="I57" i="1" l="1"/>
  <c r="I16" i="1"/>
  <c r="I21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<sst xmlns="http://schemas.openxmlformats.org/spreadsheetml/2006/main" count="369" uniqueCount="200">
  <si>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</si>
  <si>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</si>
  <si>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</si>
  <si>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</si>
  <si>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</si>
  <si>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</si>
  <si>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</si>
  <si>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</si>
  <si>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</si>
  <si>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</si>
  <si>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</si>
  <si>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</si>
  <si>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</si>
  <si>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</si>
  <si>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</si>
  <si>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</si>
  <si>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</si>
  <si>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</si>
  <si>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</si>
  <si>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</si>
  <si>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</si>
  <si>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</si>
  <si>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</si>
  <si>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</si>
  <si>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</si>
  <si>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</si>
  <si>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</si>
  <si>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</si>
  <si>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</si>
  <si>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</si>
  <si>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</si>
  <si>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</si>
  <si>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</si>
  <si>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</si>
  <si>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</si>
  <si>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</si>
  <si>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</si>
  <si>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</si>
  <si>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</si>
  <si>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</si>
  <si>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</si>
  <si>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</si>
  <si>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</si>
  <si>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Benešov</t>
  </si>
  <si>
    <t>Rozpočet:</t>
  </si>
  <si>
    <t>Misto</t>
  </si>
  <si>
    <t>Úpravy střelnice Kavčín, Benešov</t>
  </si>
  <si>
    <t>Město Benešov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</si>
  <si>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</si>
  <si>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</si>
  <si>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</si>
  <si>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</si>
  <si>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</si>
  <si>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</si>
  <si>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</si>
  <si>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</si>
  <si>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Základy,zvláštní zakládání</t>
  </si>
  <si>
    <t>3</t>
  </si>
  <si>
    <t>Svislé a kompletní konstrukce</t>
  </si>
  <si>
    <t>5</t>
  </si>
  <si>
    <t>Komunikace</t>
  </si>
  <si>
    <t>63</t>
  </si>
  <si>
    <t>Podlahy a podlahové konstrukce</t>
  </si>
  <si>
    <t>95</t>
  </si>
  <si>
    <t>Dokončovací kce na pozem.stav.</t>
  </si>
  <si>
    <t>99</t>
  </si>
  <si>
    <t>Staveništní přesun hmot</t>
  </si>
  <si>
    <t>762</t>
  </si>
  <si>
    <t>Konstrukce tesařské</t>
  </si>
  <si>
    <t>767</t>
  </si>
  <si>
    <t>Konstrukce zámečnické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</si>
  <si>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</si>
  <si>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</si>
  <si>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</si>
  <si>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</si>
  <si>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</si>
  <si>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</si>
  <si>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</si>
  <si>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</si>
  <si>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</si>
  <si>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</si>
  <si>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</si>
  <si>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</si>
  <si>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</si>
  <si>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</si>
  <si>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</si>
  <si>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</si>
  <si>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</si>
  <si>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</si>
  <si>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</si>
  <si>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</si>
  <si>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</si>
  <si>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</si>
  <si>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</si>
  <si>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</si>
  <si>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</si>
  <si>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</si>
  <si>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</si>
  <si>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</si>
  <si>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</si>
  <si>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132201110R00</t>
  </si>
  <si>
    <t>Hloubení rýh š.do 60 cm v hor.3 do 50 m3, STROJNĚ</t>
  </si>
  <si>
    <t>m3</t>
  </si>
  <si>
    <t>POL1_0</t>
  </si>
  <si>
    <t>132201119R00</t>
  </si>
  <si>
    <t>Přípl.za lepivost,hloubení rýh 60 cm,hor.3,STROJNĚ</t>
  </si>
  <si>
    <t>167101102R00</t>
  </si>
  <si>
    <t>Nakládání výkopku z hor.1-4 v množství nad 100 m3</t>
  </si>
  <si>
    <t>162601102R00</t>
  </si>
  <si>
    <t>Vodorovné přemístění výkopku z hor.1-4 do 5000 m, (bude dle skutečné vzdálenosti)</t>
  </si>
  <si>
    <t>171101103R00</t>
  </si>
  <si>
    <t xml:space="preserve">Uložení sypaniny do násypů zhutněných na 100% PS, valy úsek A, mezi A a B, B </t>
  </si>
  <si>
    <t>171151101R00</t>
  </si>
  <si>
    <t>Hutnění boků násypů</t>
  </si>
  <si>
    <t>m2</t>
  </si>
  <si>
    <t>Vodorovné přemístění výkopku z hor.1-4 do 5000 m</t>
  </si>
  <si>
    <t>Uložení sypaniny do násypů zhutněných na 100% PS</t>
  </si>
  <si>
    <t>167101101R00</t>
  </si>
  <si>
    <t>Nakládání výkopku z hor.1-4 v množství do 100 m3</t>
  </si>
  <si>
    <t>174101102R00</t>
  </si>
  <si>
    <t>Zásyp ruční se zhutněním, do pneumatik</t>
  </si>
  <si>
    <t>R170 99991</t>
  </si>
  <si>
    <t>Odstranění kamenů ze stáv.svahu pro výšk.doplnění, NC</t>
  </si>
  <si>
    <t>soubor</t>
  </si>
  <si>
    <t>274321321R00</t>
  </si>
  <si>
    <t xml:space="preserve">Železobeton základových pasů C 20/25 </t>
  </si>
  <si>
    <t>274351215R00</t>
  </si>
  <si>
    <t>Bednění stěn základových pasů - zřízení</t>
  </si>
  <si>
    <t>274351216R00</t>
  </si>
  <si>
    <t>Bednění stěn základových pasů - odstranění</t>
  </si>
  <si>
    <t>327216121RT2</t>
  </si>
  <si>
    <t>Opěr.zeď gabion.š.paty 1m,v.1m,1 vrst,oko 100/50, včetně dodávky lomového kamene (stěny 1+2)</t>
  </si>
  <si>
    <t>311112120RT3</t>
  </si>
  <si>
    <t>Stěna z tvárnic ztraceného bednění, tl. 20 cm, zalití tvárnic betonem C 25/30</t>
  </si>
  <si>
    <t>311112140RT4</t>
  </si>
  <si>
    <t>Stěna z tvárnic ztraceného bednění, tl. 40 cm, zalití tvárnic betonem C 25/30</t>
  </si>
  <si>
    <t>311361821R00</t>
  </si>
  <si>
    <t>Výztuž nadzáklad. zdí z betonářské oceli 10505 (R)</t>
  </si>
  <si>
    <t>t</t>
  </si>
  <si>
    <t>R300 99991</t>
  </si>
  <si>
    <t>D+M stěn z pneumatik, NC</t>
  </si>
  <si>
    <t>R300 99992</t>
  </si>
  <si>
    <t>D+M betonové stěny z panelů tl.50mm, NC</t>
  </si>
  <si>
    <t>564261111R00</t>
  </si>
  <si>
    <t>Podklad ze štěrkopísku po zhutnění tloušťky 20 cm, pod gabiony</t>
  </si>
  <si>
    <t>639561121R00</t>
  </si>
  <si>
    <t>Obrubník zahradní betonový výšky 250 mm, šedý</t>
  </si>
  <si>
    <t>m</t>
  </si>
  <si>
    <t>R950 99991</t>
  </si>
  <si>
    <t>Odstranění stávajícího dřevěného WC (u brány)</t>
  </si>
  <si>
    <t>R950 99992</t>
  </si>
  <si>
    <t>D+M výstražných prvků dle TZ (siréna, cedulky,...), NC</t>
  </si>
  <si>
    <t>R950 99993</t>
  </si>
  <si>
    <t>Označení střelných úseků, pod.čáry, infotabulky, NC</t>
  </si>
  <si>
    <t>998011001R00</t>
  </si>
  <si>
    <t>Přesun hmot pro budovy zděné výšky do 6 m</t>
  </si>
  <si>
    <t>762441112RT2</t>
  </si>
  <si>
    <t>Montáž obložení, OSB desky,1vrst.,šroubováním, včetně dodávky desky OSB ECO 3 N tl. 18 mm (clony)</t>
  </si>
  <si>
    <t>R762 99991</t>
  </si>
  <si>
    <t>Obložení sloupů dřev.deskami tl.15mm, NC</t>
  </si>
  <si>
    <t>kus</t>
  </si>
  <si>
    <t>998762202R00</t>
  </si>
  <si>
    <t>Přesun hmot pro tesařské konstrukce, výšky do 12 m</t>
  </si>
  <si>
    <t>R767 99991</t>
  </si>
  <si>
    <t>D+M oplocení z pletiva v.1500mm vč.sloupků, NC</t>
  </si>
  <si>
    <t>R767 99992</t>
  </si>
  <si>
    <t>D+M vjezdové brány 4000/1500mm, NC</t>
  </si>
  <si>
    <t>767995105R00</t>
  </si>
  <si>
    <t>Výroba a montáž kov. atypických konstr. do 100 kg, ocelové clony</t>
  </si>
  <si>
    <t>kg</t>
  </si>
  <si>
    <t>R767 99993</t>
  </si>
  <si>
    <t>Dodávka ocelových plechů tl.6mm</t>
  </si>
  <si>
    <t>R767 99994</t>
  </si>
  <si>
    <t>D+M vrchní svislé clony v.450mm z pryže 2x15mm , NC</t>
  </si>
  <si>
    <t>R767 99995</t>
  </si>
  <si>
    <t>D+M pevné clony v.700mm z pryže tl.15mm, NC</t>
  </si>
  <si>
    <t>R767 99996</t>
  </si>
  <si>
    <t>D+M snímatelné clony v.350mm z pryže tl.15mm, NC</t>
  </si>
  <si>
    <t>998767201R00</t>
  </si>
  <si>
    <t>Přesun hmot pro zámečnické konstr., výšky do 6 m</t>
  </si>
  <si>
    <t>005 12-1010.R</t>
  </si>
  <si>
    <t>Soubor</t>
  </si>
  <si>
    <t>POL99_0</t>
  </si>
  <si>
    <t>005 12-1020.R</t>
  </si>
  <si>
    <t xml:space="preserve">Provoz zařízení staveniště </t>
  </si>
  <si>
    <t>005 12-1030.R</t>
  </si>
  <si>
    <t>Odstranění zařízení staveniště</t>
  </si>
  <si>
    <t>005 12-4010.R</t>
  </si>
  <si>
    <t>Koordinační činnost</t>
  </si>
  <si>
    <t>005 11-1021.R</t>
  </si>
  <si>
    <t>Vytyčení inženýrských sítí</t>
  </si>
  <si>
    <t>005 21-1020.R</t>
  </si>
  <si>
    <t>Ochrana stávajících inženýrských sítí na staveništ</t>
  </si>
  <si>
    <t>005 24-1020.R</t>
  </si>
  <si>
    <t xml:space="preserve">Geodetické zaměření skutečného provedení  </t>
  </si>
  <si>
    <t/>
  </si>
  <si>
    <t>SUM</t>
  </si>
  <si>
    <t>POPUZIV</t>
  </si>
  <si>
    <t>END</t>
  </si>
  <si>
    <t>Vybudování zařízení staveniště, příjezdová cesta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</si>
</sst>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7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9" xfId="0" applyNumberFormat="1" applyFill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8" xfId="0" applyFont="1" applyBorder="1" applyAlignment="1">
      <alignment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0" fillId="6" borderId="10" xfId="0" applyFill="1" applyBorder="1" applyAlignment="1">
      <alignment vertical="top"/>
    </xf>
    <xf numFmtId="0" fontId="0" fillId="6" borderId="10" xfId="0" applyNumberFormat="1" applyFill="1" applyBorder="1" applyAlignment="1">
      <alignment vertical="top"/>
    </xf>
    <xf numFmtId="0" fontId="0" fillId="6" borderId="39" xfId="0" applyNumberFormat="1" applyFill="1" applyBorder="1" applyAlignment="1">
      <alignment horizontal="left" vertical="top" wrapText="1"/>
    </xf>
    <xf numFmtId="0" fontId="0" fillId="6" borderId="38" xfId="0" applyFill="1" applyBorder="1" applyAlignment="1">
      <alignment vertical="top" shrinkToFit="1"/>
    </xf>
    <xf numFmtId="164" fontId="0" fillId="6" borderId="39" xfId="0" applyNumberFormat="1" applyFill="1" applyBorder="1" applyAlignment="1">
      <alignment vertical="top" shrinkToFit="1"/>
    </xf>
    <xf numFmtId="4" fontId="0" fillId="6" borderId="39" xfId="0" applyNumberFormat="1" applyFill="1" applyBorder="1" applyAlignment="1">
      <alignment vertical="top" shrinkToFit="1"/>
    </xf>
    <xf numFmtId="0" fontId="0" fillId="6" borderId="39" xfId="0" applyFill="1" applyBorder="1" applyAlignment="1">
      <alignment vertical="top" shrinkToFit="1"/>
    </xf>
    <xf numFmtId="0" fontId="16" fillId="6" borderId="26" xfId="0" applyFont="1" applyFill="1" applyBorder="1" applyAlignment="1">
      <alignment vertical="top"/>
    </xf>
    <xf numFmtId="0" fontId="16" fillId="6" borderId="26" xfId="0" applyNumberFormat="1" applyFont="1" applyFill="1" applyBorder="1" applyAlignment="1">
      <alignment vertical="top"/>
    </xf>
    <xf numFmtId="0" fontId="16" fillId="6" borderId="33" xfId="0" applyNumberFormat="1" applyFont="1" applyFill="1" applyBorder="1" applyAlignment="1">
      <alignment horizontal="left" vertical="top" wrapText="1"/>
    </xf>
    <xf numFmtId="0" fontId="16" fillId="6" borderId="34" xfId="0" applyFont="1" applyFill="1" applyBorder="1" applyAlignment="1">
      <alignment vertical="top" shrinkToFit="1"/>
    </xf>
    <xf numFmtId="164" fontId="16" fillId="6" borderId="33" xfId="0" applyNumberFormat="1" applyFont="1" applyFill="1" applyBorder="1" applyAlignment="1">
      <alignment vertical="top" shrinkToFit="1"/>
    </xf>
    <xf numFmtId="4" fontId="16" fillId="6" borderId="33" xfId="0" applyNumberFormat="1" applyFont="1" applyFill="1" applyBorder="1" applyAlignment="1" applyProtection="1">
      <alignment vertical="top" shrinkToFit="1"/>
      <protection locked="0"/>
    </xf>
    <xf numFmtId="4" fontId="16" fillId="6" borderId="33" xfId="0" applyNumberFormat="1" applyFont="1" applyFill="1" applyBorder="1" applyAlignment="1">
      <alignment vertical="top" shrinkToFit="1"/>
    </xf>
    <xf numFmtId="0" fontId="16" fillId="6" borderId="33" xfId="0" applyFont="1" applyFill="1" applyBorder="1" applyAlignment="1">
      <alignment vertical="top" shrinkToFit="1"/>
    </xf>
    <xf numFmtId="0" fontId="3" fillId="2" borderId="0" xfId="0" applyFont="1" applyFill="1" applyAlignment="1">
      <alignment horizontal="left" wrapText="1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5" borderId="39" xfId="0" applyNumberFormat="1" applyFont="1" applyFill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214" t="s">
        <v>39</v>
      </c>
      <c r="B2" s="214"/>
      <c r="C2" s="214"/>
      <c r="D2" s="214"/>
      <c r="E2" s="214"/>
      <c r="F2" s="214"/>
      <c r="G2" s="214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0"/>
  <sheetViews>
    <sheetView showGridLines="0" topLeftCell="B32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46" t="s">
        <v>42</v>
      </c>
      <c r="C1" s="247"/>
      <c r="D1" s="247"/>
      <c r="E1" s="247"/>
      <c r="F1" s="247"/>
      <c r="G1" s="247"/>
      <c r="H1" s="247"/>
      <c r="I1" s="247"/>
      <c r="J1" s="248"/>
    </row>
    <row r="2" spans="1:15" ht="23.25" customHeight="1" x14ac:dyDescent="0.2">
      <c r="A2" s="4"/>
      <c r="B2" s="81" t="s">
        <v>40</v>
      </c>
      <c r="C2" s="82"/>
      <c r="D2" s="231" t="s">
        <v>46</v>
      </c>
      <c r="E2" s="232"/>
      <c r="F2" s="232"/>
      <c r="G2" s="232"/>
      <c r="H2" s="232"/>
      <c r="I2" s="232"/>
      <c r="J2" s="233"/>
      <c r="O2" s="2"/>
    </row>
    <row r="3" spans="1:15" ht="23.25" customHeight="1" x14ac:dyDescent="0.2">
      <c r="A3" s="4"/>
      <c r="B3" s="83" t="s">
        <v>45</v>
      </c>
      <c r="C3" s="84"/>
      <c r="D3" s="259" t="s">
        <v>43</v>
      </c>
      <c r="E3" s="260"/>
      <c r="F3" s="260"/>
      <c r="G3" s="260"/>
      <c r="H3" s="260"/>
      <c r="I3" s="260"/>
      <c r="J3" s="261"/>
    </row>
    <row r="4" spans="1:15" ht="23.25" hidden="1" customHeight="1" x14ac:dyDescent="0.2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">
      <c r="A5" s="4"/>
      <c r="B5" s="47" t="s">
        <v>21</v>
      </c>
      <c r="C5" s="5"/>
      <c r="D5" s="91" t="s">
        <v>47</v>
      </c>
      <c r="E5" s="26"/>
      <c r="F5" s="26"/>
      <c r="G5" s="26"/>
      <c r="H5" s="28" t="s">
        <v>33</v>
      </c>
      <c r="I5" s="91"/>
      <c r="J5" s="11"/>
    </row>
    <row r="6" spans="1:15" ht="15.75" customHeight="1" x14ac:dyDescent="0.2">
      <c r="A6" s="4"/>
      <c r="B6" s="41"/>
      <c r="C6" s="26"/>
      <c r="D6" s="91"/>
      <c r="E6" s="26"/>
      <c r="F6" s="26"/>
      <c r="G6" s="26"/>
      <c r="H6" s="28" t="s">
        <v>34</v>
      </c>
      <c r="I6" s="91"/>
      <c r="J6" s="11"/>
    </row>
    <row r="7" spans="1:15" ht="15.75" customHeight="1" x14ac:dyDescent="0.2">
      <c r="A7" s="4"/>
      <c r="B7" s="42"/>
      <c r="C7" s="92"/>
      <c r="D7" s="80"/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38"/>
      <c r="E11" s="238"/>
      <c r="F11" s="238"/>
      <c r="G11" s="238"/>
      <c r="H11" s="28" t="s">
        <v>33</v>
      </c>
      <c r="I11" s="94"/>
      <c r="J11" s="11"/>
    </row>
    <row r="12" spans="1:15" ht="15.75" customHeight="1" x14ac:dyDescent="0.2">
      <c r="A12" s="4"/>
      <c r="B12" s="41"/>
      <c r="C12" s="26"/>
      <c r="D12" s="257"/>
      <c r="E12" s="257"/>
      <c r="F12" s="257"/>
      <c r="G12" s="257"/>
      <c r="H12" s="28" t="s">
        <v>34</v>
      </c>
      <c r="I12" s="94"/>
      <c r="J12" s="11"/>
    </row>
    <row r="13" spans="1:15" ht="15.75" customHeight="1" x14ac:dyDescent="0.2">
      <c r="A13" s="4"/>
      <c r="B13" s="42"/>
      <c r="C13" s="93"/>
      <c r="D13" s="258"/>
      <c r="E13" s="258"/>
      <c r="F13" s="258"/>
      <c r="G13" s="258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37"/>
      <c r="F15" s="237"/>
      <c r="G15" s="255"/>
      <c r="H15" s="255"/>
      <c r="I15" s="255" t="s">
        <v>28</v>
      </c>
      <c r="J15" s="256"/>
    </row>
    <row r="16" spans="1:15" ht="23.25" customHeight="1" x14ac:dyDescent="0.2">
      <c r="A16" s="141" t="s">
        <v>23</v>
      </c>
      <c r="B16" s="142" t="s">
        <v>23</v>
      </c>
      <c r="C16" s="58"/>
      <c r="D16" s="59"/>
      <c r="E16" s="234"/>
      <c r="F16" s="235"/>
      <c r="G16" s="234"/>
      <c r="H16" s="235"/>
      <c r="I16" s="234">
        <f>SUMIF(F47:F56,A16,I47:I56)+SUMIF(F47:F56,"PSU",I47:I56)</f>
        <v>0</v>
      </c>
      <c r="J16" s="236"/>
    </row>
    <row r="17" spans="1:10" ht="23.25" customHeight="1" x14ac:dyDescent="0.2">
      <c r="A17" s="141" t="s">
        <v>24</v>
      </c>
      <c r="B17" s="142" t="s">
        <v>24</v>
      </c>
      <c r="C17" s="58"/>
      <c r="D17" s="59"/>
      <c r="E17" s="234"/>
      <c r="F17" s="235"/>
      <c r="G17" s="234"/>
      <c r="H17" s="235"/>
      <c r="I17" s="234">
        <f>SUMIF(F47:F56,A17,I47:I56)</f>
        <v>0</v>
      </c>
      <c r="J17" s="236"/>
    </row>
    <row r="18" spans="1:10" ht="23.25" customHeight="1" x14ac:dyDescent="0.2">
      <c r="A18" s="141" t="s">
        <v>25</v>
      </c>
      <c r="B18" s="142" t="s">
        <v>25</v>
      </c>
      <c r="C18" s="58"/>
      <c r="D18" s="59"/>
      <c r="E18" s="234"/>
      <c r="F18" s="235"/>
      <c r="G18" s="234"/>
      <c r="H18" s="235"/>
      <c r="I18" s="234">
        <f>SUMIF(F47:F56,A18,I47:I56)</f>
        <v>0</v>
      </c>
      <c r="J18" s="236"/>
    </row>
    <row r="19" spans="1:10" ht="23.25" customHeight="1" x14ac:dyDescent="0.2">
      <c r="A19" s="141" t="s">
        <v>71</v>
      </c>
      <c r="B19" s="142" t="s">
        <v>26</v>
      </c>
      <c r="C19" s="58"/>
      <c r="D19" s="59"/>
      <c r="E19" s="234"/>
      <c r="F19" s="235"/>
      <c r="G19" s="234"/>
      <c r="H19" s="235"/>
      <c r="I19" s="234">
        <f>SUMIF(F47:F56,A19,I47:I56)</f>
        <v>0</v>
      </c>
      <c r="J19" s="236"/>
    </row>
    <row r="20" spans="1:10" ht="23.25" customHeight="1" x14ac:dyDescent="0.2">
      <c r="A20" s="141" t="s">
        <v>72</v>
      </c>
      <c r="B20" s="142" t="s">
        <v>27</v>
      </c>
      <c r="C20" s="58"/>
      <c r="D20" s="59"/>
      <c r="E20" s="234"/>
      <c r="F20" s="235"/>
      <c r="G20" s="234"/>
      <c r="H20" s="235"/>
      <c r="I20" s="234">
        <f>SUMIF(F47:F56,A20,I47:I56)</f>
        <v>0</v>
      </c>
      <c r="J20" s="236"/>
    </row>
    <row r="21" spans="1:10" ht="23.25" customHeight="1" x14ac:dyDescent="0.2">
      <c r="A21" s="4"/>
      <c r="B21" s="74" t="s">
        <v>28</v>
      </c>
      <c r="C21" s="75"/>
      <c r="D21" s="76"/>
      <c r="E21" s="244"/>
      <c r="F21" s="253"/>
      <c r="G21" s="244"/>
      <c r="H21" s="253"/>
      <c r="I21" s="244">
        <f>SUM(I16:J20)</f>
        <v>0</v>
      </c>
      <c r="J21" s="245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42">
        <f>ZakladDPHSniVypocet</f>
        <v>0</v>
      </c>
      <c r="H23" s="243"/>
      <c r="I23" s="243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40">
        <f>ZakladDPHSni*SazbaDPH1/100</f>
        <v>0</v>
      </c>
      <c r="H24" s="241"/>
      <c r="I24" s="241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42">
        <f>ZakladDPHZaklVypocet</f>
        <v>0</v>
      </c>
      <c r="H25" s="243"/>
      <c r="I25" s="243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49">
        <f>ZakladDPHZakl*SazbaDPH2/100</f>
        <v>0</v>
      </c>
      <c r="H26" s="250"/>
      <c r="I26" s="250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51">
        <f>0</f>
        <v>0</v>
      </c>
      <c r="H27" s="251"/>
      <c r="I27" s="251"/>
      <c r="J27" s="63" t="str">
        <f t="shared" si="0"/>
        <v>CZK</v>
      </c>
    </row>
    <row r="28" spans="1:10" ht="27.75" hidden="1" customHeight="1" thickBot="1" x14ac:dyDescent="0.25">
      <c r="A28" s="4"/>
      <c r="B28" s="113" t="s">
        <v>22</v>
      </c>
      <c r="C28" s="114"/>
      <c r="D28" s="114"/>
      <c r="E28" s="115"/>
      <c r="F28" s="116"/>
      <c r="G28" s="254">
        <f>ZakladDPHSniVypocet+ZakladDPHZaklVypocet</f>
        <v>0</v>
      </c>
      <c r="H28" s="254"/>
      <c r="I28" s="254"/>
      <c r="J28" s="117" t="str">
        <f t="shared" si="0"/>
        <v>CZK</v>
      </c>
    </row>
    <row r="29" spans="1:10" ht="27.75" customHeight="1" thickBot="1" x14ac:dyDescent="0.25">
      <c r="A29" s="4"/>
      <c r="B29" s="113" t="s">
        <v>35</v>
      </c>
      <c r="C29" s="118"/>
      <c r="D29" s="118"/>
      <c r="E29" s="118"/>
      <c r="F29" s="118"/>
      <c r="G29" s="252">
        <f>ZakladDPHSni+DPHSni+ZakladDPHZakl+DPHZakl+Zaokrouhleni</f>
        <v>0</v>
      </c>
      <c r="H29" s="252"/>
      <c r="I29" s="252"/>
      <c r="J29" s="119" t="s">
        <v>50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43662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39" t="s">
        <v>2</v>
      </c>
      <c r="E35" s="239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10" ht="25.5" hidden="1" customHeight="1" x14ac:dyDescent="0.2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10" ht="25.5" hidden="1" customHeight="1" x14ac:dyDescent="0.2">
      <c r="A39" s="97">
        <v>0</v>
      </c>
      <c r="B39" s="103" t="s">
        <v>48</v>
      </c>
      <c r="C39" s="222" t="s">
        <v>46</v>
      </c>
      <c r="D39" s="223"/>
      <c r="E39" s="223"/>
      <c r="F39" s="108">
        <f>'Rozpočet Pol'!AC65</f>
        <v>0</v>
      </c>
      <c r="G39" s="109">
        <f>'Rozpočet Pol'!AD65</f>
        <v>0</v>
      </c>
      <c r="H39" s="110">
        <f>(F39*SazbaDPH1/100)+(G39*SazbaDPH2/100)</f>
        <v>0</v>
      </c>
      <c r="I39" s="110">
        <f>F39+G39+H39</f>
        <v>0</v>
      </c>
      <c r="J39" s="104" t="str">
        <f>IF(CenaCelkemVypocet=0,"",I39/CenaCelkemVypocet*100)</f>
        <v/>
      </c>
    </row>
    <row r="40" spans="1:10" ht="25.5" hidden="1" customHeight="1" x14ac:dyDescent="0.2">
      <c r="A40" s="97"/>
      <c r="B40" s="224" t="s">
        <v>49</v>
      </c>
      <c r="C40" s="225"/>
      <c r="D40" s="225"/>
      <c r="E40" s="226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4" spans="1:10" ht="15.75" x14ac:dyDescent="0.25">
      <c r="B44" s="120" t="s">
        <v>51</v>
      </c>
    </row>
    <row r="46" spans="1:10" ht="25.5" customHeight="1" x14ac:dyDescent="0.2">
      <c r="A46" s="121"/>
      <c r="B46" s="125" t="s">
        <v>16</v>
      </c>
      <c r="C46" s="125" t="s">
        <v>5</v>
      </c>
      <c r="D46" s="126"/>
      <c r="E46" s="126"/>
      <c r="F46" s="129" t="s">
        <v>52</v>
      </c>
      <c r="G46" s="129"/>
      <c r="H46" s="129"/>
      <c r="I46" s="227" t="s">
        <v>28</v>
      </c>
      <c r="J46" s="227"/>
    </row>
    <row r="47" spans="1:10" ht="25.5" customHeight="1" x14ac:dyDescent="0.2">
      <c r="A47" s="122"/>
      <c r="B47" s="130" t="s">
        <v>53</v>
      </c>
      <c r="C47" s="229" t="s">
        <v>54</v>
      </c>
      <c r="D47" s="230"/>
      <c r="E47" s="230"/>
      <c r="F47" s="132" t="s">
        <v>23</v>
      </c>
      <c r="G47" s="133"/>
      <c r="H47" s="133"/>
      <c r="I47" s="228">
        <f>'Rozpočet Pol'!G8</f>
        <v>0</v>
      </c>
      <c r="J47" s="228"/>
    </row>
    <row r="48" spans="1:10" ht="25.5" customHeight="1" x14ac:dyDescent="0.2">
      <c r="A48" s="122"/>
      <c r="B48" s="124" t="s">
        <v>55</v>
      </c>
      <c r="C48" s="216" t="s">
        <v>56</v>
      </c>
      <c r="D48" s="217"/>
      <c r="E48" s="217"/>
      <c r="F48" s="134" t="s">
        <v>23</v>
      </c>
      <c r="G48" s="135"/>
      <c r="H48" s="135"/>
      <c r="I48" s="215">
        <f>'Rozpočet Pol'!G22</f>
        <v>0</v>
      </c>
      <c r="J48" s="215"/>
    </row>
    <row r="49" spans="1:10" ht="25.5" customHeight="1" x14ac:dyDescent="0.2">
      <c r="A49" s="122"/>
      <c r="B49" s="124" t="s">
        <v>57</v>
      </c>
      <c r="C49" s="216" t="s">
        <v>58</v>
      </c>
      <c r="D49" s="217"/>
      <c r="E49" s="217"/>
      <c r="F49" s="134" t="s">
        <v>23</v>
      </c>
      <c r="G49" s="135"/>
      <c r="H49" s="135"/>
      <c r="I49" s="215">
        <f>'Rozpočet Pol'!G26</f>
        <v>0</v>
      </c>
      <c r="J49" s="215"/>
    </row>
    <row r="50" spans="1:10" ht="25.5" customHeight="1" x14ac:dyDescent="0.2">
      <c r="A50" s="122"/>
      <c r="B50" s="124" t="s">
        <v>59</v>
      </c>
      <c r="C50" s="216" t="s">
        <v>60</v>
      </c>
      <c r="D50" s="217"/>
      <c r="E50" s="217"/>
      <c r="F50" s="134" t="s">
        <v>23</v>
      </c>
      <c r="G50" s="135"/>
      <c r="H50" s="135"/>
      <c r="I50" s="215">
        <f>'Rozpočet Pol'!G33</f>
        <v>0</v>
      </c>
      <c r="J50" s="215"/>
    </row>
    <row r="51" spans="1:10" ht="25.5" customHeight="1" x14ac:dyDescent="0.2">
      <c r="A51" s="122"/>
      <c r="B51" s="124" t="s">
        <v>61</v>
      </c>
      <c r="C51" s="216" t="s">
        <v>62</v>
      </c>
      <c r="D51" s="217"/>
      <c r="E51" s="217"/>
      <c r="F51" s="134" t="s">
        <v>23</v>
      </c>
      <c r="G51" s="135"/>
      <c r="H51" s="135"/>
      <c r="I51" s="215">
        <f>'Rozpočet Pol'!G35</f>
        <v>0</v>
      </c>
      <c r="J51" s="215"/>
    </row>
    <row r="52" spans="1:10" ht="25.5" customHeight="1" x14ac:dyDescent="0.2">
      <c r="A52" s="122"/>
      <c r="B52" s="124" t="s">
        <v>63</v>
      </c>
      <c r="C52" s="216" t="s">
        <v>64</v>
      </c>
      <c r="D52" s="217"/>
      <c r="E52" s="217"/>
      <c r="F52" s="134" t="s">
        <v>23</v>
      </c>
      <c r="G52" s="135"/>
      <c r="H52" s="135"/>
      <c r="I52" s="215">
        <f>'Rozpočet Pol'!G37</f>
        <v>0</v>
      </c>
      <c r="J52" s="215"/>
    </row>
    <row r="53" spans="1:10" ht="25.5" customHeight="1" x14ac:dyDescent="0.2">
      <c r="A53" s="122"/>
      <c r="B53" s="124" t="s">
        <v>65</v>
      </c>
      <c r="C53" s="216" t="s">
        <v>66</v>
      </c>
      <c r="D53" s="217"/>
      <c r="E53" s="217"/>
      <c r="F53" s="134" t="s">
        <v>23</v>
      </c>
      <c r="G53" s="135"/>
      <c r="H53" s="135"/>
      <c r="I53" s="215">
        <f>'Rozpočet Pol'!G41</f>
        <v>0</v>
      </c>
      <c r="J53" s="215"/>
    </row>
    <row r="54" spans="1:10" ht="25.5" customHeight="1" x14ac:dyDescent="0.2">
      <c r="A54" s="122"/>
      <c r="B54" s="124" t="s">
        <v>67</v>
      </c>
      <c r="C54" s="216" t="s">
        <v>68</v>
      </c>
      <c r="D54" s="217"/>
      <c r="E54" s="217"/>
      <c r="F54" s="134" t="s">
        <v>24</v>
      </c>
      <c r="G54" s="135"/>
      <c r="H54" s="135"/>
      <c r="I54" s="215">
        <f>'Rozpočet Pol'!G43</f>
        <v>0</v>
      </c>
      <c r="J54" s="215"/>
    </row>
    <row r="55" spans="1:10" ht="25.5" customHeight="1" x14ac:dyDescent="0.2">
      <c r="A55" s="122"/>
      <c r="B55" s="124" t="s">
        <v>69</v>
      </c>
      <c r="C55" s="216" t="s">
        <v>70</v>
      </c>
      <c r="D55" s="217"/>
      <c r="E55" s="217"/>
      <c r="F55" s="134" t="s">
        <v>24</v>
      </c>
      <c r="G55" s="135"/>
      <c r="H55" s="135"/>
      <c r="I55" s="215">
        <f>'Rozpočet Pol'!G47</f>
        <v>0</v>
      </c>
      <c r="J55" s="215"/>
    </row>
    <row r="56" spans="1:10" ht="25.5" customHeight="1" x14ac:dyDescent="0.2">
      <c r="A56" s="122"/>
      <c r="B56" s="131" t="s">
        <v>71</v>
      </c>
      <c r="C56" s="219" t="s">
        <v>26</v>
      </c>
      <c r="D56" s="220"/>
      <c r="E56" s="220"/>
      <c r="F56" s="136" t="s">
        <v>71</v>
      </c>
      <c r="G56" s="137"/>
      <c r="H56" s="137"/>
      <c r="I56" s="218">
        <f>'Rozpočet Pol'!G56</f>
        <v>0</v>
      </c>
      <c r="J56" s="218"/>
    </row>
    <row r="57" spans="1:10" ht="25.5" customHeight="1" x14ac:dyDescent="0.2">
      <c r="A57" s="123"/>
      <c r="B57" s="127" t="s">
        <v>1</v>
      </c>
      <c r="C57" s="127"/>
      <c r="D57" s="128"/>
      <c r="E57" s="128"/>
      <c r="F57" s="138"/>
      <c r="G57" s="139"/>
      <c r="H57" s="139"/>
      <c r="I57" s="221">
        <f>SUM(I47:I56)</f>
        <v>0</v>
      </c>
      <c r="J57" s="221"/>
    </row>
    <row r="58" spans="1:10" x14ac:dyDescent="0.2">
      <c r="F58" s="140"/>
      <c r="G58" s="96"/>
      <c r="H58" s="140"/>
      <c r="I58" s="96"/>
      <c r="J58" s="96"/>
    </row>
    <row r="59" spans="1:10" x14ac:dyDescent="0.2">
      <c r="F59" s="140"/>
      <c r="G59" s="96"/>
      <c r="H59" s="140"/>
      <c r="I59" s="96"/>
      <c r="J59" s="96"/>
    </row>
    <row r="60" spans="1:10" x14ac:dyDescent="0.2">
      <c r="F60" s="140"/>
      <c r="G60" s="96"/>
      <c r="H60" s="140"/>
      <c r="I60" s="96"/>
      <c r="J60" s="9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9"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  <mergeCell ref="E20:F20"/>
    <mergeCell ref="I20:J20"/>
    <mergeCell ref="I21:J21"/>
    <mergeCell ref="G19:H19"/>
    <mergeCell ref="G20:H20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C39:E39"/>
    <mergeCell ref="B40:E40"/>
    <mergeCell ref="I46:J46"/>
    <mergeCell ref="I47:J47"/>
    <mergeCell ref="C47:E47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  <mergeCell ref="C53:E53"/>
    <mergeCell ref="I54:J54"/>
    <mergeCell ref="C54:E54"/>
    <mergeCell ref="I55:J55"/>
    <mergeCell ref="C55:E55"/>
    <mergeCell ref="I56:J56"/>
    <mergeCell ref="C56:E56"/>
    <mergeCell ref="I57:J57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62" t="s">
        <v>6</v>
      </c>
      <c r="B1" s="262"/>
      <c r="C1" s="263"/>
      <c r="D1" s="262"/>
      <c r="E1" s="262"/>
      <c r="F1" s="262"/>
      <c r="G1" s="262"/>
    </row>
    <row r="2" spans="1:7" ht="24.95" customHeight="1" x14ac:dyDescent="0.2">
      <c r="A2" s="79" t="s">
        <v>41</v>
      </c>
      <c r="B2" s="78"/>
      <c r="C2" s="264"/>
      <c r="D2" s="264"/>
      <c r="E2" s="264"/>
      <c r="F2" s="264"/>
      <c r="G2" s="265"/>
    </row>
    <row r="3" spans="1:7" ht="24.95" hidden="1" customHeight="1" x14ac:dyDescent="0.2">
      <c r="A3" s="79" t="s">
        <v>7</v>
      </c>
      <c r="B3" s="78"/>
      <c r="C3" s="264"/>
      <c r="D3" s="264"/>
      <c r="E3" s="264"/>
      <c r="F3" s="264"/>
      <c r="G3" s="265"/>
    </row>
    <row r="4" spans="1:7" ht="24.95" hidden="1" customHeight="1" x14ac:dyDescent="0.2">
      <c r="A4" s="79" t="s">
        <v>8</v>
      </c>
      <c r="B4" s="78"/>
      <c r="C4" s="264"/>
      <c r="D4" s="264"/>
      <c r="E4" s="264"/>
      <c r="F4" s="264"/>
      <c r="G4" s="265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75"/>
  <sheetViews>
    <sheetView tabSelected="1" topLeftCell="A36" workbookViewId="0">
      <selection activeCell="C58" sqref="C58"/>
    </sheetView>
  </sheetViews>
  <sheetFormatPr defaultRowHeight="12.75" outlineLevelRow="1" x14ac:dyDescent="0.2"/>
  <cols>
    <col min="1" max="1" width="4.28515625" customWidth="1"/>
    <col min="2" max="2" width="14.42578125" style="95" customWidth="1"/>
    <col min="3" max="3" width="38.28515625" style="95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6" max="21" width="0" hidden="1" customWidth="1"/>
    <col min="29" max="39" width="0" hidden="1" customWidth="1"/>
  </cols>
  <sheetData>
    <row r="1" spans="1:60" ht="15.75" customHeight="1" x14ac:dyDescent="0.25">
      <c r="A1" s="278" t="s">
        <v>6</v>
      </c>
      <c r="B1" s="278"/>
      <c r="C1" s="278"/>
      <c r="D1" s="278"/>
      <c r="E1" s="278"/>
      <c r="F1" s="278"/>
      <c r="G1" s="278"/>
      <c r="AE1" t="s">
        <v>74</v>
      </c>
    </row>
    <row r="2" spans="1:60" ht="24.95" customHeight="1" x14ac:dyDescent="0.2">
      <c r="A2" s="145" t="s">
        <v>73</v>
      </c>
      <c r="B2" s="143"/>
      <c r="C2" s="279" t="s">
        <v>46</v>
      </c>
      <c r="D2" s="280"/>
      <c r="E2" s="280"/>
      <c r="F2" s="280"/>
      <c r="G2" s="281"/>
      <c r="AE2" t="s">
        <v>75</v>
      </c>
    </row>
    <row r="3" spans="1:60" ht="24.95" customHeight="1" x14ac:dyDescent="0.2">
      <c r="A3" s="146" t="s">
        <v>7</v>
      </c>
      <c r="B3" s="144"/>
      <c r="C3" s="282" t="s">
        <v>43</v>
      </c>
      <c r="D3" s="283"/>
      <c r="E3" s="283"/>
      <c r="F3" s="283"/>
      <c r="G3" s="284"/>
      <c r="AE3" t="s">
        <v>76</v>
      </c>
    </row>
    <row r="4" spans="1:60" ht="24.95" hidden="1" customHeight="1" x14ac:dyDescent="0.2">
      <c r="A4" s="146" t="s">
        <v>8</v>
      </c>
      <c r="B4" s="144"/>
      <c r="C4" s="282"/>
      <c r="D4" s="283"/>
      <c r="E4" s="283"/>
      <c r="F4" s="283"/>
      <c r="G4" s="284"/>
      <c r="AE4" t="s">
        <v>77</v>
      </c>
    </row>
    <row r="5" spans="1:60" hidden="1" x14ac:dyDescent="0.2">
      <c r="A5" s="147" t="s">
        <v>78</v>
      </c>
      <c r="B5" s="148"/>
      <c r="C5" s="149"/>
      <c r="D5" s="150"/>
      <c r="E5" s="150"/>
      <c r="F5" s="150"/>
      <c r="G5" s="151"/>
      <c r="AE5" t="s">
        <v>79</v>
      </c>
    </row>
    <row r="7" spans="1:60" ht="38.25" x14ac:dyDescent="0.2">
      <c r="A7" s="156" t="s">
        <v>80</v>
      </c>
      <c r="B7" s="157" t="s">
        <v>81</v>
      </c>
      <c r="C7" s="157" t="s">
        <v>82</v>
      </c>
      <c r="D7" s="156" t="s">
        <v>83</v>
      </c>
      <c r="E7" s="156" t="s">
        <v>84</v>
      </c>
      <c r="F7" s="152" t="s">
        <v>85</v>
      </c>
      <c r="G7" s="173" t="s">
        <v>28</v>
      </c>
      <c r="H7" s="174" t="s">
        <v>29</v>
      </c>
      <c r="I7" s="174" t="s">
        <v>86</v>
      </c>
      <c r="J7" s="174" t="s">
        <v>30</v>
      </c>
      <c r="K7" s="174" t="s">
        <v>87</v>
      </c>
      <c r="L7" s="174" t="s">
        <v>88</v>
      </c>
      <c r="M7" s="174" t="s">
        <v>89</v>
      </c>
      <c r="N7" s="174" t="s">
        <v>90</v>
      </c>
      <c r="O7" s="174" t="s">
        <v>91</v>
      </c>
      <c r="P7" s="174" t="s">
        <v>92</v>
      </c>
      <c r="Q7" s="174" t="s">
        <v>93</v>
      </c>
      <c r="R7" s="174" t="s">
        <v>94</v>
      </c>
      <c r="S7" s="174" t="s">
        <v>95</v>
      </c>
      <c r="T7" s="174" t="s">
        <v>96</v>
      </c>
      <c r="U7" s="159" t="s">
        <v>97</v>
      </c>
    </row>
    <row r="8" spans="1:60" x14ac:dyDescent="0.2">
      <c r="A8" s="175" t="s">
        <v>98</v>
      </c>
      <c r="B8" s="176" t="s">
        <v>53</v>
      </c>
      <c r="C8" s="177" t="s">
        <v>54</v>
      </c>
      <c r="D8" s="178"/>
      <c r="E8" s="179"/>
      <c r="F8" s="180"/>
      <c r="G8" s="180">
        <f>SUMIF(AE9:AE21,"&lt;&gt;NOR",G9:G21)</f>
        <v>0</v>
      </c>
      <c r="H8" s="180"/>
      <c r="I8" s="180">
        <f>SUM(I9:I21)</f>
        <v>0</v>
      </c>
      <c r="J8" s="180"/>
      <c r="K8" s="180">
        <f>SUM(K9:K21)</f>
        <v>0</v>
      </c>
      <c r="L8" s="180"/>
      <c r="M8" s="180">
        <f>SUM(M9:M21)</f>
        <v>0</v>
      </c>
      <c r="N8" s="158"/>
      <c r="O8" s="158">
        <f>SUM(O9:O21)</f>
        <v>0</v>
      </c>
      <c r="P8" s="158"/>
      <c r="Q8" s="158">
        <f>SUM(Q9:Q21)</f>
        <v>0</v>
      </c>
      <c r="R8" s="158"/>
      <c r="S8" s="158"/>
      <c r="T8" s="175"/>
      <c r="U8" s="158">
        <f>SUM(U9:U21)</f>
        <v>236.82</v>
      </c>
      <c r="AE8" t="s">
        <v>99</v>
      </c>
    </row>
    <row r="9" spans="1:60" outlineLevel="1" x14ac:dyDescent="0.2">
      <c r="A9" s="154">
        <v>1</v>
      </c>
      <c r="B9" s="160" t="s">
        <v>100</v>
      </c>
      <c r="C9" s="193" t="s">
        <v>101</v>
      </c>
      <c r="D9" s="162" t="s">
        <v>102</v>
      </c>
      <c r="E9" s="168">
        <v>4.4000000000000004</v>
      </c>
      <c r="F9" s="170"/>
      <c r="G9" s="171">
        <f t="shared" ref="G9:G21" si="0">ROUND(E9*F9,2)</f>
        <v>0</v>
      </c>
      <c r="H9" s="170"/>
      <c r="I9" s="171">
        <f t="shared" ref="I9:I21" si="1">ROUND(E9*H9,2)</f>
        <v>0</v>
      </c>
      <c r="J9" s="170"/>
      <c r="K9" s="171">
        <f t="shared" ref="K9:K21" si="2">ROUND(E9*J9,2)</f>
        <v>0</v>
      </c>
      <c r="L9" s="171">
        <v>21</v>
      </c>
      <c r="M9" s="171">
        <f t="shared" ref="M9:M21" si="3">G9*(1+L9/100)</f>
        <v>0</v>
      </c>
      <c r="N9" s="163">
        <v>0</v>
      </c>
      <c r="O9" s="163">
        <f t="shared" ref="O9:O21" si="4">ROUND(E9*N9,5)</f>
        <v>0</v>
      </c>
      <c r="P9" s="163">
        <v>0</v>
      </c>
      <c r="Q9" s="163">
        <f t="shared" ref="Q9:Q21" si="5">ROUND(E9*P9,5)</f>
        <v>0</v>
      </c>
      <c r="R9" s="163"/>
      <c r="S9" s="163"/>
      <c r="T9" s="164">
        <v>0.36499999999999999</v>
      </c>
      <c r="U9" s="163">
        <f t="shared" ref="U9:U21" si="6">ROUND(E9*T9,2)</f>
        <v>1.61</v>
      </c>
      <c r="V9" s="153"/>
      <c r="W9" s="153"/>
      <c r="X9" s="153"/>
      <c r="Y9" s="153"/>
      <c r="Z9" s="153"/>
      <c r="AA9" s="153"/>
      <c r="AB9" s="153"/>
      <c r="AC9" s="153"/>
      <c r="AD9" s="153"/>
      <c r="AE9" s="153" t="s">
        <v>103</v>
      </c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outlineLevel="1" x14ac:dyDescent="0.2">
      <c r="A10" s="154">
        <v>2</v>
      </c>
      <c r="B10" s="160" t="s">
        <v>104</v>
      </c>
      <c r="C10" s="193" t="s">
        <v>105</v>
      </c>
      <c r="D10" s="162" t="s">
        <v>102</v>
      </c>
      <c r="E10" s="168">
        <v>4.4000000000000004</v>
      </c>
      <c r="F10" s="170"/>
      <c r="G10" s="171">
        <f t="shared" si="0"/>
        <v>0</v>
      </c>
      <c r="H10" s="170"/>
      <c r="I10" s="171">
        <f t="shared" si="1"/>
        <v>0</v>
      </c>
      <c r="J10" s="170"/>
      <c r="K10" s="171">
        <f t="shared" si="2"/>
        <v>0</v>
      </c>
      <c r="L10" s="171">
        <v>21</v>
      </c>
      <c r="M10" s="171">
        <f t="shared" si="3"/>
        <v>0</v>
      </c>
      <c r="N10" s="163">
        <v>0</v>
      </c>
      <c r="O10" s="163">
        <f t="shared" si="4"/>
        <v>0</v>
      </c>
      <c r="P10" s="163">
        <v>0</v>
      </c>
      <c r="Q10" s="163">
        <f t="shared" si="5"/>
        <v>0</v>
      </c>
      <c r="R10" s="163"/>
      <c r="S10" s="163"/>
      <c r="T10" s="164">
        <v>0.64680000000000004</v>
      </c>
      <c r="U10" s="163">
        <f t="shared" si="6"/>
        <v>2.85</v>
      </c>
      <c r="V10" s="153"/>
      <c r="W10" s="153"/>
      <c r="X10" s="153"/>
      <c r="Y10" s="153"/>
      <c r="Z10" s="153"/>
      <c r="AA10" s="153"/>
      <c r="AB10" s="153"/>
      <c r="AC10" s="153"/>
      <c r="AD10" s="153"/>
      <c r="AE10" s="153" t="s">
        <v>103</v>
      </c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</row>
    <row r="11" spans="1:60" outlineLevel="1" x14ac:dyDescent="0.2">
      <c r="A11" s="154">
        <v>3</v>
      </c>
      <c r="B11" s="160" t="s">
        <v>106</v>
      </c>
      <c r="C11" s="193" t="s">
        <v>107</v>
      </c>
      <c r="D11" s="162" t="s">
        <v>102</v>
      </c>
      <c r="E11" s="168">
        <v>937.5</v>
      </c>
      <c r="F11" s="170"/>
      <c r="G11" s="171">
        <f t="shared" si="0"/>
        <v>0</v>
      </c>
      <c r="H11" s="170"/>
      <c r="I11" s="171">
        <f t="shared" si="1"/>
        <v>0</v>
      </c>
      <c r="J11" s="170"/>
      <c r="K11" s="171">
        <f t="shared" si="2"/>
        <v>0</v>
      </c>
      <c r="L11" s="171">
        <v>21</v>
      </c>
      <c r="M11" s="171">
        <f t="shared" si="3"/>
        <v>0</v>
      </c>
      <c r="N11" s="163">
        <v>0</v>
      </c>
      <c r="O11" s="163">
        <f t="shared" si="4"/>
        <v>0</v>
      </c>
      <c r="P11" s="163">
        <v>0</v>
      </c>
      <c r="Q11" s="163">
        <f t="shared" si="5"/>
        <v>0</v>
      </c>
      <c r="R11" s="163"/>
      <c r="S11" s="163"/>
      <c r="T11" s="164">
        <v>5.2999999999999999E-2</v>
      </c>
      <c r="U11" s="163">
        <f t="shared" si="6"/>
        <v>49.69</v>
      </c>
      <c r="V11" s="153"/>
      <c r="W11" s="153"/>
      <c r="X11" s="153"/>
      <c r="Y11" s="153"/>
      <c r="Z11" s="153"/>
      <c r="AA11" s="153"/>
      <c r="AB11" s="153"/>
      <c r="AC11" s="153"/>
      <c r="AD11" s="153"/>
      <c r="AE11" s="153" t="s">
        <v>103</v>
      </c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ht="22.5" outlineLevel="1" x14ac:dyDescent="0.2">
      <c r="A12" s="154">
        <v>4</v>
      </c>
      <c r="B12" s="160" t="s">
        <v>108</v>
      </c>
      <c r="C12" s="193" t="s">
        <v>109</v>
      </c>
      <c r="D12" s="162" t="s">
        <v>102</v>
      </c>
      <c r="E12" s="168">
        <v>937.5</v>
      </c>
      <c r="F12" s="170"/>
      <c r="G12" s="171">
        <f t="shared" si="0"/>
        <v>0</v>
      </c>
      <c r="H12" s="170"/>
      <c r="I12" s="171">
        <f t="shared" si="1"/>
        <v>0</v>
      </c>
      <c r="J12" s="170"/>
      <c r="K12" s="171">
        <f t="shared" si="2"/>
        <v>0</v>
      </c>
      <c r="L12" s="171">
        <v>21</v>
      </c>
      <c r="M12" s="171">
        <f t="shared" si="3"/>
        <v>0</v>
      </c>
      <c r="N12" s="163">
        <v>0</v>
      </c>
      <c r="O12" s="163">
        <f t="shared" si="4"/>
        <v>0</v>
      </c>
      <c r="P12" s="163">
        <v>0</v>
      </c>
      <c r="Q12" s="163">
        <f t="shared" si="5"/>
        <v>0</v>
      </c>
      <c r="R12" s="163"/>
      <c r="S12" s="163"/>
      <c r="T12" s="164">
        <v>1.0999999999999999E-2</v>
      </c>
      <c r="U12" s="163">
        <f t="shared" si="6"/>
        <v>10.31</v>
      </c>
      <c r="V12" s="153"/>
      <c r="W12" s="153"/>
      <c r="X12" s="153"/>
      <c r="Y12" s="153"/>
      <c r="Z12" s="153"/>
      <c r="AA12" s="153"/>
      <c r="AB12" s="153"/>
      <c r="AC12" s="153"/>
      <c r="AD12" s="153"/>
      <c r="AE12" s="153" t="s">
        <v>103</v>
      </c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1:60" ht="22.5" outlineLevel="1" x14ac:dyDescent="0.2">
      <c r="A13" s="154">
        <v>5</v>
      </c>
      <c r="B13" s="160" t="s">
        <v>110</v>
      </c>
      <c r="C13" s="193" t="s">
        <v>111</v>
      </c>
      <c r="D13" s="162" t="s">
        <v>102</v>
      </c>
      <c r="E13" s="168">
        <v>937.5</v>
      </c>
      <c r="F13" s="170"/>
      <c r="G13" s="171">
        <f t="shared" si="0"/>
        <v>0</v>
      </c>
      <c r="H13" s="170"/>
      <c r="I13" s="171">
        <f t="shared" si="1"/>
        <v>0</v>
      </c>
      <c r="J13" s="170"/>
      <c r="K13" s="171">
        <f t="shared" si="2"/>
        <v>0</v>
      </c>
      <c r="L13" s="171">
        <v>21</v>
      </c>
      <c r="M13" s="171">
        <f t="shared" si="3"/>
        <v>0</v>
      </c>
      <c r="N13" s="163">
        <v>0</v>
      </c>
      <c r="O13" s="163">
        <f t="shared" si="4"/>
        <v>0</v>
      </c>
      <c r="P13" s="163">
        <v>0</v>
      </c>
      <c r="Q13" s="163">
        <f t="shared" si="5"/>
        <v>0</v>
      </c>
      <c r="R13" s="163"/>
      <c r="S13" s="163"/>
      <c r="T13" s="164">
        <v>5.3999999999999999E-2</v>
      </c>
      <c r="U13" s="163">
        <f t="shared" si="6"/>
        <v>50.63</v>
      </c>
      <c r="V13" s="153"/>
      <c r="W13" s="153"/>
      <c r="X13" s="153"/>
      <c r="Y13" s="153"/>
      <c r="Z13" s="153"/>
      <c r="AA13" s="153"/>
      <c r="AB13" s="153"/>
      <c r="AC13" s="153"/>
      <c r="AD13" s="153"/>
      <c r="AE13" s="153" t="s">
        <v>103</v>
      </c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1:60" outlineLevel="1" x14ac:dyDescent="0.2">
      <c r="A14" s="154">
        <v>6</v>
      </c>
      <c r="B14" s="160" t="s">
        <v>112</v>
      </c>
      <c r="C14" s="193" t="s">
        <v>113</v>
      </c>
      <c r="D14" s="162" t="s">
        <v>114</v>
      </c>
      <c r="E14" s="168">
        <v>1087</v>
      </c>
      <c r="F14" s="170"/>
      <c r="G14" s="171">
        <f t="shared" si="0"/>
        <v>0</v>
      </c>
      <c r="H14" s="170"/>
      <c r="I14" s="171">
        <f t="shared" si="1"/>
        <v>0</v>
      </c>
      <c r="J14" s="170"/>
      <c r="K14" s="171">
        <f t="shared" si="2"/>
        <v>0</v>
      </c>
      <c r="L14" s="171">
        <v>21</v>
      </c>
      <c r="M14" s="171">
        <f t="shared" si="3"/>
        <v>0</v>
      </c>
      <c r="N14" s="163">
        <v>0</v>
      </c>
      <c r="O14" s="163">
        <f t="shared" si="4"/>
        <v>0</v>
      </c>
      <c r="P14" s="163">
        <v>0</v>
      </c>
      <c r="Q14" s="163">
        <f t="shared" si="5"/>
        <v>0</v>
      </c>
      <c r="R14" s="163"/>
      <c r="S14" s="163"/>
      <c r="T14" s="164">
        <v>1.2E-2</v>
      </c>
      <c r="U14" s="163">
        <f t="shared" si="6"/>
        <v>13.04</v>
      </c>
      <c r="V14" s="153"/>
      <c r="W14" s="153"/>
      <c r="X14" s="153"/>
      <c r="Y14" s="153"/>
      <c r="Z14" s="153"/>
      <c r="AA14" s="153"/>
      <c r="AB14" s="153"/>
      <c r="AC14" s="153"/>
      <c r="AD14" s="153"/>
      <c r="AE14" s="153" t="s">
        <v>103</v>
      </c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60" outlineLevel="1" x14ac:dyDescent="0.2">
      <c r="A15" s="154">
        <v>7</v>
      </c>
      <c r="B15" s="160" t="s">
        <v>106</v>
      </c>
      <c r="C15" s="193" t="s">
        <v>107</v>
      </c>
      <c r="D15" s="162" t="s">
        <v>102</v>
      </c>
      <c r="E15" s="168">
        <v>151.35</v>
      </c>
      <c r="F15" s="170"/>
      <c r="G15" s="171">
        <f t="shared" si="0"/>
        <v>0</v>
      </c>
      <c r="H15" s="170"/>
      <c r="I15" s="171">
        <f t="shared" si="1"/>
        <v>0</v>
      </c>
      <c r="J15" s="170"/>
      <c r="K15" s="171">
        <f t="shared" si="2"/>
        <v>0</v>
      </c>
      <c r="L15" s="171">
        <v>21</v>
      </c>
      <c r="M15" s="171">
        <f t="shared" si="3"/>
        <v>0</v>
      </c>
      <c r="N15" s="163">
        <v>0</v>
      </c>
      <c r="O15" s="163">
        <f t="shared" si="4"/>
        <v>0</v>
      </c>
      <c r="P15" s="163">
        <v>0</v>
      </c>
      <c r="Q15" s="163">
        <f t="shared" si="5"/>
        <v>0</v>
      </c>
      <c r="R15" s="163"/>
      <c r="S15" s="163"/>
      <c r="T15" s="164">
        <v>5.2999999999999999E-2</v>
      </c>
      <c r="U15" s="163">
        <f t="shared" si="6"/>
        <v>8.02</v>
      </c>
      <c r="V15" s="153"/>
      <c r="W15" s="153"/>
      <c r="X15" s="153"/>
      <c r="Y15" s="153"/>
      <c r="Z15" s="153"/>
      <c r="AA15" s="153"/>
      <c r="AB15" s="153"/>
      <c r="AC15" s="153"/>
      <c r="AD15" s="153"/>
      <c r="AE15" s="153" t="s">
        <v>103</v>
      </c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60" outlineLevel="1" x14ac:dyDescent="0.2">
      <c r="A16" s="154">
        <v>8</v>
      </c>
      <c r="B16" s="160" t="s">
        <v>108</v>
      </c>
      <c r="C16" s="193" t="s">
        <v>115</v>
      </c>
      <c r="D16" s="162" t="s">
        <v>102</v>
      </c>
      <c r="E16" s="168">
        <v>151.35</v>
      </c>
      <c r="F16" s="170"/>
      <c r="G16" s="171">
        <f t="shared" si="0"/>
        <v>0</v>
      </c>
      <c r="H16" s="170"/>
      <c r="I16" s="171">
        <f t="shared" si="1"/>
        <v>0</v>
      </c>
      <c r="J16" s="170"/>
      <c r="K16" s="171">
        <f t="shared" si="2"/>
        <v>0</v>
      </c>
      <c r="L16" s="171">
        <v>21</v>
      </c>
      <c r="M16" s="171">
        <f t="shared" si="3"/>
        <v>0</v>
      </c>
      <c r="N16" s="163">
        <v>0</v>
      </c>
      <c r="O16" s="163">
        <f t="shared" si="4"/>
        <v>0</v>
      </c>
      <c r="P16" s="163">
        <v>0</v>
      </c>
      <c r="Q16" s="163">
        <f t="shared" si="5"/>
        <v>0</v>
      </c>
      <c r="R16" s="163"/>
      <c r="S16" s="163"/>
      <c r="T16" s="164">
        <v>1.0999999999999999E-2</v>
      </c>
      <c r="U16" s="163">
        <f t="shared" si="6"/>
        <v>1.66</v>
      </c>
      <c r="V16" s="153"/>
      <c r="W16" s="153"/>
      <c r="X16" s="153"/>
      <c r="Y16" s="153"/>
      <c r="Z16" s="153"/>
      <c r="AA16" s="153"/>
      <c r="AB16" s="153"/>
      <c r="AC16" s="153"/>
      <c r="AD16" s="153"/>
      <c r="AE16" s="153" t="s">
        <v>103</v>
      </c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ht="22.5" outlineLevel="1" x14ac:dyDescent="0.2">
      <c r="A17" s="154">
        <v>9</v>
      </c>
      <c r="B17" s="160" t="s">
        <v>110</v>
      </c>
      <c r="C17" s="193" t="s">
        <v>116</v>
      </c>
      <c r="D17" s="162" t="s">
        <v>102</v>
      </c>
      <c r="E17" s="168">
        <v>151.35</v>
      </c>
      <c r="F17" s="170"/>
      <c r="G17" s="171">
        <f t="shared" si="0"/>
        <v>0</v>
      </c>
      <c r="H17" s="170"/>
      <c r="I17" s="171">
        <f t="shared" si="1"/>
        <v>0</v>
      </c>
      <c r="J17" s="170"/>
      <c r="K17" s="171">
        <f t="shared" si="2"/>
        <v>0</v>
      </c>
      <c r="L17" s="171">
        <v>21</v>
      </c>
      <c r="M17" s="171">
        <f t="shared" si="3"/>
        <v>0</v>
      </c>
      <c r="N17" s="163">
        <v>0</v>
      </c>
      <c r="O17" s="163">
        <f t="shared" si="4"/>
        <v>0</v>
      </c>
      <c r="P17" s="163">
        <v>0</v>
      </c>
      <c r="Q17" s="163">
        <f t="shared" si="5"/>
        <v>0</v>
      </c>
      <c r="R17" s="163"/>
      <c r="S17" s="163"/>
      <c r="T17" s="164">
        <v>5.3999999999999999E-2</v>
      </c>
      <c r="U17" s="163">
        <f t="shared" si="6"/>
        <v>8.17</v>
      </c>
      <c r="V17" s="153"/>
      <c r="W17" s="153"/>
      <c r="X17" s="153"/>
      <c r="Y17" s="153"/>
      <c r="Z17" s="153"/>
      <c r="AA17" s="153"/>
      <c r="AB17" s="153"/>
      <c r="AC17" s="153"/>
      <c r="AD17" s="153"/>
      <c r="AE17" s="153" t="s">
        <v>103</v>
      </c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outlineLevel="1" x14ac:dyDescent="0.2">
      <c r="A18" s="154">
        <v>10</v>
      </c>
      <c r="B18" s="160" t="s">
        <v>117</v>
      </c>
      <c r="C18" s="193" t="s">
        <v>118</v>
      </c>
      <c r="D18" s="162" t="s">
        <v>102</v>
      </c>
      <c r="E18" s="168">
        <v>50.1</v>
      </c>
      <c r="F18" s="170"/>
      <c r="G18" s="171">
        <f t="shared" si="0"/>
        <v>0</v>
      </c>
      <c r="H18" s="170"/>
      <c r="I18" s="171">
        <f t="shared" si="1"/>
        <v>0</v>
      </c>
      <c r="J18" s="170"/>
      <c r="K18" s="171">
        <f t="shared" si="2"/>
        <v>0</v>
      </c>
      <c r="L18" s="171">
        <v>21</v>
      </c>
      <c r="M18" s="171">
        <f t="shared" si="3"/>
        <v>0</v>
      </c>
      <c r="N18" s="163">
        <v>0</v>
      </c>
      <c r="O18" s="163">
        <f t="shared" si="4"/>
        <v>0</v>
      </c>
      <c r="P18" s="163">
        <v>0</v>
      </c>
      <c r="Q18" s="163">
        <f t="shared" si="5"/>
        <v>0</v>
      </c>
      <c r="R18" s="163"/>
      <c r="S18" s="163"/>
      <c r="T18" s="164">
        <v>0.65200000000000002</v>
      </c>
      <c r="U18" s="163">
        <f t="shared" si="6"/>
        <v>32.67</v>
      </c>
      <c r="V18" s="153"/>
      <c r="W18" s="153"/>
      <c r="X18" s="153"/>
      <c r="Y18" s="153"/>
      <c r="Z18" s="153"/>
      <c r="AA18" s="153"/>
      <c r="AB18" s="153"/>
      <c r="AC18" s="153"/>
      <c r="AD18" s="153"/>
      <c r="AE18" s="153" t="s">
        <v>103</v>
      </c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</row>
    <row r="19" spans="1:60" outlineLevel="1" x14ac:dyDescent="0.2">
      <c r="A19" s="154">
        <v>11</v>
      </c>
      <c r="B19" s="160" t="s">
        <v>108</v>
      </c>
      <c r="C19" s="193" t="s">
        <v>115</v>
      </c>
      <c r="D19" s="162" t="s">
        <v>102</v>
      </c>
      <c r="E19" s="168">
        <v>50.1</v>
      </c>
      <c r="F19" s="170"/>
      <c r="G19" s="171">
        <f t="shared" si="0"/>
        <v>0</v>
      </c>
      <c r="H19" s="170"/>
      <c r="I19" s="171">
        <f t="shared" si="1"/>
        <v>0</v>
      </c>
      <c r="J19" s="170"/>
      <c r="K19" s="171">
        <f t="shared" si="2"/>
        <v>0</v>
      </c>
      <c r="L19" s="171">
        <v>21</v>
      </c>
      <c r="M19" s="171">
        <f t="shared" si="3"/>
        <v>0</v>
      </c>
      <c r="N19" s="163">
        <v>0</v>
      </c>
      <c r="O19" s="163">
        <f t="shared" si="4"/>
        <v>0</v>
      </c>
      <c r="P19" s="163">
        <v>0</v>
      </c>
      <c r="Q19" s="163">
        <f t="shared" si="5"/>
        <v>0</v>
      </c>
      <c r="R19" s="163"/>
      <c r="S19" s="163"/>
      <c r="T19" s="164">
        <v>1.0999999999999999E-2</v>
      </c>
      <c r="U19" s="163">
        <f t="shared" si="6"/>
        <v>0.55000000000000004</v>
      </c>
      <c r="V19" s="153"/>
      <c r="W19" s="153"/>
      <c r="X19" s="153"/>
      <c r="Y19" s="153"/>
      <c r="Z19" s="153"/>
      <c r="AA19" s="153"/>
      <c r="AB19" s="153"/>
      <c r="AC19" s="153"/>
      <c r="AD19" s="153"/>
      <c r="AE19" s="153" t="s">
        <v>103</v>
      </c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</row>
    <row r="20" spans="1:60" outlineLevel="1" x14ac:dyDescent="0.2">
      <c r="A20" s="154">
        <v>12</v>
      </c>
      <c r="B20" s="160" t="s">
        <v>119</v>
      </c>
      <c r="C20" s="193" t="s">
        <v>120</v>
      </c>
      <c r="D20" s="162" t="s">
        <v>102</v>
      </c>
      <c r="E20" s="168">
        <v>50.1</v>
      </c>
      <c r="F20" s="170"/>
      <c r="G20" s="171">
        <f t="shared" si="0"/>
        <v>0</v>
      </c>
      <c r="H20" s="170"/>
      <c r="I20" s="171">
        <f t="shared" si="1"/>
        <v>0</v>
      </c>
      <c r="J20" s="170"/>
      <c r="K20" s="171">
        <f t="shared" si="2"/>
        <v>0</v>
      </c>
      <c r="L20" s="171">
        <v>21</v>
      </c>
      <c r="M20" s="171">
        <f t="shared" si="3"/>
        <v>0</v>
      </c>
      <c r="N20" s="163">
        <v>0</v>
      </c>
      <c r="O20" s="163">
        <f t="shared" si="4"/>
        <v>0</v>
      </c>
      <c r="P20" s="163">
        <v>0</v>
      </c>
      <c r="Q20" s="163">
        <f t="shared" si="5"/>
        <v>0</v>
      </c>
      <c r="R20" s="163"/>
      <c r="S20" s="163"/>
      <c r="T20" s="164">
        <v>1.1499999999999999</v>
      </c>
      <c r="U20" s="163">
        <f t="shared" si="6"/>
        <v>57.62</v>
      </c>
      <c r="V20" s="153"/>
      <c r="W20" s="153"/>
      <c r="X20" s="153"/>
      <c r="Y20" s="153"/>
      <c r="Z20" s="153"/>
      <c r="AA20" s="153"/>
      <c r="AB20" s="153"/>
      <c r="AC20" s="153"/>
      <c r="AD20" s="153"/>
      <c r="AE20" s="153" t="s">
        <v>103</v>
      </c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ht="22.5" outlineLevel="1" x14ac:dyDescent="0.2">
      <c r="A21" s="154">
        <v>13</v>
      </c>
      <c r="B21" s="160" t="s">
        <v>121</v>
      </c>
      <c r="C21" s="193" t="s">
        <v>122</v>
      </c>
      <c r="D21" s="162" t="s">
        <v>123</v>
      </c>
      <c r="E21" s="168">
        <v>1</v>
      </c>
      <c r="F21" s="170"/>
      <c r="G21" s="171">
        <f t="shared" si="0"/>
        <v>0</v>
      </c>
      <c r="H21" s="170"/>
      <c r="I21" s="171">
        <f t="shared" si="1"/>
        <v>0</v>
      </c>
      <c r="J21" s="170"/>
      <c r="K21" s="171">
        <f t="shared" si="2"/>
        <v>0</v>
      </c>
      <c r="L21" s="171">
        <v>21</v>
      </c>
      <c r="M21" s="171">
        <f t="shared" si="3"/>
        <v>0</v>
      </c>
      <c r="N21" s="163">
        <v>0</v>
      </c>
      <c r="O21" s="163">
        <f t="shared" si="4"/>
        <v>0</v>
      </c>
      <c r="P21" s="163">
        <v>0</v>
      </c>
      <c r="Q21" s="163">
        <f t="shared" si="5"/>
        <v>0</v>
      </c>
      <c r="R21" s="163"/>
      <c r="S21" s="163"/>
      <c r="T21" s="164">
        <v>0</v>
      </c>
      <c r="U21" s="163">
        <f t="shared" si="6"/>
        <v>0</v>
      </c>
      <c r="V21" s="153"/>
      <c r="W21" s="153"/>
      <c r="X21" s="153"/>
      <c r="Y21" s="153"/>
      <c r="Z21" s="153"/>
      <c r="AA21" s="153"/>
      <c r="AB21" s="153"/>
      <c r="AC21" s="153"/>
      <c r="AD21" s="153"/>
      <c r="AE21" s="153" t="s">
        <v>103</v>
      </c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</row>
    <row r="22" spans="1:60" x14ac:dyDescent="0.2">
      <c r="A22" s="155" t="s">
        <v>98</v>
      </c>
      <c r="B22" s="161" t="s">
        <v>55</v>
      </c>
      <c r="C22" s="194" t="s">
        <v>56</v>
      </c>
      <c r="D22" s="165"/>
      <c r="E22" s="169"/>
      <c r="F22" s="172"/>
      <c r="G22" s="172">
        <f>SUMIF(AE23:AE25,"&lt;&gt;NOR",G23:G25)</f>
        <v>0</v>
      </c>
      <c r="H22" s="172"/>
      <c r="I22" s="172">
        <f>SUM(I23:I25)</f>
        <v>0</v>
      </c>
      <c r="J22" s="172"/>
      <c r="K22" s="172">
        <f>SUM(K23:K25)</f>
        <v>0</v>
      </c>
      <c r="L22" s="172"/>
      <c r="M22" s="172">
        <f>SUM(M23:M25)</f>
        <v>0</v>
      </c>
      <c r="N22" s="166"/>
      <c r="O22" s="166">
        <f>SUM(O23:O25)</f>
        <v>11.25098</v>
      </c>
      <c r="P22" s="166"/>
      <c r="Q22" s="166">
        <f>SUM(Q23:Q25)</f>
        <v>0</v>
      </c>
      <c r="R22" s="166"/>
      <c r="S22" s="166"/>
      <c r="T22" s="167"/>
      <c r="U22" s="166">
        <f>SUM(U23:U25)</f>
        <v>7.0399999999999991</v>
      </c>
      <c r="AE22" t="s">
        <v>99</v>
      </c>
    </row>
    <row r="23" spans="1:60" outlineLevel="1" x14ac:dyDescent="0.2">
      <c r="A23" s="154">
        <v>14</v>
      </c>
      <c r="B23" s="160" t="s">
        <v>124</v>
      </c>
      <c r="C23" s="193" t="s">
        <v>125</v>
      </c>
      <c r="D23" s="162" t="s">
        <v>102</v>
      </c>
      <c r="E23" s="168">
        <v>4.4000000000000004</v>
      </c>
      <c r="F23" s="170"/>
      <c r="G23" s="171">
        <f>ROUND(E23*F23,2)</f>
        <v>0</v>
      </c>
      <c r="H23" s="170"/>
      <c r="I23" s="171">
        <f>ROUND(E23*H23,2)</f>
        <v>0</v>
      </c>
      <c r="J23" s="170"/>
      <c r="K23" s="171">
        <f>ROUND(E23*J23,2)</f>
        <v>0</v>
      </c>
      <c r="L23" s="171">
        <v>21</v>
      </c>
      <c r="M23" s="171">
        <f>G23*(1+L23/100)</f>
        <v>0</v>
      </c>
      <c r="N23" s="163">
        <v>2.5249999999999999</v>
      </c>
      <c r="O23" s="163">
        <f>ROUND(E23*N23,5)</f>
        <v>11.11</v>
      </c>
      <c r="P23" s="163">
        <v>0</v>
      </c>
      <c r="Q23" s="163">
        <f>ROUND(E23*P23,5)</f>
        <v>0</v>
      </c>
      <c r="R23" s="163"/>
      <c r="S23" s="163"/>
      <c r="T23" s="164">
        <v>0.48</v>
      </c>
      <c r="U23" s="163">
        <f>ROUND(E23*T23,2)</f>
        <v>2.11</v>
      </c>
      <c r="V23" s="153"/>
      <c r="W23" s="153"/>
      <c r="X23" s="153"/>
      <c r="Y23" s="153"/>
      <c r="Z23" s="153"/>
      <c r="AA23" s="153"/>
      <c r="AB23" s="153"/>
      <c r="AC23" s="153"/>
      <c r="AD23" s="153"/>
      <c r="AE23" s="153" t="s">
        <v>103</v>
      </c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</row>
    <row r="24" spans="1:60" outlineLevel="1" x14ac:dyDescent="0.2">
      <c r="A24" s="154">
        <v>15</v>
      </c>
      <c r="B24" s="160" t="s">
        <v>126</v>
      </c>
      <c r="C24" s="193" t="s">
        <v>127</v>
      </c>
      <c r="D24" s="162" t="s">
        <v>114</v>
      </c>
      <c r="E24" s="168">
        <v>3.6</v>
      </c>
      <c r="F24" s="170"/>
      <c r="G24" s="171">
        <f>ROUND(E24*F24,2)</f>
        <v>0</v>
      </c>
      <c r="H24" s="170"/>
      <c r="I24" s="171">
        <f>ROUND(E24*H24,2)</f>
        <v>0</v>
      </c>
      <c r="J24" s="170"/>
      <c r="K24" s="171">
        <f>ROUND(E24*J24,2)</f>
        <v>0</v>
      </c>
      <c r="L24" s="171">
        <v>21</v>
      </c>
      <c r="M24" s="171">
        <f>G24*(1+L24/100)</f>
        <v>0</v>
      </c>
      <c r="N24" s="163">
        <v>3.916E-2</v>
      </c>
      <c r="O24" s="163">
        <f>ROUND(E24*N24,5)</f>
        <v>0.14097999999999999</v>
      </c>
      <c r="P24" s="163">
        <v>0</v>
      </c>
      <c r="Q24" s="163">
        <f>ROUND(E24*P24,5)</f>
        <v>0</v>
      </c>
      <c r="R24" s="163"/>
      <c r="S24" s="163"/>
      <c r="T24" s="164">
        <v>1.05</v>
      </c>
      <c r="U24" s="163">
        <f>ROUND(E24*T24,2)</f>
        <v>3.78</v>
      </c>
      <c r="V24" s="153"/>
      <c r="W24" s="153"/>
      <c r="X24" s="153"/>
      <c r="Y24" s="153"/>
      <c r="Z24" s="153"/>
      <c r="AA24" s="153"/>
      <c r="AB24" s="153"/>
      <c r="AC24" s="153"/>
      <c r="AD24" s="153"/>
      <c r="AE24" s="153" t="s">
        <v>103</v>
      </c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</row>
    <row r="25" spans="1:60" outlineLevel="1" x14ac:dyDescent="0.2">
      <c r="A25" s="154">
        <v>16</v>
      </c>
      <c r="B25" s="160" t="s">
        <v>128</v>
      </c>
      <c r="C25" s="193" t="s">
        <v>129</v>
      </c>
      <c r="D25" s="162" t="s">
        <v>114</v>
      </c>
      <c r="E25" s="168">
        <v>3.6</v>
      </c>
      <c r="F25" s="170"/>
      <c r="G25" s="171">
        <f>ROUND(E25*F25,2)</f>
        <v>0</v>
      </c>
      <c r="H25" s="170"/>
      <c r="I25" s="171">
        <f>ROUND(E25*H25,2)</f>
        <v>0</v>
      </c>
      <c r="J25" s="170"/>
      <c r="K25" s="171">
        <f>ROUND(E25*J25,2)</f>
        <v>0</v>
      </c>
      <c r="L25" s="171">
        <v>21</v>
      </c>
      <c r="M25" s="171">
        <f>G25*(1+L25/100)</f>
        <v>0</v>
      </c>
      <c r="N25" s="163">
        <v>0</v>
      </c>
      <c r="O25" s="163">
        <f>ROUND(E25*N25,5)</f>
        <v>0</v>
      </c>
      <c r="P25" s="163">
        <v>0</v>
      </c>
      <c r="Q25" s="163">
        <f>ROUND(E25*P25,5)</f>
        <v>0</v>
      </c>
      <c r="R25" s="163"/>
      <c r="S25" s="163"/>
      <c r="T25" s="164">
        <v>0.32</v>
      </c>
      <c r="U25" s="163">
        <f>ROUND(E25*T25,2)</f>
        <v>1.1499999999999999</v>
      </c>
      <c r="V25" s="153"/>
      <c r="W25" s="153"/>
      <c r="X25" s="153"/>
      <c r="Y25" s="153"/>
      <c r="Z25" s="153"/>
      <c r="AA25" s="153"/>
      <c r="AB25" s="153"/>
      <c r="AC25" s="153"/>
      <c r="AD25" s="153"/>
      <c r="AE25" s="153" t="s">
        <v>103</v>
      </c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x14ac:dyDescent="0.2">
      <c r="A26" s="155" t="s">
        <v>98</v>
      </c>
      <c r="B26" s="161" t="s">
        <v>57</v>
      </c>
      <c r="C26" s="194" t="s">
        <v>58</v>
      </c>
      <c r="D26" s="165"/>
      <c r="E26" s="169"/>
      <c r="F26" s="172"/>
      <c r="G26" s="172">
        <f>SUMIF(AE27:AE32,"&lt;&gt;NOR",G27:G32)</f>
        <v>0</v>
      </c>
      <c r="H26" s="172"/>
      <c r="I26" s="172">
        <f>SUM(I27:I32)</f>
        <v>0</v>
      </c>
      <c r="J26" s="172"/>
      <c r="K26" s="172">
        <f>SUM(K27:K32)</f>
        <v>0</v>
      </c>
      <c r="L26" s="172"/>
      <c r="M26" s="172">
        <f>SUM(M27:M32)</f>
        <v>0</v>
      </c>
      <c r="N26" s="166"/>
      <c r="O26" s="166">
        <f>SUM(O27:O32)</f>
        <v>86.590059999999994</v>
      </c>
      <c r="P26" s="166"/>
      <c r="Q26" s="166">
        <f>SUM(Q27:Q32)</f>
        <v>0</v>
      </c>
      <c r="R26" s="166"/>
      <c r="S26" s="166"/>
      <c r="T26" s="167"/>
      <c r="U26" s="166">
        <f>SUM(U27:U32)</f>
        <v>129.95000000000002</v>
      </c>
      <c r="AE26" t="s">
        <v>99</v>
      </c>
    </row>
    <row r="27" spans="1:60" ht="22.5" outlineLevel="1" x14ac:dyDescent="0.2">
      <c r="A27" s="154">
        <v>17</v>
      </c>
      <c r="B27" s="160" t="s">
        <v>130</v>
      </c>
      <c r="C27" s="193" t="s">
        <v>131</v>
      </c>
      <c r="D27" s="162" t="s">
        <v>102</v>
      </c>
      <c r="E27" s="168">
        <v>30</v>
      </c>
      <c r="F27" s="170"/>
      <c r="G27" s="171">
        <f t="shared" ref="G27:G32" si="7">ROUND(E27*F27,2)</f>
        <v>0</v>
      </c>
      <c r="H27" s="170"/>
      <c r="I27" s="171">
        <f t="shared" ref="I27:I32" si="8">ROUND(E27*H27,2)</f>
        <v>0</v>
      </c>
      <c r="J27" s="170"/>
      <c r="K27" s="171">
        <f t="shared" ref="K27:K32" si="9">ROUND(E27*J27,2)</f>
        <v>0</v>
      </c>
      <c r="L27" s="171">
        <v>21</v>
      </c>
      <c r="M27" s="171">
        <f t="shared" ref="M27:M32" si="10">G27*(1+L27/100)</f>
        <v>0</v>
      </c>
      <c r="N27" s="163">
        <v>2.3321200000000002</v>
      </c>
      <c r="O27" s="163">
        <f t="shared" ref="O27:O32" si="11">ROUND(E27*N27,5)</f>
        <v>69.9636</v>
      </c>
      <c r="P27" s="163">
        <v>0</v>
      </c>
      <c r="Q27" s="163">
        <f t="shared" ref="Q27:Q32" si="12">ROUND(E27*P27,5)</f>
        <v>0</v>
      </c>
      <c r="R27" s="163"/>
      <c r="S27" s="163"/>
      <c r="T27" s="164">
        <v>3.5</v>
      </c>
      <c r="U27" s="163">
        <f t="shared" ref="U27:U32" si="13">ROUND(E27*T27,2)</f>
        <v>105</v>
      </c>
      <c r="V27" s="153"/>
      <c r="W27" s="153"/>
      <c r="X27" s="153"/>
      <c r="Y27" s="153"/>
      <c r="Z27" s="153"/>
      <c r="AA27" s="153"/>
      <c r="AB27" s="153"/>
      <c r="AC27" s="153"/>
      <c r="AD27" s="153"/>
      <c r="AE27" s="153" t="s">
        <v>103</v>
      </c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</row>
    <row r="28" spans="1:60" ht="22.5" outlineLevel="1" x14ac:dyDescent="0.2">
      <c r="A28" s="154">
        <v>18</v>
      </c>
      <c r="B28" s="160" t="s">
        <v>132</v>
      </c>
      <c r="C28" s="193" t="s">
        <v>133</v>
      </c>
      <c r="D28" s="162" t="s">
        <v>114</v>
      </c>
      <c r="E28" s="168">
        <v>16.25</v>
      </c>
      <c r="F28" s="170"/>
      <c r="G28" s="171">
        <f t="shared" si="7"/>
        <v>0</v>
      </c>
      <c r="H28" s="170"/>
      <c r="I28" s="171">
        <f t="shared" si="8"/>
        <v>0</v>
      </c>
      <c r="J28" s="170"/>
      <c r="K28" s="171">
        <f t="shared" si="9"/>
        <v>0</v>
      </c>
      <c r="L28" s="171">
        <v>21</v>
      </c>
      <c r="M28" s="171">
        <f t="shared" si="10"/>
        <v>0</v>
      </c>
      <c r="N28" s="163">
        <v>0.50065000000000004</v>
      </c>
      <c r="O28" s="163">
        <f t="shared" si="11"/>
        <v>8.1355599999999999</v>
      </c>
      <c r="P28" s="163">
        <v>0</v>
      </c>
      <c r="Q28" s="163">
        <f t="shared" si="12"/>
        <v>0</v>
      </c>
      <c r="R28" s="163"/>
      <c r="S28" s="163"/>
      <c r="T28" s="164">
        <v>0.69799999999999995</v>
      </c>
      <c r="U28" s="163">
        <f t="shared" si="13"/>
        <v>11.34</v>
      </c>
      <c r="V28" s="153"/>
      <c r="W28" s="153"/>
      <c r="X28" s="153"/>
      <c r="Y28" s="153"/>
      <c r="Z28" s="153"/>
      <c r="AA28" s="153"/>
      <c r="AB28" s="153"/>
      <c r="AC28" s="153"/>
      <c r="AD28" s="153"/>
      <c r="AE28" s="153" t="s">
        <v>103</v>
      </c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</row>
    <row r="29" spans="1:60" ht="22.5" outlineLevel="1" x14ac:dyDescent="0.2">
      <c r="A29" s="154">
        <v>19</v>
      </c>
      <c r="B29" s="160" t="s">
        <v>134</v>
      </c>
      <c r="C29" s="193" t="s">
        <v>135</v>
      </c>
      <c r="D29" s="162" t="s">
        <v>114</v>
      </c>
      <c r="E29" s="168">
        <v>3.75</v>
      </c>
      <c r="F29" s="170"/>
      <c r="G29" s="171">
        <f t="shared" si="7"/>
        <v>0</v>
      </c>
      <c r="H29" s="170"/>
      <c r="I29" s="171">
        <f t="shared" si="8"/>
        <v>0</v>
      </c>
      <c r="J29" s="170"/>
      <c r="K29" s="171">
        <f t="shared" si="9"/>
        <v>0</v>
      </c>
      <c r="L29" s="171">
        <v>21</v>
      </c>
      <c r="M29" s="171">
        <f t="shared" si="10"/>
        <v>0</v>
      </c>
      <c r="N29" s="163">
        <v>0.89956999999999998</v>
      </c>
      <c r="O29" s="163">
        <f t="shared" si="11"/>
        <v>3.3733900000000001</v>
      </c>
      <c r="P29" s="163">
        <v>0</v>
      </c>
      <c r="Q29" s="163">
        <f t="shared" si="12"/>
        <v>0</v>
      </c>
      <c r="R29" s="163"/>
      <c r="S29" s="163"/>
      <c r="T29" s="164">
        <v>1.1359999999999999</v>
      </c>
      <c r="U29" s="163">
        <f t="shared" si="13"/>
        <v>4.26</v>
      </c>
      <c r="V29" s="153"/>
      <c r="W29" s="153"/>
      <c r="X29" s="153"/>
      <c r="Y29" s="153"/>
      <c r="Z29" s="153"/>
      <c r="AA29" s="153"/>
      <c r="AB29" s="153"/>
      <c r="AC29" s="153"/>
      <c r="AD29" s="153"/>
      <c r="AE29" s="153" t="s">
        <v>103</v>
      </c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</row>
    <row r="30" spans="1:60" outlineLevel="1" x14ac:dyDescent="0.2">
      <c r="A30" s="154">
        <v>20</v>
      </c>
      <c r="B30" s="160" t="s">
        <v>136</v>
      </c>
      <c r="C30" s="193" t="s">
        <v>137</v>
      </c>
      <c r="D30" s="162" t="s">
        <v>138</v>
      </c>
      <c r="E30" s="168">
        <v>0.37</v>
      </c>
      <c r="F30" s="170"/>
      <c r="G30" s="171">
        <f t="shared" si="7"/>
        <v>0</v>
      </c>
      <c r="H30" s="170"/>
      <c r="I30" s="171">
        <f t="shared" si="8"/>
        <v>0</v>
      </c>
      <c r="J30" s="170"/>
      <c r="K30" s="171">
        <f t="shared" si="9"/>
        <v>0</v>
      </c>
      <c r="L30" s="171">
        <v>21</v>
      </c>
      <c r="M30" s="171">
        <f t="shared" si="10"/>
        <v>0</v>
      </c>
      <c r="N30" s="163">
        <v>1.0202899999999999</v>
      </c>
      <c r="O30" s="163">
        <f t="shared" si="11"/>
        <v>0.37751000000000001</v>
      </c>
      <c r="P30" s="163">
        <v>0</v>
      </c>
      <c r="Q30" s="163">
        <f t="shared" si="12"/>
        <v>0</v>
      </c>
      <c r="R30" s="163"/>
      <c r="S30" s="163"/>
      <c r="T30" s="164">
        <v>25.271000000000001</v>
      </c>
      <c r="U30" s="163">
        <f t="shared" si="13"/>
        <v>9.35</v>
      </c>
      <c r="V30" s="153"/>
      <c r="W30" s="153"/>
      <c r="X30" s="153"/>
      <c r="Y30" s="153"/>
      <c r="Z30" s="153"/>
      <c r="AA30" s="153"/>
      <c r="AB30" s="153"/>
      <c r="AC30" s="153"/>
      <c r="AD30" s="153"/>
      <c r="AE30" s="153" t="s">
        <v>103</v>
      </c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outlineLevel="1" x14ac:dyDescent="0.2">
      <c r="A31" s="154">
        <v>21</v>
      </c>
      <c r="B31" s="160" t="s">
        <v>139</v>
      </c>
      <c r="C31" s="193" t="s">
        <v>140</v>
      </c>
      <c r="D31" s="162" t="s">
        <v>102</v>
      </c>
      <c r="E31" s="168">
        <v>50.1</v>
      </c>
      <c r="F31" s="170"/>
      <c r="G31" s="171">
        <f t="shared" si="7"/>
        <v>0</v>
      </c>
      <c r="H31" s="170"/>
      <c r="I31" s="171">
        <f t="shared" si="8"/>
        <v>0</v>
      </c>
      <c r="J31" s="170"/>
      <c r="K31" s="171">
        <f t="shared" si="9"/>
        <v>0</v>
      </c>
      <c r="L31" s="171">
        <v>21</v>
      </c>
      <c r="M31" s="171">
        <f t="shared" si="10"/>
        <v>0</v>
      </c>
      <c r="N31" s="163">
        <v>0</v>
      </c>
      <c r="O31" s="163">
        <f t="shared" si="11"/>
        <v>0</v>
      </c>
      <c r="P31" s="163">
        <v>0</v>
      </c>
      <c r="Q31" s="163">
        <f t="shared" si="12"/>
        <v>0</v>
      </c>
      <c r="R31" s="163"/>
      <c r="S31" s="163"/>
      <c r="T31" s="164">
        <v>0</v>
      </c>
      <c r="U31" s="163">
        <f t="shared" si="13"/>
        <v>0</v>
      </c>
      <c r="V31" s="153"/>
      <c r="W31" s="153"/>
      <c r="X31" s="153"/>
      <c r="Y31" s="153"/>
      <c r="Z31" s="153"/>
      <c r="AA31" s="153"/>
      <c r="AB31" s="153"/>
      <c r="AC31" s="153"/>
      <c r="AD31" s="153"/>
      <c r="AE31" s="153" t="s">
        <v>103</v>
      </c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</row>
    <row r="32" spans="1:60" outlineLevel="1" x14ac:dyDescent="0.2">
      <c r="A32" s="154">
        <v>22</v>
      </c>
      <c r="B32" s="160" t="s">
        <v>141</v>
      </c>
      <c r="C32" s="193" t="s">
        <v>142</v>
      </c>
      <c r="D32" s="162" t="s">
        <v>114</v>
      </c>
      <c r="E32" s="168">
        <v>39.5</v>
      </c>
      <c r="F32" s="170"/>
      <c r="G32" s="171">
        <f t="shared" si="7"/>
        <v>0</v>
      </c>
      <c r="H32" s="170"/>
      <c r="I32" s="171">
        <f t="shared" si="8"/>
        <v>0</v>
      </c>
      <c r="J32" s="170"/>
      <c r="K32" s="171">
        <f t="shared" si="9"/>
        <v>0</v>
      </c>
      <c r="L32" s="171">
        <v>21</v>
      </c>
      <c r="M32" s="171">
        <f t="shared" si="10"/>
        <v>0</v>
      </c>
      <c r="N32" s="163">
        <v>0.12</v>
      </c>
      <c r="O32" s="163">
        <f t="shared" si="11"/>
        <v>4.74</v>
      </c>
      <c r="P32" s="163">
        <v>0</v>
      </c>
      <c r="Q32" s="163">
        <f t="shared" si="12"/>
        <v>0</v>
      </c>
      <c r="R32" s="163"/>
      <c r="S32" s="163"/>
      <c r="T32" s="164">
        <v>0</v>
      </c>
      <c r="U32" s="163">
        <f t="shared" si="13"/>
        <v>0</v>
      </c>
      <c r="V32" s="153"/>
      <c r="W32" s="153"/>
      <c r="X32" s="153"/>
      <c r="Y32" s="153"/>
      <c r="Z32" s="153"/>
      <c r="AA32" s="153"/>
      <c r="AB32" s="153"/>
      <c r="AC32" s="153"/>
      <c r="AD32" s="153"/>
      <c r="AE32" s="153" t="s">
        <v>103</v>
      </c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x14ac:dyDescent="0.2">
      <c r="A33" s="155" t="s">
        <v>98</v>
      </c>
      <c r="B33" s="161" t="s">
        <v>59</v>
      </c>
      <c r="C33" s="194" t="s">
        <v>60</v>
      </c>
      <c r="D33" s="165"/>
      <c r="E33" s="169"/>
      <c r="F33" s="172"/>
      <c r="G33" s="172">
        <f>SUMIF(AE34:AE34,"&lt;&gt;NOR",G34:G34)</f>
        <v>0</v>
      </c>
      <c r="H33" s="172"/>
      <c r="I33" s="172">
        <f>SUM(I34:I34)</f>
        <v>0</v>
      </c>
      <c r="J33" s="172"/>
      <c r="K33" s="172">
        <f>SUM(K34:K34)</f>
        <v>0</v>
      </c>
      <c r="L33" s="172"/>
      <c r="M33" s="172">
        <f>SUM(M34:M34)</f>
        <v>0</v>
      </c>
      <c r="N33" s="166"/>
      <c r="O33" s="166">
        <f>SUM(O34:O34)</f>
        <v>6.8817700000000004</v>
      </c>
      <c r="P33" s="166"/>
      <c r="Q33" s="166">
        <f>SUM(Q34:Q34)</f>
        <v>0</v>
      </c>
      <c r="R33" s="166"/>
      <c r="S33" s="166"/>
      <c r="T33" s="167"/>
      <c r="U33" s="166">
        <f>SUM(U34:U34)</f>
        <v>0.32</v>
      </c>
      <c r="AE33" t="s">
        <v>99</v>
      </c>
    </row>
    <row r="34" spans="1:60" ht="22.5" outlineLevel="1" x14ac:dyDescent="0.2">
      <c r="A34" s="154">
        <v>23</v>
      </c>
      <c r="B34" s="160" t="s">
        <v>143</v>
      </c>
      <c r="C34" s="193" t="s">
        <v>144</v>
      </c>
      <c r="D34" s="162" t="s">
        <v>114</v>
      </c>
      <c r="E34" s="168">
        <v>17</v>
      </c>
      <c r="F34" s="170"/>
      <c r="G34" s="171">
        <f>ROUND(E34*F34,2)</f>
        <v>0</v>
      </c>
      <c r="H34" s="170"/>
      <c r="I34" s="171">
        <f>ROUND(E34*H34,2)</f>
        <v>0</v>
      </c>
      <c r="J34" s="170"/>
      <c r="K34" s="171">
        <f>ROUND(E34*J34,2)</f>
        <v>0</v>
      </c>
      <c r="L34" s="171">
        <v>21</v>
      </c>
      <c r="M34" s="171">
        <f>G34*(1+L34/100)</f>
        <v>0</v>
      </c>
      <c r="N34" s="163">
        <v>0.40481</v>
      </c>
      <c r="O34" s="163">
        <f>ROUND(E34*N34,5)</f>
        <v>6.8817700000000004</v>
      </c>
      <c r="P34" s="163">
        <v>0</v>
      </c>
      <c r="Q34" s="163">
        <f>ROUND(E34*P34,5)</f>
        <v>0</v>
      </c>
      <c r="R34" s="163"/>
      <c r="S34" s="163"/>
      <c r="T34" s="164">
        <v>1.9E-2</v>
      </c>
      <c r="U34" s="163">
        <f>ROUND(E34*T34,2)</f>
        <v>0.32</v>
      </c>
      <c r="V34" s="153"/>
      <c r="W34" s="153"/>
      <c r="X34" s="153"/>
      <c r="Y34" s="153"/>
      <c r="Z34" s="153"/>
      <c r="AA34" s="153"/>
      <c r="AB34" s="153"/>
      <c r="AC34" s="153"/>
      <c r="AD34" s="153"/>
      <c r="AE34" s="153" t="s">
        <v>103</v>
      </c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</row>
    <row r="35" spans="1:60" x14ac:dyDescent="0.2">
      <c r="A35" s="155" t="s">
        <v>98</v>
      </c>
      <c r="B35" s="161" t="s">
        <v>61</v>
      </c>
      <c r="C35" s="194" t="s">
        <v>62</v>
      </c>
      <c r="D35" s="165"/>
      <c r="E35" s="169"/>
      <c r="F35" s="172"/>
      <c r="G35" s="172">
        <f>SUMIF(AE36:AE36,"&lt;&gt;NOR",G36:G36)</f>
        <v>0</v>
      </c>
      <c r="H35" s="172"/>
      <c r="I35" s="172">
        <f>SUM(I36:I36)</f>
        <v>0</v>
      </c>
      <c r="J35" s="172"/>
      <c r="K35" s="172">
        <f>SUM(K36:K36)</f>
        <v>0</v>
      </c>
      <c r="L35" s="172"/>
      <c r="M35" s="172">
        <f>SUM(M36:M36)</f>
        <v>0</v>
      </c>
      <c r="N35" s="166"/>
      <c r="O35" s="166">
        <f>SUM(O36:O36)</f>
        <v>0.19309000000000001</v>
      </c>
      <c r="P35" s="166"/>
      <c r="Q35" s="166">
        <f>SUM(Q36:Q36)</f>
        <v>0</v>
      </c>
      <c r="R35" s="166"/>
      <c r="S35" s="166"/>
      <c r="T35" s="167"/>
      <c r="U35" s="166">
        <f>SUM(U36:U36)</f>
        <v>0.22</v>
      </c>
      <c r="AE35" t="s">
        <v>99</v>
      </c>
    </row>
    <row r="36" spans="1:60" outlineLevel="1" x14ac:dyDescent="0.2">
      <c r="A36" s="154">
        <v>24</v>
      </c>
      <c r="B36" s="160" t="s">
        <v>145</v>
      </c>
      <c r="C36" s="193" t="s">
        <v>146</v>
      </c>
      <c r="D36" s="162" t="s">
        <v>147</v>
      </c>
      <c r="E36" s="168">
        <v>1.6</v>
      </c>
      <c r="F36" s="170"/>
      <c r="G36" s="171">
        <f>ROUND(E36*F36,2)</f>
        <v>0</v>
      </c>
      <c r="H36" s="170"/>
      <c r="I36" s="171">
        <f>ROUND(E36*H36,2)</f>
        <v>0</v>
      </c>
      <c r="J36" s="170"/>
      <c r="K36" s="171">
        <f>ROUND(E36*J36,2)</f>
        <v>0</v>
      </c>
      <c r="L36" s="171">
        <v>21</v>
      </c>
      <c r="M36" s="171">
        <f>G36*(1+L36/100)</f>
        <v>0</v>
      </c>
      <c r="N36" s="163">
        <v>0.12068</v>
      </c>
      <c r="O36" s="163">
        <f>ROUND(E36*N36,5)</f>
        <v>0.19309000000000001</v>
      </c>
      <c r="P36" s="163">
        <v>0</v>
      </c>
      <c r="Q36" s="163">
        <f>ROUND(E36*P36,5)</f>
        <v>0</v>
      </c>
      <c r="R36" s="163"/>
      <c r="S36" s="163"/>
      <c r="T36" s="164">
        <v>0.14000000000000001</v>
      </c>
      <c r="U36" s="163">
        <f>ROUND(E36*T36,2)</f>
        <v>0.22</v>
      </c>
      <c r="V36" s="153"/>
      <c r="W36" s="153"/>
      <c r="X36" s="153"/>
      <c r="Y36" s="153"/>
      <c r="Z36" s="153"/>
      <c r="AA36" s="153"/>
      <c r="AB36" s="153"/>
      <c r="AC36" s="153"/>
      <c r="AD36" s="153"/>
      <c r="AE36" s="153" t="s">
        <v>103</v>
      </c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</row>
    <row r="37" spans="1:60" x14ac:dyDescent="0.2">
      <c r="A37" s="199" t="s">
        <v>98</v>
      </c>
      <c r="B37" s="200" t="s">
        <v>63</v>
      </c>
      <c r="C37" s="201" t="s">
        <v>64</v>
      </c>
      <c r="D37" s="202"/>
      <c r="E37" s="203"/>
      <c r="F37" s="204"/>
      <c r="G37" s="204">
        <f>SUMIF(AE38:AE40,"&lt;&gt;NOR",G38:G40)</f>
        <v>0</v>
      </c>
      <c r="H37" s="204"/>
      <c r="I37" s="204">
        <f>SUM(I38:I40)</f>
        <v>0</v>
      </c>
      <c r="J37" s="204"/>
      <c r="K37" s="204">
        <f>SUM(K38:K40)</f>
        <v>0</v>
      </c>
      <c r="L37" s="204"/>
      <c r="M37" s="204">
        <f>SUM(M38:M40)</f>
        <v>0</v>
      </c>
      <c r="N37" s="205"/>
      <c r="O37" s="205">
        <f>SUM(O38:O40)</f>
        <v>0</v>
      </c>
      <c r="P37" s="166"/>
      <c r="Q37" s="166">
        <f>SUM(Q38:Q40)</f>
        <v>0</v>
      </c>
      <c r="R37" s="166"/>
      <c r="S37" s="166"/>
      <c r="T37" s="167"/>
      <c r="U37" s="166">
        <f>SUM(U38:U40)</f>
        <v>0</v>
      </c>
      <c r="AE37" t="s">
        <v>99</v>
      </c>
    </row>
    <row r="38" spans="1:60" outlineLevel="1" x14ac:dyDescent="0.2">
      <c r="A38" s="206">
        <v>25</v>
      </c>
      <c r="B38" s="207" t="s">
        <v>148</v>
      </c>
      <c r="C38" s="208" t="s">
        <v>149</v>
      </c>
      <c r="D38" s="209" t="s">
        <v>123</v>
      </c>
      <c r="E38" s="210"/>
      <c r="F38" s="211"/>
      <c r="G38" s="212">
        <f>ROUND(E38*F38,2)</f>
        <v>0</v>
      </c>
      <c r="H38" s="211"/>
      <c r="I38" s="212">
        <f>ROUND(E38*H38,2)</f>
        <v>0</v>
      </c>
      <c r="J38" s="211"/>
      <c r="K38" s="212">
        <f>ROUND(E38*J38,2)</f>
        <v>0</v>
      </c>
      <c r="L38" s="212">
        <v>21</v>
      </c>
      <c r="M38" s="212">
        <f>G38*(1+L38/100)</f>
        <v>0</v>
      </c>
      <c r="N38" s="213">
        <v>0</v>
      </c>
      <c r="O38" s="213">
        <f>ROUND(E38*N38,5)</f>
        <v>0</v>
      </c>
      <c r="P38" s="163">
        <v>0</v>
      </c>
      <c r="Q38" s="163">
        <f>ROUND(E38*P38,5)</f>
        <v>0</v>
      </c>
      <c r="R38" s="163"/>
      <c r="S38" s="163"/>
      <c r="T38" s="164">
        <v>0</v>
      </c>
      <c r="U38" s="163">
        <f>ROUND(E38*T38,2)</f>
        <v>0</v>
      </c>
      <c r="V38" s="153"/>
      <c r="W38" s="153"/>
      <c r="X38" s="153"/>
      <c r="Y38" s="153"/>
      <c r="Z38" s="153"/>
      <c r="AA38" s="153"/>
      <c r="AB38" s="153"/>
      <c r="AC38" s="153"/>
      <c r="AD38" s="153"/>
      <c r="AE38" s="153" t="s">
        <v>103</v>
      </c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</row>
    <row r="39" spans="1:60" ht="22.5" outlineLevel="1" x14ac:dyDescent="0.2">
      <c r="A39" s="206">
        <v>26</v>
      </c>
      <c r="B39" s="207" t="s">
        <v>150</v>
      </c>
      <c r="C39" s="208" t="s">
        <v>151</v>
      </c>
      <c r="D39" s="209" t="s">
        <v>123</v>
      </c>
      <c r="E39" s="210"/>
      <c r="F39" s="211"/>
      <c r="G39" s="212">
        <f>ROUND(E39*F39,2)</f>
        <v>0</v>
      </c>
      <c r="H39" s="211"/>
      <c r="I39" s="212">
        <f>ROUND(E39*H39,2)</f>
        <v>0</v>
      </c>
      <c r="J39" s="211"/>
      <c r="K39" s="212">
        <f>ROUND(E39*J39,2)</f>
        <v>0</v>
      </c>
      <c r="L39" s="212">
        <v>21</v>
      </c>
      <c r="M39" s="212">
        <f>G39*(1+L39/100)</f>
        <v>0</v>
      </c>
      <c r="N39" s="213">
        <v>0</v>
      </c>
      <c r="O39" s="213">
        <f>ROUND(E39*N39,5)</f>
        <v>0</v>
      </c>
      <c r="P39" s="163">
        <v>0</v>
      </c>
      <c r="Q39" s="163">
        <f>ROUND(E39*P39,5)</f>
        <v>0</v>
      </c>
      <c r="R39" s="163"/>
      <c r="S39" s="163"/>
      <c r="T39" s="164">
        <v>0</v>
      </c>
      <c r="U39" s="163">
        <f>ROUND(E39*T39,2)</f>
        <v>0</v>
      </c>
      <c r="V39" s="153"/>
      <c r="W39" s="153"/>
      <c r="X39" s="153"/>
      <c r="Y39" s="153"/>
      <c r="Z39" s="153"/>
      <c r="AA39" s="153"/>
      <c r="AB39" s="153"/>
      <c r="AC39" s="153"/>
      <c r="AD39" s="153"/>
      <c r="AE39" s="153" t="s">
        <v>103</v>
      </c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</row>
    <row r="40" spans="1:60" outlineLevel="1" x14ac:dyDescent="0.2">
      <c r="A40" s="206">
        <v>27</v>
      </c>
      <c r="B40" s="207" t="s">
        <v>152</v>
      </c>
      <c r="C40" s="208" t="s">
        <v>153</v>
      </c>
      <c r="D40" s="209" t="s">
        <v>123</v>
      </c>
      <c r="E40" s="210"/>
      <c r="F40" s="211"/>
      <c r="G40" s="212">
        <f>ROUND(E40*F40,2)</f>
        <v>0</v>
      </c>
      <c r="H40" s="211"/>
      <c r="I40" s="212">
        <f>ROUND(E40*H40,2)</f>
        <v>0</v>
      </c>
      <c r="J40" s="211"/>
      <c r="K40" s="212">
        <f>ROUND(E40*J40,2)</f>
        <v>0</v>
      </c>
      <c r="L40" s="212">
        <v>21</v>
      </c>
      <c r="M40" s="212">
        <f>G40*(1+L40/100)</f>
        <v>0</v>
      </c>
      <c r="N40" s="213">
        <v>0</v>
      </c>
      <c r="O40" s="213">
        <f>ROUND(E40*N40,5)</f>
        <v>0</v>
      </c>
      <c r="P40" s="163">
        <v>0</v>
      </c>
      <c r="Q40" s="163">
        <f>ROUND(E40*P40,5)</f>
        <v>0</v>
      </c>
      <c r="R40" s="163"/>
      <c r="S40" s="163"/>
      <c r="T40" s="164">
        <v>0</v>
      </c>
      <c r="U40" s="163">
        <f>ROUND(E40*T40,2)</f>
        <v>0</v>
      </c>
      <c r="V40" s="153"/>
      <c r="W40" s="153"/>
      <c r="X40" s="153"/>
      <c r="Y40" s="153"/>
      <c r="Z40" s="153"/>
      <c r="AA40" s="153"/>
      <c r="AB40" s="153"/>
      <c r="AC40" s="153"/>
      <c r="AD40" s="153"/>
      <c r="AE40" s="153" t="s">
        <v>103</v>
      </c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</row>
    <row r="41" spans="1:60" x14ac:dyDescent="0.2">
      <c r="A41" s="155" t="s">
        <v>98</v>
      </c>
      <c r="B41" s="161" t="s">
        <v>65</v>
      </c>
      <c r="C41" s="194" t="s">
        <v>66</v>
      </c>
      <c r="D41" s="165"/>
      <c r="E41" s="169"/>
      <c r="F41" s="172"/>
      <c r="G41" s="172">
        <f>SUMIF(AE42:AE42,"&lt;&gt;NOR",G42:G42)</f>
        <v>0</v>
      </c>
      <c r="H41" s="172"/>
      <c r="I41" s="172">
        <f>SUM(I42:I42)</f>
        <v>0</v>
      </c>
      <c r="J41" s="172"/>
      <c r="K41" s="172">
        <f>SUM(K42:K42)</f>
        <v>0</v>
      </c>
      <c r="L41" s="172"/>
      <c r="M41" s="172">
        <f>SUM(M42:M42)</f>
        <v>0</v>
      </c>
      <c r="N41" s="166"/>
      <c r="O41" s="166">
        <f>SUM(O42:O42)</f>
        <v>0</v>
      </c>
      <c r="P41" s="166"/>
      <c r="Q41" s="166">
        <f>SUM(Q42:Q42)</f>
        <v>0</v>
      </c>
      <c r="R41" s="166"/>
      <c r="S41" s="166"/>
      <c r="T41" s="167"/>
      <c r="U41" s="166">
        <f>SUM(U42:U42)</f>
        <v>89.22</v>
      </c>
      <c r="AE41" t="s">
        <v>99</v>
      </c>
    </row>
    <row r="42" spans="1:60" outlineLevel="1" x14ac:dyDescent="0.2">
      <c r="A42" s="154">
        <v>28</v>
      </c>
      <c r="B42" s="160" t="s">
        <v>154</v>
      </c>
      <c r="C42" s="193" t="s">
        <v>155</v>
      </c>
      <c r="D42" s="162" t="s">
        <v>138</v>
      </c>
      <c r="E42" s="168">
        <v>104.71599999999999</v>
      </c>
      <c r="F42" s="170"/>
      <c r="G42" s="171">
        <f>ROUND(E42*F42,2)</f>
        <v>0</v>
      </c>
      <c r="H42" s="170"/>
      <c r="I42" s="171">
        <f>ROUND(E42*H42,2)</f>
        <v>0</v>
      </c>
      <c r="J42" s="170"/>
      <c r="K42" s="171">
        <f>ROUND(E42*J42,2)</f>
        <v>0</v>
      </c>
      <c r="L42" s="171">
        <v>21</v>
      </c>
      <c r="M42" s="171">
        <f>G42*(1+L42/100)</f>
        <v>0</v>
      </c>
      <c r="N42" s="163">
        <v>0</v>
      </c>
      <c r="O42" s="163">
        <f>ROUND(E42*N42,5)</f>
        <v>0</v>
      </c>
      <c r="P42" s="163">
        <v>0</v>
      </c>
      <c r="Q42" s="163">
        <f>ROUND(E42*P42,5)</f>
        <v>0</v>
      </c>
      <c r="R42" s="163"/>
      <c r="S42" s="163"/>
      <c r="T42" s="164">
        <v>0.85199999999999998</v>
      </c>
      <c r="U42" s="163">
        <f>ROUND(E42*T42,2)</f>
        <v>89.22</v>
      </c>
      <c r="V42" s="153"/>
      <c r="W42" s="153"/>
      <c r="X42" s="153"/>
      <c r="Y42" s="153"/>
      <c r="Z42" s="153"/>
      <c r="AA42" s="153"/>
      <c r="AB42" s="153"/>
      <c r="AC42" s="153"/>
      <c r="AD42" s="153"/>
      <c r="AE42" s="153" t="s">
        <v>103</v>
      </c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</row>
    <row r="43" spans="1:60" x14ac:dyDescent="0.2">
      <c r="A43" s="199" t="s">
        <v>98</v>
      </c>
      <c r="B43" s="200" t="s">
        <v>67</v>
      </c>
      <c r="C43" s="201" t="s">
        <v>68</v>
      </c>
      <c r="D43" s="202"/>
      <c r="E43" s="203"/>
      <c r="F43" s="204"/>
      <c r="G43" s="204">
        <f>SUMIF(AE44:AE46,"&lt;&gt;NOR",G44:G46)</f>
        <v>0</v>
      </c>
      <c r="H43" s="204"/>
      <c r="I43" s="204">
        <f>SUM(I44:I46)</f>
        <v>0</v>
      </c>
      <c r="J43" s="204"/>
      <c r="K43" s="204">
        <f>SUM(K44:K46)</f>
        <v>0</v>
      </c>
      <c r="L43" s="204"/>
      <c r="M43" s="204">
        <f>SUM(M44:M46)</f>
        <v>0</v>
      </c>
      <c r="N43" s="205"/>
      <c r="O43" s="205">
        <f>SUM(O44:O46)</f>
        <v>0</v>
      </c>
      <c r="P43" s="166"/>
      <c r="Q43" s="166">
        <f>SUM(Q44:Q46)</f>
        <v>0</v>
      </c>
      <c r="R43" s="166"/>
      <c r="S43" s="166"/>
      <c r="T43" s="167"/>
      <c r="U43" s="166">
        <f>SUM(U44:U46)</f>
        <v>0</v>
      </c>
      <c r="AE43" t="s">
        <v>99</v>
      </c>
    </row>
    <row r="44" spans="1:60" ht="33.75" outlineLevel="1" x14ac:dyDescent="0.2">
      <c r="A44" s="206">
        <v>29</v>
      </c>
      <c r="B44" s="207" t="s">
        <v>156</v>
      </c>
      <c r="C44" s="208" t="s">
        <v>157</v>
      </c>
      <c r="D44" s="209" t="s">
        <v>114</v>
      </c>
      <c r="E44" s="210"/>
      <c r="F44" s="211"/>
      <c r="G44" s="212">
        <f>ROUND(E44*F44,2)</f>
        <v>0</v>
      </c>
      <c r="H44" s="211"/>
      <c r="I44" s="212">
        <f>ROUND(E44*H44,2)</f>
        <v>0</v>
      </c>
      <c r="J44" s="211"/>
      <c r="K44" s="212">
        <f>ROUND(E44*J44,2)</f>
        <v>0</v>
      </c>
      <c r="L44" s="212">
        <v>21</v>
      </c>
      <c r="M44" s="212">
        <f>G44*(1+L44/100)</f>
        <v>0</v>
      </c>
      <c r="N44" s="213">
        <v>1.1769999999999999E-2</v>
      </c>
      <c r="O44" s="213">
        <f>ROUND(E44*N44,5)</f>
        <v>0</v>
      </c>
      <c r="P44" s="163">
        <v>0</v>
      </c>
      <c r="Q44" s="163">
        <f>ROUND(E44*P44,5)</f>
        <v>0</v>
      </c>
      <c r="R44" s="163"/>
      <c r="S44" s="163"/>
      <c r="T44" s="164">
        <v>0.28599999999999998</v>
      </c>
      <c r="U44" s="163">
        <f>ROUND(E44*T44,2)</f>
        <v>0</v>
      </c>
      <c r="V44" s="153"/>
      <c r="W44" s="153"/>
      <c r="X44" s="153"/>
      <c r="Y44" s="153"/>
      <c r="Z44" s="153"/>
      <c r="AA44" s="153"/>
      <c r="AB44" s="153"/>
      <c r="AC44" s="153"/>
      <c r="AD44" s="153"/>
      <c r="AE44" s="153" t="s">
        <v>103</v>
      </c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</row>
    <row r="45" spans="1:60" outlineLevel="1" x14ac:dyDescent="0.2">
      <c r="A45" s="206">
        <v>30</v>
      </c>
      <c r="B45" s="207" t="s">
        <v>158</v>
      </c>
      <c r="C45" s="208" t="s">
        <v>159</v>
      </c>
      <c r="D45" s="209" t="s">
        <v>160</v>
      </c>
      <c r="E45" s="210"/>
      <c r="F45" s="211"/>
      <c r="G45" s="212">
        <f>ROUND(E45*F45,2)</f>
        <v>0</v>
      </c>
      <c r="H45" s="211"/>
      <c r="I45" s="212">
        <f>ROUND(E45*H45,2)</f>
        <v>0</v>
      </c>
      <c r="J45" s="211"/>
      <c r="K45" s="212">
        <f>ROUND(E45*J45,2)</f>
        <v>0</v>
      </c>
      <c r="L45" s="212">
        <v>21</v>
      </c>
      <c r="M45" s="212">
        <f>G45*(1+L45/100)</f>
        <v>0</v>
      </c>
      <c r="N45" s="213">
        <v>0</v>
      </c>
      <c r="O45" s="213">
        <f>ROUND(E45*N45,5)</f>
        <v>0</v>
      </c>
      <c r="P45" s="163">
        <v>0</v>
      </c>
      <c r="Q45" s="163">
        <f>ROUND(E45*P45,5)</f>
        <v>0</v>
      </c>
      <c r="R45" s="163"/>
      <c r="S45" s="163"/>
      <c r="T45" s="164">
        <v>0</v>
      </c>
      <c r="U45" s="163">
        <f>ROUND(E45*T45,2)</f>
        <v>0</v>
      </c>
      <c r="V45" s="153"/>
      <c r="W45" s="153"/>
      <c r="X45" s="153"/>
      <c r="Y45" s="153"/>
      <c r="Z45" s="153"/>
      <c r="AA45" s="153"/>
      <c r="AB45" s="153"/>
      <c r="AC45" s="153"/>
      <c r="AD45" s="153"/>
      <c r="AE45" s="153" t="s">
        <v>103</v>
      </c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</row>
    <row r="46" spans="1:60" ht="22.5" outlineLevel="1" x14ac:dyDescent="0.2">
      <c r="A46" s="206">
        <v>31</v>
      </c>
      <c r="B46" s="207" t="s">
        <v>161</v>
      </c>
      <c r="C46" s="208" t="s">
        <v>162</v>
      </c>
      <c r="D46" s="209" t="s">
        <v>0</v>
      </c>
      <c r="E46" s="210"/>
      <c r="F46" s="211"/>
      <c r="G46" s="212">
        <f>ROUND(E46*F46,2)</f>
        <v>0</v>
      </c>
      <c r="H46" s="211"/>
      <c r="I46" s="212">
        <f>ROUND(E46*H46,2)</f>
        <v>0</v>
      </c>
      <c r="J46" s="211"/>
      <c r="K46" s="212">
        <f>ROUND(E46*J46,2)</f>
        <v>0</v>
      </c>
      <c r="L46" s="212">
        <v>21</v>
      </c>
      <c r="M46" s="212">
        <f>G46*(1+L46/100)</f>
        <v>0</v>
      </c>
      <c r="N46" s="213">
        <v>0</v>
      </c>
      <c r="O46" s="213">
        <f>ROUND(E46*N46,5)</f>
        <v>0</v>
      </c>
      <c r="P46" s="163">
        <v>0</v>
      </c>
      <c r="Q46" s="163">
        <f>ROUND(E46*P46,5)</f>
        <v>0</v>
      </c>
      <c r="R46" s="163"/>
      <c r="S46" s="163"/>
      <c r="T46" s="164">
        <v>0</v>
      </c>
      <c r="U46" s="163">
        <f>ROUND(E46*T46,2)</f>
        <v>0</v>
      </c>
      <c r="V46" s="153"/>
      <c r="W46" s="153"/>
      <c r="X46" s="153"/>
      <c r="Y46" s="153"/>
      <c r="Z46" s="153"/>
      <c r="AA46" s="153"/>
      <c r="AB46" s="153"/>
      <c r="AC46" s="153"/>
      <c r="AD46" s="153"/>
      <c r="AE46" s="153" t="s">
        <v>103</v>
      </c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</row>
    <row r="47" spans="1:60" x14ac:dyDescent="0.2">
      <c r="A47" s="155" t="s">
        <v>98</v>
      </c>
      <c r="B47" s="161" t="s">
        <v>69</v>
      </c>
      <c r="C47" s="194" t="s">
        <v>70</v>
      </c>
      <c r="D47" s="165"/>
      <c r="E47" s="169"/>
      <c r="F47" s="172"/>
      <c r="G47" s="172">
        <f>SUMIF(AE48:AE55,"&lt;&gt;NOR",G48:G55)</f>
        <v>0</v>
      </c>
      <c r="H47" s="172"/>
      <c r="I47" s="172">
        <f>SUM(I48:I55)</f>
        <v>0</v>
      </c>
      <c r="J47" s="172"/>
      <c r="K47" s="172">
        <f>SUM(K48:K55)</f>
        <v>0</v>
      </c>
      <c r="L47" s="172"/>
      <c r="M47" s="172">
        <f>SUM(M48:M55)</f>
        <v>0</v>
      </c>
      <c r="N47" s="166"/>
      <c r="O47" s="166">
        <f>SUM(O48:O55)</f>
        <v>9.4199999999999996E-3</v>
      </c>
      <c r="P47" s="166"/>
      <c r="Q47" s="166">
        <f>SUM(Q48:Q55)</f>
        <v>0</v>
      </c>
      <c r="R47" s="166"/>
      <c r="S47" s="166"/>
      <c r="T47" s="167"/>
      <c r="U47" s="166">
        <f>SUM(U48:U55)</f>
        <v>15.83</v>
      </c>
      <c r="AE47" t="s">
        <v>99</v>
      </c>
    </row>
    <row r="48" spans="1:60" outlineLevel="1" x14ac:dyDescent="0.2">
      <c r="A48" s="154">
        <v>32</v>
      </c>
      <c r="B48" s="160" t="s">
        <v>163</v>
      </c>
      <c r="C48" s="193" t="s">
        <v>164</v>
      </c>
      <c r="D48" s="162" t="s">
        <v>147</v>
      </c>
      <c r="E48" s="168">
        <v>89.5</v>
      </c>
      <c r="F48" s="170"/>
      <c r="G48" s="171">
        <f t="shared" ref="G48:G55" si="14">ROUND(E48*F48,2)</f>
        <v>0</v>
      </c>
      <c r="H48" s="170"/>
      <c r="I48" s="171">
        <f t="shared" ref="I48:I55" si="15">ROUND(E48*H48,2)</f>
        <v>0</v>
      </c>
      <c r="J48" s="170"/>
      <c r="K48" s="171">
        <f t="shared" ref="K48:K55" si="16">ROUND(E48*J48,2)</f>
        <v>0</v>
      </c>
      <c r="L48" s="171">
        <v>21</v>
      </c>
      <c r="M48" s="171">
        <f t="shared" ref="M48:M55" si="17">G48*(1+L48/100)</f>
        <v>0</v>
      </c>
      <c r="N48" s="163">
        <v>0</v>
      </c>
      <c r="O48" s="163">
        <f t="shared" ref="O48:O55" si="18">ROUND(E48*N48,5)</f>
        <v>0</v>
      </c>
      <c r="P48" s="163">
        <v>0</v>
      </c>
      <c r="Q48" s="163">
        <f t="shared" ref="Q48:Q55" si="19">ROUND(E48*P48,5)</f>
        <v>0</v>
      </c>
      <c r="R48" s="163"/>
      <c r="S48" s="163"/>
      <c r="T48" s="164">
        <v>0</v>
      </c>
      <c r="U48" s="163">
        <f t="shared" ref="U48:U55" si="20">ROUND(E48*T48,2)</f>
        <v>0</v>
      </c>
      <c r="V48" s="153"/>
      <c r="W48" s="153"/>
      <c r="X48" s="153"/>
      <c r="Y48" s="153"/>
      <c r="Z48" s="153"/>
      <c r="AA48" s="153"/>
      <c r="AB48" s="153"/>
      <c r="AC48" s="153"/>
      <c r="AD48" s="153"/>
      <c r="AE48" s="153" t="s">
        <v>103</v>
      </c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</row>
    <row r="49" spans="1:60" outlineLevel="1" x14ac:dyDescent="0.2">
      <c r="A49" s="154">
        <v>33</v>
      </c>
      <c r="B49" s="160" t="s">
        <v>165</v>
      </c>
      <c r="C49" s="193" t="s">
        <v>166</v>
      </c>
      <c r="D49" s="162" t="s">
        <v>160</v>
      </c>
      <c r="E49" s="168">
        <v>1</v>
      </c>
      <c r="F49" s="170"/>
      <c r="G49" s="171">
        <f t="shared" si="14"/>
        <v>0</v>
      </c>
      <c r="H49" s="170"/>
      <c r="I49" s="171">
        <f t="shared" si="15"/>
        <v>0</v>
      </c>
      <c r="J49" s="170"/>
      <c r="K49" s="171">
        <f t="shared" si="16"/>
        <v>0</v>
      </c>
      <c r="L49" s="171">
        <v>21</v>
      </c>
      <c r="M49" s="171">
        <f t="shared" si="17"/>
        <v>0</v>
      </c>
      <c r="N49" s="163">
        <v>0</v>
      </c>
      <c r="O49" s="163">
        <f t="shared" si="18"/>
        <v>0</v>
      </c>
      <c r="P49" s="163">
        <v>0</v>
      </c>
      <c r="Q49" s="163">
        <f t="shared" si="19"/>
        <v>0</v>
      </c>
      <c r="R49" s="163"/>
      <c r="S49" s="163"/>
      <c r="T49" s="164">
        <v>0</v>
      </c>
      <c r="U49" s="163">
        <f t="shared" si="20"/>
        <v>0</v>
      </c>
      <c r="V49" s="153"/>
      <c r="W49" s="153"/>
      <c r="X49" s="153"/>
      <c r="Y49" s="153"/>
      <c r="Z49" s="153"/>
      <c r="AA49" s="153"/>
      <c r="AB49" s="153"/>
      <c r="AC49" s="153"/>
      <c r="AD49" s="153"/>
      <c r="AE49" s="153" t="s">
        <v>103</v>
      </c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</row>
    <row r="50" spans="1:60" ht="22.5" outlineLevel="1" x14ac:dyDescent="0.2">
      <c r="A50" s="154">
        <v>34</v>
      </c>
      <c r="B50" s="160" t="s">
        <v>167</v>
      </c>
      <c r="C50" s="193" t="s">
        <v>168</v>
      </c>
      <c r="D50" s="162" t="s">
        <v>169</v>
      </c>
      <c r="E50" s="168">
        <v>188.4</v>
      </c>
      <c r="F50" s="170"/>
      <c r="G50" s="171">
        <f t="shared" si="14"/>
        <v>0</v>
      </c>
      <c r="H50" s="170"/>
      <c r="I50" s="171">
        <f t="shared" si="15"/>
        <v>0</v>
      </c>
      <c r="J50" s="170"/>
      <c r="K50" s="171">
        <f t="shared" si="16"/>
        <v>0</v>
      </c>
      <c r="L50" s="171">
        <v>21</v>
      </c>
      <c r="M50" s="171">
        <f t="shared" si="17"/>
        <v>0</v>
      </c>
      <c r="N50" s="163">
        <v>5.0000000000000002E-5</v>
      </c>
      <c r="O50" s="163">
        <f t="shared" si="18"/>
        <v>9.4199999999999996E-3</v>
      </c>
      <c r="P50" s="163">
        <v>0</v>
      </c>
      <c r="Q50" s="163">
        <f t="shared" si="19"/>
        <v>0</v>
      </c>
      <c r="R50" s="163"/>
      <c r="S50" s="163"/>
      <c r="T50" s="164">
        <v>8.4000000000000005E-2</v>
      </c>
      <c r="U50" s="163">
        <f t="shared" si="20"/>
        <v>15.83</v>
      </c>
      <c r="V50" s="153"/>
      <c r="W50" s="153"/>
      <c r="X50" s="153"/>
      <c r="Y50" s="153"/>
      <c r="Z50" s="153"/>
      <c r="AA50" s="153"/>
      <c r="AB50" s="153"/>
      <c r="AC50" s="153"/>
      <c r="AD50" s="153"/>
      <c r="AE50" s="153" t="s">
        <v>103</v>
      </c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</row>
    <row r="51" spans="1:60" outlineLevel="1" x14ac:dyDescent="0.2">
      <c r="A51" s="154">
        <v>35</v>
      </c>
      <c r="B51" s="160" t="s">
        <v>170</v>
      </c>
      <c r="C51" s="193" t="s">
        <v>171</v>
      </c>
      <c r="D51" s="162" t="s">
        <v>138</v>
      </c>
      <c r="E51" s="168">
        <v>0.20699999999999999</v>
      </c>
      <c r="F51" s="170"/>
      <c r="G51" s="171">
        <f t="shared" si="14"/>
        <v>0</v>
      </c>
      <c r="H51" s="170"/>
      <c r="I51" s="171">
        <f t="shared" si="15"/>
        <v>0</v>
      </c>
      <c r="J51" s="170"/>
      <c r="K51" s="171">
        <f t="shared" si="16"/>
        <v>0</v>
      </c>
      <c r="L51" s="171">
        <v>21</v>
      </c>
      <c r="M51" s="171">
        <f t="shared" si="17"/>
        <v>0</v>
      </c>
      <c r="N51" s="163">
        <v>0</v>
      </c>
      <c r="O51" s="163">
        <f t="shared" si="18"/>
        <v>0</v>
      </c>
      <c r="P51" s="163">
        <v>0</v>
      </c>
      <c r="Q51" s="163">
        <f t="shared" si="19"/>
        <v>0</v>
      </c>
      <c r="R51" s="163"/>
      <c r="S51" s="163"/>
      <c r="T51" s="164">
        <v>0</v>
      </c>
      <c r="U51" s="163">
        <f t="shared" si="20"/>
        <v>0</v>
      </c>
      <c r="V51" s="153"/>
      <c r="W51" s="153"/>
      <c r="X51" s="153"/>
      <c r="Y51" s="153"/>
      <c r="Z51" s="153"/>
      <c r="AA51" s="153"/>
      <c r="AB51" s="153"/>
      <c r="AC51" s="153"/>
      <c r="AD51" s="153"/>
      <c r="AE51" s="153" t="s">
        <v>103</v>
      </c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</row>
    <row r="52" spans="1:60" ht="22.5" outlineLevel="1" x14ac:dyDescent="0.2">
      <c r="A52" s="206">
        <v>36</v>
      </c>
      <c r="B52" s="207" t="s">
        <v>172</v>
      </c>
      <c r="C52" s="208" t="s">
        <v>173</v>
      </c>
      <c r="D52" s="209" t="s">
        <v>147</v>
      </c>
      <c r="E52" s="210"/>
      <c r="F52" s="211"/>
      <c r="G52" s="212">
        <f t="shared" si="14"/>
        <v>0</v>
      </c>
      <c r="H52" s="211"/>
      <c r="I52" s="212">
        <f t="shared" si="15"/>
        <v>0</v>
      </c>
      <c r="J52" s="211"/>
      <c r="K52" s="212">
        <f t="shared" si="16"/>
        <v>0</v>
      </c>
      <c r="L52" s="212">
        <v>21</v>
      </c>
      <c r="M52" s="212">
        <f t="shared" si="17"/>
        <v>0</v>
      </c>
      <c r="N52" s="213">
        <v>0</v>
      </c>
      <c r="O52" s="213">
        <f t="shared" si="18"/>
        <v>0</v>
      </c>
      <c r="P52" s="163">
        <v>0</v>
      </c>
      <c r="Q52" s="163">
        <f t="shared" si="19"/>
        <v>0</v>
      </c>
      <c r="R52" s="163"/>
      <c r="S52" s="163"/>
      <c r="T52" s="164">
        <v>0</v>
      </c>
      <c r="U52" s="163">
        <f t="shared" si="20"/>
        <v>0</v>
      </c>
      <c r="V52" s="153"/>
      <c r="W52" s="153"/>
      <c r="X52" s="153"/>
      <c r="Y52" s="153"/>
      <c r="Z52" s="153"/>
      <c r="AA52" s="153"/>
      <c r="AB52" s="153"/>
      <c r="AC52" s="153"/>
      <c r="AD52" s="153"/>
      <c r="AE52" s="153" t="s">
        <v>103</v>
      </c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</row>
    <row r="53" spans="1:60" outlineLevel="1" x14ac:dyDescent="0.2">
      <c r="A53" s="206">
        <v>37</v>
      </c>
      <c r="B53" s="207" t="s">
        <v>174</v>
      </c>
      <c r="C53" s="208" t="s">
        <v>175</v>
      </c>
      <c r="D53" s="209" t="s">
        <v>147</v>
      </c>
      <c r="E53" s="210"/>
      <c r="F53" s="211"/>
      <c r="G53" s="212">
        <f t="shared" si="14"/>
        <v>0</v>
      </c>
      <c r="H53" s="211"/>
      <c r="I53" s="212">
        <f t="shared" si="15"/>
        <v>0</v>
      </c>
      <c r="J53" s="211"/>
      <c r="K53" s="212">
        <f t="shared" si="16"/>
        <v>0</v>
      </c>
      <c r="L53" s="212">
        <v>21</v>
      </c>
      <c r="M53" s="212">
        <f t="shared" si="17"/>
        <v>0</v>
      </c>
      <c r="N53" s="213">
        <v>0</v>
      </c>
      <c r="O53" s="213">
        <f t="shared" si="18"/>
        <v>0</v>
      </c>
      <c r="P53" s="163">
        <v>0</v>
      </c>
      <c r="Q53" s="163">
        <f t="shared" si="19"/>
        <v>0</v>
      </c>
      <c r="R53" s="163"/>
      <c r="S53" s="163"/>
      <c r="T53" s="164">
        <v>0</v>
      </c>
      <c r="U53" s="163">
        <f t="shared" si="20"/>
        <v>0</v>
      </c>
      <c r="V53" s="153"/>
      <c r="W53" s="153"/>
      <c r="X53" s="153"/>
      <c r="Y53" s="153"/>
      <c r="Z53" s="153"/>
      <c r="AA53" s="153"/>
      <c r="AB53" s="153"/>
      <c r="AC53" s="153"/>
      <c r="AD53" s="153"/>
      <c r="AE53" s="153" t="s">
        <v>103</v>
      </c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</row>
    <row r="54" spans="1:60" outlineLevel="1" x14ac:dyDescent="0.2">
      <c r="A54" s="206">
        <v>38</v>
      </c>
      <c r="B54" s="207" t="s">
        <v>176</v>
      </c>
      <c r="C54" s="208" t="s">
        <v>177</v>
      </c>
      <c r="D54" s="209" t="s">
        <v>147</v>
      </c>
      <c r="E54" s="210"/>
      <c r="F54" s="211"/>
      <c r="G54" s="212">
        <f t="shared" si="14"/>
        <v>0</v>
      </c>
      <c r="H54" s="211"/>
      <c r="I54" s="212">
        <f t="shared" si="15"/>
        <v>0</v>
      </c>
      <c r="J54" s="211"/>
      <c r="K54" s="212">
        <f t="shared" si="16"/>
        <v>0</v>
      </c>
      <c r="L54" s="212">
        <v>21</v>
      </c>
      <c r="M54" s="212">
        <f t="shared" si="17"/>
        <v>0</v>
      </c>
      <c r="N54" s="213">
        <v>0</v>
      </c>
      <c r="O54" s="213">
        <f t="shared" si="18"/>
        <v>0</v>
      </c>
      <c r="P54" s="163">
        <v>0</v>
      </c>
      <c r="Q54" s="163">
        <f t="shared" si="19"/>
        <v>0</v>
      </c>
      <c r="R54" s="163"/>
      <c r="S54" s="163"/>
      <c r="T54" s="164">
        <v>0</v>
      </c>
      <c r="U54" s="163">
        <f t="shared" si="20"/>
        <v>0</v>
      </c>
      <c r="V54" s="153"/>
      <c r="W54" s="153"/>
      <c r="X54" s="153"/>
      <c r="Y54" s="153"/>
      <c r="Z54" s="153"/>
      <c r="AA54" s="153"/>
      <c r="AB54" s="153"/>
      <c r="AC54" s="153"/>
      <c r="AD54" s="153"/>
      <c r="AE54" s="153" t="s">
        <v>103</v>
      </c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</row>
    <row r="55" spans="1:60" outlineLevel="1" x14ac:dyDescent="0.2">
      <c r="A55" s="154">
        <v>39</v>
      </c>
      <c r="B55" s="160" t="s">
        <v>178</v>
      </c>
      <c r="C55" s="193" t="s">
        <v>179</v>
      </c>
      <c r="D55" s="162" t="s">
        <v>0</v>
      </c>
      <c r="E55" s="168">
        <v>1697.54</v>
      </c>
      <c r="F55" s="170"/>
      <c r="G55" s="171">
        <f t="shared" si="14"/>
        <v>0</v>
      </c>
      <c r="H55" s="170"/>
      <c r="I55" s="171">
        <f t="shared" si="15"/>
        <v>0</v>
      </c>
      <c r="J55" s="170"/>
      <c r="K55" s="171">
        <f t="shared" si="16"/>
        <v>0</v>
      </c>
      <c r="L55" s="171">
        <v>21</v>
      </c>
      <c r="M55" s="171">
        <f t="shared" si="17"/>
        <v>0</v>
      </c>
      <c r="N55" s="163">
        <v>0</v>
      </c>
      <c r="O55" s="163">
        <f t="shared" si="18"/>
        <v>0</v>
      </c>
      <c r="P55" s="163">
        <v>0</v>
      </c>
      <c r="Q55" s="163">
        <f t="shared" si="19"/>
        <v>0</v>
      </c>
      <c r="R55" s="163"/>
      <c r="S55" s="163"/>
      <c r="T55" s="164">
        <v>0</v>
      </c>
      <c r="U55" s="163">
        <f t="shared" si="20"/>
        <v>0</v>
      </c>
      <c r="V55" s="153"/>
      <c r="W55" s="153"/>
      <c r="X55" s="153"/>
      <c r="Y55" s="153"/>
      <c r="Z55" s="153"/>
      <c r="AA55" s="153"/>
      <c r="AB55" s="153"/>
      <c r="AC55" s="153"/>
      <c r="AD55" s="153"/>
      <c r="AE55" s="153" t="s">
        <v>103</v>
      </c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</row>
    <row r="56" spans="1:60" x14ac:dyDescent="0.2">
      <c r="A56" s="155" t="s">
        <v>98</v>
      </c>
      <c r="B56" s="161" t="s">
        <v>71</v>
      </c>
      <c r="C56" s="194" t="s">
        <v>26</v>
      </c>
      <c r="D56" s="165"/>
      <c r="E56" s="169"/>
      <c r="F56" s="172"/>
      <c r="G56" s="172">
        <f>SUMIF(AE57:AE63,"&lt;&gt;NOR",G57:G63)</f>
        <v>0</v>
      </c>
      <c r="H56" s="172"/>
      <c r="I56" s="172">
        <f>SUM(I57:I63)</f>
        <v>0</v>
      </c>
      <c r="J56" s="172"/>
      <c r="K56" s="172">
        <f>SUM(K57:K63)</f>
        <v>0</v>
      </c>
      <c r="L56" s="172"/>
      <c r="M56" s="172">
        <f>SUM(M57:M63)</f>
        <v>0</v>
      </c>
      <c r="N56" s="166"/>
      <c r="O56" s="166">
        <f>SUM(O57:O63)</f>
        <v>0</v>
      </c>
      <c r="P56" s="166"/>
      <c r="Q56" s="166">
        <f>SUM(Q57:Q63)</f>
        <v>0</v>
      </c>
      <c r="R56" s="166"/>
      <c r="S56" s="166"/>
      <c r="T56" s="167"/>
      <c r="U56" s="166">
        <f>SUM(U57:U63)</f>
        <v>0</v>
      </c>
      <c r="AE56" t="s">
        <v>99</v>
      </c>
    </row>
    <row r="57" spans="1:60" outlineLevel="1" x14ac:dyDescent="0.2">
      <c r="A57" s="154">
        <v>40</v>
      </c>
      <c r="B57" s="160" t="s">
        <v>180</v>
      </c>
      <c r="C57" s="193" t="s">
        <v>199</v>
      </c>
      <c r="D57" s="162" t="s">
        <v>181</v>
      </c>
      <c r="E57" s="168">
        <v>1</v>
      </c>
      <c r="F57" s="170"/>
      <c r="G57" s="171">
        <f t="shared" ref="G57:G63" si="21">ROUND(E57*F57,2)</f>
        <v>0</v>
      </c>
      <c r="H57" s="170"/>
      <c r="I57" s="171">
        <f t="shared" ref="I57:I63" si="22">ROUND(E57*H57,2)</f>
        <v>0</v>
      </c>
      <c r="J57" s="170"/>
      <c r="K57" s="171">
        <f t="shared" ref="K57:K63" si="23">ROUND(E57*J57,2)</f>
        <v>0</v>
      </c>
      <c r="L57" s="171">
        <v>21</v>
      </c>
      <c r="M57" s="171">
        <f t="shared" ref="M57:M63" si="24">G57*(1+L57/100)</f>
        <v>0</v>
      </c>
      <c r="N57" s="163">
        <v>0</v>
      </c>
      <c r="O57" s="163">
        <f t="shared" ref="O57:O63" si="25">ROUND(E57*N57,5)</f>
        <v>0</v>
      </c>
      <c r="P57" s="163">
        <v>0</v>
      </c>
      <c r="Q57" s="163">
        <f t="shared" ref="Q57:Q63" si="26">ROUND(E57*P57,5)</f>
        <v>0</v>
      </c>
      <c r="R57" s="163"/>
      <c r="S57" s="163"/>
      <c r="T57" s="164">
        <v>0</v>
      </c>
      <c r="U57" s="163">
        <f t="shared" ref="U57:U63" si="27">ROUND(E57*T57,2)</f>
        <v>0</v>
      </c>
      <c r="V57" s="153"/>
      <c r="W57" s="153"/>
      <c r="X57" s="153"/>
      <c r="Y57" s="153"/>
      <c r="Z57" s="153"/>
      <c r="AA57" s="153"/>
      <c r="AB57" s="153"/>
      <c r="AC57" s="153"/>
      <c r="AD57" s="153"/>
      <c r="AE57" s="153" t="s">
        <v>182</v>
      </c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</row>
    <row r="58" spans="1:60" outlineLevel="1" x14ac:dyDescent="0.2">
      <c r="A58" s="154">
        <v>41</v>
      </c>
      <c r="B58" s="160" t="s">
        <v>183</v>
      </c>
      <c r="C58" s="193" t="s">
        <v>184</v>
      </c>
      <c r="D58" s="162" t="s">
        <v>181</v>
      </c>
      <c r="E58" s="168">
        <v>1</v>
      </c>
      <c r="F58" s="170"/>
      <c r="G58" s="171">
        <f t="shared" si="21"/>
        <v>0</v>
      </c>
      <c r="H58" s="170"/>
      <c r="I58" s="171">
        <f t="shared" si="22"/>
        <v>0</v>
      </c>
      <c r="J58" s="170"/>
      <c r="K58" s="171">
        <f t="shared" si="23"/>
        <v>0</v>
      </c>
      <c r="L58" s="171">
        <v>21</v>
      </c>
      <c r="M58" s="171">
        <f t="shared" si="24"/>
        <v>0</v>
      </c>
      <c r="N58" s="163">
        <v>0</v>
      </c>
      <c r="O58" s="163">
        <f t="shared" si="25"/>
        <v>0</v>
      </c>
      <c r="P58" s="163">
        <v>0</v>
      </c>
      <c r="Q58" s="163">
        <f t="shared" si="26"/>
        <v>0</v>
      </c>
      <c r="R58" s="163"/>
      <c r="S58" s="163"/>
      <c r="T58" s="164">
        <v>0</v>
      </c>
      <c r="U58" s="163">
        <f t="shared" si="27"/>
        <v>0</v>
      </c>
      <c r="V58" s="153"/>
      <c r="W58" s="153"/>
      <c r="X58" s="153"/>
      <c r="Y58" s="153"/>
      <c r="Z58" s="153"/>
      <c r="AA58" s="153"/>
      <c r="AB58" s="153"/>
      <c r="AC58" s="153"/>
      <c r="AD58" s="153"/>
      <c r="AE58" s="153" t="s">
        <v>182</v>
      </c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</row>
    <row r="59" spans="1:60" outlineLevel="1" x14ac:dyDescent="0.2">
      <c r="A59" s="154">
        <v>42</v>
      </c>
      <c r="B59" s="160" t="s">
        <v>185</v>
      </c>
      <c r="C59" s="193" t="s">
        <v>186</v>
      </c>
      <c r="D59" s="162" t="s">
        <v>181</v>
      </c>
      <c r="E59" s="168">
        <v>1</v>
      </c>
      <c r="F59" s="170"/>
      <c r="G59" s="171">
        <f t="shared" si="21"/>
        <v>0</v>
      </c>
      <c r="H59" s="170"/>
      <c r="I59" s="171">
        <f t="shared" si="22"/>
        <v>0</v>
      </c>
      <c r="J59" s="170"/>
      <c r="K59" s="171">
        <f t="shared" si="23"/>
        <v>0</v>
      </c>
      <c r="L59" s="171">
        <v>21</v>
      </c>
      <c r="M59" s="171">
        <f t="shared" si="24"/>
        <v>0</v>
      </c>
      <c r="N59" s="163">
        <v>0</v>
      </c>
      <c r="O59" s="163">
        <f t="shared" si="25"/>
        <v>0</v>
      </c>
      <c r="P59" s="163">
        <v>0</v>
      </c>
      <c r="Q59" s="163">
        <f t="shared" si="26"/>
        <v>0</v>
      </c>
      <c r="R59" s="163"/>
      <c r="S59" s="163"/>
      <c r="T59" s="164">
        <v>0</v>
      </c>
      <c r="U59" s="163">
        <f t="shared" si="27"/>
        <v>0</v>
      </c>
      <c r="V59" s="153"/>
      <c r="W59" s="153"/>
      <c r="X59" s="153"/>
      <c r="Y59" s="153"/>
      <c r="Z59" s="153"/>
      <c r="AA59" s="153"/>
      <c r="AB59" s="153"/>
      <c r="AC59" s="153"/>
      <c r="AD59" s="153"/>
      <c r="AE59" s="153" t="s">
        <v>182</v>
      </c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</row>
    <row r="60" spans="1:60" outlineLevel="1" x14ac:dyDescent="0.2">
      <c r="A60" s="154">
        <v>43</v>
      </c>
      <c r="B60" s="160" t="s">
        <v>187</v>
      </c>
      <c r="C60" s="193" t="s">
        <v>188</v>
      </c>
      <c r="D60" s="162" t="s">
        <v>181</v>
      </c>
      <c r="E60" s="168">
        <v>1</v>
      </c>
      <c r="F60" s="170"/>
      <c r="G60" s="171">
        <f t="shared" si="21"/>
        <v>0</v>
      </c>
      <c r="H60" s="170"/>
      <c r="I60" s="171">
        <f t="shared" si="22"/>
        <v>0</v>
      </c>
      <c r="J60" s="170"/>
      <c r="K60" s="171">
        <f t="shared" si="23"/>
        <v>0</v>
      </c>
      <c r="L60" s="171">
        <v>21</v>
      </c>
      <c r="M60" s="171">
        <f t="shared" si="24"/>
        <v>0</v>
      </c>
      <c r="N60" s="163">
        <v>0</v>
      </c>
      <c r="O60" s="163">
        <f t="shared" si="25"/>
        <v>0</v>
      </c>
      <c r="P60" s="163">
        <v>0</v>
      </c>
      <c r="Q60" s="163">
        <f t="shared" si="26"/>
        <v>0</v>
      </c>
      <c r="R60" s="163"/>
      <c r="S60" s="163"/>
      <c r="T60" s="164">
        <v>0</v>
      </c>
      <c r="U60" s="163">
        <f t="shared" si="27"/>
        <v>0</v>
      </c>
      <c r="V60" s="153"/>
      <c r="W60" s="153"/>
      <c r="X60" s="153"/>
      <c r="Y60" s="153"/>
      <c r="Z60" s="153"/>
      <c r="AA60" s="153"/>
      <c r="AB60" s="153"/>
      <c r="AC60" s="153"/>
      <c r="AD60" s="153"/>
      <c r="AE60" s="153" t="s">
        <v>182</v>
      </c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</row>
    <row r="61" spans="1:60" outlineLevel="1" x14ac:dyDescent="0.2">
      <c r="A61" s="154">
        <v>44</v>
      </c>
      <c r="B61" s="160" t="s">
        <v>189</v>
      </c>
      <c r="C61" s="193" t="s">
        <v>190</v>
      </c>
      <c r="D61" s="162" t="s">
        <v>181</v>
      </c>
      <c r="E61" s="168">
        <v>1</v>
      </c>
      <c r="F61" s="170"/>
      <c r="G61" s="171">
        <f t="shared" si="21"/>
        <v>0</v>
      </c>
      <c r="H61" s="170"/>
      <c r="I61" s="171">
        <f t="shared" si="22"/>
        <v>0</v>
      </c>
      <c r="J61" s="170"/>
      <c r="K61" s="171">
        <f t="shared" si="23"/>
        <v>0</v>
      </c>
      <c r="L61" s="171">
        <v>21</v>
      </c>
      <c r="M61" s="171">
        <f t="shared" si="24"/>
        <v>0</v>
      </c>
      <c r="N61" s="163">
        <v>0</v>
      </c>
      <c r="O61" s="163">
        <f t="shared" si="25"/>
        <v>0</v>
      </c>
      <c r="P61" s="163">
        <v>0</v>
      </c>
      <c r="Q61" s="163">
        <f t="shared" si="26"/>
        <v>0</v>
      </c>
      <c r="R61" s="163"/>
      <c r="S61" s="163"/>
      <c r="T61" s="164">
        <v>0</v>
      </c>
      <c r="U61" s="163">
        <f t="shared" si="27"/>
        <v>0</v>
      </c>
      <c r="V61" s="153"/>
      <c r="W61" s="153"/>
      <c r="X61" s="153"/>
      <c r="Y61" s="153"/>
      <c r="Z61" s="153"/>
      <c r="AA61" s="153"/>
      <c r="AB61" s="153"/>
      <c r="AC61" s="153"/>
      <c r="AD61" s="153"/>
      <c r="AE61" s="153" t="s">
        <v>182</v>
      </c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</row>
    <row r="62" spans="1:60" outlineLevel="1" x14ac:dyDescent="0.2">
      <c r="A62" s="154">
        <v>45</v>
      </c>
      <c r="B62" s="160" t="s">
        <v>191</v>
      </c>
      <c r="C62" s="193" t="s">
        <v>192</v>
      </c>
      <c r="D62" s="162" t="s">
        <v>181</v>
      </c>
      <c r="E62" s="168">
        <v>1</v>
      </c>
      <c r="F62" s="170"/>
      <c r="G62" s="171">
        <f t="shared" si="21"/>
        <v>0</v>
      </c>
      <c r="H62" s="170"/>
      <c r="I62" s="171">
        <f t="shared" si="22"/>
        <v>0</v>
      </c>
      <c r="J62" s="170"/>
      <c r="K62" s="171">
        <f t="shared" si="23"/>
        <v>0</v>
      </c>
      <c r="L62" s="171">
        <v>21</v>
      </c>
      <c r="M62" s="171">
        <f t="shared" si="24"/>
        <v>0</v>
      </c>
      <c r="N62" s="163">
        <v>0</v>
      </c>
      <c r="O62" s="163">
        <f t="shared" si="25"/>
        <v>0</v>
      </c>
      <c r="P62" s="163">
        <v>0</v>
      </c>
      <c r="Q62" s="163">
        <f t="shared" si="26"/>
        <v>0</v>
      </c>
      <c r="R62" s="163"/>
      <c r="S62" s="163"/>
      <c r="T62" s="164">
        <v>0</v>
      </c>
      <c r="U62" s="163">
        <f t="shared" si="27"/>
        <v>0</v>
      </c>
      <c r="V62" s="153"/>
      <c r="W62" s="153"/>
      <c r="X62" s="153"/>
      <c r="Y62" s="153"/>
      <c r="Z62" s="153"/>
      <c r="AA62" s="153"/>
      <c r="AB62" s="153"/>
      <c r="AC62" s="153"/>
      <c r="AD62" s="153"/>
      <c r="AE62" s="153" t="s">
        <v>182</v>
      </c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</row>
    <row r="63" spans="1:60" outlineLevel="1" x14ac:dyDescent="0.2">
      <c r="A63" s="181">
        <v>46</v>
      </c>
      <c r="B63" s="182" t="s">
        <v>193</v>
      </c>
      <c r="C63" s="195" t="s">
        <v>194</v>
      </c>
      <c r="D63" s="183" t="s">
        <v>181</v>
      </c>
      <c r="E63" s="184">
        <v>1</v>
      </c>
      <c r="F63" s="185"/>
      <c r="G63" s="186">
        <f t="shared" si="21"/>
        <v>0</v>
      </c>
      <c r="H63" s="185"/>
      <c r="I63" s="186">
        <f t="shared" si="22"/>
        <v>0</v>
      </c>
      <c r="J63" s="185"/>
      <c r="K63" s="186">
        <f t="shared" si="23"/>
        <v>0</v>
      </c>
      <c r="L63" s="186">
        <v>21</v>
      </c>
      <c r="M63" s="186">
        <f t="shared" si="24"/>
        <v>0</v>
      </c>
      <c r="N63" s="187">
        <v>0</v>
      </c>
      <c r="O63" s="187">
        <f t="shared" si="25"/>
        <v>0</v>
      </c>
      <c r="P63" s="187">
        <v>0</v>
      </c>
      <c r="Q63" s="187">
        <f t="shared" si="26"/>
        <v>0</v>
      </c>
      <c r="R63" s="187"/>
      <c r="S63" s="187"/>
      <c r="T63" s="188">
        <v>0</v>
      </c>
      <c r="U63" s="187">
        <f t="shared" si="27"/>
        <v>0</v>
      </c>
      <c r="V63" s="153"/>
      <c r="W63" s="153"/>
      <c r="X63" s="153"/>
      <c r="Y63" s="153"/>
      <c r="Z63" s="153"/>
      <c r="AA63" s="153"/>
      <c r="AB63" s="153"/>
      <c r="AC63" s="153"/>
      <c r="AD63" s="153"/>
      <c r="AE63" s="153" t="s">
        <v>182</v>
      </c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</row>
    <row r="64" spans="1:60" x14ac:dyDescent="0.2">
      <c r="A64" s="6"/>
      <c r="B64" s="7" t="s">
        <v>195</v>
      </c>
      <c r="C64" s="196" t="s">
        <v>195</v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AC64">
        <v>15</v>
      </c>
      <c r="AD64">
        <v>21</v>
      </c>
    </row>
    <row r="65" spans="1:31" x14ac:dyDescent="0.2">
      <c r="A65" s="189"/>
      <c r="B65" s="190">
        <v>26</v>
      </c>
      <c r="C65" s="197" t="s">
        <v>195</v>
      </c>
      <c r="D65" s="191"/>
      <c r="E65" s="191"/>
      <c r="F65" s="191"/>
      <c r="G65" s="192">
        <f>G8+G22+G26+G33+G35+G37+G41+G43+G47+G56</f>
        <v>0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AC65">
        <f>SUMIF(L7:L63,AC64,G7:G63)</f>
        <v>0</v>
      </c>
      <c r="AD65">
        <f>SUMIF(L7:L63,AD64,G7:G63)</f>
        <v>0</v>
      </c>
      <c r="AE65" t="s">
        <v>196</v>
      </c>
    </row>
    <row r="66" spans="1:31" x14ac:dyDescent="0.2">
      <c r="A66" s="6"/>
      <c r="B66" s="7" t="s">
        <v>195</v>
      </c>
      <c r="C66" s="196" t="s">
        <v>195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31" x14ac:dyDescent="0.2">
      <c r="A67" s="6"/>
      <c r="B67" s="7" t="s">
        <v>195</v>
      </c>
      <c r="C67" s="196" t="s">
        <v>195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31" x14ac:dyDescent="0.2">
      <c r="A68" s="285">
        <v>33</v>
      </c>
      <c r="B68" s="285"/>
      <c r="C68" s="28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31" x14ac:dyDescent="0.2">
      <c r="A69" s="266"/>
      <c r="B69" s="267"/>
      <c r="C69" s="268"/>
      <c r="D69" s="267"/>
      <c r="E69" s="267"/>
      <c r="F69" s="267"/>
      <c r="G69" s="269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AE69" t="s">
        <v>197</v>
      </c>
    </row>
    <row r="70" spans="1:31" x14ac:dyDescent="0.2">
      <c r="A70" s="270"/>
      <c r="B70" s="271"/>
      <c r="C70" s="272"/>
      <c r="D70" s="271"/>
      <c r="E70" s="271"/>
      <c r="F70" s="271"/>
      <c r="G70" s="273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31" x14ac:dyDescent="0.2">
      <c r="A71" s="270"/>
      <c r="B71" s="271"/>
      <c r="C71" s="272"/>
      <c r="D71" s="271"/>
      <c r="E71" s="271"/>
      <c r="F71" s="271"/>
      <c r="G71" s="273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31" x14ac:dyDescent="0.2">
      <c r="A72" s="270"/>
      <c r="B72" s="271"/>
      <c r="C72" s="272"/>
      <c r="D72" s="271"/>
      <c r="E72" s="271"/>
      <c r="F72" s="271"/>
      <c r="G72" s="273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31" x14ac:dyDescent="0.2">
      <c r="A73" s="274"/>
      <c r="B73" s="275"/>
      <c r="C73" s="276"/>
      <c r="D73" s="275"/>
      <c r="E73" s="275"/>
      <c r="F73" s="275"/>
      <c r="G73" s="277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31" x14ac:dyDescent="0.2">
      <c r="A74" s="6"/>
      <c r="B74" s="7" t="s">
        <v>195</v>
      </c>
      <c r="C74" s="196" t="s">
        <v>195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31" x14ac:dyDescent="0.2">
      <c r="C75" s="198"/>
      <c r="AE75" t="s">
        <v>198</v>
      </c>
    </row>
  </sheetData>
  <mergeCells count="6">
    <mergeCell ref="A69:G73"/>
    <mergeCell ref="A1:G1"/>
    <mergeCell ref="C2:G2"/>
    <mergeCell ref="C3:G3"/>
    <mergeCell ref="C4:G4"/>
    <mergeCell ref="A68:C68"/>
  </mergeCells>
  <pageMargins left="0.59055118110236204" right="0.39370078740157499" top="0.78740157499999996" bottom="0.78740157499999996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Pavlína Tůmová</cp:lastModifiedBy>
  <cp:lastPrinted>2014-02-28T09:52:57Z</cp:lastPrinted>
  <dcterms:created xsi:type="dcterms:W3CDTF">2009-04-08T07:15:50Z</dcterms:created>
  <dcterms:modified xsi:type="dcterms:W3CDTF">2019-07-16T05:57:32Z</dcterms:modified>
</cp:coreProperties>
</file>