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Dočasná úprava prostranství tržnice-ul.Vnoučkova, Benešov\Profil zadavatele\"/>
    </mc:Choice>
  </mc:AlternateContent>
  <bookViews>
    <workbookView xWindow="0" yWindow="0" windowWidth="28800" windowHeight="11700"/>
  </bookViews>
  <sheets>
    <sheet name="Rekapitulace stavby" sheetId="1" r:id="rId1"/>
    <sheet name="01 - Komunikace" sheetId="2" r:id="rId2"/>
    <sheet name="02 - Demontáž vodovodní p..." sheetId="3" r:id="rId3"/>
    <sheet name="03 - Bourání a úpravy zdí..." sheetId="4" r:id="rId4"/>
    <sheet name="04 - Vedlejší a ostatní n..." sheetId="5" r:id="rId5"/>
  </sheets>
  <definedNames>
    <definedName name="_xlnm._FilterDatabase" localSheetId="1" hidden="1">'01 - Komunikace'!$C$123:$K$186</definedName>
    <definedName name="_xlnm._FilterDatabase" localSheetId="2" hidden="1">'02 - Demontáž vodovodní p...'!$C$121:$K$157</definedName>
    <definedName name="_xlnm._FilterDatabase" localSheetId="3" hidden="1">'03 - Bourání a úpravy zdí...'!$C$127:$K$166</definedName>
    <definedName name="_xlnm._FilterDatabase" localSheetId="4" hidden="1">'04 - Vedlejší a ostatní n...'!$C$117:$K$125</definedName>
    <definedName name="_xlnm.Print_Titles" localSheetId="1">'01 - Komunikace'!$123:$123</definedName>
    <definedName name="_xlnm.Print_Titles" localSheetId="2">'02 - Demontáž vodovodní p...'!$121:$121</definedName>
    <definedName name="_xlnm.Print_Titles" localSheetId="3">'03 - Bourání a úpravy zdí...'!$127:$127</definedName>
    <definedName name="_xlnm.Print_Titles" localSheetId="4">'04 - Vedlejší a ostatní n...'!$117:$117</definedName>
    <definedName name="_xlnm.Print_Titles" localSheetId="0">'Rekapitulace stavby'!$92:$92</definedName>
    <definedName name="_xlnm.Print_Area" localSheetId="1">'01 - Komunikace'!$C$4:$J$76,'01 - Komunikace'!$C$82:$J$105,'01 - Komunikace'!$C$111:$K$186</definedName>
    <definedName name="_xlnm.Print_Area" localSheetId="2">'02 - Demontáž vodovodní p...'!$C$4:$J$76,'02 - Demontáž vodovodní p...'!$C$82:$J$103,'02 - Demontáž vodovodní p...'!$C$109:$K$157</definedName>
    <definedName name="_xlnm.Print_Area" localSheetId="3">'03 - Bourání a úpravy zdí...'!$C$4:$J$76,'03 - Bourání a úpravy zdí...'!$C$82:$J$109,'03 - Bourání a úpravy zdí...'!$C$115:$K$166</definedName>
    <definedName name="_xlnm.Print_Area" localSheetId="4">'04 - Vedlejší a ostatní n...'!$C$4:$J$76,'04 - Vedlejší a ostatní n...'!$C$82:$J$99,'04 - Vedlejší a ostatní n...'!$C$105:$K$125</definedName>
    <definedName name="_xlnm.Print_Area" localSheetId="0">'Rekapitulace stavby'!$D$4:$AO$76,'Rekapitulace stavby'!$C$82:$AQ$99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25" i="5"/>
  <c r="BH125" i="5"/>
  <c r="BG125" i="5"/>
  <c r="BF125" i="5"/>
  <c r="T125" i="5"/>
  <c r="T124" i="5" s="1"/>
  <c r="T123" i="5" s="1"/>
  <c r="R125" i="5"/>
  <c r="R124" i="5"/>
  <c r="R123" i="5" s="1"/>
  <c r="P125" i="5"/>
  <c r="P124" i="5" s="1"/>
  <c r="P123" i="5" s="1"/>
  <c r="BK125" i="5"/>
  <c r="BK124" i="5"/>
  <c r="J125" i="5"/>
  <c r="BE125" i="5" s="1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F36" i="5"/>
  <c r="BC98" i="1" s="1"/>
  <c r="BG119" i="5"/>
  <c r="F35" i="5" s="1"/>
  <c r="BB98" i="1" s="1"/>
  <c r="BF119" i="5"/>
  <c r="J34" i="5"/>
  <c r="AW98" i="1" s="1"/>
  <c r="F34" i="5"/>
  <c r="BA98" i="1" s="1"/>
  <c r="T119" i="5"/>
  <c r="R119" i="5"/>
  <c r="R118" i="5" s="1"/>
  <c r="P119" i="5"/>
  <c r="BK119" i="5"/>
  <c r="J119" i="5"/>
  <c r="BE119" i="5"/>
  <c r="J115" i="5"/>
  <c r="F112" i="5"/>
  <c r="E110" i="5"/>
  <c r="J92" i="5"/>
  <c r="F89" i="5"/>
  <c r="E87" i="5"/>
  <c r="J21" i="5"/>
  <c r="E21" i="5"/>
  <c r="J91" i="5" s="1"/>
  <c r="J114" i="5"/>
  <c r="J20" i="5"/>
  <c r="J18" i="5"/>
  <c r="E18" i="5"/>
  <c r="J17" i="5"/>
  <c r="J15" i="5"/>
  <c r="E15" i="5"/>
  <c r="F114" i="5"/>
  <c r="F91" i="5"/>
  <c r="J14" i="5"/>
  <c r="J12" i="5"/>
  <c r="J112" i="5"/>
  <c r="J89" i="5"/>
  <c r="E7" i="5"/>
  <c r="J37" i="4"/>
  <c r="J36" i="4"/>
  <c r="AY97" i="1" s="1"/>
  <c r="J35" i="4"/>
  <c r="AX97" i="1" s="1"/>
  <c r="BI166" i="4"/>
  <c r="BH166" i="4"/>
  <c r="BG166" i="4"/>
  <c r="BF166" i="4"/>
  <c r="T166" i="4"/>
  <c r="T165" i="4" s="1"/>
  <c r="R166" i="4"/>
  <c r="R165" i="4" s="1"/>
  <c r="P166" i="4"/>
  <c r="P165" i="4" s="1"/>
  <c r="BK166" i="4"/>
  <c r="BK165" i="4" s="1"/>
  <c r="J165" i="4"/>
  <c r="J108" i="4" s="1"/>
  <c r="J166" i="4"/>
  <c r="BE166" i="4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T162" i="4" s="1"/>
  <c r="R163" i="4"/>
  <c r="R162" i="4" s="1"/>
  <c r="P163" i="4"/>
  <c r="P162" i="4" s="1"/>
  <c r="BK163" i="4"/>
  <c r="BK162" i="4" s="1"/>
  <c r="J162" i="4" s="1"/>
  <c r="J107" i="4" s="1"/>
  <c r="J163" i="4"/>
  <c r="BE163" i="4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T159" i="4" s="1"/>
  <c r="R160" i="4"/>
  <c r="R159" i="4" s="1"/>
  <c r="P160" i="4"/>
  <c r="BK160" i="4"/>
  <c r="BK159" i="4" s="1"/>
  <c r="J159" i="4" s="1"/>
  <c r="J106" i="4" s="1"/>
  <c r="J160" i="4"/>
  <c r="BE160" i="4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R156" i="4" s="1"/>
  <c r="P157" i="4"/>
  <c r="P156" i="4" s="1"/>
  <c r="BK157" i="4"/>
  <c r="BK156" i="4" s="1"/>
  <c r="J156" i="4" s="1"/>
  <c r="J105" i="4" s="1"/>
  <c r="J157" i="4"/>
  <c r="BE157" i="4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T153" i="4" s="1"/>
  <c r="R154" i="4"/>
  <c r="R153" i="4"/>
  <c r="P154" i="4"/>
  <c r="P153" i="4" s="1"/>
  <c r="BK154" i="4"/>
  <c r="BK153" i="4"/>
  <c r="J153" i="4" s="1"/>
  <c r="BK152" i="4"/>
  <c r="J152" i="4" s="1"/>
  <c r="J103" i="4" s="1"/>
  <c r="J154" i="4"/>
  <c r="BE154" i="4"/>
  <c r="J104" i="4"/>
  <c r="BI151" i="4"/>
  <c r="BH151" i="4"/>
  <c r="BG151" i="4"/>
  <c r="BF151" i="4"/>
  <c r="T151" i="4"/>
  <c r="T150" i="4"/>
  <c r="R151" i="4"/>
  <c r="R150" i="4" s="1"/>
  <c r="P151" i="4"/>
  <c r="P150" i="4"/>
  <c r="BK151" i="4"/>
  <c r="BK150" i="4" s="1"/>
  <c r="J150" i="4" s="1"/>
  <c r="J102" i="4" s="1"/>
  <c r="J151" i="4"/>
  <c r="BE151" i="4"/>
  <c r="BI149" i="4"/>
  <c r="BH149" i="4"/>
  <c r="BG149" i="4"/>
  <c r="BF149" i="4"/>
  <c r="T149" i="4"/>
  <c r="R149" i="4"/>
  <c r="P149" i="4"/>
  <c r="BK149" i="4"/>
  <c r="J149" i="4"/>
  <c r="BE149" i="4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/>
  <c r="BI144" i="4"/>
  <c r="BH144" i="4"/>
  <c r="BG144" i="4"/>
  <c r="BF144" i="4"/>
  <c r="T144" i="4"/>
  <c r="T143" i="4" s="1"/>
  <c r="R144" i="4"/>
  <c r="R143" i="4"/>
  <c r="P144" i="4"/>
  <c r="BK144" i="4"/>
  <c r="BK143" i="4"/>
  <c r="J143" i="4"/>
  <c r="J101" i="4" s="1"/>
  <c r="J144" i="4"/>
  <c r="BE144" i="4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T139" i="4" s="1"/>
  <c r="R140" i="4"/>
  <c r="R139" i="4" s="1"/>
  <c r="P140" i="4"/>
  <c r="BK140" i="4"/>
  <c r="BK139" i="4" s="1"/>
  <c r="J139" i="4"/>
  <c r="J100" i="4" s="1"/>
  <c r="J140" i="4"/>
  <c r="BE140" i="4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P132" i="4" s="1"/>
  <c r="BK135" i="4"/>
  <c r="J135" i="4"/>
  <c r="BE135" i="4"/>
  <c r="BI134" i="4"/>
  <c r="F37" i="4" s="1"/>
  <c r="BD97" i="1" s="1"/>
  <c r="BH134" i="4"/>
  <c r="BG134" i="4"/>
  <c r="BF134" i="4"/>
  <c r="T134" i="4"/>
  <c r="T132" i="4" s="1"/>
  <c r="R134" i="4"/>
  <c r="P134" i="4"/>
  <c r="BK134" i="4"/>
  <c r="J134" i="4"/>
  <c r="BE134" i="4" s="1"/>
  <c r="BI133" i="4"/>
  <c r="BH133" i="4"/>
  <c r="BG133" i="4"/>
  <c r="BF133" i="4"/>
  <c r="T133" i="4"/>
  <c r="R133" i="4"/>
  <c r="R132" i="4" s="1"/>
  <c r="P133" i="4"/>
  <c r="BK133" i="4"/>
  <c r="BK132" i="4" s="1"/>
  <c r="J132" i="4" s="1"/>
  <c r="J99" i="4" s="1"/>
  <c r="J133" i="4"/>
  <c r="BE133" i="4"/>
  <c r="BI131" i="4"/>
  <c r="BH131" i="4"/>
  <c r="F36" i="4"/>
  <c r="BC97" i="1" s="1"/>
  <c r="BG131" i="4"/>
  <c r="BF131" i="4"/>
  <c r="J34" i="4"/>
  <c r="AW97" i="1" s="1"/>
  <c r="F34" i="4"/>
  <c r="BA97" i="1" s="1"/>
  <c r="T131" i="4"/>
  <c r="T130" i="4" s="1"/>
  <c r="R131" i="4"/>
  <c r="R130" i="4" s="1"/>
  <c r="R129" i="4" s="1"/>
  <c r="P131" i="4"/>
  <c r="P130" i="4" s="1"/>
  <c r="BK131" i="4"/>
  <c r="BK130" i="4"/>
  <c r="J130" i="4" s="1"/>
  <c r="J98" i="4" s="1"/>
  <c r="J131" i="4"/>
  <c r="BE131" i="4"/>
  <c r="J125" i="4"/>
  <c r="F122" i="4"/>
  <c r="E120" i="4"/>
  <c r="J92" i="4"/>
  <c r="F89" i="4"/>
  <c r="E87" i="4"/>
  <c r="J21" i="4"/>
  <c r="E21" i="4"/>
  <c r="J91" i="4" s="1"/>
  <c r="J124" i="4"/>
  <c r="J20" i="4"/>
  <c r="J18" i="4"/>
  <c r="E18" i="4"/>
  <c r="J17" i="4"/>
  <c r="J15" i="4"/>
  <c r="E15" i="4"/>
  <c r="F124" i="4"/>
  <c r="F91" i="4"/>
  <c r="J14" i="4"/>
  <c r="J12" i="4"/>
  <c r="J122" i="4"/>
  <c r="J89" i="4"/>
  <c r="E7" i="4"/>
  <c r="J37" i="3"/>
  <c r="J36" i="3"/>
  <c r="AY96" i="1" s="1"/>
  <c r="J35" i="3"/>
  <c r="AX96" i="1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T149" i="3" s="1"/>
  <c r="R151" i="3"/>
  <c r="P151" i="3"/>
  <c r="BK151" i="3"/>
  <c r="J151" i="3"/>
  <c r="BE151" i="3" s="1"/>
  <c r="BI150" i="3"/>
  <c r="BH150" i="3"/>
  <c r="BG150" i="3"/>
  <c r="BF150" i="3"/>
  <c r="T150" i="3"/>
  <c r="R150" i="3"/>
  <c r="R149" i="3" s="1"/>
  <c r="P150" i="3"/>
  <c r="BK150" i="3"/>
  <c r="BK149" i="3" s="1"/>
  <c r="J149" i="3" s="1"/>
  <c r="J102" i="3" s="1"/>
  <c r="J150" i="3"/>
  <c r="BE150" i="3"/>
  <c r="BI148" i="3"/>
  <c r="BH148" i="3"/>
  <c r="BG148" i="3"/>
  <c r="BF148" i="3"/>
  <c r="T148" i="3"/>
  <c r="R148" i="3"/>
  <c r="P148" i="3"/>
  <c r="P145" i="3" s="1"/>
  <c r="BK148" i="3"/>
  <c r="J148" i="3"/>
  <c r="BE148" i="3"/>
  <c r="BI147" i="3"/>
  <c r="BH147" i="3"/>
  <c r="BG147" i="3"/>
  <c r="BF147" i="3"/>
  <c r="T147" i="3"/>
  <c r="T145" i="3" s="1"/>
  <c r="R147" i="3"/>
  <c r="P147" i="3"/>
  <c r="BK147" i="3"/>
  <c r="J147" i="3"/>
  <c r="BE147" i="3" s="1"/>
  <c r="BI146" i="3"/>
  <c r="BH146" i="3"/>
  <c r="BG146" i="3"/>
  <c r="BF146" i="3"/>
  <c r="T146" i="3"/>
  <c r="R146" i="3"/>
  <c r="R145" i="3" s="1"/>
  <c r="P146" i="3"/>
  <c r="BK146" i="3"/>
  <c r="BK145" i="3" s="1"/>
  <c r="J145" i="3" s="1"/>
  <c r="J101" i="3" s="1"/>
  <c r="J146" i="3"/>
  <c r="BE146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T142" i="3" s="1"/>
  <c r="R143" i="3"/>
  <c r="R142" i="3"/>
  <c r="P143" i="3"/>
  <c r="BK143" i="3"/>
  <c r="BK142" i="3"/>
  <c r="J142" i="3"/>
  <c r="J100" i="3" s="1"/>
  <c r="J143" i="3"/>
  <c r="BE143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R137" i="3" s="1"/>
  <c r="P138" i="3"/>
  <c r="BK138" i="3"/>
  <c r="BK137" i="3" s="1"/>
  <c r="J137" i="3" s="1"/>
  <c r="J99" i="3" s="1"/>
  <c r="J138" i="3"/>
  <c r="BE138" i="3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F34" i="3" s="1"/>
  <c r="BA96" i="1" s="1"/>
  <c r="T127" i="3"/>
  <c r="R127" i="3"/>
  <c r="P127" i="3"/>
  <c r="BK127" i="3"/>
  <c r="J127" i="3"/>
  <c r="BE127" i="3" s="1"/>
  <c r="J33" i="3" s="1"/>
  <c r="AV96" i="1" s="1"/>
  <c r="BI126" i="3"/>
  <c r="BH126" i="3"/>
  <c r="BG126" i="3"/>
  <c r="BF126" i="3"/>
  <c r="T126" i="3"/>
  <c r="R126" i="3"/>
  <c r="P126" i="3"/>
  <c r="BK126" i="3"/>
  <c r="J126" i="3"/>
  <c r="BE126" i="3"/>
  <c r="F33" i="3" s="1"/>
  <c r="AZ96" i="1" s="1"/>
  <c r="BI125" i="3"/>
  <c r="F37" i="3" s="1"/>
  <c r="BD96" i="1" s="1"/>
  <c r="BH125" i="3"/>
  <c r="F36" i="3" s="1"/>
  <c r="BC96" i="1" s="1"/>
  <c r="BG125" i="3"/>
  <c r="F35" i="3"/>
  <c r="BB96" i="1" s="1"/>
  <c r="BF125" i="3"/>
  <c r="J34" i="3" s="1"/>
  <c r="AW96" i="1" s="1"/>
  <c r="T125" i="3"/>
  <c r="T124" i="3"/>
  <c r="R125" i="3"/>
  <c r="R124" i="3"/>
  <c r="R123" i="3" s="1"/>
  <c r="R122" i="3" s="1"/>
  <c r="P125" i="3"/>
  <c r="P124" i="3"/>
  <c r="BK125" i="3"/>
  <c r="BK124" i="3" s="1"/>
  <c r="J125" i="3"/>
  <c r="BE125" i="3"/>
  <c r="J119" i="3"/>
  <c r="F116" i="3"/>
  <c r="E114" i="3"/>
  <c r="J92" i="3"/>
  <c r="F89" i="3"/>
  <c r="E87" i="3"/>
  <c r="J21" i="3"/>
  <c r="E21" i="3"/>
  <c r="J118" i="3" s="1"/>
  <c r="J91" i="3"/>
  <c r="J20" i="3"/>
  <c r="J18" i="3"/>
  <c r="E18" i="3"/>
  <c r="F119" i="3"/>
  <c r="F92" i="3"/>
  <c r="J17" i="3"/>
  <c r="J15" i="3"/>
  <c r="E15" i="3"/>
  <c r="F118" i="3" s="1"/>
  <c r="J14" i="3"/>
  <c r="J12" i="3"/>
  <c r="J116" i="3" s="1"/>
  <c r="E7" i="3"/>
  <c r="E112" i="3"/>
  <c r="E85" i="3"/>
  <c r="J37" i="2"/>
  <c r="J36" i="2"/>
  <c r="AY95" i="1"/>
  <c r="J35" i="2"/>
  <c r="AX95" i="1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T184" i="2" s="1"/>
  <c r="R185" i="2"/>
  <c r="R184" i="2"/>
  <c r="P185" i="2"/>
  <c r="P184" i="2" s="1"/>
  <c r="BK185" i="2"/>
  <c r="BK184" i="2"/>
  <c r="J184" i="2" s="1"/>
  <c r="J104" i="2" s="1"/>
  <c r="J185" i="2"/>
  <c r="BE185" i="2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R179" i="2" s="1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BK179" i="2" s="1"/>
  <c r="J179" i="2" s="1"/>
  <c r="J103" i="2" s="1"/>
  <c r="J181" i="2"/>
  <c r="BE181" i="2"/>
  <c r="BI180" i="2"/>
  <c r="BH180" i="2"/>
  <c r="BG180" i="2"/>
  <c r="BF180" i="2"/>
  <c r="T180" i="2"/>
  <c r="T179" i="2"/>
  <c r="R180" i="2"/>
  <c r="P180" i="2"/>
  <c r="P179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T166" i="2"/>
  <c r="R167" i="2"/>
  <c r="R166" i="2"/>
  <c r="P167" i="2"/>
  <c r="P166" i="2"/>
  <c r="BK167" i="2"/>
  <c r="BK166" i="2"/>
  <c r="J166" i="2" s="1"/>
  <c r="J102" i="2" s="1"/>
  <c r="J167" i="2"/>
  <c r="BE167" i="2" s="1"/>
  <c r="BI165" i="2"/>
  <c r="BH165" i="2"/>
  <c r="BG165" i="2"/>
  <c r="BF165" i="2"/>
  <c r="T165" i="2"/>
  <c r="T164" i="2"/>
  <c r="R165" i="2"/>
  <c r="R164" i="2"/>
  <c r="P165" i="2"/>
  <c r="P164" i="2"/>
  <c r="BK165" i="2"/>
  <c r="BK164" i="2"/>
  <c r="J164" i="2" s="1"/>
  <c r="J101" i="2" s="1"/>
  <c r="J165" i="2"/>
  <c r="BE165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T152" i="2"/>
  <c r="R153" i="2"/>
  <c r="R152" i="2"/>
  <c r="P153" i="2"/>
  <c r="P152" i="2"/>
  <c r="BK153" i="2"/>
  <c r="BK152" i="2"/>
  <c r="J152" i="2" s="1"/>
  <c r="J100" i="2" s="1"/>
  <c r="J153" i="2"/>
  <c r="BE153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T148" i="2"/>
  <c r="R149" i="2"/>
  <c r="R148" i="2"/>
  <c r="P149" i="2"/>
  <c r="P148" i="2"/>
  <c r="BK149" i="2"/>
  <c r="BK148" i="2"/>
  <c r="J148" i="2" s="1"/>
  <c r="J99" i="2" s="1"/>
  <c r="J149" i="2"/>
  <c r="BE149" i="2" s="1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7" i="2"/>
  <c r="F37" i="2"/>
  <c r="BD95" i="1" s="1"/>
  <c r="BH127" i="2"/>
  <c r="F36" i="2" s="1"/>
  <c r="BC95" i="1" s="1"/>
  <c r="BC94" i="1" s="1"/>
  <c r="BG127" i="2"/>
  <c r="F35" i="2"/>
  <c r="BB95" i="1" s="1"/>
  <c r="BF127" i="2"/>
  <c r="F34" i="2" s="1"/>
  <c r="BA95" i="1" s="1"/>
  <c r="T127" i="2"/>
  <c r="T126" i="2"/>
  <c r="T125" i="2" s="1"/>
  <c r="T124" i="2" s="1"/>
  <c r="R127" i="2"/>
  <c r="R126" i="2"/>
  <c r="R125" i="2" s="1"/>
  <c r="R124" i="2" s="1"/>
  <c r="P127" i="2"/>
  <c r="P126" i="2"/>
  <c r="P125" i="2" s="1"/>
  <c r="P124" i="2" s="1"/>
  <c r="AU95" i="1" s="1"/>
  <c r="BK127" i="2"/>
  <c r="BK126" i="2" s="1"/>
  <c r="J127" i="2"/>
  <c r="BE127" i="2" s="1"/>
  <c r="J121" i="2"/>
  <c r="F118" i="2"/>
  <c r="E116" i="2"/>
  <c r="J92" i="2"/>
  <c r="F89" i="2"/>
  <c r="E87" i="2"/>
  <c r="J21" i="2"/>
  <c r="E21" i="2"/>
  <c r="J120" i="2" s="1"/>
  <c r="J91" i="2"/>
  <c r="J20" i="2"/>
  <c r="J18" i="2"/>
  <c r="E18" i="2"/>
  <c r="F92" i="2" s="1"/>
  <c r="F121" i="2"/>
  <c r="J17" i="2"/>
  <c r="J15" i="2"/>
  <c r="E15" i="2"/>
  <c r="F120" i="2" s="1"/>
  <c r="J14" i="2"/>
  <c r="J12" i="2"/>
  <c r="J118" i="2" s="1"/>
  <c r="E7" i="2"/>
  <c r="E85" i="2" s="1"/>
  <c r="E114" i="2"/>
  <c r="AS94" i="1"/>
  <c r="L90" i="1"/>
  <c r="AM90" i="1"/>
  <c r="AM89" i="1"/>
  <c r="L89" i="1"/>
  <c r="AM87" i="1"/>
  <c r="L87" i="1"/>
  <c r="L85" i="1"/>
  <c r="L84" i="1"/>
  <c r="J33" i="2" l="1"/>
  <c r="AV95" i="1" s="1"/>
  <c r="F33" i="2"/>
  <c r="AZ95" i="1" s="1"/>
  <c r="J124" i="3"/>
  <c r="J98" i="3" s="1"/>
  <c r="BK123" i="3"/>
  <c r="W32" i="1"/>
  <c r="AY94" i="1"/>
  <c r="BA94" i="1"/>
  <c r="J126" i="2"/>
  <c r="J98" i="2" s="1"/>
  <c r="BK125" i="2"/>
  <c r="P123" i="3"/>
  <c r="P122" i="3" s="1"/>
  <c r="AU96" i="1" s="1"/>
  <c r="AT96" i="1"/>
  <c r="J33" i="4"/>
  <c r="AV97" i="1" s="1"/>
  <c r="AT97" i="1" s="1"/>
  <c r="F33" i="4"/>
  <c r="AZ97" i="1" s="1"/>
  <c r="F115" i="5"/>
  <c r="F92" i="5"/>
  <c r="J34" i="2"/>
  <c r="AW95" i="1" s="1"/>
  <c r="P137" i="3"/>
  <c r="P142" i="3"/>
  <c r="E118" i="4"/>
  <c r="E85" i="4"/>
  <c r="T129" i="4"/>
  <c r="F35" i="4"/>
  <c r="BB97" i="1" s="1"/>
  <c r="BB94" i="1" s="1"/>
  <c r="P143" i="4"/>
  <c r="P129" i="4" s="1"/>
  <c r="P128" i="4" s="1"/>
  <c r="AU97" i="1" s="1"/>
  <c r="R152" i="4"/>
  <c r="P159" i="4"/>
  <c r="P152" i="4" s="1"/>
  <c r="F33" i="5"/>
  <c r="AZ98" i="1" s="1"/>
  <c r="F37" i="5"/>
  <c r="BD98" i="1" s="1"/>
  <c r="BD94" i="1" s="1"/>
  <c r="W33" i="1" s="1"/>
  <c r="T118" i="5"/>
  <c r="J89" i="2"/>
  <c r="F91" i="2"/>
  <c r="J89" i="3"/>
  <c r="F91" i="3"/>
  <c r="P149" i="3"/>
  <c r="P139" i="4"/>
  <c r="E108" i="5"/>
  <c r="E85" i="5"/>
  <c r="P118" i="5"/>
  <c r="AU98" i="1" s="1"/>
  <c r="J124" i="5"/>
  <c r="J98" i="5" s="1"/>
  <c r="BK123" i="5"/>
  <c r="R128" i="4"/>
  <c r="T137" i="3"/>
  <c r="T123" i="3" s="1"/>
  <c r="T122" i="3" s="1"/>
  <c r="F125" i="4"/>
  <c r="F92" i="4"/>
  <c r="BK129" i="4"/>
  <c r="T156" i="4"/>
  <c r="T152" i="4" s="1"/>
  <c r="J33" i="5"/>
  <c r="AV98" i="1" s="1"/>
  <c r="AT98" i="1" s="1"/>
  <c r="AX94" i="1" l="1"/>
  <c r="W31" i="1"/>
  <c r="AU94" i="1"/>
  <c r="J123" i="5"/>
  <c r="J97" i="5" s="1"/>
  <c r="BK118" i="5"/>
  <c r="J118" i="5" s="1"/>
  <c r="W30" i="1"/>
  <c r="AW94" i="1"/>
  <c r="AK30" i="1" s="1"/>
  <c r="T128" i="4"/>
  <c r="BK124" i="2"/>
  <c r="J124" i="2" s="1"/>
  <c r="J125" i="2"/>
  <c r="J97" i="2" s="1"/>
  <c r="AZ94" i="1"/>
  <c r="J129" i="4"/>
  <c r="J97" i="4" s="1"/>
  <c r="BK128" i="4"/>
  <c r="J128" i="4" s="1"/>
  <c r="BK122" i="3"/>
  <c r="J122" i="3" s="1"/>
  <c r="J123" i="3"/>
  <c r="J97" i="3" s="1"/>
  <c r="AT95" i="1"/>
  <c r="J96" i="3" l="1"/>
  <c r="J30" i="3"/>
  <c r="AV94" i="1"/>
  <c r="W29" i="1"/>
  <c r="J30" i="4"/>
  <c r="J96" i="4"/>
  <c r="J30" i="2"/>
  <c r="J96" i="2"/>
  <c r="J96" i="5"/>
  <c r="J30" i="5"/>
  <c r="AK29" i="1" l="1"/>
  <c r="AT94" i="1"/>
  <c r="AG95" i="1"/>
  <c r="J39" i="2"/>
  <c r="J39" i="5"/>
  <c r="AG98" i="1"/>
  <c r="AN98" i="1" s="1"/>
  <c r="AG96" i="1"/>
  <c r="AN96" i="1" s="1"/>
  <c r="J39" i="3"/>
  <c r="J39" i="4"/>
  <c r="AG97" i="1"/>
  <c r="AN97" i="1" s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<sst xmlns="http://schemas.openxmlformats.org/spreadsheetml/2006/main" count="2387" uniqueCount="567">
  <si>
    <t>Export Komplet</t>
  </si>
  <si>
    <t/>
  </si>
  <si>
    <t>2.0</t>
  </si>
  <si>
    <t>ZAMOK</t>
  </si>
  <si>
    <t>False</t>
  </si>
  <si>
    <t>{67a6af3b-f5ef-4c18-8efc-ad04026016b4}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</si>
  <si>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</si>
  <si>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</si>
  <si>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</si>
  <si>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</si>
  <si>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</si>
  <si>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</si>
  <si>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</si>
  <si>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</si>
  <si>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</si>
  <si>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</si>
  <si>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</si>
  <si>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prostranství Tržnice ulice Vnoučkova Benešov</t>
  </si>
  <si>
    <t>KSO:</t>
  </si>
  <si>
    <t>CC-CZ:</t>
  </si>
  <si>
    <t>Místo:</t>
  </si>
  <si>
    <t xml:space="preserve">Benešov </t>
  </si>
  <si>
    <t>Datum:</t>
  </si>
  <si>
    <t>11. 7. 2019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</si>
  <si>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</si>
  <si>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</si>
  <si>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</si>
  <si>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</si>
  <si>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</si>
  <si>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</si>
  <si>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</si>
  <si>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</si>
  <si>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</si>
  <si>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 xml:space="preserve">Ing. Roman Tichovský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</si>
  <si>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</si>
  <si>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</si>
  <si>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</si>
  <si>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</si>
  <si>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</si>
  <si>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</si>
  <si>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</si>
  <si>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</si>
  <si>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</si>
  <si>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</si>
  <si>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</si>
  <si>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</si>
  <si>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</si>
  <si>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</si>
  <si>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</si>
  <si>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</si>
  <si>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</si>
  <si>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</si>
  <si>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</si>
  <si>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</si>
  <si>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</si>
  <si>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</si>
  <si>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</si>
  <si>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</si>
  <si>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</si>
  <si>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</si>
  <si>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</si>
  <si>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</si>
  <si>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</si>
  <si>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</si>
  <si>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</si>
  <si>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</si>
  <si>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</si>
  <si>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</si>
  <si>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</si>
  <si>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</si>
  <si>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</si>
  <si>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</si>
  <si>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</si>
  <si>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</si>
  <si>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</si>
  <si>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</si>
  <si>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</si>
  <si>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</si>
  <si>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</si>
  <si>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</si>
  <si>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</si>
  <si>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</si>
  <si>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</si>
  <si>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</si>
  <si>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{6e1420ac-546e-4f35-859d-6081e1d42e5b}</t>
  </si>
  <si>
    <t>2</t>
  </si>
  <si>
    <t>02</t>
  </si>
  <si>
    <t xml:space="preserve">Demontáž vodovodní přípojky </t>
  </si>
  <si>
    <t>{58928ad6-dbdd-46fd-a58b-09bbedf7ac3b}</t>
  </si>
  <si>
    <t>03</t>
  </si>
  <si>
    <t xml:space="preserve">Bourání a úpravy zdí a kiosek NN  </t>
  </si>
  <si>
    <t>{9b42b4f7-f883-417b-8f71-58c50edeae40}</t>
  </si>
  <si>
    <t>04</t>
  </si>
  <si>
    <t xml:space="preserve">Vedlejší a ostatní náklady </t>
  </si>
  <si>
    <t>{8c68b5c4-431e-4903-842b-77365fba27b2}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</si>
  <si>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</si>
  <si>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</si>
  <si>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</si>
  <si>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</si>
  <si>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</si>
  <si>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</si>
  <si>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</si>
  <si>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</si>
  <si>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</si>
  <si>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</si>
  <si>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</si>
  <si>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</si>
  <si>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</si>
  <si>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</si>
  <si>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</si>
  <si>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</si>
  <si>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</si>
  <si>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</si>
  <si>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</si>
  <si>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</si>
  <si>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</si>
  <si>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</si>
  <si>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</si>
  <si>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</si>
  <si>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</si>
  <si>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</si>
  <si>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</si>
  <si>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</si>
  <si>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</si>
  <si>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</si>
  <si>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</si>
  <si>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</si>
  <si>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</si>
  <si>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</si>
  <si>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</si>
  <si>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</si>
  <si>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m2</t>
  </si>
  <si>
    <t>4</t>
  </si>
  <si>
    <t>411502394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</si>
  <si>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</si>
  <si>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</si>
  <si>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-884816959</t>
  </si>
  <si>
    <t>3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</si>
  <si>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</si>
  <si>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</si>
  <si>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-1557195100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</si>
  <si>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</si>
  <si>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</si>
  <si>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</si>
  <si>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1282965606</t>
  </si>
  <si>
    <t>5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</si>
  <si>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</si>
  <si>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</si>
  <si>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m3</t>
  </si>
  <si>
    <t>-1542382513</t>
  </si>
  <si>
    <t>6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</si>
  <si>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</si>
  <si>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</si>
  <si>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-1230050325</t>
  </si>
  <si>
    <t>7</t>
  </si>
  <si>
    <t>132201101</t>
  </si>
  <si>
    <t>Hloubení zapažených i nezapažených rýh šířky do 600 mm s urovnáním dna do předepsaného profilu a spádu v hornině tř. 3 do 100 m3</t>
  </si>
  <si>
    <t>-744175370</t>
  </si>
  <si>
    <t>8</t>
  </si>
  <si>
    <t>132201109</t>
  </si>
  <si>
    <t>Hloubení zapažených i nezapažených rýh šířky do 600 mm s urovnáním dna do předepsaného profilu a spádu v hornině tř. 3 Příplatek k cenám za lepivost horniny tř. 3</t>
  </si>
  <si>
    <t>783813435</t>
  </si>
  <si>
    <t>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</si>
  <si>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</si>
  <si>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</si>
  <si>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-649909508</t>
  </si>
  <si>
    <t>10</t>
  </si>
  <si>
    <t>167101101</t>
  </si>
  <si>
    <t>Nakládání, skládání a překládání neulehlého výkopku nebo sypaniny nakládání, množství do 100 m3, z hornin tř. 1 až 4</t>
  </si>
  <si>
    <t>-1426670834</t>
  </si>
  <si>
    <t>11</t>
  </si>
  <si>
    <t>171201201</t>
  </si>
  <si>
    <t>Uložení sypaniny na skládky</t>
  </si>
  <si>
    <t>1576505696</t>
  </si>
  <si>
    <t>12</t>
  </si>
  <si>
    <t>171201211</t>
  </si>
  <si>
    <t>Poplatek za uložení stavebního odpadu na skládce (skládkovné) zeminy a kameniva zatříděného do Katalogu odpadů pod kódem 170 504</t>
  </si>
  <si>
    <t>t</t>
  </si>
  <si>
    <t>-1503899256</t>
  </si>
  <si>
    <t>13</t>
  </si>
  <si>
    <t>174203301</t>
  </si>
  <si>
    <t>Zásyp rýh pro drény bez zhutnění, pro jakékoliv množství sběrné a svodné drény hloubky do 1,10 m</t>
  </si>
  <si>
    <t>1793866348</t>
  </si>
  <si>
    <t>14</t>
  </si>
  <si>
    <t>M</t>
  </si>
  <si>
    <t>583439310</t>
  </si>
  <si>
    <t>kamenivo drcené hrubé horninová směs frakce 16-32</t>
  </si>
  <si>
    <t>275894463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</si>
  <si>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</si>
  <si>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</si>
  <si>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-837425786</t>
  </si>
  <si>
    <t>16</t>
  </si>
  <si>
    <t>10364101</t>
  </si>
  <si>
    <t>zemina pro terénní úpravy -  ornice</t>
  </si>
  <si>
    <t>-674143445</t>
  </si>
  <si>
    <t>17</t>
  </si>
  <si>
    <t>181411141</t>
  </si>
  <si>
    <t>Založení trávníku na půdě předem připravené plochy do 1000 m2 výsevem včetně utažení parterového v rovině nebo na svahu do 1:5</t>
  </si>
  <si>
    <t>1045391266</t>
  </si>
  <si>
    <t>18</t>
  </si>
  <si>
    <t>00572420</t>
  </si>
  <si>
    <t>osivo směs travní parková okrasná</t>
  </si>
  <si>
    <t>kg</t>
  </si>
  <si>
    <t>1875196352</t>
  </si>
  <si>
    <t>19</t>
  </si>
  <si>
    <t>185804311</t>
  </si>
  <si>
    <t>Zalití rostlin vodou plochy záhonů jednotlivě do 20 m2</t>
  </si>
  <si>
    <t>471464267</t>
  </si>
  <si>
    <t>20</t>
  </si>
  <si>
    <t>185851121</t>
  </si>
  <si>
    <t>Dovoz vody pro zálivku rostlin na vzdálenost do 1000 m</t>
  </si>
  <si>
    <t>-302404095</t>
  </si>
  <si>
    <t>185851129</t>
  </si>
  <si>
    <t>Dovoz vody pro zálivku rostlin Příplatek k ceně za každých dalších i započatých 1000 m</t>
  </si>
  <si>
    <t>-2001175180</t>
  </si>
  <si>
    <t>Zakládání</t>
  </si>
  <si>
    <t>22</t>
  </si>
  <si>
    <t>212532111</t>
  </si>
  <si>
    <t>Lože pro trativody z kameniva hrubého drceného</t>
  </si>
  <si>
    <t>1235840295</t>
  </si>
  <si>
    <t>23</t>
  </si>
  <si>
    <t>212755214</t>
  </si>
  <si>
    <t>Trativody bez lože z drenážních trubek plastových flexibilních D 100 mm</t>
  </si>
  <si>
    <t>-531813206</t>
  </si>
  <si>
    <t>24</t>
  </si>
  <si>
    <t>215901101</t>
  </si>
  <si>
    <t>Zhutnění podloží pod násypy z rostlé horniny tř. 1 až 4 z hornin soudružných do 92 % PS a nesoudržných sypkých relativní ulehlosti I(d) do 0,8</t>
  </si>
  <si>
    <t>-963161675</t>
  </si>
  <si>
    <t>Komunikace pozemní</t>
  </si>
  <si>
    <t>34</t>
  </si>
  <si>
    <t>564851111</t>
  </si>
  <si>
    <t>Podklad ze štěrkodrti ŠD s rozprostřením a zhutněním, po zhutnění tl. 150 mm</t>
  </si>
  <si>
    <t>-1425368665</t>
  </si>
  <si>
    <t>35</t>
  </si>
  <si>
    <t>564851111.1</t>
  </si>
  <si>
    <t>-1461417316</t>
  </si>
  <si>
    <t>36</t>
  </si>
  <si>
    <t>564851115</t>
  </si>
  <si>
    <t>Podklad ze štěrkodrti ŠD s rozprostřením a zhutněním, po zhutnění tl. 190 mm</t>
  </si>
  <si>
    <t>1397278517</t>
  </si>
  <si>
    <t>37</t>
  </si>
  <si>
    <t>567132111</t>
  </si>
  <si>
    <t>Podklad ze směsi stmelené cementem SC bez dilatačních spár, s rozprostřením a zhutněním SC C 8/10 (KSC I), po zhutnění tl. 160 mm</t>
  </si>
  <si>
    <t>-1919168643</t>
  </si>
  <si>
    <t>38</t>
  </si>
  <si>
    <t>576146311</t>
  </si>
  <si>
    <t>Asfaltový koberec otevřený AKO 16 (AKOH)  s rozprostřením a se zhutněním z nemodifikovaného asfaltu v pruhu šířky do 3 m, po zhutnění tl. 50 mm</t>
  </si>
  <si>
    <t>-15588877</t>
  </si>
  <si>
    <t>39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</si>
  <si>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</si>
  <si>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</si>
  <si>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796632540</t>
  </si>
  <si>
    <t>40</t>
  </si>
  <si>
    <t>58381007</t>
  </si>
  <si>
    <t>kostka dlažební žula drobná 8/10</t>
  </si>
  <si>
    <t>-598555752</t>
  </si>
  <si>
    <t>41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</si>
  <si>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</si>
  <si>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</si>
  <si>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-9762521</t>
  </si>
  <si>
    <t>42</t>
  </si>
  <si>
    <t>59245015</t>
  </si>
  <si>
    <t>dlažba zámková tvaru I 200x165x60mm přírodní</t>
  </si>
  <si>
    <t>-267078552</t>
  </si>
  <si>
    <t>43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</si>
  <si>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</si>
  <si>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</si>
  <si>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-1275932330</t>
  </si>
  <si>
    <t>44</t>
  </si>
  <si>
    <t>BET.B08C01</t>
  </si>
  <si>
    <t>dlažba se zámkem BEST-BEATON 20x16,5x8 cm přírodní</t>
  </si>
  <si>
    <t>-776305052</t>
  </si>
  <si>
    <t>Trubní vedení</t>
  </si>
  <si>
    <t>45</t>
  </si>
  <si>
    <t>890211811</t>
  </si>
  <si>
    <t>Bourání šachet ručně velikosti obestavěného prostoru do 1,5 m3 z prostého betonu</t>
  </si>
  <si>
    <t>1461200186</t>
  </si>
  <si>
    <t>Ostatní konstrukce a práce, bourání</t>
  </si>
  <si>
    <t>47</t>
  </si>
  <si>
    <t>915211111</t>
  </si>
  <si>
    <t>Vodorovné dopravní značení stříkaným plastem dělící čára šířky 125 mm souvislá bílá základní</t>
  </si>
  <si>
    <t>-899335970</t>
  </si>
  <si>
    <t>48</t>
  </si>
  <si>
    <t>915611111</t>
  </si>
  <si>
    <t>Předznačení pro vodorovné značení stříkané barvou nebo prováděné z nátěrových hmot liniové dělicí čáry, vodicí proužky</t>
  </si>
  <si>
    <t>411253832</t>
  </si>
  <si>
    <t>49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</si>
  <si>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</si>
  <si>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</si>
  <si>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-1641062815</t>
  </si>
  <si>
    <t>50</t>
  </si>
  <si>
    <t>BET.L25C02</t>
  </si>
  <si>
    <t>obrubník BEST-LINEA 50x8x25 cm, barevný</t>
  </si>
  <si>
    <t>kus</t>
  </si>
  <si>
    <t>-1126268587</t>
  </si>
  <si>
    <t>51</t>
  </si>
  <si>
    <t>BTL.0006273.URS</t>
  </si>
  <si>
    <t>obrubník betonový chodníkový ABO 2-15/D 100x15x25 cm</t>
  </si>
  <si>
    <t>-1661017716</t>
  </si>
  <si>
    <t>52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</si>
  <si>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</si>
  <si>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</si>
  <si>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-1869323676</t>
  </si>
  <si>
    <t>53</t>
  </si>
  <si>
    <t>BET.P20C01</t>
  </si>
  <si>
    <t>obrubník parkový BEST-PARKAN I 50x5x20 cm, přírodní</t>
  </si>
  <si>
    <t>929574334</t>
  </si>
  <si>
    <t>54</t>
  </si>
  <si>
    <t>916991121</t>
  </si>
  <si>
    <t>Lože pod obrubníky, krajníky nebo obruby z dlažebních kostek z betonu prostého tř. C 25/30-XF2_x000D_</t>
  </si>
  <si>
    <t>819825918</t>
  </si>
  <si>
    <t>55</t>
  </si>
  <si>
    <t>919112212</t>
  </si>
  <si>
    <t>Řezání dilatačních spár v živičném krytu vytvoření komůrky pro těsnící zálivku šířky 10 mm, hloubky 20 mm</t>
  </si>
  <si>
    <t>1024940534</t>
  </si>
  <si>
    <t>56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</si>
  <si>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</si>
  <si>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</si>
  <si>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-780353</t>
  </si>
  <si>
    <t>57</t>
  </si>
  <si>
    <t>919726123</t>
  </si>
  <si>
    <t>Geotextilie netkaná pro ochranu, separaci nebo filtraci měrná hmotnost přes 300 do 500 g/m2</t>
  </si>
  <si>
    <t>1426697618</t>
  </si>
  <si>
    <t>58</t>
  </si>
  <si>
    <t>919735112</t>
  </si>
  <si>
    <t>Řezání stávajícího živičného krytu nebo podkladu  hloubky přes 50 do 100 mm</t>
  </si>
  <si>
    <t>434971502</t>
  </si>
  <si>
    <t>997</t>
  </si>
  <si>
    <t>Přesun sutě</t>
  </si>
  <si>
    <t>59</t>
  </si>
  <si>
    <t>997221551</t>
  </si>
  <si>
    <t>Vodorovná doprava suti bez naložení, ale se složením a s hrubým urovnáním ze sypkých materiálů, na vzdálenost do 1 km</t>
  </si>
  <si>
    <t>578334932</t>
  </si>
  <si>
    <t>60</t>
  </si>
  <si>
    <t>997221559</t>
  </si>
  <si>
    <t>Vodorovná doprava suti bez naložení, ale se složením a s hrubým urovnáním Příplatek k ceně za každý další i započatý 1 km přes 1 km</t>
  </si>
  <si>
    <t>-759410640</t>
  </si>
  <si>
    <t>61</t>
  </si>
  <si>
    <t>997221611</t>
  </si>
  <si>
    <t>Nakládání na dopravní prostředky pro vodorovnou dopravu suti</t>
  </si>
  <si>
    <t>-1877326432</t>
  </si>
  <si>
    <t>62</t>
  </si>
  <si>
    <t>997221815</t>
  </si>
  <si>
    <t>Poplatek za uložení stavebního odpadu na skládce (skládkovné) z prostého betonu zatříděného do Katalogu odpadů pod kódem 170 101</t>
  </si>
  <si>
    <t>1070916503</t>
  </si>
  <si>
    <t>998</t>
  </si>
  <si>
    <t>Přesun hmot</t>
  </si>
  <si>
    <t>63</t>
  </si>
  <si>
    <t>998225111</t>
  </si>
  <si>
    <t>Přesun hmot pro komunikace s krytem z kameniva, monolitickým betonovým nebo živičným dopravní vzdálenost do 200 m jakékoliv délky objektu</t>
  </si>
  <si>
    <t>484819664</t>
  </si>
  <si>
    <t>64</t>
  </si>
  <si>
    <t>998225194</t>
  </si>
  <si>
    <t>Přesun hmot pro komunikace s krytem z kameniva, monolitickým betonovým nebo živičným  Příplatek k ceně za zvětšený přesun přes vymezenou největší dopravní vzdálenost do 5000 m</t>
  </si>
  <si>
    <t>-1015057443</t>
  </si>
  <si>
    <t xml:space="preserve">02 - Demontáž vodovodní přípojky </t>
  </si>
  <si>
    <t>113107424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</si>
  <si>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300 do 400 mm</t>
  </si>
  <si>
    <t>-1058602067</t>
  </si>
  <si>
    <t>113107443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</si>
  <si>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</si>
  <si>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2095244982</t>
  </si>
  <si>
    <t>113201112</t>
  </si>
  <si>
    <t>Vytrhání obrub  s vybouráním lože, s přemístěním hmot na skládku na vzdálenost do 3 m nebo s naložením na dopravní prostředek silničních ležatých</t>
  </si>
  <si>
    <t>-305120233</t>
  </si>
  <si>
    <t>131251009</t>
  </si>
  <si>
    <t>Hloubení zapažených jam a zářezů při překopech inženýrských sítí strojně objemu do 15 m3 Příplatek k cenám za lepivost horniny tř. 3</t>
  </si>
  <si>
    <t>-116899683</t>
  </si>
  <si>
    <t>131251011</t>
  </si>
  <si>
    <t>Hloubení zapažených jam a zářezů při překopech inženýrských sítí strojně objemu do 15 m3 s urovnáním dna do předepsaného profilu a spádu v hornině tř. 3</t>
  </si>
  <si>
    <t>1675349413</t>
  </si>
  <si>
    <t>151102102</t>
  </si>
  <si>
    <t>Zřízení pažení a rozepření stěn rýh při překopech inženýrských sítí plochy do 20 m2 pro jakoukoliv mezerovitost příložné, hloubky do 4 m</t>
  </si>
  <si>
    <t>-937383173</t>
  </si>
  <si>
    <t>151102112</t>
  </si>
  <si>
    <t>Odstranění pažení a rozepření stěn rýh při překopech inženýrských sítí plochy do 20 m2 s uložením materiálu na vzdálenost do 3 m od kraje výkopu příložné, hloubky přes 2 do 4 m</t>
  </si>
  <si>
    <t>632185450</t>
  </si>
  <si>
    <t>Nakládání, skládání a překládání neulehlého výkopku nebo sypaniny  nakládání, množství do 100 m3, z hornin tř. 1 až 4</t>
  </si>
  <si>
    <t>-1467058364</t>
  </si>
  <si>
    <t>Uložení sypaniny  na skládky</t>
  </si>
  <si>
    <t>-1577971393</t>
  </si>
  <si>
    <t>174101101</t>
  </si>
  <si>
    <t>Zásyp sypaninou z jakékoliv horniny  s uložením výkopku ve vrstvách se zhutněním jam, šachet, rýh nebo kolem objektů v těchto vykopávkách</t>
  </si>
  <si>
    <t>-48678593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</si>
  <si>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</si>
  <si>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</si>
  <si>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704378337</t>
  </si>
  <si>
    <t>58331200</t>
  </si>
  <si>
    <t>štěrkopísek netříděný zásypový</t>
  </si>
  <si>
    <t>-1838877065</t>
  </si>
  <si>
    <t>566901133</t>
  </si>
  <si>
    <t>Vyspravení podkladu po překopech inženýrských sítí plochy do 15 m2 s rozprostřením a zhutněním štěrkodrtí tl. 200 mm</t>
  </si>
  <si>
    <t>-1082392178</t>
  </si>
  <si>
    <t>566901161</t>
  </si>
  <si>
    <t>Vyspravení podkladu po překopech inženýrských sítí plochy do 15 m2 s rozprostřením a zhutněním obalovaným kamenivem ACP (OK) tl. 100 mm</t>
  </si>
  <si>
    <t>1752748039</t>
  </si>
  <si>
    <t>566901172</t>
  </si>
  <si>
    <t>Vyspravení podkladu po překopech inženýrských sítí plochy do 15 m2 s rozprostřením a zhutněním směsí zpevněnou cementem SC C 20/25 (PB I) tl. 150 mm</t>
  </si>
  <si>
    <t>267372200</t>
  </si>
  <si>
    <t>572340111</t>
  </si>
  <si>
    <t>Vyspravení krytu komunikací po překopech inženýrských sítí plochy do 15 m2 asfaltovým betonem ACO (AB), po zhutnění tl. přes 30 do 50 mm</t>
  </si>
  <si>
    <t>-796492617</t>
  </si>
  <si>
    <t>31</t>
  </si>
  <si>
    <t>850311811</t>
  </si>
  <si>
    <t>Bourání stávajícího potrubí z trub litinových hrdlových nebo přírubových v otevřeném výkopu DN do 150</t>
  </si>
  <si>
    <t>1528929091</t>
  </si>
  <si>
    <t>30</t>
  </si>
  <si>
    <t>891241811</t>
  </si>
  <si>
    <t>Demontáž vodovodních armatur na potrubí šoupátek nebo klapek uzavíracích v otevřeném výkopu nebo v šachtách DN 80</t>
  </si>
  <si>
    <t>-2106231242</t>
  </si>
  <si>
    <t>28</t>
  </si>
  <si>
    <t>Řezání dilatačních spár v živičném krytu  vytvoření komůrky pro těsnící zálivku šířky 10 mm, hloubky 20 mm</t>
  </si>
  <si>
    <t>-1638518989</t>
  </si>
  <si>
    <t>29</t>
  </si>
  <si>
    <t>Utěsnění dilatačních spár zálivkou za tepla  v cementobetonovém nebo živičném krytu včetně adhezního nátěru s těsnicím profilem pod zálivkou, pro komůrky šířky 10 mm, hloubky 20 mm</t>
  </si>
  <si>
    <t>-56559799</t>
  </si>
  <si>
    <t>261325952</t>
  </si>
  <si>
    <t>Vodorovná doprava suti  bez naložení, ale se složením a s hrubým urovnáním ze sypkých materiálů, na vzdálenost do 1 km</t>
  </si>
  <si>
    <t>-1671292712</t>
  </si>
  <si>
    <t>25</t>
  </si>
  <si>
    <t>Vodorovná doprava suti  bez naložení, ale se složením a s hrubým urovnáním Příplatek k ceně za každý další i započatý 1 km přes 1 km</t>
  </si>
  <si>
    <t>635558447</t>
  </si>
  <si>
    <t>997221571</t>
  </si>
  <si>
    <t>Vodorovná doprava vybouraných hmot  bez naložení, ale se složením a s hrubým urovnáním na vzdálenost do 1 km</t>
  </si>
  <si>
    <t>294729029</t>
  </si>
  <si>
    <t>997221579</t>
  </si>
  <si>
    <t>Vodorovná doprava vybouraných hmot  bez naložení, ale se složením a s hrubým urovnáním na vzdálenost Příplatek k ceně za každý další i započatý 1 km přes 1 km</t>
  </si>
  <si>
    <t>708893772</t>
  </si>
  <si>
    <t>Nakládání na dopravní prostředky  pro vodorovnou dopravu suti</t>
  </si>
  <si>
    <t>-443036971</t>
  </si>
  <si>
    <t>997221612</t>
  </si>
  <si>
    <t>Nakládání na dopravní prostředky  pro vodorovnou dopravu vybouraných hmot</t>
  </si>
  <si>
    <t>417652512</t>
  </si>
  <si>
    <t>26</t>
  </si>
  <si>
    <t>997221845</t>
  </si>
  <si>
    <t>Poplatek za uložení stavebního odpadu na skládce (skládkovné) asfaltového bez obsahu dehtu zatříděného do Katalogu odpadů pod kódem 170 302</t>
  </si>
  <si>
    <t>-603631832</t>
  </si>
  <si>
    <t>27</t>
  </si>
  <si>
    <t>997221855</t>
  </si>
  <si>
    <t>156310509</t>
  </si>
  <si>
    <t xml:space="preserve">03 - Bourání a úpravy zdí a kiosek NN  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</si>
  <si>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</si>
  <si>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</si>
  <si>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</si>
  <si>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</si>
  <si>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</si>
  <si>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</si>
  <si>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</si>
  <si>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</si>
  <si>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272313611</t>
  </si>
  <si>
    <t>Základy z betonu prostého klenby z betonu kamenem neprokládaného tř. C 16/20</t>
  </si>
  <si>
    <t>-1976188967</t>
  </si>
  <si>
    <t>Svislé a kompletní konstrukce</t>
  </si>
  <si>
    <t>311113133</t>
  </si>
  <si>
    <t>Nadzákladové zdi z tvárnic ztraceného bednění  hladkých, včetně výplně z betonu třídy C 16/20, tloušťky zdiva přes 200 do 250 mm</t>
  </si>
  <si>
    <t>441849884</t>
  </si>
  <si>
    <t>311155111_R01</t>
  </si>
  <si>
    <t xml:space="preserve">Úprava stávající konstrukce rampy </t>
  </si>
  <si>
    <t>kpl</t>
  </si>
  <si>
    <t>149979476</t>
  </si>
  <si>
    <t>311155115_R02</t>
  </si>
  <si>
    <t xml:space="preserve">Úprava koruny stávajících zdí </t>
  </si>
  <si>
    <t>-548997331</t>
  </si>
  <si>
    <t>311271129</t>
  </si>
  <si>
    <t>Zdivo z cihel betonových s plně promaltovanými styčnými sparami, rozměr 290x140x65 mm, na cementovou maltu M15</t>
  </si>
  <si>
    <t>410361154</t>
  </si>
  <si>
    <t>311361221</t>
  </si>
  <si>
    <t>Výztuž nadzákladových zdí nosných svislých nebo odkloněných od svislice, rovných nebo oblých z betonářské oceli 10 216 (E)</t>
  </si>
  <si>
    <t>-1196514555</t>
  </si>
  <si>
    <t>316381115</t>
  </si>
  <si>
    <t>Komínové krycí desky z betonu  tř. C 12/15 až C 16/20 s případnou konstrukční obvodovou výztuží včetně bednění, s potěrem nebo s povrchem vyhlazeným ve spádu k okrajům, s přesahem do 70 mm sešikmeným v podhledu proti zatékání, tl. přes 50 do 80 mm</t>
  </si>
  <si>
    <t>-961317485</t>
  </si>
  <si>
    <t>Úpravy povrchů, podlahy a osazování výplní</t>
  </si>
  <si>
    <t>622325207</t>
  </si>
  <si>
    <t>Oprava vápenocementové omítky vnějších ploch stupně členitosti 1 štukové stěn, v rozsahu opravované plochy přes 50 do 65%</t>
  </si>
  <si>
    <t>223893942</t>
  </si>
  <si>
    <t>629995101</t>
  </si>
  <si>
    <t>Očištění vnějších ploch tlakovou vodou omytím</t>
  </si>
  <si>
    <t>1635542524</t>
  </si>
  <si>
    <t>629999022</t>
  </si>
  <si>
    <t>Příplatky k cenám úprav vnějších povrchů  za zvýšenou pracnost při provádění omítek zaoblených ploch, poloměr zaoblení přes 100 mm</t>
  </si>
  <si>
    <t>1764607959</t>
  </si>
  <si>
    <t>941111111</t>
  </si>
  <si>
    <t>Montáž lešení řadového trubkového lehkého pracovního s podlahami  s provozním zatížením tř. 3 do 200 kg/m2 šířky tř. W06 od 0,6 do 0,9 m, výšky do 10 m</t>
  </si>
  <si>
    <t>1828072958</t>
  </si>
  <si>
    <t>941111211</t>
  </si>
  <si>
    <t>Montáž lešení řadového trubkového lehkého pracovního s podlahami  s provozním zatížením tř. 3 do 200 kg/m2 Příplatek za první a každý další den použití lešení k ceně -1111</t>
  </si>
  <si>
    <t>-1667754294</t>
  </si>
  <si>
    <t>941111811</t>
  </si>
  <si>
    <t>Demontáž lešení řadového trubkového lehkého pracovního s podlahami  s provozním zatížením tř. 3 do 200 kg/m2 šířky tř. W06 od 0,6 do 0,9 m, výšky do 10 m</t>
  </si>
  <si>
    <t>-1816521595</t>
  </si>
  <si>
    <t>961044111</t>
  </si>
  <si>
    <t>Bourání základů z betonu  prostého</t>
  </si>
  <si>
    <t>1524565222</t>
  </si>
  <si>
    <t>962022391</t>
  </si>
  <si>
    <t>Bourání zdiva nadzákladového kamenného nebo smíšeného  kamenného na maltu vápennou nebo vápenocementovou, objemu přes 1 m3</t>
  </si>
  <si>
    <t>553104808</t>
  </si>
  <si>
    <t>978015371</t>
  </si>
  <si>
    <t>Otlučení vápenných nebo vápenocementových omítek vnějších ploch s vyškrabáním spar a s očištěním zdiva stupně členitosti 1 a 2, v rozsahu přes 50 do 65 %</t>
  </si>
  <si>
    <t>435195844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</si>
  <si>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</si>
  <si>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</si>
  <si>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913078170</t>
  </si>
  <si>
    <t>PSV</t>
  </si>
  <si>
    <t>Práce a dodávky PSV</t>
  </si>
  <si>
    <t>711</t>
  </si>
  <si>
    <t>Izolace proti vodě, vlhkosti a plynům</t>
  </si>
  <si>
    <t>711141559</t>
  </si>
  <si>
    <t>Provedení izolace proti zemní vlhkosti pásy přitavením  NAIP na ploše vodorovné V</t>
  </si>
  <si>
    <t>991707397</t>
  </si>
  <si>
    <t>KVK.8104AP10</t>
  </si>
  <si>
    <t>ASPA BIT V S35</t>
  </si>
  <si>
    <t>32</t>
  </si>
  <si>
    <t>1158489582</t>
  </si>
  <si>
    <t>764</t>
  </si>
  <si>
    <t>Konstrukce klempířské</t>
  </si>
  <si>
    <t>764214411</t>
  </si>
  <si>
    <t>Oplechování horních ploch zdí a nadezdívek (atik) z pozinkovaného plechu mechanicky kotvené přes rš 800 mm</t>
  </si>
  <si>
    <t>1748305572</t>
  </si>
  <si>
    <t>764218404</t>
  </si>
  <si>
    <t>Oplechování říms a ozdobných prvků z pozinkovaného plechu rovných, bez rohů mechanicky kotvené rš 330 mm</t>
  </si>
  <si>
    <t>-132159761</t>
  </si>
  <si>
    <t>767</t>
  </si>
  <si>
    <t>Konstrukce zámečnické</t>
  </si>
  <si>
    <t>767161114</t>
  </si>
  <si>
    <t>Montáž zábradlí rovného  z trubek nebo tenkostěnných profilů do zdiva, hmotnosti 1 m zábradlí přes 20 do 30 kg</t>
  </si>
  <si>
    <t>-1297478936</t>
  </si>
  <si>
    <t>74910605</t>
  </si>
  <si>
    <t>zábradlí městské obloukové bezpečnostní galvanizovaný povrch 2000x1000mm</t>
  </si>
  <si>
    <t>-145770976</t>
  </si>
  <si>
    <t>783</t>
  </si>
  <si>
    <t>Dokončovací práce - nátěry</t>
  </si>
  <si>
    <t>783827141</t>
  </si>
  <si>
    <t>Krycí (ochranný ) nátěr omítek jednonásobný hladkých omítek hladkých, zrnitých tenkovrstvých nebo štukových stupně členitosti 3 akrylátový</t>
  </si>
  <si>
    <t>571853569</t>
  </si>
  <si>
    <t>783827149</t>
  </si>
  <si>
    <t>Krycí (ochranný ) nátěr omítek jednonásobný hladkých omítek hladkých, zrnitých tenkovrstvých nebo štukových stupně členitosti 3 Příplatek k cenám -7141 až -7147 za biocidní přísadu</t>
  </si>
  <si>
    <t>1531924264</t>
  </si>
  <si>
    <t>784</t>
  </si>
  <si>
    <t>Dokončovací práce - malby a tapety</t>
  </si>
  <si>
    <t>784181121</t>
  </si>
  <si>
    <t>Penetrace podkladu jednonásobná hloubková v místnostech výšky do 3,80 m</t>
  </si>
  <si>
    <t>-763929728</t>
  </si>
  <si>
    <t xml:space="preserve">04 - Vedlejší a ostatní náklady </t>
  </si>
  <si>
    <t>VRN - Vedlejší rozpočtové náklady</t>
  </si>
  <si>
    <t xml:space="preserve">    VRN7 - Provozní vlivy</t>
  </si>
  <si>
    <t>012103000</t>
  </si>
  <si>
    <t>Průzkumné, geodetické a projektové práce geodetické práce před výstavbou - vytyčení sítí</t>
  </si>
  <si>
    <t>komplet</t>
  </si>
  <si>
    <t>618081756</t>
  </si>
  <si>
    <t>012303000</t>
  </si>
  <si>
    <t>Průzkumné, geodetické a projektové práce geodetické práce po výstavbě - zaměření skutečného provedení</t>
  </si>
  <si>
    <t>-1778591032</t>
  </si>
  <si>
    <t>034203000</t>
  </si>
  <si>
    <t>Zařízení staveniště zabezpečení staveniště oplocení staveniště - dodávka, montáž a demontáž</t>
  </si>
  <si>
    <t>43316395</t>
  </si>
  <si>
    <t>043002000-1</t>
  </si>
  <si>
    <t>Inženýrská činnost - zkoušky /SSZ/</t>
  </si>
  <si>
    <t>1212566243</t>
  </si>
  <si>
    <t>VRN</t>
  </si>
  <si>
    <t>Vedlejší rozpočtové náklady</t>
  </si>
  <si>
    <t>VRN7</t>
  </si>
  <si>
    <t>Provozní vlivy</t>
  </si>
  <si>
    <t>072103011</t>
  </si>
  <si>
    <t>Zajištění DIO komunikace II. a III. třídy - jednoduché el. vedení</t>
  </si>
  <si>
    <t>1024</t>
  </si>
  <si>
    <t>-1981059198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</si>
</sst>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19"/>
      <c r="AQ5" s="19"/>
      <c r="AR5" s="17"/>
      <c r="BE5" s="23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19"/>
      <c r="AQ6" s="19"/>
      <c r="AR6" s="17"/>
      <c r="BE6" s="23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4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4"/>
      <c r="BS13" s="14" t="s">
        <v>6</v>
      </c>
    </row>
    <row r="14" spans="1:74" ht="12.75">
      <c r="B14" s="18"/>
      <c r="C14" s="19"/>
      <c r="D14" s="19"/>
      <c r="E14" s="257" t="s">
        <v>29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4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4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4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4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4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4"/>
    </row>
    <row r="23" spans="1:71" s="1" customFormat="1" ht="16.5" customHeight="1">
      <c r="B23" s="18"/>
      <c r="C23" s="19"/>
      <c r="D23" s="19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19"/>
      <c r="AP23" s="19"/>
      <c r="AQ23" s="19"/>
      <c r="AR23" s="17"/>
      <c r="BE23" s="23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4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3"/>
      <c r="AQ26" s="33"/>
      <c r="AR26" s="36"/>
      <c r="BE26" s="23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0" t="s">
        <v>36</v>
      </c>
      <c r="M28" s="260"/>
      <c r="N28" s="260"/>
      <c r="O28" s="260"/>
      <c r="P28" s="260"/>
      <c r="Q28" s="33"/>
      <c r="R28" s="33"/>
      <c r="S28" s="33"/>
      <c r="T28" s="33"/>
      <c r="U28" s="33"/>
      <c r="V28" s="33"/>
      <c r="W28" s="260" t="s">
        <v>37</v>
      </c>
      <c r="X28" s="260"/>
      <c r="Y28" s="260"/>
      <c r="Z28" s="260"/>
      <c r="AA28" s="260"/>
      <c r="AB28" s="260"/>
      <c r="AC28" s="260"/>
      <c r="AD28" s="260"/>
      <c r="AE28" s="260"/>
      <c r="AF28" s="33"/>
      <c r="AG28" s="33"/>
      <c r="AH28" s="33"/>
      <c r="AI28" s="33"/>
      <c r="AJ28" s="33"/>
      <c r="AK28" s="260" t="s">
        <v>38</v>
      </c>
      <c r="AL28" s="260"/>
      <c r="AM28" s="260"/>
      <c r="AN28" s="260"/>
      <c r="AO28" s="260"/>
      <c r="AP28" s="33"/>
      <c r="AQ28" s="33"/>
      <c r="AR28" s="36"/>
      <c r="BE28" s="234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61">
        <v>0.21</v>
      </c>
      <c r="M29" s="232"/>
      <c r="N29" s="232"/>
      <c r="O29" s="232"/>
      <c r="P29" s="232"/>
      <c r="Q29" s="38"/>
      <c r="R29" s="38"/>
      <c r="S29" s="38"/>
      <c r="T29" s="38"/>
      <c r="U29" s="38"/>
      <c r="V29" s="38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38"/>
      <c r="AG29" s="38"/>
      <c r="AH29" s="38"/>
      <c r="AI29" s="38"/>
      <c r="AJ29" s="38"/>
      <c r="AK29" s="231">
        <f>ROUND(AV94, 2)</f>
        <v>0</v>
      </c>
      <c r="AL29" s="232"/>
      <c r="AM29" s="232"/>
      <c r="AN29" s="232"/>
      <c r="AO29" s="232"/>
      <c r="AP29" s="38"/>
      <c r="AQ29" s="38"/>
      <c r="AR29" s="39"/>
      <c r="BE29" s="235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61">
        <v>0.15</v>
      </c>
      <c r="M30" s="232"/>
      <c r="N30" s="232"/>
      <c r="O30" s="232"/>
      <c r="P30" s="232"/>
      <c r="Q30" s="38"/>
      <c r="R30" s="38"/>
      <c r="S30" s="38"/>
      <c r="T30" s="38"/>
      <c r="U30" s="38"/>
      <c r="V30" s="38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38"/>
      <c r="AG30" s="38"/>
      <c r="AH30" s="38"/>
      <c r="AI30" s="38"/>
      <c r="AJ30" s="38"/>
      <c r="AK30" s="231">
        <f>ROUND(AW94, 2)</f>
        <v>0</v>
      </c>
      <c r="AL30" s="232"/>
      <c r="AM30" s="232"/>
      <c r="AN30" s="232"/>
      <c r="AO30" s="232"/>
      <c r="AP30" s="38"/>
      <c r="AQ30" s="38"/>
      <c r="AR30" s="39"/>
      <c r="BE30" s="235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61">
        <v>0.21</v>
      </c>
      <c r="M31" s="232"/>
      <c r="N31" s="232"/>
      <c r="O31" s="232"/>
      <c r="P31" s="232"/>
      <c r="Q31" s="38"/>
      <c r="R31" s="38"/>
      <c r="S31" s="38"/>
      <c r="T31" s="38"/>
      <c r="U31" s="38"/>
      <c r="V31" s="38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F31" s="38"/>
      <c r="AG31" s="38"/>
      <c r="AH31" s="38"/>
      <c r="AI31" s="38"/>
      <c r="AJ31" s="38"/>
      <c r="AK31" s="231">
        <v>0</v>
      </c>
      <c r="AL31" s="232"/>
      <c r="AM31" s="232"/>
      <c r="AN31" s="232"/>
      <c r="AO31" s="232"/>
      <c r="AP31" s="38"/>
      <c r="AQ31" s="38"/>
      <c r="AR31" s="39"/>
      <c r="BE31" s="235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61">
        <v>0.15</v>
      </c>
      <c r="M32" s="232"/>
      <c r="N32" s="232"/>
      <c r="O32" s="232"/>
      <c r="P32" s="232"/>
      <c r="Q32" s="38"/>
      <c r="R32" s="38"/>
      <c r="S32" s="38"/>
      <c r="T32" s="38"/>
      <c r="U32" s="38"/>
      <c r="V32" s="38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F32" s="38"/>
      <c r="AG32" s="38"/>
      <c r="AH32" s="38"/>
      <c r="AI32" s="38"/>
      <c r="AJ32" s="38"/>
      <c r="AK32" s="231">
        <v>0</v>
      </c>
      <c r="AL32" s="232"/>
      <c r="AM32" s="232"/>
      <c r="AN32" s="232"/>
      <c r="AO32" s="232"/>
      <c r="AP32" s="38"/>
      <c r="AQ32" s="38"/>
      <c r="AR32" s="39"/>
      <c r="BE32" s="235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61">
        <v>0</v>
      </c>
      <c r="M33" s="232"/>
      <c r="N33" s="232"/>
      <c r="O33" s="232"/>
      <c r="P33" s="232"/>
      <c r="Q33" s="38"/>
      <c r="R33" s="38"/>
      <c r="S33" s="38"/>
      <c r="T33" s="38"/>
      <c r="U33" s="38"/>
      <c r="V33" s="38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38"/>
      <c r="AG33" s="38"/>
      <c r="AH33" s="38"/>
      <c r="AI33" s="38"/>
      <c r="AJ33" s="38"/>
      <c r="AK33" s="231">
        <v>0</v>
      </c>
      <c r="AL33" s="232"/>
      <c r="AM33" s="232"/>
      <c r="AN33" s="232"/>
      <c r="AO33" s="232"/>
      <c r="AP33" s="38"/>
      <c r="AQ33" s="38"/>
      <c r="AR33" s="39"/>
      <c r="BE33" s="23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4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8" t="s">
        <v>47</v>
      </c>
      <c r="Y35" s="239"/>
      <c r="Z35" s="239"/>
      <c r="AA35" s="239"/>
      <c r="AB35" s="239"/>
      <c r="AC35" s="42"/>
      <c r="AD35" s="42"/>
      <c r="AE35" s="42"/>
      <c r="AF35" s="42"/>
      <c r="AG35" s="42"/>
      <c r="AH35" s="42"/>
      <c r="AI35" s="42"/>
      <c r="AJ35" s="42"/>
      <c r="AK35" s="240">
        <f>SUM(AK26:AK33)</f>
        <v>0</v>
      </c>
      <c r="AL35" s="239"/>
      <c r="AM35" s="239"/>
      <c r="AN35" s="239"/>
      <c r="AO35" s="24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2019_00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51" t="str">
        <f>K6</f>
        <v>Úprava prostranství Tržnice ulice Vnoučkova Benešov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Benešov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3" t="str">
        <f>IF(AN8= "","",AN8)</f>
        <v>11. 7. 2019</v>
      </c>
      <c r="AN87" s="253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9" t="str">
        <f>IF(E17="","",E17)</f>
        <v xml:space="preserve"> </v>
      </c>
      <c r="AN89" s="250"/>
      <c r="AO89" s="250"/>
      <c r="AP89" s="250"/>
      <c r="AQ89" s="33"/>
      <c r="AR89" s="36"/>
      <c r="AS89" s="243" t="s">
        <v>55</v>
      </c>
      <c r="AT89" s="24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49" t="str">
        <f>IF(E20="","",E20)</f>
        <v xml:space="preserve">Ing. Roman Tichovský </v>
      </c>
      <c r="AN90" s="250"/>
      <c r="AO90" s="250"/>
      <c r="AP90" s="250"/>
      <c r="AQ90" s="33"/>
      <c r="AR90" s="36"/>
      <c r="AS90" s="245"/>
      <c r="AT90" s="24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7"/>
      <c r="AT91" s="24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70" t="s">
        <v>56</v>
      </c>
      <c r="D92" s="263"/>
      <c r="E92" s="263"/>
      <c r="F92" s="263"/>
      <c r="G92" s="263"/>
      <c r="H92" s="70"/>
      <c r="I92" s="262" t="s">
        <v>57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5" t="s">
        <v>58</v>
      </c>
      <c r="AH92" s="263"/>
      <c r="AI92" s="263"/>
      <c r="AJ92" s="263"/>
      <c r="AK92" s="263"/>
      <c r="AL92" s="263"/>
      <c r="AM92" s="263"/>
      <c r="AN92" s="262" t="s">
        <v>59</v>
      </c>
      <c r="AO92" s="263"/>
      <c r="AP92" s="264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8">
        <f>ROUND(SUM(AG95:AG98),2)</f>
        <v>0</v>
      </c>
      <c r="AH94" s="268"/>
      <c r="AI94" s="268"/>
      <c r="AJ94" s="268"/>
      <c r="AK94" s="268"/>
      <c r="AL94" s="268"/>
      <c r="AM94" s="268"/>
      <c r="AN94" s="269">
        <f>SUM(AG94,AT94)</f>
        <v>0</v>
      </c>
      <c r="AO94" s="269"/>
      <c r="AP94" s="269"/>
      <c r="AQ94" s="82" t="s">
        <v>1</v>
      </c>
      <c r="AR94" s="83"/>
      <c r="AS94" s="84">
        <f>ROUND(SUM(AS95:AS98),2)</f>
        <v>0</v>
      </c>
      <c r="AT94" s="85">
        <f>ROUND(SUM(AV94:AW94),2)</f>
        <v>0</v>
      </c>
      <c r="AU94" s="86">
        <f>ROUND(SUM(AU95:AU98),5)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ROUND(SUM(AZ95:AZ98),2)</f>
        <v>0</v>
      </c>
      <c r="BA94" s="85">
        <f>ROUND(SUM(BA95:BA98),2)</f>
        <v>0</v>
      </c>
      <c r="BB94" s="85">
        <f>ROUND(SUM(BB95:BB98),2)</f>
        <v>0</v>
      </c>
      <c r="BC94" s="85">
        <f>ROUND(SUM(BC95:BC98),2)</f>
        <v>0</v>
      </c>
      <c r="BD94" s="87">
        <f>ROUND(SUM(BD95:BD98),2)</f>
        <v>0</v>
      </c>
      <c r="BS94" s="88" t="s">
        <v>74</v>
      </c>
      <c r="BT94" s="88" t="s">
        <v>75</v>
      </c>
      <c r="BU94" s="89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1" s="7" customFormat="1" ht="16.5" customHeight="1">
      <c r="A95" s="90" t="s">
        <v>79</v>
      </c>
      <c r="B95" s="91"/>
      <c r="C95" s="92"/>
      <c r="D95" s="271" t="s">
        <v>80</v>
      </c>
      <c r="E95" s="271"/>
      <c r="F95" s="271"/>
      <c r="G95" s="271"/>
      <c r="H95" s="271"/>
      <c r="I95" s="93"/>
      <c r="J95" s="271" t="s">
        <v>81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6">
        <f>'01 - Komunikace'!J30</f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7"/>
      <c r="AQ95" s="94" t="s">
        <v>82</v>
      </c>
      <c r="AR95" s="95"/>
      <c r="AS95" s="96">
        <v>0</v>
      </c>
      <c r="AT95" s="97">
        <f>ROUND(SUM(AV95:AW95),2)</f>
        <v>0</v>
      </c>
      <c r="AU95" s="98">
        <f>'01 - Komunikace'!P124</f>
        <v>0</v>
      </c>
      <c r="AV95" s="97">
        <f>'01 - Komunikace'!J33</f>
        <v>0</v>
      </c>
      <c r="AW95" s="97">
        <f>'01 - Komunikace'!J34</f>
        <v>0</v>
      </c>
      <c r="AX95" s="97">
        <f>'01 - Komunikace'!J35</f>
        <v>0</v>
      </c>
      <c r="AY95" s="97">
        <f>'01 - Komunikace'!J36</f>
        <v>0</v>
      </c>
      <c r="AZ95" s="97">
        <f>'01 - Komunikace'!F33</f>
        <v>0</v>
      </c>
      <c r="BA95" s="97">
        <f>'01 - Komunikace'!F34</f>
        <v>0</v>
      </c>
      <c r="BB95" s="97">
        <f>'01 - Komunikace'!F35</f>
        <v>0</v>
      </c>
      <c r="BC95" s="97">
        <f>'01 - Komunikace'!F36</f>
        <v>0</v>
      </c>
      <c r="BD95" s="99">
        <f>'01 - Komunikace'!F37</f>
        <v>0</v>
      </c>
      <c r="BT95" s="100" t="s">
        <v>83</v>
      </c>
      <c r="BV95" s="100" t="s">
        <v>77</v>
      </c>
      <c r="BW95" s="100" t="s">
        <v>84</v>
      </c>
      <c r="BX95" s="100" t="s">
        <v>5</v>
      </c>
      <c r="CL95" s="100" t="s">
        <v>1</v>
      </c>
      <c r="CM95" s="100" t="s">
        <v>85</v>
      </c>
    </row>
    <row r="96" spans="1:91" s="7" customFormat="1" ht="16.5" customHeight="1">
      <c r="A96" s="90" t="s">
        <v>79</v>
      </c>
      <c r="B96" s="91"/>
      <c r="C96" s="92"/>
      <c r="D96" s="271" t="s">
        <v>86</v>
      </c>
      <c r="E96" s="271"/>
      <c r="F96" s="271"/>
      <c r="G96" s="271"/>
      <c r="H96" s="271"/>
      <c r="I96" s="93"/>
      <c r="J96" s="271" t="s">
        <v>87</v>
      </c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66">
        <f>'02 - Demontáž vodovodní p...'!J30</f>
        <v>0</v>
      </c>
      <c r="AH96" s="267"/>
      <c r="AI96" s="267"/>
      <c r="AJ96" s="267"/>
      <c r="AK96" s="267"/>
      <c r="AL96" s="267"/>
      <c r="AM96" s="267"/>
      <c r="AN96" s="266">
        <f>SUM(AG96,AT96)</f>
        <v>0</v>
      </c>
      <c r="AO96" s="267"/>
      <c r="AP96" s="267"/>
      <c r="AQ96" s="94" t="s">
        <v>82</v>
      </c>
      <c r="AR96" s="95"/>
      <c r="AS96" s="96">
        <v>0</v>
      </c>
      <c r="AT96" s="97">
        <f>ROUND(SUM(AV96:AW96),2)</f>
        <v>0</v>
      </c>
      <c r="AU96" s="98">
        <f>'02 - Demontáž vodovodní p...'!P122</f>
        <v>0</v>
      </c>
      <c r="AV96" s="97">
        <f>'02 - Demontáž vodovodní p...'!J33</f>
        <v>0</v>
      </c>
      <c r="AW96" s="97">
        <f>'02 - Demontáž vodovodní p...'!J34</f>
        <v>0</v>
      </c>
      <c r="AX96" s="97">
        <f>'02 - Demontáž vodovodní p...'!J35</f>
        <v>0</v>
      </c>
      <c r="AY96" s="97">
        <f>'02 - Demontáž vodovodní p...'!J36</f>
        <v>0</v>
      </c>
      <c r="AZ96" s="97">
        <f>'02 - Demontáž vodovodní p...'!F33</f>
        <v>0</v>
      </c>
      <c r="BA96" s="97">
        <f>'02 - Demontáž vodovodní p...'!F34</f>
        <v>0</v>
      </c>
      <c r="BB96" s="97">
        <f>'02 - Demontáž vodovodní p...'!F35</f>
        <v>0</v>
      </c>
      <c r="BC96" s="97">
        <f>'02 - Demontáž vodovodní p...'!F36</f>
        <v>0</v>
      </c>
      <c r="BD96" s="99">
        <f>'02 - Demontáž vodovodní p...'!F37</f>
        <v>0</v>
      </c>
      <c r="BT96" s="100" t="s">
        <v>83</v>
      </c>
      <c r="BV96" s="100" t="s">
        <v>77</v>
      </c>
      <c r="BW96" s="100" t="s">
        <v>88</v>
      </c>
      <c r="BX96" s="100" t="s">
        <v>5</v>
      </c>
      <c r="CL96" s="100" t="s">
        <v>1</v>
      </c>
      <c r="CM96" s="100" t="s">
        <v>85</v>
      </c>
    </row>
    <row r="97" spans="1:91" s="7" customFormat="1" ht="16.5" customHeight="1">
      <c r="A97" s="90" t="s">
        <v>79</v>
      </c>
      <c r="B97" s="91"/>
      <c r="C97" s="92"/>
      <c r="D97" s="271" t="s">
        <v>89</v>
      </c>
      <c r="E97" s="271"/>
      <c r="F97" s="271"/>
      <c r="G97" s="271"/>
      <c r="H97" s="271"/>
      <c r="I97" s="93"/>
      <c r="J97" s="271" t="s">
        <v>90</v>
      </c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66">
        <f>'03 - Bourání a úpravy zdí...'!J30</f>
        <v>0</v>
      </c>
      <c r="AH97" s="267"/>
      <c r="AI97" s="267"/>
      <c r="AJ97" s="267"/>
      <c r="AK97" s="267"/>
      <c r="AL97" s="267"/>
      <c r="AM97" s="267"/>
      <c r="AN97" s="266">
        <f>SUM(AG97,AT97)</f>
        <v>0</v>
      </c>
      <c r="AO97" s="267"/>
      <c r="AP97" s="267"/>
      <c r="AQ97" s="94" t="s">
        <v>82</v>
      </c>
      <c r="AR97" s="95"/>
      <c r="AS97" s="96">
        <v>0</v>
      </c>
      <c r="AT97" s="97">
        <f>ROUND(SUM(AV97:AW97),2)</f>
        <v>0</v>
      </c>
      <c r="AU97" s="98">
        <f>'03 - Bourání a úpravy zdí...'!P128</f>
        <v>0</v>
      </c>
      <c r="AV97" s="97">
        <f>'03 - Bourání a úpravy zdí...'!J33</f>
        <v>0</v>
      </c>
      <c r="AW97" s="97">
        <f>'03 - Bourání a úpravy zdí...'!J34</f>
        <v>0</v>
      </c>
      <c r="AX97" s="97">
        <f>'03 - Bourání a úpravy zdí...'!J35</f>
        <v>0</v>
      </c>
      <c r="AY97" s="97">
        <f>'03 - Bourání a úpravy zdí...'!J36</f>
        <v>0</v>
      </c>
      <c r="AZ97" s="97">
        <f>'03 - Bourání a úpravy zdí...'!F33</f>
        <v>0</v>
      </c>
      <c r="BA97" s="97">
        <f>'03 - Bourání a úpravy zdí...'!F34</f>
        <v>0</v>
      </c>
      <c r="BB97" s="97">
        <f>'03 - Bourání a úpravy zdí...'!F35</f>
        <v>0</v>
      </c>
      <c r="BC97" s="97">
        <f>'03 - Bourání a úpravy zdí...'!F36</f>
        <v>0</v>
      </c>
      <c r="BD97" s="99">
        <f>'03 - Bourání a úpravy zdí...'!F37</f>
        <v>0</v>
      </c>
      <c r="BT97" s="100" t="s">
        <v>83</v>
      </c>
      <c r="BV97" s="100" t="s">
        <v>77</v>
      </c>
      <c r="BW97" s="100" t="s">
        <v>91</v>
      </c>
      <c r="BX97" s="100" t="s">
        <v>5</v>
      </c>
      <c r="CL97" s="100" t="s">
        <v>1</v>
      </c>
      <c r="CM97" s="100" t="s">
        <v>85</v>
      </c>
    </row>
    <row r="98" spans="1:91" s="7" customFormat="1" ht="16.5" customHeight="1">
      <c r="A98" s="90" t="s">
        <v>79</v>
      </c>
      <c r="B98" s="91"/>
      <c r="C98" s="92"/>
      <c r="D98" s="271" t="s">
        <v>92</v>
      </c>
      <c r="E98" s="271"/>
      <c r="F98" s="271"/>
      <c r="G98" s="271"/>
      <c r="H98" s="271"/>
      <c r="I98" s="93"/>
      <c r="J98" s="271" t="s">
        <v>93</v>
      </c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66">
        <f>'04 - Vedlejší a ostatní n...'!J30</f>
        <v>0</v>
      </c>
      <c r="AH98" s="267"/>
      <c r="AI98" s="267"/>
      <c r="AJ98" s="267"/>
      <c r="AK98" s="267"/>
      <c r="AL98" s="267"/>
      <c r="AM98" s="267"/>
      <c r="AN98" s="266">
        <f>SUM(AG98,AT98)</f>
        <v>0</v>
      </c>
      <c r="AO98" s="267"/>
      <c r="AP98" s="267"/>
      <c r="AQ98" s="94" t="s">
        <v>82</v>
      </c>
      <c r="AR98" s="95"/>
      <c r="AS98" s="101">
        <v>0</v>
      </c>
      <c r="AT98" s="102">
        <f>ROUND(SUM(AV98:AW98),2)</f>
        <v>0</v>
      </c>
      <c r="AU98" s="103">
        <f>'04 - Vedlejší a ostatní n...'!P118</f>
        <v>0</v>
      </c>
      <c r="AV98" s="102">
        <f>'04 - Vedlejší a ostatní n...'!J33</f>
        <v>0</v>
      </c>
      <c r="AW98" s="102">
        <f>'04 - Vedlejší a ostatní n...'!J34</f>
        <v>0</v>
      </c>
      <c r="AX98" s="102">
        <f>'04 - Vedlejší a ostatní n...'!J35</f>
        <v>0</v>
      </c>
      <c r="AY98" s="102">
        <f>'04 - Vedlejší a ostatní n...'!J36</f>
        <v>0</v>
      </c>
      <c r="AZ98" s="102">
        <f>'04 - Vedlejší a ostatní n...'!F33</f>
        <v>0</v>
      </c>
      <c r="BA98" s="102">
        <f>'04 - Vedlejší a ostatní n...'!F34</f>
        <v>0</v>
      </c>
      <c r="BB98" s="102">
        <f>'04 - Vedlejší a ostatní n...'!F35</f>
        <v>0</v>
      </c>
      <c r="BC98" s="102">
        <f>'04 - Vedlejší a ostatní n...'!F36</f>
        <v>0</v>
      </c>
      <c r="BD98" s="104">
        <f>'04 - Vedlejší a ostatní n...'!F37</f>
        <v>0</v>
      </c>
      <c r="BT98" s="100" t="s">
        <v>83</v>
      </c>
      <c r="BV98" s="100" t="s">
        <v>77</v>
      </c>
      <c r="BW98" s="100" t="s">
        <v>94</v>
      </c>
      <c r="BX98" s="100" t="s">
        <v>5</v>
      </c>
      <c r="CL98" s="100" t="s">
        <v>1</v>
      </c>
      <c r="CM98" s="100" t="s">
        <v>85</v>
      </c>
    </row>
    <row r="99" spans="1:91" s="2" customFormat="1" ht="30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sheetProtection algorithmName="SHA-512" hashValue="Ebgxdd152HSfx8RSHbMpcL5KTQsjUQvOg+G6Sfjuf+uQsjBgsMJWmRjbEzPwYLhFb/AdbdF5oLgtQVy0w08Atg==" saltValue="uvr9MfXg7NcZdIVL8utYpRIa8jG1+PSWlQ2j8lZutjZ38+qg/smsq7+6xBMLBUTNIprVG1Ym/s+Tg6fbKp43Nw==" spinCount="100000" sheet="1" objects="1" scenarios="1" formatColumns="0" formatRows="0"/>
  <mergeCells count="54"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Komunikace'!C2" display="/"/>
    <hyperlink ref="A96" location="'02 - Demontáž vodovodní p...'!C2" display="/"/>
    <hyperlink ref="A97" location="'03 - Bourání a úpravy zdí...'!C2" display="/"/>
    <hyperlink ref="A98" location="'04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84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85</v>
      </c>
    </row>
    <row r="4" spans="1:46" s="1" customFormat="1" ht="24.95" customHeight="1">
      <c r="B4" s="17"/>
      <c r="D4" s="109" t="s">
        <v>95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2" t="str">
        <f>'Rekapitulace stavby'!K6</f>
        <v>Úprava prostranství Tržnice ulice Vnoučkova Benešov</v>
      </c>
      <c r="F7" s="273"/>
      <c r="G7" s="273"/>
      <c r="H7" s="273"/>
      <c r="I7" s="105"/>
      <c r="L7" s="17"/>
    </row>
    <row r="8" spans="1:46" s="2" customFormat="1" ht="12" customHeight="1">
      <c r="A8" s="31"/>
      <c r="B8" s="36"/>
      <c r="C8" s="31"/>
      <c r="D8" s="111" t="s">
        <v>96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4" t="s">
        <v>97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11. 7. 2019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32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">
        <v>33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34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35</v>
      </c>
      <c r="E30" s="31"/>
      <c r="F30" s="31"/>
      <c r="G30" s="31"/>
      <c r="H30" s="31"/>
      <c r="I30" s="112"/>
      <c r="J30" s="123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37</v>
      </c>
      <c r="G32" s="31"/>
      <c r="H32" s="31"/>
      <c r="I32" s="125" t="s">
        <v>36</v>
      </c>
      <c r="J32" s="124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39</v>
      </c>
      <c r="E33" s="111" t="s">
        <v>40</v>
      </c>
      <c r="F33" s="127">
        <f>ROUND((SUM(BE124:BE186)),  2)</f>
        <v>0</v>
      </c>
      <c r="G33" s="31"/>
      <c r="H33" s="31"/>
      <c r="I33" s="128">
        <v>0.21</v>
      </c>
      <c r="J33" s="127">
        <f>ROUND(((SUM(BE124:BE186))*I33),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41</v>
      </c>
      <c r="F34" s="127">
        <f>ROUND((SUM(BF124:BF186)),  2)</f>
        <v>0</v>
      </c>
      <c r="G34" s="31"/>
      <c r="H34" s="31"/>
      <c r="I34" s="128">
        <v>0.15</v>
      </c>
      <c r="J34" s="127">
        <f>ROUND(((SUM(BF124:BF186))*I34),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42</v>
      </c>
      <c r="F35" s="127">
        <f>ROUND((SUM(BG124:BG186)),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43</v>
      </c>
      <c r="F36" s="127">
        <f>ROUND((SUM(BH124:BH186)),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44</v>
      </c>
      <c r="F37" s="127">
        <f>ROUND((SUM(BI124:BI186)),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48</v>
      </c>
      <c r="E50" s="138"/>
      <c r="F50" s="138"/>
      <c r="G50" s="137" t="s">
        <v>49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50</v>
      </c>
      <c r="E61" s="141"/>
      <c r="F61" s="142" t="s">
        <v>51</v>
      </c>
      <c r="G61" s="140" t="s">
        <v>50</v>
      </c>
      <c r="H61" s="141"/>
      <c r="I61" s="143"/>
      <c r="J61" s="144" t="s">
        <v>51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52</v>
      </c>
      <c r="E65" s="145"/>
      <c r="F65" s="145"/>
      <c r="G65" s="137" t="s">
        <v>53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50</v>
      </c>
      <c r="E76" s="141"/>
      <c r="F76" s="142" t="s">
        <v>51</v>
      </c>
      <c r="G76" s="140" t="s">
        <v>50</v>
      </c>
      <c r="H76" s="141"/>
      <c r="I76" s="143"/>
      <c r="J76" s="144" t="s">
        <v>51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9" t="str">
        <f>E7</f>
        <v>Úprava prostranství Tržnice ulice Vnoučkova Benešov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96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1" t="str">
        <f>E9</f>
        <v>01 - Komunikace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Benešov </v>
      </c>
      <c r="G89" s="33"/>
      <c r="H89" s="33"/>
      <c r="I89" s="114" t="s">
        <v>22</v>
      </c>
      <c r="J89" s="63" t="str">
        <f>IF(J12="","",J12)</f>
        <v>11. 7. 2019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7.95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32</v>
      </c>
      <c r="J92" s="29" t="str">
        <f>E24</f>
        <v xml:space="preserve">Ing. Roman Tichovský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99</v>
      </c>
      <c r="D94" s="154"/>
      <c r="E94" s="154"/>
      <c r="F94" s="154"/>
      <c r="G94" s="154"/>
      <c r="H94" s="154"/>
      <c r="I94" s="155"/>
      <c r="J94" s="156" t="s">
        <v>100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101</v>
      </c>
      <c r="D96" s="33"/>
      <c r="E96" s="33"/>
      <c r="F96" s="33"/>
      <c r="G96" s="33"/>
      <c r="H96" s="33"/>
      <c r="I96" s="112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5" customHeight="1">
      <c r="B97" s="158"/>
      <c r="C97" s="159"/>
      <c r="D97" s="160" t="s">
        <v>103</v>
      </c>
      <c r="E97" s="161"/>
      <c r="F97" s="161"/>
      <c r="G97" s="161"/>
      <c r="H97" s="161"/>
      <c r="I97" s="162"/>
      <c r="J97" s="163">
        <f>J125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104</v>
      </c>
      <c r="E98" s="168"/>
      <c r="F98" s="168"/>
      <c r="G98" s="168"/>
      <c r="H98" s="168"/>
      <c r="I98" s="169"/>
      <c r="J98" s="170">
        <f>J126</f>
        <v>0</v>
      </c>
      <c r="K98" s="166"/>
      <c r="L98" s="171"/>
    </row>
    <row r="99" spans="1:31" s="10" customFormat="1" ht="19.899999999999999" customHeight="1">
      <c r="B99" s="165"/>
      <c r="C99" s="166"/>
      <c r="D99" s="167" t="s">
        <v>105</v>
      </c>
      <c r="E99" s="168"/>
      <c r="F99" s="168"/>
      <c r="G99" s="168"/>
      <c r="H99" s="168"/>
      <c r="I99" s="169"/>
      <c r="J99" s="170">
        <f>J148</f>
        <v>0</v>
      </c>
      <c r="K99" s="166"/>
      <c r="L99" s="171"/>
    </row>
    <row r="100" spans="1:31" s="10" customFormat="1" ht="19.899999999999999" customHeight="1">
      <c r="B100" s="165"/>
      <c r="C100" s="166"/>
      <c r="D100" s="167" t="s">
        <v>106</v>
      </c>
      <c r="E100" s="168"/>
      <c r="F100" s="168"/>
      <c r="G100" s="168"/>
      <c r="H100" s="168"/>
      <c r="I100" s="169"/>
      <c r="J100" s="170">
        <f>J152</f>
        <v>0</v>
      </c>
      <c r="K100" s="166"/>
      <c r="L100" s="171"/>
    </row>
    <row r="101" spans="1:31" s="10" customFormat="1" ht="19.899999999999999" customHeight="1">
      <c r="B101" s="165"/>
      <c r="C101" s="166"/>
      <c r="D101" s="167" t="s">
        <v>107</v>
      </c>
      <c r="E101" s="168"/>
      <c r="F101" s="168"/>
      <c r="G101" s="168"/>
      <c r="H101" s="168"/>
      <c r="I101" s="169"/>
      <c r="J101" s="170">
        <f>J164</f>
        <v>0</v>
      </c>
      <c r="K101" s="166"/>
      <c r="L101" s="171"/>
    </row>
    <row r="102" spans="1:31" s="10" customFormat="1" ht="19.899999999999999" customHeight="1">
      <c r="B102" s="165"/>
      <c r="C102" s="166"/>
      <c r="D102" s="167" t="s">
        <v>108</v>
      </c>
      <c r="E102" s="168"/>
      <c r="F102" s="168"/>
      <c r="G102" s="168"/>
      <c r="H102" s="168"/>
      <c r="I102" s="169"/>
      <c r="J102" s="170">
        <f>J166</f>
        <v>0</v>
      </c>
      <c r="K102" s="166"/>
      <c r="L102" s="171"/>
    </row>
    <row r="103" spans="1:31" s="10" customFormat="1" ht="19.899999999999999" customHeight="1">
      <c r="B103" s="165"/>
      <c r="C103" s="166"/>
      <c r="D103" s="167" t="s">
        <v>109</v>
      </c>
      <c r="E103" s="168"/>
      <c r="F103" s="168"/>
      <c r="G103" s="168"/>
      <c r="H103" s="168"/>
      <c r="I103" s="169"/>
      <c r="J103" s="170">
        <f>J179</f>
        <v>0</v>
      </c>
      <c r="K103" s="166"/>
      <c r="L103" s="171"/>
    </row>
    <row r="104" spans="1:31" s="10" customFormat="1" ht="19.899999999999999" customHeight="1">
      <c r="B104" s="165"/>
      <c r="C104" s="166"/>
      <c r="D104" s="167" t="s">
        <v>110</v>
      </c>
      <c r="E104" s="168"/>
      <c r="F104" s="168"/>
      <c r="G104" s="168"/>
      <c r="H104" s="168"/>
      <c r="I104" s="169"/>
      <c r="J104" s="170">
        <f>J184</f>
        <v>0</v>
      </c>
      <c r="K104" s="166"/>
      <c r="L104" s="171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112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149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152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111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79" t="str">
        <f>E7</f>
        <v>Úprava prostranství Tržnice ulice Vnoučkova Benešov</v>
      </c>
      <c r="F114" s="280"/>
      <c r="G114" s="280"/>
      <c r="H114" s="280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96</v>
      </c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51" t="str">
        <f>E9</f>
        <v>01 - Komunikace</v>
      </c>
      <c r="F116" s="281"/>
      <c r="G116" s="281"/>
      <c r="H116" s="281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F12</f>
        <v xml:space="preserve">Benešov </v>
      </c>
      <c r="G118" s="33"/>
      <c r="H118" s="33"/>
      <c r="I118" s="114" t="s">
        <v>22</v>
      </c>
      <c r="J118" s="63" t="str">
        <f>IF(J12="","",J12)</f>
        <v>11. 7. 2019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24</v>
      </c>
      <c r="D120" s="33"/>
      <c r="E120" s="33"/>
      <c r="F120" s="24" t="str">
        <f>E15</f>
        <v xml:space="preserve"> </v>
      </c>
      <c r="G120" s="33"/>
      <c r="H120" s="33"/>
      <c r="I120" s="114" t="s">
        <v>30</v>
      </c>
      <c r="J120" s="29" t="str">
        <f>E21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27.95" customHeight="1">
      <c r="A121" s="31"/>
      <c r="B121" s="32"/>
      <c r="C121" s="26" t="s">
        <v>28</v>
      </c>
      <c r="D121" s="33"/>
      <c r="E121" s="33"/>
      <c r="F121" s="24" t="str">
        <f>IF(E18="","",E18)</f>
        <v>Vyplň údaj</v>
      </c>
      <c r="G121" s="33"/>
      <c r="H121" s="33"/>
      <c r="I121" s="114" t="s">
        <v>32</v>
      </c>
      <c r="J121" s="29" t="str">
        <f>E24</f>
        <v xml:space="preserve">Ing. Roman Tichovský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112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72"/>
      <c r="B123" s="173"/>
      <c r="C123" s="174" t="s">
        <v>112</v>
      </c>
      <c r="D123" s="175" t="s">
        <v>60</v>
      </c>
      <c r="E123" s="175" t="s">
        <v>56</v>
      </c>
      <c r="F123" s="175" t="s">
        <v>57</v>
      </c>
      <c r="G123" s="175" t="s">
        <v>113</v>
      </c>
      <c r="H123" s="175" t="s">
        <v>114</v>
      </c>
      <c r="I123" s="176" t="s">
        <v>115</v>
      </c>
      <c r="J123" s="177" t="s">
        <v>100</v>
      </c>
      <c r="K123" s="178" t="s">
        <v>116</v>
      </c>
      <c r="L123" s="179"/>
      <c r="M123" s="72" t="s">
        <v>1</v>
      </c>
      <c r="N123" s="73" t="s">
        <v>39</v>
      </c>
      <c r="O123" s="73" t="s">
        <v>117</v>
      </c>
      <c r="P123" s="73" t="s">
        <v>118</v>
      </c>
      <c r="Q123" s="73" t="s">
        <v>119</v>
      </c>
      <c r="R123" s="73" t="s">
        <v>120</v>
      </c>
      <c r="S123" s="73" t="s">
        <v>121</v>
      </c>
      <c r="T123" s="74" t="s">
        <v>122</v>
      </c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pans="1:65" s="2" customFormat="1" ht="22.9" customHeight="1">
      <c r="A124" s="31"/>
      <c r="B124" s="32"/>
      <c r="C124" s="79" t="s">
        <v>123</v>
      </c>
      <c r="D124" s="33"/>
      <c r="E124" s="33"/>
      <c r="F124" s="33"/>
      <c r="G124" s="33"/>
      <c r="H124" s="33"/>
      <c r="I124" s="112"/>
      <c r="J124" s="180">
        <f>BK124</f>
        <v>0</v>
      </c>
      <c r="K124" s="33"/>
      <c r="L124" s="36"/>
      <c r="M124" s="75"/>
      <c r="N124" s="181"/>
      <c r="O124" s="76"/>
      <c r="P124" s="182">
        <f>P125</f>
        <v>0</v>
      </c>
      <c r="Q124" s="76"/>
      <c r="R124" s="182">
        <f>R125</f>
        <v>114.3034105</v>
      </c>
      <c r="S124" s="76"/>
      <c r="T124" s="183">
        <f>T125</f>
        <v>24.317625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74</v>
      </c>
      <c r="AU124" s="14" t="s">
        <v>102</v>
      </c>
      <c r="BK124" s="184">
        <f>BK125</f>
        <v>0</v>
      </c>
    </row>
    <row r="125" spans="1:65" s="12" customFormat="1" ht="25.9" customHeight="1">
      <c r="B125" s="185"/>
      <c r="C125" s="186"/>
      <c r="D125" s="187" t="s">
        <v>74</v>
      </c>
      <c r="E125" s="188" t="s">
        <v>124</v>
      </c>
      <c r="F125" s="188" t="s">
        <v>125</v>
      </c>
      <c r="G125" s="186"/>
      <c r="H125" s="186"/>
      <c r="I125" s="189"/>
      <c r="J125" s="190">
        <f>BK125</f>
        <v>0</v>
      </c>
      <c r="K125" s="186"/>
      <c r="L125" s="191"/>
      <c r="M125" s="192"/>
      <c r="N125" s="193"/>
      <c r="O125" s="193"/>
      <c r="P125" s="194">
        <f>P126+P148+P152+P164+P166+P179+P184</f>
        <v>0</v>
      </c>
      <c r="Q125" s="193"/>
      <c r="R125" s="194">
        <f>R126+R148+R152+R164+R166+R179+R184</f>
        <v>114.3034105</v>
      </c>
      <c r="S125" s="193"/>
      <c r="T125" s="195">
        <f>T126+T148+T152+T164+T166+T179+T184</f>
        <v>24.317625</v>
      </c>
      <c r="AR125" s="196" t="s">
        <v>83</v>
      </c>
      <c r="AT125" s="197" t="s">
        <v>74</v>
      </c>
      <c r="AU125" s="197" t="s">
        <v>75</v>
      </c>
      <c r="AY125" s="196" t="s">
        <v>126</v>
      </c>
      <c r="BK125" s="198">
        <f>BK126+BK148+BK152+BK164+BK166+BK179+BK184</f>
        <v>0</v>
      </c>
    </row>
    <row r="126" spans="1:65" s="12" customFormat="1" ht="22.9" customHeight="1">
      <c r="B126" s="185"/>
      <c r="C126" s="186"/>
      <c r="D126" s="187" t="s">
        <v>74</v>
      </c>
      <c r="E126" s="199" t="s">
        <v>83</v>
      </c>
      <c r="F126" s="199" t="s">
        <v>127</v>
      </c>
      <c r="G126" s="186"/>
      <c r="H126" s="186"/>
      <c r="I126" s="189"/>
      <c r="J126" s="200">
        <f>BK126</f>
        <v>0</v>
      </c>
      <c r="K126" s="186"/>
      <c r="L126" s="191"/>
      <c r="M126" s="192"/>
      <c r="N126" s="193"/>
      <c r="O126" s="193"/>
      <c r="P126" s="194">
        <f>SUM(P127:P147)</f>
        <v>0</v>
      </c>
      <c r="Q126" s="193"/>
      <c r="R126" s="194">
        <f>SUM(R127:R147)</f>
        <v>29.436</v>
      </c>
      <c r="S126" s="193"/>
      <c r="T126" s="195">
        <f>SUM(T127:T147)</f>
        <v>24.317625</v>
      </c>
      <c r="AR126" s="196" t="s">
        <v>83</v>
      </c>
      <c r="AT126" s="197" t="s">
        <v>74</v>
      </c>
      <c r="AU126" s="197" t="s">
        <v>83</v>
      </c>
      <c r="AY126" s="196" t="s">
        <v>126</v>
      </c>
      <c r="BK126" s="198">
        <f>SUM(BK127:BK147)</f>
        <v>0</v>
      </c>
    </row>
    <row r="127" spans="1:65" s="2" customFormat="1" ht="48" customHeight="1">
      <c r="A127" s="31"/>
      <c r="B127" s="32"/>
      <c r="C127" s="201" t="s">
        <v>83</v>
      </c>
      <c r="D127" s="201" t="s">
        <v>128</v>
      </c>
      <c r="E127" s="202" t="s">
        <v>129</v>
      </c>
      <c r="F127" s="203" t="s">
        <v>130</v>
      </c>
      <c r="G127" s="204" t="s">
        <v>131</v>
      </c>
      <c r="H127" s="205">
        <v>28.125</v>
      </c>
      <c r="I127" s="206"/>
      <c r="J127" s="207">
        <f t="shared" ref="J127:J147" si="0">ROUND(I127*H127,2)</f>
        <v>0</v>
      </c>
      <c r="K127" s="208"/>
      <c r="L127" s="36"/>
      <c r="M127" s="209" t="s">
        <v>1</v>
      </c>
      <c r="N127" s="210" t="s">
        <v>40</v>
      </c>
      <c r="O127" s="68"/>
      <c r="P127" s="211">
        <f t="shared" ref="P127:P147" si="1">O127*H127</f>
        <v>0</v>
      </c>
      <c r="Q127" s="211">
        <v>0</v>
      </c>
      <c r="R127" s="211">
        <f t="shared" ref="R127:R147" si="2">Q127*H127</f>
        <v>0</v>
      </c>
      <c r="S127" s="211">
        <v>0.41699999999999998</v>
      </c>
      <c r="T127" s="212">
        <f t="shared" ref="T127:T147" si="3">S127*H127</f>
        <v>11.728125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132</v>
      </c>
      <c r="AT127" s="213" t="s">
        <v>128</v>
      </c>
      <c r="AU127" s="213" t="s">
        <v>85</v>
      </c>
      <c r="AY127" s="14" t="s">
        <v>126</v>
      </c>
      <c r="BE127" s="214">
        <f t="shared" ref="BE127:BE147" si="4">IF(N127="základní",J127,0)</f>
        <v>0</v>
      </c>
      <c r="BF127" s="214">
        <f t="shared" ref="BF127:BF147" si="5">IF(N127="snížená",J127,0)</f>
        <v>0</v>
      </c>
      <c r="BG127" s="214">
        <f t="shared" ref="BG127:BG147" si="6">IF(N127="zákl. přenesená",J127,0)</f>
        <v>0</v>
      </c>
      <c r="BH127" s="214">
        <f t="shared" ref="BH127:BH147" si="7">IF(N127="sníž. přenesená",J127,0)</f>
        <v>0</v>
      </c>
      <c r="BI127" s="214">
        <f t="shared" ref="BI127:BI147" si="8">IF(N127="nulová",J127,0)</f>
        <v>0</v>
      </c>
      <c r="BJ127" s="14" t="s">
        <v>83</v>
      </c>
      <c r="BK127" s="214">
        <f t="shared" ref="BK127:BK147" si="9">ROUND(I127*H127,2)</f>
        <v>0</v>
      </c>
      <c r="BL127" s="14" t="s">
        <v>132</v>
      </c>
      <c r="BM127" s="213" t="s">
        <v>133</v>
      </c>
    </row>
    <row r="128" spans="1:65" s="2" customFormat="1" ht="48" customHeight="1">
      <c r="A128" s="31"/>
      <c r="B128" s="32"/>
      <c r="C128" s="201" t="s">
        <v>85</v>
      </c>
      <c r="D128" s="201" t="s">
        <v>128</v>
      </c>
      <c r="E128" s="202" t="s">
        <v>134</v>
      </c>
      <c r="F128" s="203" t="s">
        <v>135</v>
      </c>
      <c r="G128" s="204" t="s">
        <v>131</v>
      </c>
      <c r="H128" s="205">
        <v>441.3</v>
      </c>
      <c r="I128" s="206"/>
      <c r="J128" s="207">
        <f t="shared" si="0"/>
        <v>0</v>
      </c>
      <c r="K128" s="208"/>
      <c r="L128" s="36"/>
      <c r="M128" s="209" t="s">
        <v>1</v>
      </c>
      <c r="N128" s="210" t="s">
        <v>40</v>
      </c>
      <c r="O128" s="68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132</v>
      </c>
      <c r="AT128" s="213" t="s">
        <v>128</v>
      </c>
      <c r="AU128" s="213" t="s">
        <v>85</v>
      </c>
      <c r="AY128" s="14" t="s">
        <v>126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83</v>
      </c>
      <c r="BK128" s="214">
        <f t="shared" si="9"/>
        <v>0</v>
      </c>
      <c r="BL128" s="14" t="s">
        <v>132</v>
      </c>
      <c r="BM128" s="213" t="s">
        <v>136</v>
      </c>
    </row>
    <row r="129" spans="1:65" s="2" customFormat="1" ht="48" customHeight="1">
      <c r="A129" s="31"/>
      <c r="B129" s="32"/>
      <c r="C129" s="201" t="s">
        <v>137</v>
      </c>
      <c r="D129" s="201" t="s">
        <v>128</v>
      </c>
      <c r="E129" s="202" t="s">
        <v>138</v>
      </c>
      <c r="F129" s="203" t="s">
        <v>139</v>
      </c>
      <c r="G129" s="204" t="s">
        <v>131</v>
      </c>
      <c r="H129" s="205">
        <v>57.225000000000001</v>
      </c>
      <c r="I129" s="206"/>
      <c r="J129" s="207">
        <f t="shared" si="0"/>
        <v>0</v>
      </c>
      <c r="K129" s="208"/>
      <c r="L129" s="36"/>
      <c r="M129" s="209" t="s">
        <v>1</v>
      </c>
      <c r="N129" s="210" t="s">
        <v>40</v>
      </c>
      <c r="O129" s="68"/>
      <c r="P129" s="211">
        <f t="shared" si="1"/>
        <v>0</v>
      </c>
      <c r="Q129" s="211">
        <v>0</v>
      </c>
      <c r="R129" s="211">
        <f t="shared" si="2"/>
        <v>0</v>
      </c>
      <c r="S129" s="211">
        <v>0.22</v>
      </c>
      <c r="T129" s="212">
        <f t="shared" si="3"/>
        <v>12.589500000000001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132</v>
      </c>
      <c r="AT129" s="213" t="s">
        <v>128</v>
      </c>
      <c r="AU129" s="213" t="s">
        <v>85</v>
      </c>
      <c r="AY129" s="14" t="s">
        <v>126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4" t="s">
        <v>83</v>
      </c>
      <c r="BK129" s="214">
        <f t="shared" si="9"/>
        <v>0</v>
      </c>
      <c r="BL129" s="14" t="s">
        <v>132</v>
      </c>
      <c r="BM129" s="213" t="s">
        <v>140</v>
      </c>
    </row>
    <row r="130" spans="1:65" s="2" customFormat="1" ht="48" customHeight="1">
      <c r="A130" s="31"/>
      <c r="B130" s="32"/>
      <c r="C130" s="201" t="s">
        <v>132</v>
      </c>
      <c r="D130" s="201" t="s">
        <v>128</v>
      </c>
      <c r="E130" s="202" t="s">
        <v>141</v>
      </c>
      <c r="F130" s="203" t="s">
        <v>142</v>
      </c>
      <c r="G130" s="204" t="s">
        <v>143</v>
      </c>
      <c r="H130" s="205">
        <v>3</v>
      </c>
      <c r="I130" s="206"/>
      <c r="J130" s="207">
        <f t="shared" si="0"/>
        <v>0</v>
      </c>
      <c r="K130" s="208"/>
      <c r="L130" s="36"/>
      <c r="M130" s="209" t="s">
        <v>1</v>
      </c>
      <c r="N130" s="210" t="s">
        <v>40</v>
      </c>
      <c r="O130" s="68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132</v>
      </c>
      <c r="AT130" s="213" t="s">
        <v>128</v>
      </c>
      <c r="AU130" s="213" t="s">
        <v>85</v>
      </c>
      <c r="AY130" s="14" t="s">
        <v>126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4" t="s">
        <v>83</v>
      </c>
      <c r="BK130" s="214">
        <f t="shared" si="9"/>
        <v>0</v>
      </c>
      <c r="BL130" s="14" t="s">
        <v>132</v>
      </c>
      <c r="BM130" s="213" t="s">
        <v>144</v>
      </c>
    </row>
    <row r="131" spans="1:65" s="2" customFormat="1" ht="48" customHeight="1">
      <c r="A131" s="31"/>
      <c r="B131" s="32"/>
      <c r="C131" s="201" t="s">
        <v>145</v>
      </c>
      <c r="D131" s="201" t="s">
        <v>128</v>
      </c>
      <c r="E131" s="202" t="s">
        <v>146</v>
      </c>
      <c r="F131" s="203" t="s">
        <v>147</v>
      </c>
      <c r="G131" s="204" t="s">
        <v>148</v>
      </c>
      <c r="H131" s="205">
        <v>201.39</v>
      </c>
      <c r="I131" s="206"/>
      <c r="J131" s="207">
        <f t="shared" si="0"/>
        <v>0</v>
      </c>
      <c r="K131" s="208"/>
      <c r="L131" s="36"/>
      <c r="M131" s="209" t="s">
        <v>1</v>
      </c>
      <c r="N131" s="210" t="s">
        <v>40</v>
      </c>
      <c r="O131" s="68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132</v>
      </c>
      <c r="AT131" s="213" t="s">
        <v>128</v>
      </c>
      <c r="AU131" s="213" t="s">
        <v>85</v>
      </c>
      <c r="AY131" s="14" t="s">
        <v>126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4" t="s">
        <v>83</v>
      </c>
      <c r="BK131" s="214">
        <f t="shared" si="9"/>
        <v>0</v>
      </c>
      <c r="BL131" s="14" t="s">
        <v>132</v>
      </c>
      <c r="BM131" s="213" t="s">
        <v>149</v>
      </c>
    </row>
    <row r="132" spans="1:65" s="2" customFormat="1" ht="60" customHeight="1">
      <c r="A132" s="31"/>
      <c r="B132" s="32"/>
      <c r="C132" s="201" t="s">
        <v>150</v>
      </c>
      <c r="D132" s="201" t="s">
        <v>128</v>
      </c>
      <c r="E132" s="202" t="s">
        <v>151</v>
      </c>
      <c r="F132" s="203" t="s">
        <v>152</v>
      </c>
      <c r="G132" s="204" t="s">
        <v>148</v>
      </c>
      <c r="H132" s="205">
        <v>201.39</v>
      </c>
      <c r="I132" s="206"/>
      <c r="J132" s="207">
        <f t="shared" si="0"/>
        <v>0</v>
      </c>
      <c r="K132" s="208"/>
      <c r="L132" s="36"/>
      <c r="M132" s="209" t="s">
        <v>1</v>
      </c>
      <c r="N132" s="210" t="s">
        <v>40</v>
      </c>
      <c r="O132" s="68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132</v>
      </c>
      <c r="AT132" s="213" t="s">
        <v>128</v>
      </c>
      <c r="AU132" s="213" t="s">
        <v>85</v>
      </c>
      <c r="AY132" s="14" t="s">
        <v>126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4" t="s">
        <v>83</v>
      </c>
      <c r="BK132" s="214">
        <f t="shared" si="9"/>
        <v>0</v>
      </c>
      <c r="BL132" s="14" t="s">
        <v>132</v>
      </c>
      <c r="BM132" s="213" t="s">
        <v>153</v>
      </c>
    </row>
    <row r="133" spans="1:65" s="2" customFormat="1" ht="36" customHeight="1">
      <c r="A133" s="31"/>
      <c r="B133" s="32"/>
      <c r="C133" s="201" t="s">
        <v>154</v>
      </c>
      <c r="D133" s="201" t="s">
        <v>128</v>
      </c>
      <c r="E133" s="202" t="s">
        <v>155</v>
      </c>
      <c r="F133" s="203" t="s">
        <v>156</v>
      </c>
      <c r="G133" s="204" t="s">
        <v>148</v>
      </c>
      <c r="H133" s="205">
        <v>13.44</v>
      </c>
      <c r="I133" s="206"/>
      <c r="J133" s="207">
        <f t="shared" si="0"/>
        <v>0</v>
      </c>
      <c r="K133" s="208"/>
      <c r="L133" s="36"/>
      <c r="M133" s="209" t="s">
        <v>1</v>
      </c>
      <c r="N133" s="210" t="s">
        <v>40</v>
      </c>
      <c r="O133" s="68"/>
      <c r="P133" s="211">
        <f t="shared" si="1"/>
        <v>0</v>
      </c>
      <c r="Q133" s="211">
        <v>0</v>
      </c>
      <c r="R133" s="211">
        <f t="shared" si="2"/>
        <v>0</v>
      </c>
      <c r="S133" s="211">
        <v>0</v>
      </c>
      <c r="T133" s="212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132</v>
      </c>
      <c r="AT133" s="213" t="s">
        <v>128</v>
      </c>
      <c r="AU133" s="213" t="s">
        <v>85</v>
      </c>
      <c r="AY133" s="14" t="s">
        <v>126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4" t="s">
        <v>83</v>
      </c>
      <c r="BK133" s="214">
        <f t="shared" si="9"/>
        <v>0</v>
      </c>
      <c r="BL133" s="14" t="s">
        <v>132</v>
      </c>
      <c r="BM133" s="213" t="s">
        <v>157</v>
      </c>
    </row>
    <row r="134" spans="1:65" s="2" customFormat="1" ht="48" customHeight="1">
      <c r="A134" s="31"/>
      <c r="B134" s="32"/>
      <c r="C134" s="201" t="s">
        <v>158</v>
      </c>
      <c r="D134" s="201" t="s">
        <v>128</v>
      </c>
      <c r="E134" s="202" t="s">
        <v>159</v>
      </c>
      <c r="F134" s="203" t="s">
        <v>160</v>
      </c>
      <c r="G134" s="204" t="s">
        <v>148</v>
      </c>
      <c r="H134" s="205">
        <v>13.44</v>
      </c>
      <c r="I134" s="206"/>
      <c r="J134" s="207">
        <f t="shared" si="0"/>
        <v>0</v>
      </c>
      <c r="K134" s="208"/>
      <c r="L134" s="36"/>
      <c r="M134" s="209" t="s">
        <v>1</v>
      </c>
      <c r="N134" s="210" t="s">
        <v>40</v>
      </c>
      <c r="O134" s="68"/>
      <c r="P134" s="211">
        <f t="shared" si="1"/>
        <v>0</v>
      </c>
      <c r="Q134" s="211">
        <v>0</v>
      </c>
      <c r="R134" s="211">
        <f t="shared" si="2"/>
        <v>0</v>
      </c>
      <c r="S134" s="211">
        <v>0</v>
      </c>
      <c r="T134" s="212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132</v>
      </c>
      <c r="AT134" s="213" t="s">
        <v>128</v>
      </c>
      <c r="AU134" s="213" t="s">
        <v>85</v>
      </c>
      <c r="AY134" s="14" t="s">
        <v>126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4" t="s">
        <v>83</v>
      </c>
      <c r="BK134" s="214">
        <f t="shared" si="9"/>
        <v>0</v>
      </c>
      <c r="BL134" s="14" t="s">
        <v>132</v>
      </c>
      <c r="BM134" s="213" t="s">
        <v>161</v>
      </c>
    </row>
    <row r="135" spans="1:65" s="2" customFormat="1" ht="60" customHeight="1">
      <c r="A135" s="31"/>
      <c r="B135" s="32"/>
      <c r="C135" s="201" t="s">
        <v>162</v>
      </c>
      <c r="D135" s="201" t="s">
        <v>128</v>
      </c>
      <c r="E135" s="202" t="s">
        <v>163</v>
      </c>
      <c r="F135" s="203" t="s">
        <v>164</v>
      </c>
      <c r="G135" s="204" t="s">
        <v>148</v>
      </c>
      <c r="H135" s="205">
        <v>214.83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40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0</v>
      </c>
      <c r="T135" s="212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132</v>
      </c>
      <c r="AT135" s="213" t="s">
        <v>128</v>
      </c>
      <c r="AU135" s="213" t="s">
        <v>85</v>
      </c>
      <c r="AY135" s="14" t="s">
        <v>126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83</v>
      </c>
      <c r="BK135" s="214">
        <f t="shared" si="9"/>
        <v>0</v>
      </c>
      <c r="BL135" s="14" t="s">
        <v>132</v>
      </c>
      <c r="BM135" s="213" t="s">
        <v>165</v>
      </c>
    </row>
    <row r="136" spans="1:65" s="2" customFormat="1" ht="36" customHeight="1">
      <c r="A136" s="31"/>
      <c r="B136" s="32"/>
      <c r="C136" s="201" t="s">
        <v>166</v>
      </c>
      <c r="D136" s="201" t="s">
        <v>128</v>
      </c>
      <c r="E136" s="202" t="s">
        <v>167</v>
      </c>
      <c r="F136" s="203" t="s">
        <v>168</v>
      </c>
      <c r="G136" s="204" t="s">
        <v>148</v>
      </c>
      <c r="H136" s="205">
        <v>214.83</v>
      </c>
      <c r="I136" s="206"/>
      <c r="J136" s="207">
        <f t="shared" si="0"/>
        <v>0</v>
      </c>
      <c r="K136" s="208"/>
      <c r="L136" s="36"/>
      <c r="M136" s="209" t="s">
        <v>1</v>
      </c>
      <c r="N136" s="210" t="s">
        <v>40</v>
      </c>
      <c r="O136" s="68"/>
      <c r="P136" s="211">
        <f t="shared" si="1"/>
        <v>0</v>
      </c>
      <c r="Q136" s="211">
        <v>0</v>
      </c>
      <c r="R136" s="211">
        <f t="shared" si="2"/>
        <v>0</v>
      </c>
      <c r="S136" s="211">
        <v>0</v>
      </c>
      <c r="T136" s="212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132</v>
      </c>
      <c r="AT136" s="213" t="s">
        <v>128</v>
      </c>
      <c r="AU136" s="213" t="s">
        <v>85</v>
      </c>
      <c r="AY136" s="14" t="s">
        <v>126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83</v>
      </c>
      <c r="BK136" s="214">
        <f t="shared" si="9"/>
        <v>0</v>
      </c>
      <c r="BL136" s="14" t="s">
        <v>132</v>
      </c>
      <c r="BM136" s="213" t="s">
        <v>169</v>
      </c>
    </row>
    <row r="137" spans="1:65" s="2" customFormat="1" ht="16.5" customHeight="1">
      <c r="A137" s="31"/>
      <c r="B137" s="32"/>
      <c r="C137" s="201" t="s">
        <v>170</v>
      </c>
      <c r="D137" s="201" t="s">
        <v>128</v>
      </c>
      <c r="E137" s="202" t="s">
        <v>171</v>
      </c>
      <c r="F137" s="203" t="s">
        <v>172</v>
      </c>
      <c r="G137" s="204" t="s">
        <v>148</v>
      </c>
      <c r="H137" s="205">
        <v>214.83</v>
      </c>
      <c r="I137" s="206"/>
      <c r="J137" s="207">
        <f t="shared" si="0"/>
        <v>0</v>
      </c>
      <c r="K137" s="208"/>
      <c r="L137" s="36"/>
      <c r="M137" s="209" t="s">
        <v>1</v>
      </c>
      <c r="N137" s="210" t="s">
        <v>40</v>
      </c>
      <c r="O137" s="68"/>
      <c r="P137" s="211">
        <f t="shared" si="1"/>
        <v>0</v>
      </c>
      <c r="Q137" s="211">
        <v>0</v>
      </c>
      <c r="R137" s="211">
        <f t="shared" si="2"/>
        <v>0</v>
      </c>
      <c r="S137" s="211">
        <v>0</v>
      </c>
      <c r="T137" s="212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132</v>
      </c>
      <c r="AT137" s="213" t="s">
        <v>128</v>
      </c>
      <c r="AU137" s="213" t="s">
        <v>85</v>
      </c>
      <c r="AY137" s="14" t="s">
        <v>126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4" t="s">
        <v>83</v>
      </c>
      <c r="BK137" s="214">
        <f t="shared" si="9"/>
        <v>0</v>
      </c>
      <c r="BL137" s="14" t="s">
        <v>132</v>
      </c>
      <c r="BM137" s="213" t="s">
        <v>173</v>
      </c>
    </row>
    <row r="138" spans="1:65" s="2" customFormat="1" ht="36" customHeight="1">
      <c r="A138" s="31"/>
      <c r="B138" s="32"/>
      <c r="C138" s="201" t="s">
        <v>174</v>
      </c>
      <c r="D138" s="201" t="s">
        <v>128</v>
      </c>
      <c r="E138" s="202" t="s">
        <v>175</v>
      </c>
      <c r="F138" s="203" t="s">
        <v>176</v>
      </c>
      <c r="G138" s="204" t="s">
        <v>177</v>
      </c>
      <c r="H138" s="205">
        <v>386.69400000000002</v>
      </c>
      <c r="I138" s="206"/>
      <c r="J138" s="207">
        <f t="shared" si="0"/>
        <v>0</v>
      </c>
      <c r="K138" s="208"/>
      <c r="L138" s="36"/>
      <c r="M138" s="209" t="s">
        <v>1</v>
      </c>
      <c r="N138" s="210" t="s">
        <v>40</v>
      </c>
      <c r="O138" s="68"/>
      <c r="P138" s="211">
        <f t="shared" si="1"/>
        <v>0</v>
      </c>
      <c r="Q138" s="211">
        <v>0</v>
      </c>
      <c r="R138" s="211">
        <f t="shared" si="2"/>
        <v>0</v>
      </c>
      <c r="S138" s="211">
        <v>0</v>
      </c>
      <c r="T138" s="212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132</v>
      </c>
      <c r="AT138" s="213" t="s">
        <v>128</v>
      </c>
      <c r="AU138" s="213" t="s">
        <v>85</v>
      </c>
      <c r="AY138" s="14" t="s">
        <v>126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4" t="s">
        <v>83</v>
      </c>
      <c r="BK138" s="214">
        <f t="shared" si="9"/>
        <v>0</v>
      </c>
      <c r="BL138" s="14" t="s">
        <v>132</v>
      </c>
      <c r="BM138" s="213" t="s">
        <v>178</v>
      </c>
    </row>
    <row r="139" spans="1:65" s="2" customFormat="1" ht="24" customHeight="1">
      <c r="A139" s="31"/>
      <c r="B139" s="32"/>
      <c r="C139" s="201" t="s">
        <v>179</v>
      </c>
      <c r="D139" s="201" t="s">
        <v>128</v>
      </c>
      <c r="E139" s="202" t="s">
        <v>180</v>
      </c>
      <c r="F139" s="203" t="s">
        <v>181</v>
      </c>
      <c r="G139" s="204" t="s">
        <v>143</v>
      </c>
      <c r="H139" s="205">
        <v>44.6</v>
      </c>
      <c r="I139" s="206"/>
      <c r="J139" s="207">
        <f t="shared" si="0"/>
        <v>0</v>
      </c>
      <c r="K139" s="208"/>
      <c r="L139" s="36"/>
      <c r="M139" s="209" t="s">
        <v>1</v>
      </c>
      <c r="N139" s="210" t="s">
        <v>40</v>
      </c>
      <c r="O139" s="68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132</v>
      </c>
      <c r="AT139" s="213" t="s">
        <v>128</v>
      </c>
      <c r="AU139" s="213" t="s">
        <v>85</v>
      </c>
      <c r="AY139" s="14" t="s">
        <v>126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4" t="s">
        <v>83</v>
      </c>
      <c r="BK139" s="214">
        <f t="shared" si="9"/>
        <v>0</v>
      </c>
      <c r="BL139" s="14" t="s">
        <v>132</v>
      </c>
      <c r="BM139" s="213" t="s">
        <v>182</v>
      </c>
    </row>
    <row r="140" spans="1:65" s="2" customFormat="1" ht="16.5" customHeight="1">
      <c r="A140" s="31"/>
      <c r="B140" s="32"/>
      <c r="C140" s="215" t="s">
        <v>183</v>
      </c>
      <c r="D140" s="215" t="s">
        <v>184</v>
      </c>
      <c r="E140" s="216" t="s">
        <v>185</v>
      </c>
      <c r="F140" s="217" t="s">
        <v>186</v>
      </c>
      <c r="G140" s="218" t="s">
        <v>177</v>
      </c>
      <c r="H140" s="219">
        <v>29.436</v>
      </c>
      <c r="I140" s="220"/>
      <c r="J140" s="221">
        <f t="shared" si="0"/>
        <v>0</v>
      </c>
      <c r="K140" s="222"/>
      <c r="L140" s="223"/>
      <c r="M140" s="224" t="s">
        <v>1</v>
      </c>
      <c r="N140" s="225" t="s">
        <v>40</v>
      </c>
      <c r="O140" s="68"/>
      <c r="P140" s="211">
        <f t="shared" si="1"/>
        <v>0</v>
      </c>
      <c r="Q140" s="211">
        <v>1</v>
      </c>
      <c r="R140" s="211">
        <f t="shared" si="2"/>
        <v>29.436</v>
      </c>
      <c r="S140" s="211">
        <v>0</v>
      </c>
      <c r="T140" s="212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158</v>
      </c>
      <c r="AT140" s="213" t="s">
        <v>184</v>
      </c>
      <c r="AU140" s="213" t="s">
        <v>85</v>
      </c>
      <c r="AY140" s="14" t="s">
        <v>126</v>
      </c>
      <c r="BE140" s="214">
        <f t="shared" si="4"/>
        <v>0</v>
      </c>
      <c r="BF140" s="214">
        <f t="shared" si="5"/>
        <v>0</v>
      </c>
      <c r="BG140" s="214">
        <f t="shared" si="6"/>
        <v>0</v>
      </c>
      <c r="BH140" s="214">
        <f t="shared" si="7"/>
        <v>0</v>
      </c>
      <c r="BI140" s="214">
        <f t="shared" si="8"/>
        <v>0</v>
      </c>
      <c r="BJ140" s="14" t="s">
        <v>83</v>
      </c>
      <c r="BK140" s="214">
        <f t="shared" si="9"/>
        <v>0</v>
      </c>
      <c r="BL140" s="14" t="s">
        <v>132</v>
      </c>
      <c r="BM140" s="213" t="s">
        <v>187</v>
      </c>
    </row>
    <row r="141" spans="1:65" s="2" customFormat="1" ht="48" customHeight="1">
      <c r="A141" s="31"/>
      <c r="B141" s="32"/>
      <c r="C141" s="201" t="s">
        <v>8</v>
      </c>
      <c r="D141" s="201" t="s">
        <v>128</v>
      </c>
      <c r="E141" s="202" t="s">
        <v>188</v>
      </c>
      <c r="F141" s="203" t="s">
        <v>189</v>
      </c>
      <c r="G141" s="204" t="s">
        <v>131</v>
      </c>
      <c r="H141" s="205">
        <v>96.655000000000001</v>
      </c>
      <c r="I141" s="206"/>
      <c r="J141" s="207">
        <f t="shared" si="0"/>
        <v>0</v>
      </c>
      <c r="K141" s="208"/>
      <c r="L141" s="36"/>
      <c r="M141" s="209" t="s">
        <v>1</v>
      </c>
      <c r="N141" s="210" t="s">
        <v>40</v>
      </c>
      <c r="O141" s="68"/>
      <c r="P141" s="211">
        <f t="shared" si="1"/>
        <v>0</v>
      </c>
      <c r="Q141" s="211">
        <v>0</v>
      </c>
      <c r="R141" s="211">
        <f t="shared" si="2"/>
        <v>0</v>
      </c>
      <c r="S141" s="211">
        <v>0</v>
      </c>
      <c r="T141" s="212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132</v>
      </c>
      <c r="AT141" s="213" t="s">
        <v>128</v>
      </c>
      <c r="AU141" s="213" t="s">
        <v>85</v>
      </c>
      <c r="AY141" s="14" t="s">
        <v>126</v>
      </c>
      <c r="BE141" s="214">
        <f t="shared" si="4"/>
        <v>0</v>
      </c>
      <c r="BF141" s="214">
        <f t="shared" si="5"/>
        <v>0</v>
      </c>
      <c r="BG141" s="214">
        <f t="shared" si="6"/>
        <v>0</v>
      </c>
      <c r="BH141" s="214">
        <f t="shared" si="7"/>
        <v>0</v>
      </c>
      <c r="BI141" s="214">
        <f t="shared" si="8"/>
        <v>0</v>
      </c>
      <c r="BJ141" s="14" t="s">
        <v>83</v>
      </c>
      <c r="BK141" s="214">
        <f t="shared" si="9"/>
        <v>0</v>
      </c>
      <c r="BL141" s="14" t="s">
        <v>132</v>
      </c>
      <c r="BM141" s="213" t="s">
        <v>190</v>
      </c>
    </row>
    <row r="142" spans="1:65" s="2" customFormat="1" ht="16.5" customHeight="1">
      <c r="A142" s="31"/>
      <c r="B142" s="32"/>
      <c r="C142" s="215" t="s">
        <v>191</v>
      </c>
      <c r="D142" s="215" t="s">
        <v>184</v>
      </c>
      <c r="E142" s="216" t="s">
        <v>192</v>
      </c>
      <c r="F142" s="217" t="s">
        <v>193</v>
      </c>
      <c r="G142" s="218" t="s">
        <v>177</v>
      </c>
      <c r="H142" s="219">
        <v>135.31700000000001</v>
      </c>
      <c r="I142" s="220"/>
      <c r="J142" s="221">
        <f t="shared" si="0"/>
        <v>0</v>
      </c>
      <c r="K142" s="222"/>
      <c r="L142" s="223"/>
      <c r="M142" s="224" t="s">
        <v>1</v>
      </c>
      <c r="N142" s="225" t="s">
        <v>40</v>
      </c>
      <c r="O142" s="68"/>
      <c r="P142" s="211">
        <f t="shared" si="1"/>
        <v>0</v>
      </c>
      <c r="Q142" s="211">
        <v>0</v>
      </c>
      <c r="R142" s="211">
        <f t="shared" si="2"/>
        <v>0</v>
      </c>
      <c r="S142" s="211">
        <v>0</v>
      </c>
      <c r="T142" s="212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158</v>
      </c>
      <c r="AT142" s="213" t="s">
        <v>184</v>
      </c>
      <c r="AU142" s="213" t="s">
        <v>85</v>
      </c>
      <c r="AY142" s="14" t="s">
        <v>126</v>
      </c>
      <c r="BE142" s="214">
        <f t="shared" si="4"/>
        <v>0</v>
      </c>
      <c r="BF142" s="214">
        <f t="shared" si="5"/>
        <v>0</v>
      </c>
      <c r="BG142" s="214">
        <f t="shared" si="6"/>
        <v>0</v>
      </c>
      <c r="BH142" s="214">
        <f t="shared" si="7"/>
        <v>0</v>
      </c>
      <c r="BI142" s="214">
        <f t="shared" si="8"/>
        <v>0</v>
      </c>
      <c r="BJ142" s="14" t="s">
        <v>83</v>
      </c>
      <c r="BK142" s="214">
        <f t="shared" si="9"/>
        <v>0</v>
      </c>
      <c r="BL142" s="14" t="s">
        <v>132</v>
      </c>
      <c r="BM142" s="213" t="s">
        <v>194</v>
      </c>
    </row>
    <row r="143" spans="1:65" s="2" customFormat="1" ht="36" customHeight="1">
      <c r="A143" s="31"/>
      <c r="B143" s="32"/>
      <c r="C143" s="201" t="s">
        <v>195</v>
      </c>
      <c r="D143" s="201" t="s">
        <v>128</v>
      </c>
      <c r="E143" s="202" t="s">
        <v>196</v>
      </c>
      <c r="F143" s="203" t="s">
        <v>197</v>
      </c>
      <c r="G143" s="204" t="s">
        <v>131</v>
      </c>
      <c r="H143" s="205">
        <v>96.655000000000001</v>
      </c>
      <c r="I143" s="206"/>
      <c r="J143" s="207">
        <f t="shared" si="0"/>
        <v>0</v>
      </c>
      <c r="K143" s="208"/>
      <c r="L143" s="36"/>
      <c r="M143" s="209" t="s">
        <v>1</v>
      </c>
      <c r="N143" s="210" t="s">
        <v>40</v>
      </c>
      <c r="O143" s="68"/>
      <c r="P143" s="211">
        <f t="shared" si="1"/>
        <v>0</v>
      </c>
      <c r="Q143" s="211">
        <v>0</v>
      </c>
      <c r="R143" s="211">
        <f t="shared" si="2"/>
        <v>0</v>
      </c>
      <c r="S143" s="211">
        <v>0</v>
      </c>
      <c r="T143" s="212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132</v>
      </c>
      <c r="AT143" s="213" t="s">
        <v>128</v>
      </c>
      <c r="AU143" s="213" t="s">
        <v>85</v>
      </c>
      <c r="AY143" s="14" t="s">
        <v>126</v>
      </c>
      <c r="BE143" s="214">
        <f t="shared" si="4"/>
        <v>0</v>
      </c>
      <c r="BF143" s="214">
        <f t="shared" si="5"/>
        <v>0</v>
      </c>
      <c r="BG143" s="214">
        <f t="shared" si="6"/>
        <v>0</v>
      </c>
      <c r="BH143" s="214">
        <f t="shared" si="7"/>
        <v>0</v>
      </c>
      <c r="BI143" s="214">
        <f t="shared" si="8"/>
        <v>0</v>
      </c>
      <c r="BJ143" s="14" t="s">
        <v>83</v>
      </c>
      <c r="BK143" s="214">
        <f t="shared" si="9"/>
        <v>0</v>
      </c>
      <c r="BL143" s="14" t="s">
        <v>132</v>
      </c>
      <c r="BM143" s="213" t="s">
        <v>198</v>
      </c>
    </row>
    <row r="144" spans="1:65" s="2" customFormat="1" ht="16.5" customHeight="1">
      <c r="A144" s="31"/>
      <c r="B144" s="32"/>
      <c r="C144" s="215" t="s">
        <v>199</v>
      </c>
      <c r="D144" s="215" t="s">
        <v>184</v>
      </c>
      <c r="E144" s="216" t="s">
        <v>200</v>
      </c>
      <c r="F144" s="217" t="s">
        <v>201</v>
      </c>
      <c r="G144" s="218" t="s">
        <v>202</v>
      </c>
      <c r="H144" s="219">
        <v>7.7320000000000002</v>
      </c>
      <c r="I144" s="220"/>
      <c r="J144" s="221">
        <f t="shared" si="0"/>
        <v>0</v>
      </c>
      <c r="K144" s="222"/>
      <c r="L144" s="223"/>
      <c r="M144" s="224" t="s">
        <v>1</v>
      </c>
      <c r="N144" s="225" t="s">
        <v>40</v>
      </c>
      <c r="O144" s="68"/>
      <c r="P144" s="211">
        <f t="shared" si="1"/>
        <v>0</v>
      </c>
      <c r="Q144" s="211">
        <v>0</v>
      </c>
      <c r="R144" s="211">
        <f t="shared" si="2"/>
        <v>0</v>
      </c>
      <c r="S144" s="211">
        <v>0</v>
      </c>
      <c r="T144" s="212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158</v>
      </c>
      <c r="AT144" s="213" t="s">
        <v>184</v>
      </c>
      <c r="AU144" s="213" t="s">
        <v>85</v>
      </c>
      <c r="AY144" s="14" t="s">
        <v>126</v>
      </c>
      <c r="BE144" s="214">
        <f t="shared" si="4"/>
        <v>0</v>
      </c>
      <c r="BF144" s="214">
        <f t="shared" si="5"/>
        <v>0</v>
      </c>
      <c r="BG144" s="214">
        <f t="shared" si="6"/>
        <v>0</v>
      </c>
      <c r="BH144" s="214">
        <f t="shared" si="7"/>
        <v>0</v>
      </c>
      <c r="BI144" s="214">
        <f t="shared" si="8"/>
        <v>0</v>
      </c>
      <c r="BJ144" s="14" t="s">
        <v>83</v>
      </c>
      <c r="BK144" s="214">
        <f t="shared" si="9"/>
        <v>0</v>
      </c>
      <c r="BL144" s="14" t="s">
        <v>132</v>
      </c>
      <c r="BM144" s="213" t="s">
        <v>203</v>
      </c>
    </row>
    <row r="145" spans="1:65" s="2" customFormat="1" ht="16.5" customHeight="1">
      <c r="A145" s="31"/>
      <c r="B145" s="32"/>
      <c r="C145" s="201" t="s">
        <v>204</v>
      </c>
      <c r="D145" s="201" t="s">
        <v>128</v>
      </c>
      <c r="E145" s="202" t="s">
        <v>205</v>
      </c>
      <c r="F145" s="203" t="s">
        <v>206</v>
      </c>
      <c r="G145" s="204" t="s">
        <v>148</v>
      </c>
      <c r="H145" s="205">
        <v>2</v>
      </c>
      <c r="I145" s="206"/>
      <c r="J145" s="207">
        <f t="shared" si="0"/>
        <v>0</v>
      </c>
      <c r="K145" s="208"/>
      <c r="L145" s="36"/>
      <c r="M145" s="209" t="s">
        <v>1</v>
      </c>
      <c r="N145" s="210" t="s">
        <v>40</v>
      </c>
      <c r="O145" s="68"/>
      <c r="P145" s="211">
        <f t="shared" si="1"/>
        <v>0</v>
      </c>
      <c r="Q145" s="211">
        <v>0</v>
      </c>
      <c r="R145" s="211">
        <f t="shared" si="2"/>
        <v>0</v>
      </c>
      <c r="S145" s="211">
        <v>0</v>
      </c>
      <c r="T145" s="212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132</v>
      </c>
      <c r="AT145" s="213" t="s">
        <v>128</v>
      </c>
      <c r="AU145" s="213" t="s">
        <v>85</v>
      </c>
      <c r="AY145" s="14" t="s">
        <v>126</v>
      </c>
      <c r="BE145" s="214">
        <f t="shared" si="4"/>
        <v>0</v>
      </c>
      <c r="BF145" s="214">
        <f t="shared" si="5"/>
        <v>0</v>
      </c>
      <c r="BG145" s="214">
        <f t="shared" si="6"/>
        <v>0</v>
      </c>
      <c r="BH145" s="214">
        <f t="shared" si="7"/>
        <v>0</v>
      </c>
      <c r="BI145" s="214">
        <f t="shared" si="8"/>
        <v>0</v>
      </c>
      <c r="BJ145" s="14" t="s">
        <v>83</v>
      </c>
      <c r="BK145" s="214">
        <f t="shared" si="9"/>
        <v>0</v>
      </c>
      <c r="BL145" s="14" t="s">
        <v>132</v>
      </c>
      <c r="BM145" s="213" t="s">
        <v>207</v>
      </c>
    </row>
    <row r="146" spans="1:65" s="2" customFormat="1" ht="16.5" customHeight="1">
      <c r="A146" s="31"/>
      <c r="B146" s="32"/>
      <c r="C146" s="201" t="s">
        <v>208</v>
      </c>
      <c r="D146" s="201" t="s">
        <v>128</v>
      </c>
      <c r="E146" s="202" t="s">
        <v>209</v>
      </c>
      <c r="F146" s="203" t="s">
        <v>210</v>
      </c>
      <c r="G146" s="204" t="s">
        <v>148</v>
      </c>
      <c r="H146" s="205">
        <v>2</v>
      </c>
      <c r="I146" s="206"/>
      <c r="J146" s="207">
        <f t="shared" si="0"/>
        <v>0</v>
      </c>
      <c r="K146" s="208"/>
      <c r="L146" s="36"/>
      <c r="M146" s="209" t="s">
        <v>1</v>
      </c>
      <c r="N146" s="210" t="s">
        <v>40</v>
      </c>
      <c r="O146" s="68"/>
      <c r="P146" s="211">
        <f t="shared" si="1"/>
        <v>0</v>
      </c>
      <c r="Q146" s="211">
        <v>0</v>
      </c>
      <c r="R146" s="211">
        <f t="shared" si="2"/>
        <v>0</v>
      </c>
      <c r="S146" s="211">
        <v>0</v>
      </c>
      <c r="T146" s="212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132</v>
      </c>
      <c r="AT146" s="213" t="s">
        <v>128</v>
      </c>
      <c r="AU146" s="213" t="s">
        <v>85</v>
      </c>
      <c r="AY146" s="14" t="s">
        <v>126</v>
      </c>
      <c r="BE146" s="214">
        <f t="shared" si="4"/>
        <v>0</v>
      </c>
      <c r="BF146" s="214">
        <f t="shared" si="5"/>
        <v>0</v>
      </c>
      <c r="BG146" s="214">
        <f t="shared" si="6"/>
        <v>0</v>
      </c>
      <c r="BH146" s="214">
        <f t="shared" si="7"/>
        <v>0</v>
      </c>
      <c r="BI146" s="214">
        <f t="shared" si="8"/>
        <v>0</v>
      </c>
      <c r="BJ146" s="14" t="s">
        <v>83</v>
      </c>
      <c r="BK146" s="214">
        <f t="shared" si="9"/>
        <v>0</v>
      </c>
      <c r="BL146" s="14" t="s">
        <v>132</v>
      </c>
      <c r="BM146" s="213" t="s">
        <v>211</v>
      </c>
    </row>
    <row r="147" spans="1:65" s="2" customFormat="1" ht="24" customHeight="1">
      <c r="A147" s="31"/>
      <c r="B147" s="32"/>
      <c r="C147" s="201" t="s">
        <v>7</v>
      </c>
      <c r="D147" s="201" t="s">
        <v>128</v>
      </c>
      <c r="E147" s="202" t="s">
        <v>212</v>
      </c>
      <c r="F147" s="203" t="s">
        <v>213</v>
      </c>
      <c r="G147" s="204" t="s">
        <v>148</v>
      </c>
      <c r="H147" s="205">
        <v>2</v>
      </c>
      <c r="I147" s="206"/>
      <c r="J147" s="207">
        <f t="shared" si="0"/>
        <v>0</v>
      </c>
      <c r="K147" s="208"/>
      <c r="L147" s="36"/>
      <c r="M147" s="209" t="s">
        <v>1</v>
      </c>
      <c r="N147" s="210" t="s">
        <v>40</v>
      </c>
      <c r="O147" s="68"/>
      <c r="P147" s="211">
        <f t="shared" si="1"/>
        <v>0</v>
      </c>
      <c r="Q147" s="211">
        <v>0</v>
      </c>
      <c r="R147" s="211">
        <f t="shared" si="2"/>
        <v>0</v>
      </c>
      <c r="S147" s="211">
        <v>0</v>
      </c>
      <c r="T147" s="212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132</v>
      </c>
      <c r="AT147" s="213" t="s">
        <v>128</v>
      </c>
      <c r="AU147" s="213" t="s">
        <v>85</v>
      </c>
      <c r="AY147" s="14" t="s">
        <v>126</v>
      </c>
      <c r="BE147" s="214">
        <f t="shared" si="4"/>
        <v>0</v>
      </c>
      <c r="BF147" s="214">
        <f t="shared" si="5"/>
        <v>0</v>
      </c>
      <c r="BG147" s="214">
        <f t="shared" si="6"/>
        <v>0</v>
      </c>
      <c r="BH147" s="214">
        <f t="shared" si="7"/>
        <v>0</v>
      </c>
      <c r="BI147" s="214">
        <f t="shared" si="8"/>
        <v>0</v>
      </c>
      <c r="BJ147" s="14" t="s">
        <v>83</v>
      </c>
      <c r="BK147" s="214">
        <f t="shared" si="9"/>
        <v>0</v>
      </c>
      <c r="BL147" s="14" t="s">
        <v>132</v>
      </c>
      <c r="BM147" s="213" t="s">
        <v>214</v>
      </c>
    </row>
    <row r="148" spans="1:65" s="12" customFormat="1" ht="22.9" customHeight="1">
      <c r="B148" s="185"/>
      <c r="C148" s="186"/>
      <c r="D148" s="187" t="s">
        <v>74</v>
      </c>
      <c r="E148" s="199" t="s">
        <v>85</v>
      </c>
      <c r="F148" s="199" t="s">
        <v>215</v>
      </c>
      <c r="G148" s="186"/>
      <c r="H148" s="186"/>
      <c r="I148" s="189"/>
      <c r="J148" s="200">
        <f>BK148</f>
        <v>0</v>
      </c>
      <c r="K148" s="186"/>
      <c r="L148" s="191"/>
      <c r="M148" s="192"/>
      <c r="N148" s="193"/>
      <c r="O148" s="193"/>
      <c r="P148" s="194">
        <f>SUM(P149:P151)</f>
        <v>0</v>
      </c>
      <c r="Q148" s="193"/>
      <c r="R148" s="194">
        <f>SUM(R149:R151)</f>
        <v>2.1853999999999998E-2</v>
      </c>
      <c r="S148" s="193"/>
      <c r="T148" s="195">
        <f>SUM(T149:T151)</f>
        <v>0</v>
      </c>
      <c r="AR148" s="196" t="s">
        <v>83</v>
      </c>
      <c r="AT148" s="197" t="s">
        <v>74</v>
      </c>
      <c r="AU148" s="197" t="s">
        <v>83</v>
      </c>
      <c r="AY148" s="196" t="s">
        <v>126</v>
      </c>
      <c r="BK148" s="198">
        <f>SUM(BK149:BK151)</f>
        <v>0</v>
      </c>
    </row>
    <row r="149" spans="1:65" s="2" customFormat="1" ht="16.5" customHeight="1">
      <c r="A149" s="31"/>
      <c r="B149" s="32"/>
      <c r="C149" s="201" t="s">
        <v>216</v>
      </c>
      <c r="D149" s="201" t="s">
        <v>128</v>
      </c>
      <c r="E149" s="202" t="s">
        <v>217</v>
      </c>
      <c r="F149" s="203" t="s">
        <v>218</v>
      </c>
      <c r="G149" s="204" t="s">
        <v>148</v>
      </c>
      <c r="H149" s="205">
        <v>2.23</v>
      </c>
      <c r="I149" s="206"/>
      <c r="J149" s="207">
        <f>ROUND(I149*H149,2)</f>
        <v>0</v>
      </c>
      <c r="K149" s="208"/>
      <c r="L149" s="36"/>
      <c r="M149" s="209" t="s">
        <v>1</v>
      </c>
      <c r="N149" s="210" t="s">
        <v>40</v>
      </c>
      <c r="O149" s="68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132</v>
      </c>
      <c r="AT149" s="213" t="s">
        <v>128</v>
      </c>
      <c r="AU149" s="213" t="s">
        <v>85</v>
      </c>
      <c r="AY149" s="14" t="s">
        <v>126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4" t="s">
        <v>83</v>
      </c>
      <c r="BK149" s="214">
        <f>ROUND(I149*H149,2)</f>
        <v>0</v>
      </c>
      <c r="BL149" s="14" t="s">
        <v>132</v>
      </c>
      <c r="BM149" s="213" t="s">
        <v>219</v>
      </c>
    </row>
    <row r="150" spans="1:65" s="2" customFormat="1" ht="24" customHeight="1">
      <c r="A150" s="31"/>
      <c r="B150" s="32"/>
      <c r="C150" s="201" t="s">
        <v>220</v>
      </c>
      <c r="D150" s="201" t="s">
        <v>128</v>
      </c>
      <c r="E150" s="202" t="s">
        <v>221</v>
      </c>
      <c r="F150" s="203" t="s">
        <v>222</v>
      </c>
      <c r="G150" s="204" t="s">
        <v>143</v>
      </c>
      <c r="H150" s="205">
        <v>44.6</v>
      </c>
      <c r="I150" s="206"/>
      <c r="J150" s="207">
        <f>ROUND(I150*H150,2)</f>
        <v>0</v>
      </c>
      <c r="K150" s="208"/>
      <c r="L150" s="36"/>
      <c r="M150" s="209" t="s">
        <v>1</v>
      </c>
      <c r="N150" s="210" t="s">
        <v>40</v>
      </c>
      <c r="O150" s="68"/>
      <c r="P150" s="211">
        <f>O150*H150</f>
        <v>0</v>
      </c>
      <c r="Q150" s="211">
        <v>4.8999999999999998E-4</v>
      </c>
      <c r="R150" s="211">
        <f>Q150*H150</f>
        <v>2.1853999999999998E-2</v>
      </c>
      <c r="S150" s="211">
        <v>0</v>
      </c>
      <c r="T150" s="21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132</v>
      </c>
      <c r="AT150" s="213" t="s">
        <v>128</v>
      </c>
      <c r="AU150" s="213" t="s">
        <v>85</v>
      </c>
      <c r="AY150" s="14" t="s">
        <v>126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4" t="s">
        <v>83</v>
      </c>
      <c r="BK150" s="214">
        <f>ROUND(I150*H150,2)</f>
        <v>0</v>
      </c>
      <c r="BL150" s="14" t="s">
        <v>132</v>
      </c>
      <c r="BM150" s="213" t="s">
        <v>223</v>
      </c>
    </row>
    <row r="151" spans="1:65" s="2" customFormat="1" ht="36" customHeight="1">
      <c r="A151" s="31"/>
      <c r="B151" s="32"/>
      <c r="C151" s="201" t="s">
        <v>224</v>
      </c>
      <c r="D151" s="201" t="s">
        <v>128</v>
      </c>
      <c r="E151" s="202" t="s">
        <v>225</v>
      </c>
      <c r="F151" s="203" t="s">
        <v>226</v>
      </c>
      <c r="G151" s="204" t="s">
        <v>131</v>
      </c>
      <c r="H151" s="205">
        <v>671.3</v>
      </c>
      <c r="I151" s="206"/>
      <c r="J151" s="207">
        <f>ROUND(I151*H151,2)</f>
        <v>0</v>
      </c>
      <c r="K151" s="208"/>
      <c r="L151" s="36"/>
      <c r="M151" s="209" t="s">
        <v>1</v>
      </c>
      <c r="N151" s="210" t="s">
        <v>40</v>
      </c>
      <c r="O151" s="68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132</v>
      </c>
      <c r="AT151" s="213" t="s">
        <v>128</v>
      </c>
      <c r="AU151" s="213" t="s">
        <v>85</v>
      </c>
      <c r="AY151" s="14" t="s">
        <v>126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4" t="s">
        <v>83</v>
      </c>
      <c r="BK151" s="214">
        <f>ROUND(I151*H151,2)</f>
        <v>0</v>
      </c>
      <c r="BL151" s="14" t="s">
        <v>132</v>
      </c>
      <c r="BM151" s="213" t="s">
        <v>227</v>
      </c>
    </row>
    <row r="152" spans="1:65" s="12" customFormat="1" ht="22.9" customHeight="1">
      <c r="B152" s="185"/>
      <c r="C152" s="186"/>
      <c r="D152" s="187" t="s">
        <v>74</v>
      </c>
      <c r="E152" s="199" t="s">
        <v>145</v>
      </c>
      <c r="F152" s="199" t="s">
        <v>228</v>
      </c>
      <c r="G152" s="186"/>
      <c r="H152" s="186"/>
      <c r="I152" s="189"/>
      <c r="J152" s="200">
        <f>BK152</f>
        <v>0</v>
      </c>
      <c r="K152" s="186"/>
      <c r="L152" s="191"/>
      <c r="M152" s="192"/>
      <c r="N152" s="193"/>
      <c r="O152" s="193"/>
      <c r="P152" s="194">
        <f>SUM(P153:P163)</f>
        <v>0</v>
      </c>
      <c r="Q152" s="193"/>
      <c r="R152" s="194">
        <f>SUM(R153:R163)</f>
        <v>60.230712499999996</v>
      </c>
      <c r="S152" s="193"/>
      <c r="T152" s="195">
        <f>SUM(T153:T163)</f>
        <v>0</v>
      </c>
      <c r="AR152" s="196" t="s">
        <v>83</v>
      </c>
      <c r="AT152" s="197" t="s">
        <v>74</v>
      </c>
      <c r="AU152" s="197" t="s">
        <v>83</v>
      </c>
      <c r="AY152" s="196" t="s">
        <v>126</v>
      </c>
      <c r="BK152" s="198">
        <f>SUM(BK153:BK163)</f>
        <v>0</v>
      </c>
    </row>
    <row r="153" spans="1:65" s="2" customFormat="1" ht="24" customHeight="1">
      <c r="A153" s="31"/>
      <c r="B153" s="32"/>
      <c r="C153" s="201" t="s">
        <v>229</v>
      </c>
      <c r="D153" s="201" t="s">
        <v>128</v>
      </c>
      <c r="E153" s="202" t="s">
        <v>230</v>
      </c>
      <c r="F153" s="203" t="s">
        <v>231</v>
      </c>
      <c r="G153" s="204" t="s">
        <v>131</v>
      </c>
      <c r="H153" s="205">
        <v>67.930000000000007</v>
      </c>
      <c r="I153" s="206"/>
      <c r="J153" s="207">
        <f t="shared" ref="J153:J163" si="10">ROUND(I153*H153,2)</f>
        <v>0</v>
      </c>
      <c r="K153" s="208"/>
      <c r="L153" s="36"/>
      <c r="M153" s="209" t="s">
        <v>1</v>
      </c>
      <c r="N153" s="210" t="s">
        <v>40</v>
      </c>
      <c r="O153" s="68"/>
      <c r="P153" s="211">
        <f t="shared" ref="P153:P163" si="11">O153*H153</f>
        <v>0</v>
      </c>
      <c r="Q153" s="211">
        <v>0</v>
      </c>
      <c r="R153" s="211">
        <f t="shared" ref="R153:R163" si="12">Q153*H153</f>
        <v>0</v>
      </c>
      <c r="S153" s="211">
        <v>0</v>
      </c>
      <c r="T153" s="212">
        <f t="shared" ref="T153:T163" si="1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132</v>
      </c>
      <c r="AT153" s="213" t="s">
        <v>128</v>
      </c>
      <c r="AU153" s="213" t="s">
        <v>85</v>
      </c>
      <c r="AY153" s="14" t="s">
        <v>126</v>
      </c>
      <c r="BE153" s="214">
        <f t="shared" ref="BE153:BE163" si="14">IF(N153="základní",J153,0)</f>
        <v>0</v>
      </c>
      <c r="BF153" s="214">
        <f t="shared" ref="BF153:BF163" si="15">IF(N153="snížená",J153,0)</f>
        <v>0</v>
      </c>
      <c r="BG153" s="214">
        <f t="shared" ref="BG153:BG163" si="16">IF(N153="zákl. přenesená",J153,0)</f>
        <v>0</v>
      </c>
      <c r="BH153" s="214">
        <f t="shared" ref="BH153:BH163" si="17">IF(N153="sníž. přenesená",J153,0)</f>
        <v>0</v>
      </c>
      <c r="BI153" s="214">
        <f t="shared" ref="BI153:BI163" si="18">IF(N153="nulová",J153,0)</f>
        <v>0</v>
      </c>
      <c r="BJ153" s="14" t="s">
        <v>83</v>
      </c>
      <c r="BK153" s="214">
        <f t="shared" ref="BK153:BK163" si="19">ROUND(I153*H153,2)</f>
        <v>0</v>
      </c>
      <c r="BL153" s="14" t="s">
        <v>132</v>
      </c>
      <c r="BM153" s="213" t="s">
        <v>232</v>
      </c>
    </row>
    <row r="154" spans="1:65" s="2" customFormat="1" ht="24" customHeight="1">
      <c r="A154" s="31"/>
      <c r="B154" s="32"/>
      <c r="C154" s="201" t="s">
        <v>233</v>
      </c>
      <c r="D154" s="201" t="s">
        <v>128</v>
      </c>
      <c r="E154" s="202" t="s">
        <v>234</v>
      </c>
      <c r="F154" s="203" t="s">
        <v>231</v>
      </c>
      <c r="G154" s="204" t="s">
        <v>131</v>
      </c>
      <c r="H154" s="205">
        <v>67.930000000000007</v>
      </c>
      <c r="I154" s="206"/>
      <c r="J154" s="207">
        <f t="shared" si="10"/>
        <v>0</v>
      </c>
      <c r="K154" s="208"/>
      <c r="L154" s="36"/>
      <c r="M154" s="209" t="s">
        <v>1</v>
      </c>
      <c r="N154" s="210" t="s">
        <v>40</v>
      </c>
      <c r="O154" s="68"/>
      <c r="P154" s="211">
        <f t="shared" si="11"/>
        <v>0</v>
      </c>
      <c r="Q154" s="211">
        <v>0</v>
      </c>
      <c r="R154" s="211">
        <f t="shared" si="12"/>
        <v>0</v>
      </c>
      <c r="S154" s="211">
        <v>0</v>
      </c>
      <c r="T154" s="212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132</v>
      </c>
      <c r="AT154" s="213" t="s">
        <v>128</v>
      </c>
      <c r="AU154" s="213" t="s">
        <v>85</v>
      </c>
      <c r="AY154" s="14" t="s">
        <v>126</v>
      </c>
      <c r="BE154" s="214">
        <f t="shared" si="14"/>
        <v>0</v>
      </c>
      <c r="BF154" s="214">
        <f t="shared" si="15"/>
        <v>0</v>
      </c>
      <c r="BG154" s="214">
        <f t="shared" si="16"/>
        <v>0</v>
      </c>
      <c r="BH154" s="214">
        <f t="shared" si="17"/>
        <v>0</v>
      </c>
      <c r="BI154" s="214">
        <f t="shared" si="18"/>
        <v>0</v>
      </c>
      <c r="BJ154" s="14" t="s">
        <v>83</v>
      </c>
      <c r="BK154" s="214">
        <f t="shared" si="19"/>
        <v>0</v>
      </c>
      <c r="BL154" s="14" t="s">
        <v>132</v>
      </c>
      <c r="BM154" s="213" t="s">
        <v>235</v>
      </c>
    </row>
    <row r="155" spans="1:65" s="2" customFormat="1" ht="24" customHeight="1">
      <c r="A155" s="31"/>
      <c r="B155" s="32"/>
      <c r="C155" s="201" t="s">
        <v>236</v>
      </c>
      <c r="D155" s="201" t="s">
        <v>128</v>
      </c>
      <c r="E155" s="202" t="s">
        <v>237</v>
      </c>
      <c r="F155" s="203" t="s">
        <v>238</v>
      </c>
      <c r="G155" s="204" t="s">
        <v>131</v>
      </c>
      <c r="H155" s="205">
        <v>493.3</v>
      </c>
      <c r="I155" s="206"/>
      <c r="J155" s="207">
        <f t="shared" si="10"/>
        <v>0</v>
      </c>
      <c r="K155" s="208"/>
      <c r="L155" s="36"/>
      <c r="M155" s="209" t="s">
        <v>1</v>
      </c>
      <c r="N155" s="210" t="s">
        <v>40</v>
      </c>
      <c r="O155" s="68"/>
      <c r="P155" s="211">
        <f t="shared" si="11"/>
        <v>0</v>
      </c>
      <c r="Q155" s="211">
        <v>0</v>
      </c>
      <c r="R155" s="211">
        <f t="shared" si="12"/>
        <v>0</v>
      </c>
      <c r="S155" s="211">
        <v>0</v>
      </c>
      <c r="T155" s="212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132</v>
      </c>
      <c r="AT155" s="213" t="s">
        <v>128</v>
      </c>
      <c r="AU155" s="213" t="s">
        <v>85</v>
      </c>
      <c r="AY155" s="14" t="s">
        <v>126</v>
      </c>
      <c r="BE155" s="214">
        <f t="shared" si="14"/>
        <v>0</v>
      </c>
      <c r="BF155" s="214">
        <f t="shared" si="15"/>
        <v>0</v>
      </c>
      <c r="BG155" s="214">
        <f t="shared" si="16"/>
        <v>0</v>
      </c>
      <c r="BH155" s="214">
        <f t="shared" si="17"/>
        <v>0</v>
      </c>
      <c r="BI155" s="214">
        <f t="shared" si="18"/>
        <v>0</v>
      </c>
      <c r="BJ155" s="14" t="s">
        <v>83</v>
      </c>
      <c r="BK155" s="214">
        <f t="shared" si="19"/>
        <v>0</v>
      </c>
      <c r="BL155" s="14" t="s">
        <v>132</v>
      </c>
      <c r="BM155" s="213" t="s">
        <v>239</v>
      </c>
    </row>
    <row r="156" spans="1:65" s="2" customFormat="1" ht="36" customHeight="1">
      <c r="A156" s="31"/>
      <c r="B156" s="32"/>
      <c r="C156" s="201" t="s">
        <v>240</v>
      </c>
      <c r="D156" s="201" t="s">
        <v>128</v>
      </c>
      <c r="E156" s="202" t="s">
        <v>241</v>
      </c>
      <c r="F156" s="203" t="s">
        <v>242</v>
      </c>
      <c r="G156" s="204" t="s">
        <v>131</v>
      </c>
      <c r="H156" s="205">
        <v>493.3</v>
      </c>
      <c r="I156" s="206"/>
      <c r="J156" s="207">
        <f t="shared" si="10"/>
        <v>0</v>
      </c>
      <c r="K156" s="208"/>
      <c r="L156" s="36"/>
      <c r="M156" s="209" t="s">
        <v>1</v>
      </c>
      <c r="N156" s="210" t="s">
        <v>40</v>
      </c>
      <c r="O156" s="68"/>
      <c r="P156" s="211">
        <f t="shared" si="11"/>
        <v>0</v>
      </c>
      <c r="Q156" s="211">
        <v>0</v>
      </c>
      <c r="R156" s="211">
        <f t="shared" si="12"/>
        <v>0</v>
      </c>
      <c r="S156" s="211">
        <v>0</v>
      </c>
      <c r="T156" s="212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132</v>
      </c>
      <c r="AT156" s="213" t="s">
        <v>128</v>
      </c>
      <c r="AU156" s="213" t="s">
        <v>85</v>
      </c>
      <c r="AY156" s="14" t="s">
        <v>126</v>
      </c>
      <c r="BE156" s="214">
        <f t="shared" si="14"/>
        <v>0</v>
      </c>
      <c r="BF156" s="214">
        <f t="shared" si="15"/>
        <v>0</v>
      </c>
      <c r="BG156" s="214">
        <f t="shared" si="16"/>
        <v>0</v>
      </c>
      <c r="BH156" s="214">
        <f t="shared" si="17"/>
        <v>0</v>
      </c>
      <c r="BI156" s="214">
        <f t="shared" si="18"/>
        <v>0</v>
      </c>
      <c r="BJ156" s="14" t="s">
        <v>83</v>
      </c>
      <c r="BK156" s="214">
        <f t="shared" si="19"/>
        <v>0</v>
      </c>
      <c r="BL156" s="14" t="s">
        <v>132</v>
      </c>
      <c r="BM156" s="213" t="s">
        <v>243</v>
      </c>
    </row>
    <row r="157" spans="1:65" s="2" customFormat="1" ht="36" customHeight="1">
      <c r="A157" s="31"/>
      <c r="B157" s="32"/>
      <c r="C157" s="201" t="s">
        <v>244</v>
      </c>
      <c r="D157" s="201" t="s">
        <v>128</v>
      </c>
      <c r="E157" s="202" t="s">
        <v>245</v>
      </c>
      <c r="F157" s="203" t="s">
        <v>246</v>
      </c>
      <c r="G157" s="204" t="s">
        <v>131</v>
      </c>
      <c r="H157" s="205">
        <v>45.62</v>
      </c>
      <c r="I157" s="206"/>
      <c r="J157" s="207">
        <f t="shared" si="10"/>
        <v>0</v>
      </c>
      <c r="K157" s="208"/>
      <c r="L157" s="36"/>
      <c r="M157" s="209" t="s">
        <v>1</v>
      </c>
      <c r="N157" s="210" t="s">
        <v>40</v>
      </c>
      <c r="O157" s="68"/>
      <c r="P157" s="211">
        <f t="shared" si="11"/>
        <v>0</v>
      </c>
      <c r="Q157" s="211">
        <v>0</v>
      </c>
      <c r="R157" s="211">
        <f t="shared" si="12"/>
        <v>0</v>
      </c>
      <c r="S157" s="211">
        <v>0</v>
      </c>
      <c r="T157" s="212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132</v>
      </c>
      <c r="AT157" s="213" t="s">
        <v>128</v>
      </c>
      <c r="AU157" s="213" t="s">
        <v>85</v>
      </c>
      <c r="AY157" s="14" t="s">
        <v>126</v>
      </c>
      <c r="BE157" s="214">
        <f t="shared" si="14"/>
        <v>0</v>
      </c>
      <c r="BF157" s="214">
        <f t="shared" si="15"/>
        <v>0</v>
      </c>
      <c r="BG157" s="214">
        <f t="shared" si="16"/>
        <v>0</v>
      </c>
      <c r="BH157" s="214">
        <f t="shared" si="17"/>
        <v>0</v>
      </c>
      <c r="BI157" s="214">
        <f t="shared" si="18"/>
        <v>0</v>
      </c>
      <c r="BJ157" s="14" t="s">
        <v>83</v>
      </c>
      <c r="BK157" s="214">
        <f t="shared" si="19"/>
        <v>0</v>
      </c>
      <c r="BL157" s="14" t="s">
        <v>132</v>
      </c>
      <c r="BM157" s="213" t="s">
        <v>247</v>
      </c>
    </row>
    <row r="158" spans="1:65" s="2" customFormat="1" ht="48" customHeight="1">
      <c r="A158" s="31"/>
      <c r="B158" s="32"/>
      <c r="C158" s="201" t="s">
        <v>248</v>
      </c>
      <c r="D158" s="201" t="s">
        <v>128</v>
      </c>
      <c r="E158" s="202" t="s">
        <v>249</v>
      </c>
      <c r="F158" s="203" t="s">
        <v>250</v>
      </c>
      <c r="G158" s="204" t="s">
        <v>131</v>
      </c>
      <c r="H158" s="205">
        <v>214.14</v>
      </c>
      <c r="I158" s="206"/>
      <c r="J158" s="207">
        <f t="shared" si="10"/>
        <v>0</v>
      </c>
      <c r="K158" s="208"/>
      <c r="L158" s="36"/>
      <c r="M158" s="209" t="s">
        <v>1</v>
      </c>
      <c r="N158" s="210" t="s">
        <v>40</v>
      </c>
      <c r="O158" s="68"/>
      <c r="P158" s="211">
        <f t="shared" si="11"/>
        <v>0</v>
      </c>
      <c r="Q158" s="211">
        <v>0</v>
      </c>
      <c r="R158" s="211">
        <f t="shared" si="12"/>
        <v>0</v>
      </c>
      <c r="S158" s="211">
        <v>0</v>
      </c>
      <c r="T158" s="212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132</v>
      </c>
      <c r="AT158" s="213" t="s">
        <v>128</v>
      </c>
      <c r="AU158" s="213" t="s">
        <v>85</v>
      </c>
      <c r="AY158" s="14" t="s">
        <v>126</v>
      </c>
      <c r="BE158" s="214">
        <f t="shared" si="14"/>
        <v>0</v>
      </c>
      <c r="BF158" s="214">
        <f t="shared" si="15"/>
        <v>0</v>
      </c>
      <c r="BG158" s="214">
        <f t="shared" si="16"/>
        <v>0</v>
      </c>
      <c r="BH158" s="214">
        <f t="shared" si="17"/>
        <v>0</v>
      </c>
      <c r="BI158" s="214">
        <f t="shared" si="18"/>
        <v>0</v>
      </c>
      <c r="BJ158" s="14" t="s">
        <v>83</v>
      </c>
      <c r="BK158" s="214">
        <f t="shared" si="19"/>
        <v>0</v>
      </c>
      <c r="BL158" s="14" t="s">
        <v>132</v>
      </c>
      <c r="BM158" s="213" t="s">
        <v>251</v>
      </c>
    </row>
    <row r="159" spans="1:65" s="2" customFormat="1" ht="16.5" customHeight="1">
      <c r="A159" s="31"/>
      <c r="B159" s="32"/>
      <c r="C159" s="215" t="s">
        <v>252</v>
      </c>
      <c r="D159" s="215" t="s">
        <v>184</v>
      </c>
      <c r="E159" s="216" t="s">
        <v>253</v>
      </c>
      <c r="F159" s="217" t="s">
        <v>254</v>
      </c>
      <c r="G159" s="218" t="s">
        <v>131</v>
      </c>
      <c r="H159" s="219">
        <v>214.14</v>
      </c>
      <c r="I159" s="220"/>
      <c r="J159" s="221">
        <f t="shared" si="10"/>
        <v>0</v>
      </c>
      <c r="K159" s="222"/>
      <c r="L159" s="223"/>
      <c r="M159" s="224" t="s">
        <v>1</v>
      </c>
      <c r="N159" s="225" t="s">
        <v>40</v>
      </c>
      <c r="O159" s="68"/>
      <c r="P159" s="211">
        <f t="shared" si="11"/>
        <v>0</v>
      </c>
      <c r="Q159" s="211">
        <v>0</v>
      </c>
      <c r="R159" s="211">
        <f t="shared" si="12"/>
        <v>0</v>
      </c>
      <c r="S159" s="211">
        <v>0</v>
      </c>
      <c r="T159" s="212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158</v>
      </c>
      <c r="AT159" s="213" t="s">
        <v>184</v>
      </c>
      <c r="AU159" s="213" t="s">
        <v>85</v>
      </c>
      <c r="AY159" s="14" t="s">
        <v>126</v>
      </c>
      <c r="BE159" s="214">
        <f t="shared" si="14"/>
        <v>0</v>
      </c>
      <c r="BF159" s="214">
        <f t="shared" si="15"/>
        <v>0</v>
      </c>
      <c r="BG159" s="214">
        <f t="shared" si="16"/>
        <v>0</v>
      </c>
      <c r="BH159" s="214">
        <f t="shared" si="17"/>
        <v>0</v>
      </c>
      <c r="BI159" s="214">
        <f t="shared" si="18"/>
        <v>0</v>
      </c>
      <c r="BJ159" s="14" t="s">
        <v>83</v>
      </c>
      <c r="BK159" s="214">
        <f t="shared" si="19"/>
        <v>0</v>
      </c>
      <c r="BL159" s="14" t="s">
        <v>132</v>
      </c>
      <c r="BM159" s="213" t="s">
        <v>255</v>
      </c>
    </row>
    <row r="160" spans="1:65" s="2" customFormat="1" ht="72" customHeight="1">
      <c r="A160" s="31"/>
      <c r="B160" s="32"/>
      <c r="C160" s="201" t="s">
        <v>256</v>
      </c>
      <c r="D160" s="201" t="s">
        <v>128</v>
      </c>
      <c r="E160" s="202" t="s">
        <v>257</v>
      </c>
      <c r="F160" s="203" t="s">
        <v>258</v>
      </c>
      <c r="G160" s="204" t="s">
        <v>131</v>
      </c>
      <c r="H160" s="205">
        <v>20.25</v>
      </c>
      <c r="I160" s="206"/>
      <c r="J160" s="207">
        <f t="shared" si="10"/>
        <v>0</v>
      </c>
      <c r="K160" s="208"/>
      <c r="L160" s="36"/>
      <c r="M160" s="209" t="s">
        <v>1</v>
      </c>
      <c r="N160" s="210" t="s">
        <v>40</v>
      </c>
      <c r="O160" s="68"/>
      <c r="P160" s="211">
        <f t="shared" si="11"/>
        <v>0</v>
      </c>
      <c r="Q160" s="211">
        <v>8.4250000000000005E-2</v>
      </c>
      <c r="R160" s="211">
        <f t="shared" si="12"/>
        <v>1.7060625</v>
      </c>
      <c r="S160" s="211">
        <v>0</v>
      </c>
      <c r="T160" s="212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132</v>
      </c>
      <c r="AT160" s="213" t="s">
        <v>128</v>
      </c>
      <c r="AU160" s="213" t="s">
        <v>85</v>
      </c>
      <c r="AY160" s="14" t="s">
        <v>126</v>
      </c>
      <c r="BE160" s="214">
        <f t="shared" si="14"/>
        <v>0</v>
      </c>
      <c r="BF160" s="214">
        <f t="shared" si="15"/>
        <v>0</v>
      </c>
      <c r="BG160" s="214">
        <f t="shared" si="16"/>
        <v>0</v>
      </c>
      <c r="BH160" s="214">
        <f t="shared" si="17"/>
        <v>0</v>
      </c>
      <c r="BI160" s="214">
        <f t="shared" si="18"/>
        <v>0</v>
      </c>
      <c r="BJ160" s="14" t="s">
        <v>83</v>
      </c>
      <c r="BK160" s="214">
        <f t="shared" si="19"/>
        <v>0</v>
      </c>
      <c r="BL160" s="14" t="s">
        <v>132</v>
      </c>
      <c r="BM160" s="213" t="s">
        <v>259</v>
      </c>
    </row>
    <row r="161" spans="1:65" s="2" customFormat="1" ht="16.5" customHeight="1">
      <c r="A161" s="31"/>
      <c r="B161" s="32"/>
      <c r="C161" s="215" t="s">
        <v>260</v>
      </c>
      <c r="D161" s="215" t="s">
        <v>184</v>
      </c>
      <c r="E161" s="216" t="s">
        <v>261</v>
      </c>
      <c r="F161" s="217" t="s">
        <v>262</v>
      </c>
      <c r="G161" s="218" t="s">
        <v>131</v>
      </c>
      <c r="H161" s="219">
        <v>20.25</v>
      </c>
      <c r="I161" s="220"/>
      <c r="J161" s="221">
        <f t="shared" si="10"/>
        <v>0</v>
      </c>
      <c r="K161" s="222"/>
      <c r="L161" s="223"/>
      <c r="M161" s="224" t="s">
        <v>1</v>
      </c>
      <c r="N161" s="225" t="s">
        <v>40</v>
      </c>
      <c r="O161" s="68"/>
      <c r="P161" s="211">
        <f t="shared" si="11"/>
        <v>0</v>
      </c>
      <c r="Q161" s="211">
        <v>0.113</v>
      </c>
      <c r="R161" s="211">
        <f t="shared" si="12"/>
        <v>2.2882500000000001</v>
      </c>
      <c r="S161" s="211">
        <v>0</v>
      </c>
      <c r="T161" s="212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158</v>
      </c>
      <c r="AT161" s="213" t="s">
        <v>184</v>
      </c>
      <c r="AU161" s="213" t="s">
        <v>85</v>
      </c>
      <c r="AY161" s="14" t="s">
        <v>126</v>
      </c>
      <c r="BE161" s="214">
        <f t="shared" si="14"/>
        <v>0</v>
      </c>
      <c r="BF161" s="214">
        <f t="shared" si="15"/>
        <v>0</v>
      </c>
      <c r="BG161" s="214">
        <f t="shared" si="16"/>
        <v>0</v>
      </c>
      <c r="BH161" s="214">
        <f t="shared" si="17"/>
        <v>0</v>
      </c>
      <c r="BI161" s="214">
        <f t="shared" si="18"/>
        <v>0</v>
      </c>
      <c r="BJ161" s="14" t="s">
        <v>83</v>
      </c>
      <c r="BK161" s="214">
        <f t="shared" si="19"/>
        <v>0</v>
      </c>
      <c r="BL161" s="14" t="s">
        <v>132</v>
      </c>
      <c r="BM161" s="213" t="s">
        <v>263</v>
      </c>
    </row>
    <row r="162" spans="1:65" s="2" customFormat="1" ht="72" customHeight="1">
      <c r="A162" s="31"/>
      <c r="B162" s="32"/>
      <c r="C162" s="201" t="s">
        <v>264</v>
      </c>
      <c r="D162" s="201" t="s">
        <v>128</v>
      </c>
      <c r="E162" s="202" t="s">
        <v>265</v>
      </c>
      <c r="F162" s="203" t="s">
        <v>266</v>
      </c>
      <c r="G162" s="204" t="s">
        <v>131</v>
      </c>
      <c r="H162" s="205">
        <v>220</v>
      </c>
      <c r="I162" s="206"/>
      <c r="J162" s="207">
        <f t="shared" si="10"/>
        <v>0</v>
      </c>
      <c r="K162" s="208"/>
      <c r="L162" s="36"/>
      <c r="M162" s="209" t="s">
        <v>1</v>
      </c>
      <c r="N162" s="210" t="s">
        <v>40</v>
      </c>
      <c r="O162" s="68"/>
      <c r="P162" s="211">
        <f t="shared" si="11"/>
        <v>0</v>
      </c>
      <c r="Q162" s="211">
        <v>0.10362</v>
      </c>
      <c r="R162" s="211">
        <f t="shared" si="12"/>
        <v>22.796400000000002</v>
      </c>
      <c r="S162" s="211">
        <v>0</v>
      </c>
      <c r="T162" s="212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132</v>
      </c>
      <c r="AT162" s="213" t="s">
        <v>128</v>
      </c>
      <c r="AU162" s="213" t="s">
        <v>85</v>
      </c>
      <c r="AY162" s="14" t="s">
        <v>126</v>
      </c>
      <c r="BE162" s="214">
        <f t="shared" si="14"/>
        <v>0</v>
      </c>
      <c r="BF162" s="214">
        <f t="shared" si="15"/>
        <v>0</v>
      </c>
      <c r="BG162" s="214">
        <f t="shared" si="16"/>
        <v>0</v>
      </c>
      <c r="BH162" s="214">
        <f t="shared" si="17"/>
        <v>0</v>
      </c>
      <c r="BI162" s="214">
        <f t="shared" si="18"/>
        <v>0</v>
      </c>
      <c r="BJ162" s="14" t="s">
        <v>83</v>
      </c>
      <c r="BK162" s="214">
        <f t="shared" si="19"/>
        <v>0</v>
      </c>
      <c r="BL162" s="14" t="s">
        <v>132</v>
      </c>
      <c r="BM162" s="213" t="s">
        <v>267</v>
      </c>
    </row>
    <row r="163" spans="1:65" s="2" customFormat="1" ht="24" customHeight="1">
      <c r="A163" s="31"/>
      <c r="B163" s="32"/>
      <c r="C163" s="215" t="s">
        <v>268</v>
      </c>
      <c r="D163" s="215" t="s">
        <v>184</v>
      </c>
      <c r="E163" s="216" t="s">
        <v>269</v>
      </c>
      <c r="F163" s="217" t="s">
        <v>270</v>
      </c>
      <c r="G163" s="218" t="s">
        <v>131</v>
      </c>
      <c r="H163" s="219">
        <v>220</v>
      </c>
      <c r="I163" s="220"/>
      <c r="J163" s="221">
        <f t="shared" si="10"/>
        <v>0</v>
      </c>
      <c r="K163" s="222"/>
      <c r="L163" s="223"/>
      <c r="M163" s="224" t="s">
        <v>1</v>
      </c>
      <c r="N163" s="225" t="s">
        <v>40</v>
      </c>
      <c r="O163" s="68"/>
      <c r="P163" s="211">
        <f t="shared" si="11"/>
        <v>0</v>
      </c>
      <c r="Q163" s="211">
        <v>0.152</v>
      </c>
      <c r="R163" s="211">
        <f t="shared" si="12"/>
        <v>33.44</v>
      </c>
      <c r="S163" s="211">
        <v>0</v>
      </c>
      <c r="T163" s="212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158</v>
      </c>
      <c r="AT163" s="213" t="s">
        <v>184</v>
      </c>
      <c r="AU163" s="213" t="s">
        <v>85</v>
      </c>
      <c r="AY163" s="14" t="s">
        <v>126</v>
      </c>
      <c r="BE163" s="214">
        <f t="shared" si="14"/>
        <v>0</v>
      </c>
      <c r="BF163" s="214">
        <f t="shared" si="15"/>
        <v>0</v>
      </c>
      <c r="BG163" s="214">
        <f t="shared" si="16"/>
        <v>0</v>
      </c>
      <c r="BH163" s="214">
        <f t="shared" si="17"/>
        <v>0</v>
      </c>
      <c r="BI163" s="214">
        <f t="shared" si="18"/>
        <v>0</v>
      </c>
      <c r="BJ163" s="14" t="s">
        <v>83</v>
      </c>
      <c r="BK163" s="214">
        <f t="shared" si="19"/>
        <v>0</v>
      </c>
      <c r="BL163" s="14" t="s">
        <v>132</v>
      </c>
      <c r="BM163" s="213" t="s">
        <v>271</v>
      </c>
    </row>
    <row r="164" spans="1:65" s="12" customFormat="1" ht="22.9" customHeight="1">
      <c r="B164" s="185"/>
      <c r="C164" s="186"/>
      <c r="D164" s="187" t="s">
        <v>74</v>
      </c>
      <c r="E164" s="199" t="s">
        <v>158</v>
      </c>
      <c r="F164" s="199" t="s">
        <v>272</v>
      </c>
      <c r="G164" s="186"/>
      <c r="H164" s="186"/>
      <c r="I164" s="189"/>
      <c r="J164" s="200">
        <f>BK164</f>
        <v>0</v>
      </c>
      <c r="K164" s="186"/>
      <c r="L164" s="191"/>
      <c r="M164" s="192"/>
      <c r="N164" s="193"/>
      <c r="O164" s="193"/>
      <c r="P164" s="194">
        <f>P165</f>
        <v>0</v>
      </c>
      <c r="Q164" s="193"/>
      <c r="R164" s="194">
        <f>R165</f>
        <v>0</v>
      </c>
      <c r="S164" s="193"/>
      <c r="T164" s="195">
        <f>T165</f>
        <v>0</v>
      </c>
      <c r="AR164" s="196" t="s">
        <v>83</v>
      </c>
      <c r="AT164" s="197" t="s">
        <v>74</v>
      </c>
      <c r="AU164" s="197" t="s">
        <v>83</v>
      </c>
      <c r="AY164" s="196" t="s">
        <v>126</v>
      </c>
      <c r="BK164" s="198">
        <f>BK165</f>
        <v>0</v>
      </c>
    </row>
    <row r="165" spans="1:65" s="2" customFormat="1" ht="24" customHeight="1">
      <c r="A165" s="31"/>
      <c r="B165" s="32"/>
      <c r="C165" s="201" t="s">
        <v>273</v>
      </c>
      <c r="D165" s="201" t="s">
        <v>128</v>
      </c>
      <c r="E165" s="202" t="s">
        <v>274</v>
      </c>
      <c r="F165" s="203" t="s">
        <v>275</v>
      </c>
      <c r="G165" s="204" t="s">
        <v>148</v>
      </c>
      <c r="H165" s="205">
        <v>3.24</v>
      </c>
      <c r="I165" s="206"/>
      <c r="J165" s="207">
        <f>ROUND(I165*H165,2)</f>
        <v>0</v>
      </c>
      <c r="K165" s="208"/>
      <c r="L165" s="36"/>
      <c r="M165" s="209" t="s">
        <v>1</v>
      </c>
      <c r="N165" s="210" t="s">
        <v>40</v>
      </c>
      <c r="O165" s="68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132</v>
      </c>
      <c r="AT165" s="213" t="s">
        <v>128</v>
      </c>
      <c r="AU165" s="213" t="s">
        <v>85</v>
      </c>
      <c r="AY165" s="14" t="s">
        <v>126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4" t="s">
        <v>83</v>
      </c>
      <c r="BK165" s="214">
        <f>ROUND(I165*H165,2)</f>
        <v>0</v>
      </c>
      <c r="BL165" s="14" t="s">
        <v>132</v>
      </c>
      <c r="BM165" s="213" t="s">
        <v>276</v>
      </c>
    </row>
    <row r="166" spans="1:65" s="12" customFormat="1" ht="22.9" customHeight="1">
      <c r="B166" s="185"/>
      <c r="C166" s="186"/>
      <c r="D166" s="187" t="s">
        <v>74</v>
      </c>
      <c r="E166" s="199" t="s">
        <v>162</v>
      </c>
      <c r="F166" s="199" t="s">
        <v>277</v>
      </c>
      <c r="G166" s="186"/>
      <c r="H166" s="186"/>
      <c r="I166" s="189"/>
      <c r="J166" s="200">
        <f>BK166</f>
        <v>0</v>
      </c>
      <c r="K166" s="186"/>
      <c r="L166" s="191"/>
      <c r="M166" s="192"/>
      <c r="N166" s="193"/>
      <c r="O166" s="193"/>
      <c r="P166" s="194">
        <f>SUM(P167:P178)</f>
        <v>0</v>
      </c>
      <c r="Q166" s="193"/>
      <c r="R166" s="194">
        <f>SUM(R167:R178)</f>
        <v>24.614844000000005</v>
      </c>
      <c r="S166" s="193"/>
      <c r="T166" s="195">
        <f>SUM(T167:T178)</f>
        <v>0</v>
      </c>
      <c r="AR166" s="196" t="s">
        <v>83</v>
      </c>
      <c r="AT166" s="197" t="s">
        <v>74</v>
      </c>
      <c r="AU166" s="197" t="s">
        <v>83</v>
      </c>
      <c r="AY166" s="196" t="s">
        <v>126</v>
      </c>
      <c r="BK166" s="198">
        <f>SUM(BK167:BK178)</f>
        <v>0</v>
      </c>
    </row>
    <row r="167" spans="1:65" s="2" customFormat="1" ht="24" customHeight="1">
      <c r="A167" s="31"/>
      <c r="B167" s="32"/>
      <c r="C167" s="201" t="s">
        <v>278</v>
      </c>
      <c r="D167" s="201" t="s">
        <v>128</v>
      </c>
      <c r="E167" s="202" t="s">
        <v>279</v>
      </c>
      <c r="F167" s="203" t="s">
        <v>280</v>
      </c>
      <c r="G167" s="204" t="s">
        <v>143</v>
      </c>
      <c r="H167" s="205">
        <v>82.5</v>
      </c>
      <c r="I167" s="206"/>
      <c r="J167" s="207">
        <f t="shared" ref="J167:J178" si="20">ROUND(I167*H167,2)</f>
        <v>0</v>
      </c>
      <c r="K167" s="208"/>
      <c r="L167" s="36"/>
      <c r="M167" s="209" t="s">
        <v>1</v>
      </c>
      <c r="N167" s="210" t="s">
        <v>40</v>
      </c>
      <c r="O167" s="68"/>
      <c r="P167" s="211">
        <f t="shared" ref="P167:P178" si="21">O167*H167</f>
        <v>0</v>
      </c>
      <c r="Q167" s="211">
        <v>0</v>
      </c>
      <c r="R167" s="211">
        <f t="shared" ref="R167:R178" si="22">Q167*H167</f>
        <v>0</v>
      </c>
      <c r="S167" s="211">
        <v>0</v>
      </c>
      <c r="T167" s="212">
        <f t="shared" ref="T167:T178" si="23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132</v>
      </c>
      <c r="AT167" s="213" t="s">
        <v>128</v>
      </c>
      <c r="AU167" s="213" t="s">
        <v>85</v>
      </c>
      <c r="AY167" s="14" t="s">
        <v>126</v>
      </c>
      <c r="BE167" s="214">
        <f t="shared" ref="BE167:BE178" si="24">IF(N167="základní",J167,0)</f>
        <v>0</v>
      </c>
      <c r="BF167" s="214">
        <f t="shared" ref="BF167:BF178" si="25">IF(N167="snížená",J167,0)</f>
        <v>0</v>
      </c>
      <c r="BG167" s="214">
        <f t="shared" ref="BG167:BG178" si="26">IF(N167="zákl. přenesená",J167,0)</f>
        <v>0</v>
      </c>
      <c r="BH167" s="214">
        <f t="shared" ref="BH167:BH178" si="27">IF(N167="sníž. přenesená",J167,0)</f>
        <v>0</v>
      </c>
      <c r="BI167" s="214">
        <f t="shared" ref="BI167:BI178" si="28">IF(N167="nulová",J167,0)</f>
        <v>0</v>
      </c>
      <c r="BJ167" s="14" t="s">
        <v>83</v>
      </c>
      <c r="BK167" s="214">
        <f t="shared" ref="BK167:BK178" si="29">ROUND(I167*H167,2)</f>
        <v>0</v>
      </c>
      <c r="BL167" s="14" t="s">
        <v>132</v>
      </c>
      <c r="BM167" s="213" t="s">
        <v>281</v>
      </c>
    </row>
    <row r="168" spans="1:65" s="2" customFormat="1" ht="36" customHeight="1">
      <c r="A168" s="31"/>
      <c r="B168" s="32"/>
      <c r="C168" s="201" t="s">
        <v>282</v>
      </c>
      <c r="D168" s="201" t="s">
        <v>128</v>
      </c>
      <c r="E168" s="202" t="s">
        <v>283</v>
      </c>
      <c r="F168" s="203" t="s">
        <v>284</v>
      </c>
      <c r="G168" s="204" t="s">
        <v>143</v>
      </c>
      <c r="H168" s="205">
        <v>82.5</v>
      </c>
      <c r="I168" s="206"/>
      <c r="J168" s="207">
        <f t="shared" si="20"/>
        <v>0</v>
      </c>
      <c r="K168" s="208"/>
      <c r="L168" s="36"/>
      <c r="M168" s="209" t="s">
        <v>1</v>
      </c>
      <c r="N168" s="210" t="s">
        <v>40</v>
      </c>
      <c r="O168" s="68"/>
      <c r="P168" s="211">
        <f t="shared" si="21"/>
        <v>0</v>
      </c>
      <c r="Q168" s="211">
        <v>0</v>
      </c>
      <c r="R168" s="211">
        <f t="shared" si="22"/>
        <v>0</v>
      </c>
      <c r="S168" s="211">
        <v>0</v>
      </c>
      <c r="T168" s="212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3" t="s">
        <v>132</v>
      </c>
      <c r="AT168" s="213" t="s">
        <v>128</v>
      </c>
      <c r="AU168" s="213" t="s">
        <v>85</v>
      </c>
      <c r="AY168" s="14" t="s">
        <v>126</v>
      </c>
      <c r="BE168" s="214">
        <f t="shared" si="24"/>
        <v>0</v>
      </c>
      <c r="BF168" s="214">
        <f t="shared" si="25"/>
        <v>0</v>
      </c>
      <c r="BG168" s="214">
        <f t="shared" si="26"/>
        <v>0</v>
      </c>
      <c r="BH168" s="214">
        <f t="shared" si="27"/>
        <v>0</v>
      </c>
      <c r="BI168" s="214">
        <f t="shared" si="28"/>
        <v>0</v>
      </c>
      <c r="BJ168" s="14" t="s">
        <v>83</v>
      </c>
      <c r="BK168" s="214">
        <f t="shared" si="29"/>
        <v>0</v>
      </c>
      <c r="BL168" s="14" t="s">
        <v>132</v>
      </c>
      <c r="BM168" s="213" t="s">
        <v>285</v>
      </c>
    </row>
    <row r="169" spans="1:65" s="2" customFormat="1" ht="48" customHeight="1">
      <c r="A169" s="31"/>
      <c r="B169" s="32"/>
      <c r="C169" s="201" t="s">
        <v>286</v>
      </c>
      <c r="D169" s="201" t="s">
        <v>128</v>
      </c>
      <c r="E169" s="202" t="s">
        <v>287</v>
      </c>
      <c r="F169" s="203" t="s">
        <v>288</v>
      </c>
      <c r="G169" s="204" t="s">
        <v>143</v>
      </c>
      <c r="H169" s="205">
        <v>99.4</v>
      </c>
      <c r="I169" s="206"/>
      <c r="J169" s="207">
        <f t="shared" si="20"/>
        <v>0</v>
      </c>
      <c r="K169" s="208"/>
      <c r="L169" s="36"/>
      <c r="M169" s="209" t="s">
        <v>1</v>
      </c>
      <c r="N169" s="210" t="s">
        <v>40</v>
      </c>
      <c r="O169" s="68"/>
      <c r="P169" s="211">
        <f t="shared" si="21"/>
        <v>0</v>
      </c>
      <c r="Q169" s="211">
        <v>0.15540000000000001</v>
      </c>
      <c r="R169" s="211">
        <f t="shared" si="22"/>
        <v>15.446760000000001</v>
      </c>
      <c r="S169" s="211">
        <v>0</v>
      </c>
      <c r="T169" s="212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132</v>
      </c>
      <c r="AT169" s="213" t="s">
        <v>128</v>
      </c>
      <c r="AU169" s="213" t="s">
        <v>85</v>
      </c>
      <c r="AY169" s="14" t="s">
        <v>126</v>
      </c>
      <c r="BE169" s="214">
        <f t="shared" si="24"/>
        <v>0</v>
      </c>
      <c r="BF169" s="214">
        <f t="shared" si="25"/>
        <v>0</v>
      </c>
      <c r="BG169" s="214">
        <f t="shared" si="26"/>
        <v>0</v>
      </c>
      <c r="BH169" s="214">
        <f t="shared" si="27"/>
        <v>0</v>
      </c>
      <c r="BI169" s="214">
        <f t="shared" si="28"/>
        <v>0</v>
      </c>
      <c r="BJ169" s="14" t="s">
        <v>83</v>
      </c>
      <c r="BK169" s="214">
        <f t="shared" si="29"/>
        <v>0</v>
      </c>
      <c r="BL169" s="14" t="s">
        <v>132</v>
      </c>
      <c r="BM169" s="213" t="s">
        <v>289</v>
      </c>
    </row>
    <row r="170" spans="1:65" s="2" customFormat="1" ht="16.5" customHeight="1">
      <c r="A170" s="31"/>
      <c r="B170" s="32"/>
      <c r="C170" s="215" t="s">
        <v>290</v>
      </c>
      <c r="D170" s="215" t="s">
        <v>184</v>
      </c>
      <c r="E170" s="216" t="s">
        <v>291</v>
      </c>
      <c r="F170" s="217" t="s">
        <v>292</v>
      </c>
      <c r="G170" s="218" t="s">
        <v>293</v>
      </c>
      <c r="H170" s="219">
        <v>91.876000000000005</v>
      </c>
      <c r="I170" s="220"/>
      <c r="J170" s="221">
        <f t="shared" si="20"/>
        <v>0</v>
      </c>
      <c r="K170" s="222"/>
      <c r="L170" s="223"/>
      <c r="M170" s="224" t="s">
        <v>1</v>
      </c>
      <c r="N170" s="225" t="s">
        <v>40</v>
      </c>
      <c r="O170" s="68"/>
      <c r="P170" s="211">
        <f t="shared" si="21"/>
        <v>0</v>
      </c>
      <c r="Q170" s="211">
        <v>2.4E-2</v>
      </c>
      <c r="R170" s="211">
        <f t="shared" si="22"/>
        <v>2.2050240000000003</v>
      </c>
      <c r="S170" s="211">
        <v>0</v>
      </c>
      <c r="T170" s="212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3" t="s">
        <v>158</v>
      </c>
      <c r="AT170" s="213" t="s">
        <v>184</v>
      </c>
      <c r="AU170" s="213" t="s">
        <v>85</v>
      </c>
      <c r="AY170" s="14" t="s">
        <v>126</v>
      </c>
      <c r="BE170" s="214">
        <f t="shared" si="24"/>
        <v>0</v>
      </c>
      <c r="BF170" s="214">
        <f t="shared" si="25"/>
        <v>0</v>
      </c>
      <c r="BG170" s="214">
        <f t="shared" si="26"/>
        <v>0</v>
      </c>
      <c r="BH170" s="214">
        <f t="shared" si="27"/>
        <v>0</v>
      </c>
      <c r="BI170" s="214">
        <f t="shared" si="28"/>
        <v>0</v>
      </c>
      <c r="BJ170" s="14" t="s">
        <v>83</v>
      </c>
      <c r="BK170" s="214">
        <f t="shared" si="29"/>
        <v>0</v>
      </c>
      <c r="BL170" s="14" t="s">
        <v>132</v>
      </c>
      <c r="BM170" s="213" t="s">
        <v>294</v>
      </c>
    </row>
    <row r="171" spans="1:65" s="2" customFormat="1" ht="24" customHeight="1">
      <c r="A171" s="31"/>
      <c r="B171" s="32"/>
      <c r="C171" s="215" t="s">
        <v>295</v>
      </c>
      <c r="D171" s="215" t="s">
        <v>184</v>
      </c>
      <c r="E171" s="216" t="s">
        <v>296</v>
      </c>
      <c r="F171" s="217" t="s">
        <v>297</v>
      </c>
      <c r="G171" s="218" t="s">
        <v>293</v>
      </c>
      <c r="H171" s="219">
        <v>55.896000000000001</v>
      </c>
      <c r="I171" s="220"/>
      <c r="J171" s="221">
        <f t="shared" si="20"/>
        <v>0</v>
      </c>
      <c r="K171" s="222"/>
      <c r="L171" s="223"/>
      <c r="M171" s="224" t="s">
        <v>1</v>
      </c>
      <c r="N171" s="225" t="s">
        <v>40</v>
      </c>
      <c r="O171" s="68"/>
      <c r="P171" s="211">
        <f t="shared" si="21"/>
        <v>0</v>
      </c>
      <c r="Q171" s="211">
        <v>8.5000000000000006E-2</v>
      </c>
      <c r="R171" s="211">
        <f t="shared" si="22"/>
        <v>4.7511600000000005</v>
      </c>
      <c r="S171" s="211">
        <v>0</v>
      </c>
      <c r="T171" s="212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158</v>
      </c>
      <c r="AT171" s="213" t="s">
        <v>184</v>
      </c>
      <c r="AU171" s="213" t="s">
        <v>85</v>
      </c>
      <c r="AY171" s="14" t="s">
        <v>126</v>
      </c>
      <c r="BE171" s="214">
        <f t="shared" si="24"/>
        <v>0</v>
      </c>
      <c r="BF171" s="214">
        <f t="shared" si="25"/>
        <v>0</v>
      </c>
      <c r="BG171" s="214">
        <f t="shared" si="26"/>
        <v>0</v>
      </c>
      <c r="BH171" s="214">
        <f t="shared" si="27"/>
        <v>0</v>
      </c>
      <c r="BI171" s="214">
        <f t="shared" si="28"/>
        <v>0</v>
      </c>
      <c r="BJ171" s="14" t="s">
        <v>83</v>
      </c>
      <c r="BK171" s="214">
        <f t="shared" si="29"/>
        <v>0</v>
      </c>
      <c r="BL171" s="14" t="s">
        <v>132</v>
      </c>
      <c r="BM171" s="213" t="s">
        <v>298</v>
      </c>
    </row>
    <row r="172" spans="1:65" s="2" customFormat="1" ht="48" customHeight="1">
      <c r="A172" s="31"/>
      <c r="B172" s="32"/>
      <c r="C172" s="201" t="s">
        <v>299</v>
      </c>
      <c r="D172" s="201" t="s">
        <v>128</v>
      </c>
      <c r="E172" s="202" t="s">
        <v>300</v>
      </c>
      <c r="F172" s="203" t="s">
        <v>301</v>
      </c>
      <c r="G172" s="204" t="s">
        <v>143</v>
      </c>
      <c r="H172" s="205">
        <v>14.6</v>
      </c>
      <c r="I172" s="206"/>
      <c r="J172" s="207">
        <f t="shared" si="20"/>
        <v>0</v>
      </c>
      <c r="K172" s="208"/>
      <c r="L172" s="36"/>
      <c r="M172" s="209" t="s">
        <v>1</v>
      </c>
      <c r="N172" s="210" t="s">
        <v>40</v>
      </c>
      <c r="O172" s="68"/>
      <c r="P172" s="211">
        <f t="shared" si="21"/>
        <v>0</v>
      </c>
      <c r="Q172" s="211">
        <v>0.1295</v>
      </c>
      <c r="R172" s="211">
        <f t="shared" si="22"/>
        <v>1.8907</v>
      </c>
      <c r="S172" s="211">
        <v>0</v>
      </c>
      <c r="T172" s="212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132</v>
      </c>
      <c r="AT172" s="213" t="s">
        <v>128</v>
      </c>
      <c r="AU172" s="213" t="s">
        <v>85</v>
      </c>
      <c r="AY172" s="14" t="s">
        <v>126</v>
      </c>
      <c r="BE172" s="214">
        <f t="shared" si="24"/>
        <v>0</v>
      </c>
      <c r="BF172" s="214">
        <f t="shared" si="25"/>
        <v>0</v>
      </c>
      <c r="BG172" s="214">
        <f t="shared" si="26"/>
        <v>0</v>
      </c>
      <c r="BH172" s="214">
        <f t="shared" si="27"/>
        <v>0</v>
      </c>
      <c r="BI172" s="214">
        <f t="shared" si="28"/>
        <v>0</v>
      </c>
      <c r="BJ172" s="14" t="s">
        <v>83</v>
      </c>
      <c r="BK172" s="214">
        <f t="shared" si="29"/>
        <v>0</v>
      </c>
      <c r="BL172" s="14" t="s">
        <v>132</v>
      </c>
      <c r="BM172" s="213" t="s">
        <v>302</v>
      </c>
    </row>
    <row r="173" spans="1:65" s="2" customFormat="1" ht="24" customHeight="1">
      <c r="A173" s="31"/>
      <c r="B173" s="32"/>
      <c r="C173" s="215" t="s">
        <v>303</v>
      </c>
      <c r="D173" s="215" t="s">
        <v>184</v>
      </c>
      <c r="E173" s="216" t="s">
        <v>304</v>
      </c>
      <c r="F173" s="217" t="s">
        <v>305</v>
      </c>
      <c r="G173" s="218" t="s">
        <v>293</v>
      </c>
      <c r="H173" s="219">
        <v>29.2</v>
      </c>
      <c r="I173" s="220"/>
      <c r="J173" s="221">
        <f t="shared" si="20"/>
        <v>0</v>
      </c>
      <c r="K173" s="222"/>
      <c r="L173" s="223"/>
      <c r="M173" s="224" t="s">
        <v>1</v>
      </c>
      <c r="N173" s="225" t="s">
        <v>40</v>
      </c>
      <c r="O173" s="68"/>
      <c r="P173" s="211">
        <f t="shared" si="21"/>
        <v>0</v>
      </c>
      <c r="Q173" s="211">
        <v>1.0999999999999999E-2</v>
      </c>
      <c r="R173" s="211">
        <f t="shared" si="22"/>
        <v>0.32119999999999999</v>
      </c>
      <c r="S173" s="211">
        <v>0</v>
      </c>
      <c r="T173" s="212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3" t="s">
        <v>158</v>
      </c>
      <c r="AT173" s="213" t="s">
        <v>184</v>
      </c>
      <c r="AU173" s="213" t="s">
        <v>85</v>
      </c>
      <c r="AY173" s="14" t="s">
        <v>126</v>
      </c>
      <c r="BE173" s="214">
        <f t="shared" si="24"/>
        <v>0</v>
      </c>
      <c r="BF173" s="214">
        <f t="shared" si="25"/>
        <v>0</v>
      </c>
      <c r="BG173" s="214">
        <f t="shared" si="26"/>
        <v>0</v>
      </c>
      <c r="BH173" s="214">
        <f t="shared" si="27"/>
        <v>0</v>
      </c>
      <c r="BI173" s="214">
        <f t="shared" si="28"/>
        <v>0</v>
      </c>
      <c r="BJ173" s="14" t="s">
        <v>83</v>
      </c>
      <c r="BK173" s="214">
        <f t="shared" si="29"/>
        <v>0</v>
      </c>
      <c r="BL173" s="14" t="s">
        <v>132</v>
      </c>
      <c r="BM173" s="213" t="s">
        <v>306</v>
      </c>
    </row>
    <row r="174" spans="1:65" s="2" customFormat="1" ht="24" customHeight="1">
      <c r="A174" s="31"/>
      <c r="B174" s="32"/>
      <c r="C174" s="201" t="s">
        <v>307</v>
      </c>
      <c r="D174" s="201" t="s">
        <v>128</v>
      </c>
      <c r="E174" s="202" t="s">
        <v>308</v>
      </c>
      <c r="F174" s="203" t="s">
        <v>309</v>
      </c>
      <c r="G174" s="204" t="s">
        <v>148</v>
      </c>
      <c r="H174" s="205">
        <v>9.1199999999999992</v>
      </c>
      <c r="I174" s="206"/>
      <c r="J174" s="207">
        <f t="shared" si="20"/>
        <v>0</v>
      </c>
      <c r="K174" s="208"/>
      <c r="L174" s="36"/>
      <c r="M174" s="209" t="s">
        <v>1</v>
      </c>
      <c r="N174" s="210" t="s">
        <v>40</v>
      </c>
      <c r="O174" s="68"/>
      <c r="P174" s="211">
        <f t="shared" si="21"/>
        <v>0</v>
      </c>
      <c r="Q174" s="211">
        <v>0</v>
      </c>
      <c r="R174" s="211">
        <f t="shared" si="22"/>
        <v>0</v>
      </c>
      <c r="S174" s="211">
        <v>0</v>
      </c>
      <c r="T174" s="212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3" t="s">
        <v>132</v>
      </c>
      <c r="AT174" s="213" t="s">
        <v>128</v>
      </c>
      <c r="AU174" s="213" t="s">
        <v>85</v>
      </c>
      <c r="AY174" s="14" t="s">
        <v>126</v>
      </c>
      <c r="BE174" s="214">
        <f t="shared" si="24"/>
        <v>0</v>
      </c>
      <c r="BF174" s="214">
        <f t="shared" si="25"/>
        <v>0</v>
      </c>
      <c r="BG174" s="214">
        <f t="shared" si="26"/>
        <v>0</v>
      </c>
      <c r="BH174" s="214">
        <f t="shared" si="27"/>
        <v>0</v>
      </c>
      <c r="BI174" s="214">
        <f t="shared" si="28"/>
        <v>0</v>
      </c>
      <c r="BJ174" s="14" t="s">
        <v>83</v>
      </c>
      <c r="BK174" s="214">
        <f t="shared" si="29"/>
        <v>0</v>
      </c>
      <c r="BL174" s="14" t="s">
        <v>132</v>
      </c>
      <c r="BM174" s="213" t="s">
        <v>310</v>
      </c>
    </row>
    <row r="175" spans="1:65" s="2" customFormat="1" ht="36" customHeight="1">
      <c r="A175" s="31"/>
      <c r="B175" s="32"/>
      <c r="C175" s="201" t="s">
        <v>311</v>
      </c>
      <c r="D175" s="201" t="s">
        <v>128</v>
      </c>
      <c r="E175" s="202" t="s">
        <v>312</v>
      </c>
      <c r="F175" s="203" t="s">
        <v>313</v>
      </c>
      <c r="G175" s="204" t="s">
        <v>143</v>
      </c>
      <c r="H175" s="205">
        <v>69.099999999999994</v>
      </c>
      <c r="I175" s="206"/>
      <c r="J175" s="207">
        <f t="shared" si="20"/>
        <v>0</v>
      </c>
      <c r="K175" s="208"/>
      <c r="L175" s="36"/>
      <c r="M175" s="209" t="s">
        <v>1</v>
      </c>
      <c r="N175" s="210" t="s">
        <v>40</v>
      </c>
      <c r="O175" s="68"/>
      <c r="P175" s="211">
        <f t="shared" si="21"/>
        <v>0</v>
      </c>
      <c r="Q175" s="211">
        <v>0</v>
      </c>
      <c r="R175" s="211">
        <f t="shared" si="22"/>
        <v>0</v>
      </c>
      <c r="S175" s="211">
        <v>0</v>
      </c>
      <c r="T175" s="212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3" t="s">
        <v>132</v>
      </c>
      <c r="AT175" s="213" t="s">
        <v>128</v>
      </c>
      <c r="AU175" s="213" t="s">
        <v>85</v>
      </c>
      <c r="AY175" s="14" t="s">
        <v>126</v>
      </c>
      <c r="BE175" s="214">
        <f t="shared" si="24"/>
        <v>0</v>
      </c>
      <c r="BF175" s="214">
        <f t="shared" si="25"/>
        <v>0</v>
      </c>
      <c r="BG175" s="214">
        <f t="shared" si="26"/>
        <v>0</v>
      </c>
      <c r="BH175" s="214">
        <f t="shared" si="27"/>
        <v>0</v>
      </c>
      <c r="BI175" s="214">
        <f t="shared" si="28"/>
        <v>0</v>
      </c>
      <c r="BJ175" s="14" t="s">
        <v>83</v>
      </c>
      <c r="BK175" s="214">
        <f t="shared" si="29"/>
        <v>0</v>
      </c>
      <c r="BL175" s="14" t="s">
        <v>132</v>
      </c>
      <c r="BM175" s="213" t="s">
        <v>314</v>
      </c>
    </row>
    <row r="176" spans="1:65" s="2" customFormat="1" ht="48" customHeight="1">
      <c r="A176" s="31"/>
      <c r="B176" s="32"/>
      <c r="C176" s="201" t="s">
        <v>315</v>
      </c>
      <c r="D176" s="201" t="s">
        <v>128</v>
      </c>
      <c r="E176" s="202" t="s">
        <v>316</v>
      </c>
      <c r="F176" s="203" t="s">
        <v>317</v>
      </c>
      <c r="G176" s="204" t="s">
        <v>143</v>
      </c>
      <c r="H176" s="205">
        <v>69.099999999999994</v>
      </c>
      <c r="I176" s="206"/>
      <c r="J176" s="207">
        <f t="shared" si="20"/>
        <v>0</v>
      </c>
      <c r="K176" s="208"/>
      <c r="L176" s="36"/>
      <c r="M176" s="209" t="s">
        <v>1</v>
      </c>
      <c r="N176" s="210" t="s">
        <v>40</v>
      </c>
      <c r="O176" s="68"/>
      <c r="P176" s="211">
        <f t="shared" si="21"/>
        <v>0</v>
      </c>
      <c r="Q176" s="211">
        <v>0</v>
      </c>
      <c r="R176" s="211">
        <f t="shared" si="22"/>
        <v>0</v>
      </c>
      <c r="S176" s="211">
        <v>0</v>
      </c>
      <c r="T176" s="212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3" t="s">
        <v>132</v>
      </c>
      <c r="AT176" s="213" t="s">
        <v>128</v>
      </c>
      <c r="AU176" s="213" t="s">
        <v>85</v>
      </c>
      <c r="AY176" s="14" t="s">
        <v>126</v>
      </c>
      <c r="BE176" s="214">
        <f t="shared" si="24"/>
        <v>0</v>
      </c>
      <c r="BF176" s="214">
        <f t="shared" si="25"/>
        <v>0</v>
      </c>
      <c r="BG176" s="214">
        <f t="shared" si="26"/>
        <v>0</v>
      </c>
      <c r="BH176" s="214">
        <f t="shared" si="27"/>
        <v>0</v>
      </c>
      <c r="BI176" s="214">
        <f t="shared" si="28"/>
        <v>0</v>
      </c>
      <c r="BJ176" s="14" t="s">
        <v>83</v>
      </c>
      <c r="BK176" s="214">
        <f t="shared" si="29"/>
        <v>0</v>
      </c>
      <c r="BL176" s="14" t="s">
        <v>132</v>
      </c>
      <c r="BM176" s="213" t="s">
        <v>318</v>
      </c>
    </row>
    <row r="177" spans="1:65" s="2" customFormat="1" ht="24" customHeight="1">
      <c r="A177" s="31"/>
      <c r="B177" s="32"/>
      <c r="C177" s="201" t="s">
        <v>319</v>
      </c>
      <c r="D177" s="201" t="s">
        <v>128</v>
      </c>
      <c r="E177" s="202" t="s">
        <v>320</v>
      </c>
      <c r="F177" s="203" t="s">
        <v>321</v>
      </c>
      <c r="G177" s="204" t="s">
        <v>131</v>
      </c>
      <c r="H177" s="205">
        <v>75.650000000000006</v>
      </c>
      <c r="I177" s="206"/>
      <c r="J177" s="207">
        <f t="shared" si="20"/>
        <v>0</v>
      </c>
      <c r="K177" s="208"/>
      <c r="L177" s="36"/>
      <c r="M177" s="209" t="s">
        <v>1</v>
      </c>
      <c r="N177" s="210" t="s">
        <v>40</v>
      </c>
      <c r="O177" s="68"/>
      <c r="P177" s="211">
        <f t="shared" si="21"/>
        <v>0</v>
      </c>
      <c r="Q177" s="211">
        <v>0</v>
      </c>
      <c r="R177" s="211">
        <f t="shared" si="22"/>
        <v>0</v>
      </c>
      <c r="S177" s="211">
        <v>0</v>
      </c>
      <c r="T177" s="212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3" t="s">
        <v>132</v>
      </c>
      <c r="AT177" s="213" t="s">
        <v>128</v>
      </c>
      <c r="AU177" s="213" t="s">
        <v>85</v>
      </c>
      <c r="AY177" s="14" t="s">
        <v>126</v>
      </c>
      <c r="BE177" s="214">
        <f t="shared" si="24"/>
        <v>0</v>
      </c>
      <c r="BF177" s="214">
        <f t="shared" si="25"/>
        <v>0</v>
      </c>
      <c r="BG177" s="214">
        <f t="shared" si="26"/>
        <v>0</v>
      </c>
      <c r="BH177" s="214">
        <f t="shared" si="27"/>
        <v>0</v>
      </c>
      <c r="BI177" s="214">
        <f t="shared" si="28"/>
        <v>0</v>
      </c>
      <c r="BJ177" s="14" t="s">
        <v>83</v>
      </c>
      <c r="BK177" s="214">
        <f t="shared" si="29"/>
        <v>0</v>
      </c>
      <c r="BL177" s="14" t="s">
        <v>132</v>
      </c>
      <c r="BM177" s="213" t="s">
        <v>322</v>
      </c>
    </row>
    <row r="178" spans="1:65" s="2" customFormat="1" ht="24" customHeight="1">
      <c r="A178" s="31"/>
      <c r="B178" s="32"/>
      <c r="C178" s="201" t="s">
        <v>323</v>
      </c>
      <c r="D178" s="201" t="s">
        <v>128</v>
      </c>
      <c r="E178" s="202" t="s">
        <v>324</v>
      </c>
      <c r="F178" s="203" t="s">
        <v>325</v>
      </c>
      <c r="G178" s="204" t="s">
        <v>143</v>
      </c>
      <c r="H178" s="205">
        <v>63.85</v>
      </c>
      <c r="I178" s="206"/>
      <c r="J178" s="207">
        <f t="shared" si="20"/>
        <v>0</v>
      </c>
      <c r="K178" s="208"/>
      <c r="L178" s="36"/>
      <c r="M178" s="209" t="s">
        <v>1</v>
      </c>
      <c r="N178" s="210" t="s">
        <v>40</v>
      </c>
      <c r="O178" s="68"/>
      <c r="P178" s="211">
        <f t="shared" si="21"/>
        <v>0</v>
      </c>
      <c r="Q178" s="211">
        <v>0</v>
      </c>
      <c r="R178" s="211">
        <f t="shared" si="22"/>
        <v>0</v>
      </c>
      <c r="S178" s="211">
        <v>0</v>
      </c>
      <c r="T178" s="212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3" t="s">
        <v>132</v>
      </c>
      <c r="AT178" s="213" t="s">
        <v>128</v>
      </c>
      <c r="AU178" s="213" t="s">
        <v>85</v>
      </c>
      <c r="AY178" s="14" t="s">
        <v>126</v>
      </c>
      <c r="BE178" s="214">
        <f t="shared" si="24"/>
        <v>0</v>
      </c>
      <c r="BF178" s="214">
        <f t="shared" si="25"/>
        <v>0</v>
      </c>
      <c r="BG178" s="214">
        <f t="shared" si="26"/>
        <v>0</v>
      </c>
      <c r="BH178" s="214">
        <f t="shared" si="27"/>
        <v>0</v>
      </c>
      <c r="BI178" s="214">
        <f t="shared" si="28"/>
        <v>0</v>
      </c>
      <c r="BJ178" s="14" t="s">
        <v>83</v>
      </c>
      <c r="BK178" s="214">
        <f t="shared" si="29"/>
        <v>0</v>
      </c>
      <c r="BL178" s="14" t="s">
        <v>132</v>
      </c>
      <c r="BM178" s="213" t="s">
        <v>326</v>
      </c>
    </row>
    <row r="179" spans="1:65" s="12" customFormat="1" ht="22.9" customHeight="1">
      <c r="B179" s="185"/>
      <c r="C179" s="186"/>
      <c r="D179" s="187" t="s">
        <v>74</v>
      </c>
      <c r="E179" s="199" t="s">
        <v>327</v>
      </c>
      <c r="F179" s="199" t="s">
        <v>328</v>
      </c>
      <c r="G179" s="186"/>
      <c r="H179" s="186"/>
      <c r="I179" s="189"/>
      <c r="J179" s="200">
        <f>BK179</f>
        <v>0</v>
      </c>
      <c r="K179" s="186"/>
      <c r="L179" s="191"/>
      <c r="M179" s="192"/>
      <c r="N179" s="193"/>
      <c r="O179" s="193"/>
      <c r="P179" s="194">
        <f>SUM(P180:P183)</f>
        <v>0</v>
      </c>
      <c r="Q179" s="193"/>
      <c r="R179" s="194">
        <f>SUM(R180:R183)</f>
        <v>0</v>
      </c>
      <c r="S179" s="193"/>
      <c r="T179" s="195">
        <f>SUM(T180:T183)</f>
        <v>0</v>
      </c>
      <c r="AR179" s="196" t="s">
        <v>83</v>
      </c>
      <c r="AT179" s="197" t="s">
        <v>74</v>
      </c>
      <c r="AU179" s="197" t="s">
        <v>83</v>
      </c>
      <c r="AY179" s="196" t="s">
        <v>126</v>
      </c>
      <c r="BK179" s="198">
        <f>SUM(BK180:BK183)</f>
        <v>0</v>
      </c>
    </row>
    <row r="180" spans="1:65" s="2" customFormat="1" ht="36" customHeight="1">
      <c r="A180" s="31"/>
      <c r="B180" s="32"/>
      <c r="C180" s="201" t="s">
        <v>329</v>
      </c>
      <c r="D180" s="201" t="s">
        <v>128</v>
      </c>
      <c r="E180" s="202" t="s">
        <v>330</v>
      </c>
      <c r="F180" s="203" t="s">
        <v>331</v>
      </c>
      <c r="G180" s="204" t="s">
        <v>177</v>
      </c>
      <c r="H180" s="205">
        <v>24.318000000000001</v>
      </c>
      <c r="I180" s="206"/>
      <c r="J180" s="207">
        <f>ROUND(I180*H180,2)</f>
        <v>0</v>
      </c>
      <c r="K180" s="208"/>
      <c r="L180" s="36"/>
      <c r="M180" s="209" t="s">
        <v>1</v>
      </c>
      <c r="N180" s="210" t="s">
        <v>40</v>
      </c>
      <c r="O180" s="68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3" t="s">
        <v>132</v>
      </c>
      <c r="AT180" s="213" t="s">
        <v>128</v>
      </c>
      <c r="AU180" s="213" t="s">
        <v>85</v>
      </c>
      <c r="AY180" s="14" t="s">
        <v>126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4" t="s">
        <v>83</v>
      </c>
      <c r="BK180" s="214">
        <f>ROUND(I180*H180,2)</f>
        <v>0</v>
      </c>
      <c r="BL180" s="14" t="s">
        <v>132</v>
      </c>
      <c r="BM180" s="213" t="s">
        <v>332</v>
      </c>
    </row>
    <row r="181" spans="1:65" s="2" customFormat="1" ht="36" customHeight="1">
      <c r="A181" s="31"/>
      <c r="B181" s="32"/>
      <c r="C181" s="201" t="s">
        <v>333</v>
      </c>
      <c r="D181" s="201" t="s">
        <v>128</v>
      </c>
      <c r="E181" s="202" t="s">
        <v>334</v>
      </c>
      <c r="F181" s="203" t="s">
        <v>335</v>
      </c>
      <c r="G181" s="204" t="s">
        <v>177</v>
      </c>
      <c r="H181" s="205">
        <v>218.86199999999999</v>
      </c>
      <c r="I181" s="206"/>
      <c r="J181" s="207">
        <f>ROUND(I181*H181,2)</f>
        <v>0</v>
      </c>
      <c r="K181" s="208"/>
      <c r="L181" s="36"/>
      <c r="M181" s="209" t="s">
        <v>1</v>
      </c>
      <c r="N181" s="210" t="s">
        <v>40</v>
      </c>
      <c r="O181" s="68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3" t="s">
        <v>132</v>
      </c>
      <c r="AT181" s="213" t="s">
        <v>128</v>
      </c>
      <c r="AU181" s="213" t="s">
        <v>85</v>
      </c>
      <c r="AY181" s="14" t="s">
        <v>126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4" t="s">
        <v>83</v>
      </c>
      <c r="BK181" s="214">
        <f>ROUND(I181*H181,2)</f>
        <v>0</v>
      </c>
      <c r="BL181" s="14" t="s">
        <v>132</v>
      </c>
      <c r="BM181" s="213" t="s">
        <v>336</v>
      </c>
    </row>
    <row r="182" spans="1:65" s="2" customFormat="1" ht="24" customHeight="1">
      <c r="A182" s="31"/>
      <c r="B182" s="32"/>
      <c r="C182" s="201" t="s">
        <v>337</v>
      </c>
      <c r="D182" s="201" t="s">
        <v>128</v>
      </c>
      <c r="E182" s="202" t="s">
        <v>338</v>
      </c>
      <c r="F182" s="203" t="s">
        <v>339</v>
      </c>
      <c r="G182" s="204" t="s">
        <v>177</v>
      </c>
      <c r="H182" s="205">
        <v>24.318000000000001</v>
      </c>
      <c r="I182" s="206"/>
      <c r="J182" s="207">
        <f>ROUND(I182*H182,2)</f>
        <v>0</v>
      </c>
      <c r="K182" s="208"/>
      <c r="L182" s="36"/>
      <c r="M182" s="209" t="s">
        <v>1</v>
      </c>
      <c r="N182" s="210" t="s">
        <v>40</v>
      </c>
      <c r="O182" s="68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3" t="s">
        <v>132</v>
      </c>
      <c r="AT182" s="213" t="s">
        <v>128</v>
      </c>
      <c r="AU182" s="213" t="s">
        <v>85</v>
      </c>
      <c r="AY182" s="14" t="s">
        <v>126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4" t="s">
        <v>83</v>
      </c>
      <c r="BK182" s="214">
        <f>ROUND(I182*H182,2)</f>
        <v>0</v>
      </c>
      <c r="BL182" s="14" t="s">
        <v>132</v>
      </c>
      <c r="BM182" s="213" t="s">
        <v>340</v>
      </c>
    </row>
    <row r="183" spans="1:65" s="2" customFormat="1" ht="36" customHeight="1">
      <c r="A183" s="31"/>
      <c r="B183" s="32"/>
      <c r="C183" s="201" t="s">
        <v>341</v>
      </c>
      <c r="D183" s="201" t="s">
        <v>128</v>
      </c>
      <c r="E183" s="202" t="s">
        <v>342</v>
      </c>
      <c r="F183" s="203" t="s">
        <v>343</v>
      </c>
      <c r="G183" s="204" t="s">
        <v>177</v>
      </c>
      <c r="H183" s="205">
        <v>24.318000000000001</v>
      </c>
      <c r="I183" s="206"/>
      <c r="J183" s="207">
        <f>ROUND(I183*H183,2)</f>
        <v>0</v>
      </c>
      <c r="K183" s="208"/>
      <c r="L183" s="36"/>
      <c r="M183" s="209" t="s">
        <v>1</v>
      </c>
      <c r="N183" s="210" t="s">
        <v>40</v>
      </c>
      <c r="O183" s="68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3" t="s">
        <v>132</v>
      </c>
      <c r="AT183" s="213" t="s">
        <v>128</v>
      </c>
      <c r="AU183" s="213" t="s">
        <v>85</v>
      </c>
      <c r="AY183" s="14" t="s">
        <v>126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4" t="s">
        <v>83</v>
      </c>
      <c r="BK183" s="214">
        <f>ROUND(I183*H183,2)</f>
        <v>0</v>
      </c>
      <c r="BL183" s="14" t="s">
        <v>132</v>
      </c>
      <c r="BM183" s="213" t="s">
        <v>344</v>
      </c>
    </row>
    <row r="184" spans="1:65" s="12" customFormat="1" ht="22.9" customHeight="1">
      <c r="B184" s="185"/>
      <c r="C184" s="186"/>
      <c r="D184" s="187" t="s">
        <v>74</v>
      </c>
      <c r="E184" s="199" t="s">
        <v>345</v>
      </c>
      <c r="F184" s="199" t="s">
        <v>346</v>
      </c>
      <c r="G184" s="186"/>
      <c r="H184" s="186"/>
      <c r="I184" s="189"/>
      <c r="J184" s="200">
        <f>BK184</f>
        <v>0</v>
      </c>
      <c r="K184" s="186"/>
      <c r="L184" s="191"/>
      <c r="M184" s="192"/>
      <c r="N184" s="193"/>
      <c r="O184" s="193"/>
      <c r="P184" s="194">
        <f>SUM(P185:P186)</f>
        <v>0</v>
      </c>
      <c r="Q184" s="193"/>
      <c r="R184" s="194">
        <f>SUM(R185:R186)</f>
        <v>0</v>
      </c>
      <c r="S184" s="193"/>
      <c r="T184" s="195">
        <f>SUM(T185:T186)</f>
        <v>0</v>
      </c>
      <c r="AR184" s="196" t="s">
        <v>83</v>
      </c>
      <c r="AT184" s="197" t="s">
        <v>74</v>
      </c>
      <c r="AU184" s="197" t="s">
        <v>83</v>
      </c>
      <c r="AY184" s="196" t="s">
        <v>126</v>
      </c>
      <c r="BK184" s="198">
        <f>SUM(BK185:BK186)</f>
        <v>0</v>
      </c>
    </row>
    <row r="185" spans="1:65" s="2" customFormat="1" ht="36" customHeight="1">
      <c r="A185" s="31"/>
      <c r="B185" s="32"/>
      <c r="C185" s="201" t="s">
        <v>347</v>
      </c>
      <c r="D185" s="201" t="s">
        <v>128</v>
      </c>
      <c r="E185" s="202" t="s">
        <v>348</v>
      </c>
      <c r="F185" s="203" t="s">
        <v>349</v>
      </c>
      <c r="G185" s="204" t="s">
        <v>177</v>
      </c>
      <c r="H185" s="205">
        <v>114.303</v>
      </c>
      <c r="I185" s="206"/>
      <c r="J185" s="207">
        <f>ROUND(I185*H185,2)</f>
        <v>0</v>
      </c>
      <c r="K185" s="208"/>
      <c r="L185" s="36"/>
      <c r="M185" s="209" t="s">
        <v>1</v>
      </c>
      <c r="N185" s="210" t="s">
        <v>40</v>
      </c>
      <c r="O185" s="68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13" t="s">
        <v>132</v>
      </c>
      <c r="AT185" s="213" t="s">
        <v>128</v>
      </c>
      <c r="AU185" s="213" t="s">
        <v>85</v>
      </c>
      <c r="AY185" s="14" t="s">
        <v>126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4" t="s">
        <v>83</v>
      </c>
      <c r="BK185" s="214">
        <f>ROUND(I185*H185,2)</f>
        <v>0</v>
      </c>
      <c r="BL185" s="14" t="s">
        <v>132</v>
      </c>
      <c r="BM185" s="213" t="s">
        <v>350</v>
      </c>
    </row>
    <row r="186" spans="1:65" s="2" customFormat="1" ht="48" customHeight="1">
      <c r="A186" s="31"/>
      <c r="B186" s="32"/>
      <c r="C186" s="201" t="s">
        <v>351</v>
      </c>
      <c r="D186" s="201" t="s">
        <v>128</v>
      </c>
      <c r="E186" s="202" t="s">
        <v>352</v>
      </c>
      <c r="F186" s="203" t="s">
        <v>353</v>
      </c>
      <c r="G186" s="204" t="s">
        <v>177</v>
      </c>
      <c r="H186" s="205">
        <v>114.303</v>
      </c>
      <c r="I186" s="206"/>
      <c r="J186" s="207">
        <f>ROUND(I186*H186,2)</f>
        <v>0</v>
      </c>
      <c r="K186" s="208"/>
      <c r="L186" s="36"/>
      <c r="M186" s="226" t="s">
        <v>1</v>
      </c>
      <c r="N186" s="227" t="s">
        <v>40</v>
      </c>
      <c r="O186" s="228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3" t="s">
        <v>132</v>
      </c>
      <c r="AT186" s="213" t="s">
        <v>128</v>
      </c>
      <c r="AU186" s="213" t="s">
        <v>85</v>
      </c>
      <c r="AY186" s="14" t="s">
        <v>126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4" t="s">
        <v>83</v>
      </c>
      <c r="BK186" s="214">
        <f>ROUND(I186*H186,2)</f>
        <v>0</v>
      </c>
      <c r="BL186" s="14" t="s">
        <v>132</v>
      </c>
      <c r="BM186" s="213" t="s">
        <v>354</v>
      </c>
    </row>
    <row r="187" spans="1:65" s="2" customFormat="1" ht="6.95" customHeight="1">
      <c r="A187" s="31"/>
      <c r="B187" s="51"/>
      <c r="C187" s="52"/>
      <c r="D187" s="52"/>
      <c r="E187" s="52"/>
      <c r="F187" s="52"/>
      <c r="G187" s="52"/>
      <c r="H187" s="52"/>
      <c r="I187" s="149"/>
      <c r="J187" s="52"/>
      <c r="K187" s="52"/>
      <c r="L187" s="36"/>
      <c r="M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</sheetData>
  <sheetProtection algorithmName="SHA-512" hashValue="BjZ1GJUx2crbJ+R8I9aUMyTQ0ViYg4ZKoOWL2FO5+0+ACGJHHwXt3vB3F+MQmFHsy2Xjy8UjCkDEbRtYnM27Ww==" saltValue="ksjZwaeA6aR817XiyzU1a01RVwt+FU9ccYUlbKegnHJ7NSsUJGFDk2ZhjGQ3Ob+e2oiSOL9f9kEBTnNq1pzagQ==" spinCount="100000" sheet="1" objects="1" scenarios="1" formatColumns="0" formatRows="0" autoFilter="0"/>
  <autoFilter ref="C123:K18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88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85</v>
      </c>
    </row>
    <row r="4" spans="1:46" s="1" customFormat="1" ht="24.95" customHeight="1">
      <c r="B4" s="17"/>
      <c r="D4" s="109" t="s">
        <v>95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2" t="str">
        <f>'Rekapitulace stavby'!K6</f>
        <v>Úprava prostranství Tržnice ulice Vnoučkova Benešov</v>
      </c>
      <c r="F7" s="273"/>
      <c r="G7" s="273"/>
      <c r="H7" s="273"/>
      <c r="I7" s="105"/>
      <c r="L7" s="17"/>
    </row>
    <row r="8" spans="1:46" s="2" customFormat="1" ht="12" customHeight="1">
      <c r="A8" s="31"/>
      <c r="B8" s="36"/>
      <c r="C8" s="31"/>
      <c r="D8" s="111" t="s">
        <v>96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4" t="s">
        <v>355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11. 7. 2019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32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">
        <v>33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34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35</v>
      </c>
      <c r="E30" s="31"/>
      <c r="F30" s="31"/>
      <c r="G30" s="31"/>
      <c r="H30" s="31"/>
      <c r="I30" s="112"/>
      <c r="J30" s="123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37</v>
      </c>
      <c r="G32" s="31"/>
      <c r="H32" s="31"/>
      <c r="I32" s="125" t="s">
        <v>36</v>
      </c>
      <c r="J32" s="124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39</v>
      </c>
      <c r="E33" s="111" t="s">
        <v>40</v>
      </c>
      <c r="F33" s="127">
        <f>ROUND((SUM(BE122:BE157)),  2)</f>
        <v>0</v>
      </c>
      <c r="G33" s="31"/>
      <c r="H33" s="31"/>
      <c r="I33" s="128">
        <v>0.21</v>
      </c>
      <c r="J33" s="127">
        <f>ROUND(((SUM(BE122:BE157))*I33),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41</v>
      </c>
      <c r="F34" s="127">
        <f>ROUND((SUM(BF122:BF157)),  2)</f>
        <v>0</v>
      </c>
      <c r="G34" s="31"/>
      <c r="H34" s="31"/>
      <c r="I34" s="128">
        <v>0.15</v>
      </c>
      <c r="J34" s="127">
        <f>ROUND(((SUM(BF122:BF157))*I34),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42</v>
      </c>
      <c r="F35" s="127">
        <f>ROUND((SUM(BG122:BG157)),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43</v>
      </c>
      <c r="F36" s="127">
        <f>ROUND((SUM(BH122:BH157)),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44</v>
      </c>
      <c r="F37" s="127">
        <f>ROUND((SUM(BI122:BI157)),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48</v>
      </c>
      <c r="E50" s="138"/>
      <c r="F50" s="138"/>
      <c r="G50" s="137" t="s">
        <v>49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50</v>
      </c>
      <c r="E61" s="141"/>
      <c r="F61" s="142" t="s">
        <v>51</v>
      </c>
      <c r="G61" s="140" t="s">
        <v>50</v>
      </c>
      <c r="H61" s="141"/>
      <c r="I61" s="143"/>
      <c r="J61" s="144" t="s">
        <v>51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52</v>
      </c>
      <c r="E65" s="145"/>
      <c r="F65" s="145"/>
      <c r="G65" s="137" t="s">
        <v>53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50</v>
      </c>
      <c r="E76" s="141"/>
      <c r="F76" s="142" t="s">
        <v>51</v>
      </c>
      <c r="G76" s="140" t="s">
        <v>50</v>
      </c>
      <c r="H76" s="141"/>
      <c r="I76" s="143"/>
      <c r="J76" s="144" t="s">
        <v>51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9" t="str">
        <f>E7</f>
        <v>Úprava prostranství Tržnice ulice Vnoučkova Benešov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96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1" t="str">
        <f>E9</f>
        <v xml:space="preserve">02 - Demontáž vodovodní přípojky 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Benešov </v>
      </c>
      <c r="G89" s="33"/>
      <c r="H89" s="33"/>
      <c r="I89" s="114" t="s">
        <v>22</v>
      </c>
      <c r="J89" s="63" t="str">
        <f>IF(J12="","",J12)</f>
        <v>11. 7. 2019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7.95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32</v>
      </c>
      <c r="J92" s="29" t="str">
        <f>E24</f>
        <v xml:space="preserve">Ing. Roman Tichovský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99</v>
      </c>
      <c r="D94" s="154"/>
      <c r="E94" s="154"/>
      <c r="F94" s="154"/>
      <c r="G94" s="154"/>
      <c r="H94" s="154"/>
      <c r="I94" s="155"/>
      <c r="J94" s="156" t="s">
        <v>100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101</v>
      </c>
      <c r="D96" s="33"/>
      <c r="E96" s="33"/>
      <c r="F96" s="33"/>
      <c r="G96" s="33"/>
      <c r="H96" s="33"/>
      <c r="I96" s="112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5" customHeight="1">
      <c r="B97" s="158"/>
      <c r="C97" s="159"/>
      <c r="D97" s="160" t="s">
        <v>103</v>
      </c>
      <c r="E97" s="161"/>
      <c r="F97" s="161"/>
      <c r="G97" s="161"/>
      <c r="H97" s="161"/>
      <c r="I97" s="162"/>
      <c r="J97" s="163">
        <f>J123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104</v>
      </c>
      <c r="E98" s="168"/>
      <c r="F98" s="168"/>
      <c r="G98" s="168"/>
      <c r="H98" s="168"/>
      <c r="I98" s="169"/>
      <c r="J98" s="170">
        <f>J124</f>
        <v>0</v>
      </c>
      <c r="K98" s="166"/>
      <c r="L98" s="171"/>
    </row>
    <row r="99" spans="1:31" s="10" customFormat="1" ht="19.899999999999999" customHeight="1">
      <c r="B99" s="165"/>
      <c r="C99" s="166"/>
      <c r="D99" s="167" t="s">
        <v>106</v>
      </c>
      <c r="E99" s="168"/>
      <c r="F99" s="168"/>
      <c r="G99" s="168"/>
      <c r="H99" s="168"/>
      <c r="I99" s="169"/>
      <c r="J99" s="170">
        <f>J137</f>
        <v>0</v>
      </c>
      <c r="K99" s="166"/>
      <c r="L99" s="171"/>
    </row>
    <row r="100" spans="1:31" s="10" customFormat="1" ht="19.899999999999999" customHeight="1">
      <c r="B100" s="165"/>
      <c r="C100" s="166"/>
      <c r="D100" s="167" t="s">
        <v>107</v>
      </c>
      <c r="E100" s="168"/>
      <c r="F100" s="168"/>
      <c r="G100" s="168"/>
      <c r="H100" s="168"/>
      <c r="I100" s="169"/>
      <c r="J100" s="170">
        <f>J142</f>
        <v>0</v>
      </c>
      <c r="K100" s="166"/>
      <c r="L100" s="171"/>
    </row>
    <row r="101" spans="1:31" s="10" customFormat="1" ht="19.899999999999999" customHeight="1">
      <c r="B101" s="165"/>
      <c r="C101" s="166"/>
      <c r="D101" s="167" t="s">
        <v>108</v>
      </c>
      <c r="E101" s="168"/>
      <c r="F101" s="168"/>
      <c r="G101" s="168"/>
      <c r="H101" s="168"/>
      <c r="I101" s="169"/>
      <c r="J101" s="170">
        <f>J145</f>
        <v>0</v>
      </c>
      <c r="K101" s="166"/>
      <c r="L101" s="171"/>
    </row>
    <row r="102" spans="1:31" s="10" customFormat="1" ht="19.899999999999999" customHeight="1">
      <c r="B102" s="165"/>
      <c r="C102" s="166"/>
      <c r="D102" s="167" t="s">
        <v>109</v>
      </c>
      <c r="E102" s="168"/>
      <c r="F102" s="168"/>
      <c r="G102" s="168"/>
      <c r="H102" s="168"/>
      <c r="I102" s="169"/>
      <c r="J102" s="170">
        <f>J149</f>
        <v>0</v>
      </c>
      <c r="K102" s="166"/>
      <c r="L102" s="171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112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149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152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111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79" t="str">
        <f>E7</f>
        <v>Úprava prostranství Tržnice ulice Vnoučkova Benešov</v>
      </c>
      <c r="F112" s="280"/>
      <c r="G112" s="280"/>
      <c r="H112" s="280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96</v>
      </c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51" t="str">
        <f>E9</f>
        <v xml:space="preserve">02 - Demontáž vodovodní přípojky </v>
      </c>
      <c r="F114" s="281"/>
      <c r="G114" s="281"/>
      <c r="H114" s="281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 xml:space="preserve">Benešov </v>
      </c>
      <c r="G116" s="33"/>
      <c r="H116" s="33"/>
      <c r="I116" s="114" t="s">
        <v>22</v>
      </c>
      <c r="J116" s="63" t="str">
        <f>IF(J12="","",J12)</f>
        <v>11. 7. 2019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E15</f>
        <v xml:space="preserve"> </v>
      </c>
      <c r="G118" s="33"/>
      <c r="H118" s="33"/>
      <c r="I118" s="114" t="s">
        <v>30</v>
      </c>
      <c r="J118" s="29" t="str">
        <f>E21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7.95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114" t="s">
        <v>32</v>
      </c>
      <c r="J119" s="29" t="str">
        <f>E24</f>
        <v xml:space="preserve">Ing. Roman Tichovský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112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72"/>
      <c r="B121" s="173"/>
      <c r="C121" s="174" t="s">
        <v>112</v>
      </c>
      <c r="D121" s="175" t="s">
        <v>60</v>
      </c>
      <c r="E121" s="175" t="s">
        <v>56</v>
      </c>
      <c r="F121" s="175" t="s">
        <v>57</v>
      </c>
      <c r="G121" s="175" t="s">
        <v>113</v>
      </c>
      <c r="H121" s="175" t="s">
        <v>114</v>
      </c>
      <c r="I121" s="176" t="s">
        <v>115</v>
      </c>
      <c r="J121" s="177" t="s">
        <v>100</v>
      </c>
      <c r="K121" s="178" t="s">
        <v>116</v>
      </c>
      <c r="L121" s="179"/>
      <c r="M121" s="72" t="s">
        <v>1</v>
      </c>
      <c r="N121" s="73" t="s">
        <v>39</v>
      </c>
      <c r="O121" s="73" t="s">
        <v>117</v>
      </c>
      <c r="P121" s="73" t="s">
        <v>118</v>
      </c>
      <c r="Q121" s="73" t="s">
        <v>119</v>
      </c>
      <c r="R121" s="73" t="s">
        <v>120</v>
      </c>
      <c r="S121" s="73" t="s">
        <v>121</v>
      </c>
      <c r="T121" s="74" t="s">
        <v>122</v>
      </c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pans="1:65" s="2" customFormat="1" ht="22.9" customHeight="1">
      <c r="A122" s="31"/>
      <c r="B122" s="32"/>
      <c r="C122" s="79" t="s">
        <v>123</v>
      </c>
      <c r="D122" s="33"/>
      <c r="E122" s="33"/>
      <c r="F122" s="33"/>
      <c r="G122" s="33"/>
      <c r="H122" s="33"/>
      <c r="I122" s="112"/>
      <c r="J122" s="180">
        <f>BK122</f>
        <v>0</v>
      </c>
      <c r="K122" s="33"/>
      <c r="L122" s="36"/>
      <c r="M122" s="75"/>
      <c r="N122" s="181"/>
      <c r="O122" s="76"/>
      <c r="P122" s="182">
        <f>P123</f>
        <v>0</v>
      </c>
      <c r="Q122" s="76"/>
      <c r="R122" s="182">
        <f>R123</f>
        <v>23.078725000000002</v>
      </c>
      <c r="S122" s="76"/>
      <c r="T122" s="183">
        <f>T123</f>
        <v>18.092300000000002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74</v>
      </c>
      <c r="AU122" s="14" t="s">
        <v>102</v>
      </c>
      <c r="BK122" s="184">
        <f>BK123</f>
        <v>0</v>
      </c>
    </row>
    <row r="123" spans="1:65" s="12" customFormat="1" ht="25.9" customHeight="1">
      <c r="B123" s="185"/>
      <c r="C123" s="186"/>
      <c r="D123" s="187" t="s">
        <v>74</v>
      </c>
      <c r="E123" s="188" t="s">
        <v>124</v>
      </c>
      <c r="F123" s="188" t="s">
        <v>125</v>
      </c>
      <c r="G123" s="186"/>
      <c r="H123" s="186"/>
      <c r="I123" s="189"/>
      <c r="J123" s="190">
        <f>BK123</f>
        <v>0</v>
      </c>
      <c r="K123" s="186"/>
      <c r="L123" s="191"/>
      <c r="M123" s="192"/>
      <c r="N123" s="193"/>
      <c r="O123" s="193"/>
      <c r="P123" s="194">
        <f>P124+P137+P142+P145+P149</f>
        <v>0</v>
      </c>
      <c r="Q123" s="193"/>
      <c r="R123" s="194">
        <f>R124+R137+R142+R145+R149</f>
        <v>23.078725000000002</v>
      </c>
      <c r="S123" s="193"/>
      <c r="T123" s="195">
        <f>T124+T137+T142+T145+T149</f>
        <v>18.092300000000002</v>
      </c>
      <c r="AR123" s="196" t="s">
        <v>83</v>
      </c>
      <c r="AT123" s="197" t="s">
        <v>74</v>
      </c>
      <c r="AU123" s="197" t="s">
        <v>75</v>
      </c>
      <c r="AY123" s="196" t="s">
        <v>126</v>
      </c>
      <c r="BK123" s="198">
        <f>BK124+BK137+BK142+BK145+BK149</f>
        <v>0</v>
      </c>
    </row>
    <row r="124" spans="1:65" s="12" customFormat="1" ht="22.9" customHeight="1">
      <c r="B124" s="185"/>
      <c r="C124" s="186"/>
      <c r="D124" s="187" t="s">
        <v>74</v>
      </c>
      <c r="E124" s="199" t="s">
        <v>83</v>
      </c>
      <c r="F124" s="199" t="s">
        <v>127</v>
      </c>
      <c r="G124" s="186"/>
      <c r="H124" s="186"/>
      <c r="I124" s="189"/>
      <c r="J124" s="200">
        <f>BK124</f>
        <v>0</v>
      </c>
      <c r="K124" s="186"/>
      <c r="L124" s="191"/>
      <c r="M124" s="192"/>
      <c r="N124" s="193"/>
      <c r="O124" s="193"/>
      <c r="P124" s="194">
        <f>SUM(P125:P136)</f>
        <v>0</v>
      </c>
      <c r="Q124" s="193"/>
      <c r="R124" s="194">
        <f>SUM(R125:R136)</f>
        <v>1.7102000000000002</v>
      </c>
      <c r="S124" s="193"/>
      <c r="T124" s="195">
        <f>SUM(T125:T136)</f>
        <v>17.525000000000002</v>
      </c>
      <c r="AR124" s="196" t="s">
        <v>83</v>
      </c>
      <c r="AT124" s="197" t="s">
        <v>74</v>
      </c>
      <c r="AU124" s="197" t="s">
        <v>83</v>
      </c>
      <c r="AY124" s="196" t="s">
        <v>126</v>
      </c>
      <c r="BK124" s="198">
        <f>SUM(BK125:BK136)</f>
        <v>0</v>
      </c>
    </row>
    <row r="125" spans="1:65" s="2" customFormat="1" ht="72" customHeight="1">
      <c r="A125" s="31"/>
      <c r="B125" s="32"/>
      <c r="C125" s="201" t="s">
        <v>145</v>
      </c>
      <c r="D125" s="201" t="s">
        <v>128</v>
      </c>
      <c r="E125" s="202" t="s">
        <v>356</v>
      </c>
      <c r="F125" s="203" t="s">
        <v>357</v>
      </c>
      <c r="G125" s="204" t="s">
        <v>131</v>
      </c>
      <c r="H125" s="205">
        <v>18.75</v>
      </c>
      <c r="I125" s="206"/>
      <c r="J125" s="207">
        <f t="shared" ref="J125:J136" si="0">ROUND(I125*H125,2)</f>
        <v>0</v>
      </c>
      <c r="K125" s="208"/>
      <c r="L125" s="36"/>
      <c r="M125" s="209" t="s">
        <v>1</v>
      </c>
      <c r="N125" s="210" t="s">
        <v>40</v>
      </c>
      <c r="O125" s="68"/>
      <c r="P125" s="211">
        <f t="shared" ref="P125:P136" si="1">O125*H125</f>
        <v>0</v>
      </c>
      <c r="Q125" s="211">
        <v>0</v>
      </c>
      <c r="R125" s="211">
        <f t="shared" ref="R125:R136" si="2">Q125*H125</f>
        <v>0</v>
      </c>
      <c r="S125" s="211">
        <v>0.57999999999999996</v>
      </c>
      <c r="T125" s="212">
        <f t="shared" ref="T125:T136" si="3">S125*H125</f>
        <v>10.875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132</v>
      </c>
      <c r="AT125" s="213" t="s">
        <v>128</v>
      </c>
      <c r="AU125" s="213" t="s">
        <v>85</v>
      </c>
      <c r="AY125" s="14" t="s">
        <v>126</v>
      </c>
      <c r="BE125" s="214">
        <f t="shared" ref="BE125:BE136" si="4">IF(N125="základní",J125,0)</f>
        <v>0</v>
      </c>
      <c r="BF125" s="214">
        <f t="shared" ref="BF125:BF136" si="5">IF(N125="snížená",J125,0)</f>
        <v>0</v>
      </c>
      <c r="BG125" s="214">
        <f t="shared" ref="BG125:BG136" si="6">IF(N125="zákl. přenesená",J125,0)</f>
        <v>0</v>
      </c>
      <c r="BH125" s="214">
        <f t="shared" ref="BH125:BH136" si="7">IF(N125="sníž. přenesená",J125,0)</f>
        <v>0</v>
      </c>
      <c r="BI125" s="214">
        <f t="shared" ref="BI125:BI136" si="8">IF(N125="nulová",J125,0)</f>
        <v>0</v>
      </c>
      <c r="BJ125" s="14" t="s">
        <v>83</v>
      </c>
      <c r="BK125" s="214">
        <f t="shared" ref="BK125:BK136" si="9">ROUND(I125*H125,2)</f>
        <v>0</v>
      </c>
      <c r="BL125" s="14" t="s">
        <v>132</v>
      </c>
      <c r="BM125" s="213" t="s">
        <v>358</v>
      </c>
    </row>
    <row r="126" spans="1:65" s="2" customFormat="1" ht="60" customHeight="1">
      <c r="A126" s="31"/>
      <c r="B126" s="32"/>
      <c r="C126" s="201" t="s">
        <v>132</v>
      </c>
      <c r="D126" s="201" t="s">
        <v>128</v>
      </c>
      <c r="E126" s="202" t="s">
        <v>359</v>
      </c>
      <c r="F126" s="203" t="s">
        <v>360</v>
      </c>
      <c r="G126" s="204" t="s">
        <v>131</v>
      </c>
      <c r="H126" s="205">
        <v>18.75</v>
      </c>
      <c r="I126" s="206"/>
      <c r="J126" s="207">
        <f t="shared" si="0"/>
        <v>0</v>
      </c>
      <c r="K126" s="208"/>
      <c r="L126" s="36"/>
      <c r="M126" s="209" t="s">
        <v>1</v>
      </c>
      <c r="N126" s="210" t="s">
        <v>40</v>
      </c>
      <c r="O126" s="68"/>
      <c r="P126" s="211">
        <f t="shared" si="1"/>
        <v>0</v>
      </c>
      <c r="Q126" s="211">
        <v>0</v>
      </c>
      <c r="R126" s="211">
        <f t="shared" si="2"/>
        <v>0</v>
      </c>
      <c r="S126" s="211">
        <v>0.316</v>
      </c>
      <c r="T126" s="212">
        <f t="shared" si="3"/>
        <v>5.9249999999999998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3" t="s">
        <v>132</v>
      </c>
      <c r="AT126" s="213" t="s">
        <v>128</v>
      </c>
      <c r="AU126" s="213" t="s">
        <v>85</v>
      </c>
      <c r="AY126" s="14" t="s">
        <v>126</v>
      </c>
      <c r="BE126" s="214">
        <f t="shared" si="4"/>
        <v>0</v>
      </c>
      <c r="BF126" s="214">
        <f t="shared" si="5"/>
        <v>0</v>
      </c>
      <c r="BG126" s="214">
        <f t="shared" si="6"/>
        <v>0</v>
      </c>
      <c r="BH126" s="214">
        <f t="shared" si="7"/>
        <v>0</v>
      </c>
      <c r="BI126" s="214">
        <f t="shared" si="8"/>
        <v>0</v>
      </c>
      <c r="BJ126" s="14" t="s">
        <v>83</v>
      </c>
      <c r="BK126" s="214">
        <f t="shared" si="9"/>
        <v>0</v>
      </c>
      <c r="BL126" s="14" t="s">
        <v>132</v>
      </c>
      <c r="BM126" s="213" t="s">
        <v>361</v>
      </c>
    </row>
    <row r="127" spans="1:65" s="2" customFormat="1" ht="36" customHeight="1">
      <c r="A127" s="31"/>
      <c r="B127" s="32"/>
      <c r="C127" s="201" t="s">
        <v>150</v>
      </c>
      <c r="D127" s="201" t="s">
        <v>128</v>
      </c>
      <c r="E127" s="202" t="s">
        <v>362</v>
      </c>
      <c r="F127" s="203" t="s">
        <v>363</v>
      </c>
      <c r="G127" s="204" t="s">
        <v>143</v>
      </c>
      <c r="H127" s="205">
        <v>2.5</v>
      </c>
      <c r="I127" s="206"/>
      <c r="J127" s="207">
        <f t="shared" si="0"/>
        <v>0</v>
      </c>
      <c r="K127" s="208"/>
      <c r="L127" s="36"/>
      <c r="M127" s="209" t="s">
        <v>1</v>
      </c>
      <c r="N127" s="210" t="s">
        <v>40</v>
      </c>
      <c r="O127" s="68"/>
      <c r="P127" s="211">
        <f t="shared" si="1"/>
        <v>0</v>
      </c>
      <c r="Q127" s="211">
        <v>0</v>
      </c>
      <c r="R127" s="211">
        <f t="shared" si="2"/>
        <v>0</v>
      </c>
      <c r="S127" s="211">
        <v>0.28999999999999998</v>
      </c>
      <c r="T127" s="212">
        <f t="shared" si="3"/>
        <v>0.72499999999999998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132</v>
      </c>
      <c r="AT127" s="213" t="s">
        <v>128</v>
      </c>
      <c r="AU127" s="213" t="s">
        <v>85</v>
      </c>
      <c r="AY127" s="14" t="s">
        <v>126</v>
      </c>
      <c r="BE127" s="214">
        <f t="shared" si="4"/>
        <v>0</v>
      </c>
      <c r="BF127" s="214">
        <f t="shared" si="5"/>
        <v>0</v>
      </c>
      <c r="BG127" s="214">
        <f t="shared" si="6"/>
        <v>0</v>
      </c>
      <c r="BH127" s="214">
        <f t="shared" si="7"/>
        <v>0</v>
      </c>
      <c r="BI127" s="214">
        <f t="shared" si="8"/>
        <v>0</v>
      </c>
      <c r="BJ127" s="14" t="s">
        <v>83</v>
      </c>
      <c r="BK127" s="214">
        <f t="shared" si="9"/>
        <v>0</v>
      </c>
      <c r="BL127" s="14" t="s">
        <v>132</v>
      </c>
      <c r="BM127" s="213" t="s">
        <v>364</v>
      </c>
    </row>
    <row r="128" spans="1:65" s="2" customFormat="1" ht="36" customHeight="1">
      <c r="A128" s="31"/>
      <c r="B128" s="32"/>
      <c r="C128" s="201" t="s">
        <v>158</v>
      </c>
      <c r="D128" s="201" t="s">
        <v>128</v>
      </c>
      <c r="E128" s="202" t="s">
        <v>365</v>
      </c>
      <c r="F128" s="203" t="s">
        <v>366</v>
      </c>
      <c r="G128" s="204" t="s">
        <v>148</v>
      </c>
      <c r="H128" s="205">
        <v>41.25</v>
      </c>
      <c r="I128" s="206"/>
      <c r="J128" s="207">
        <f t="shared" si="0"/>
        <v>0</v>
      </c>
      <c r="K128" s="208"/>
      <c r="L128" s="36"/>
      <c r="M128" s="209" t="s">
        <v>1</v>
      </c>
      <c r="N128" s="210" t="s">
        <v>40</v>
      </c>
      <c r="O128" s="68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132</v>
      </c>
      <c r="AT128" s="213" t="s">
        <v>128</v>
      </c>
      <c r="AU128" s="213" t="s">
        <v>85</v>
      </c>
      <c r="AY128" s="14" t="s">
        <v>126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83</v>
      </c>
      <c r="BK128" s="214">
        <f t="shared" si="9"/>
        <v>0</v>
      </c>
      <c r="BL128" s="14" t="s">
        <v>132</v>
      </c>
      <c r="BM128" s="213" t="s">
        <v>367</v>
      </c>
    </row>
    <row r="129" spans="1:65" s="2" customFormat="1" ht="48" customHeight="1">
      <c r="A129" s="31"/>
      <c r="B129" s="32"/>
      <c r="C129" s="201" t="s">
        <v>154</v>
      </c>
      <c r="D129" s="201" t="s">
        <v>128</v>
      </c>
      <c r="E129" s="202" t="s">
        <v>368</v>
      </c>
      <c r="F129" s="203" t="s">
        <v>369</v>
      </c>
      <c r="G129" s="204" t="s">
        <v>148</v>
      </c>
      <c r="H129" s="205">
        <v>41.25</v>
      </c>
      <c r="I129" s="206"/>
      <c r="J129" s="207">
        <f t="shared" si="0"/>
        <v>0</v>
      </c>
      <c r="K129" s="208"/>
      <c r="L129" s="36"/>
      <c r="M129" s="209" t="s">
        <v>1</v>
      </c>
      <c r="N129" s="210" t="s">
        <v>40</v>
      </c>
      <c r="O129" s="68"/>
      <c r="P129" s="211">
        <f t="shared" si="1"/>
        <v>0</v>
      </c>
      <c r="Q129" s="211">
        <v>0</v>
      </c>
      <c r="R129" s="211">
        <f t="shared" si="2"/>
        <v>0</v>
      </c>
      <c r="S129" s="211">
        <v>0</v>
      </c>
      <c r="T129" s="212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132</v>
      </c>
      <c r="AT129" s="213" t="s">
        <v>128</v>
      </c>
      <c r="AU129" s="213" t="s">
        <v>85</v>
      </c>
      <c r="AY129" s="14" t="s">
        <v>126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4" t="s">
        <v>83</v>
      </c>
      <c r="BK129" s="214">
        <f t="shared" si="9"/>
        <v>0</v>
      </c>
      <c r="BL129" s="14" t="s">
        <v>132</v>
      </c>
      <c r="BM129" s="213" t="s">
        <v>370</v>
      </c>
    </row>
    <row r="130" spans="1:65" s="2" customFormat="1" ht="36" customHeight="1">
      <c r="A130" s="31"/>
      <c r="B130" s="32"/>
      <c r="C130" s="201" t="s">
        <v>162</v>
      </c>
      <c r="D130" s="201" t="s">
        <v>128</v>
      </c>
      <c r="E130" s="202" t="s">
        <v>371</v>
      </c>
      <c r="F130" s="203" t="s">
        <v>372</v>
      </c>
      <c r="G130" s="204" t="s">
        <v>131</v>
      </c>
      <c r="H130" s="205">
        <v>55</v>
      </c>
      <c r="I130" s="206"/>
      <c r="J130" s="207">
        <f t="shared" si="0"/>
        <v>0</v>
      </c>
      <c r="K130" s="208"/>
      <c r="L130" s="36"/>
      <c r="M130" s="209" t="s">
        <v>1</v>
      </c>
      <c r="N130" s="210" t="s">
        <v>40</v>
      </c>
      <c r="O130" s="68"/>
      <c r="P130" s="211">
        <f t="shared" si="1"/>
        <v>0</v>
      </c>
      <c r="Q130" s="211">
        <v>1.64E-3</v>
      </c>
      <c r="R130" s="211">
        <f t="shared" si="2"/>
        <v>9.0200000000000002E-2</v>
      </c>
      <c r="S130" s="211">
        <v>0</v>
      </c>
      <c r="T130" s="212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132</v>
      </c>
      <c r="AT130" s="213" t="s">
        <v>128</v>
      </c>
      <c r="AU130" s="213" t="s">
        <v>85</v>
      </c>
      <c r="AY130" s="14" t="s">
        <v>126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4" t="s">
        <v>83</v>
      </c>
      <c r="BK130" s="214">
        <f t="shared" si="9"/>
        <v>0</v>
      </c>
      <c r="BL130" s="14" t="s">
        <v>132</v>
      </c>
      <c r="BM130" s="213" t="s">
        <v>373</v>
      </c>
    </row>
    <row r="131" spans="1:65" s="2" customFormat="1" ht="48" customHeight="1">
      <c r="A131" s="31"/>
      <c r="B131" s="32"/>
      <c r="C131" s="201" t="s">
        <v>166</v>
      </c>
      <c r="D131" s="201" t="s">
        <v>128</v>
      </c>
      <c r="E131" s="202" t="s">
        <v>374</v>
      </c>
      <c r="F131" s="203" t="s">
        <v>375</v>
      </c>
      <c r="G131" s="204" t="s">
        <v>131</v>
      </c>
      <c r="H131" s="205">
        <v>55</v>
      </c>
      <c r="I131" s="206"/>
      <c r="J131" s="207">
        <f t="shared" si="0"/>
        <v>0</v>
      </c>
      <c r="K131" s="208"/>
      <c r="L131" s="36"/>
      <c r="M131" s="209" t="s">
        <v>1</v>
      </c>
      <c r="N131" s="210" t="s">
        <v>40</v>
      </c>
      <c r="O131" s="68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132</v>
      </c>
      <c r="AT131" s="213" t="s">
        <v>128</v>
      </c>
      <c r="AU131" s="213" t="s">
        <v>85</v>
      </c>
      <c r="AY131" s="14" t="s">
        <v>126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4" t="s">
        <v>83</v>
      </c>
      <c r="BK131" s="214">
        <f t="shared" si="9"/>
        <v>0</v>
      </c>
      <c r="BL131" s="14" t="s">
        <v>132</v>
      </c>
      <c r="BM131" s="213" t="s">
        <v>376</v>
      </c>
    </row>
    <row r="132" spans="1:65" s="2" customFormat="1" ht="36" customHeight="1">
      <c r="A132" s="31"/>
      <c r="B132" s="32"/>
      <c r="C132" s="201" t="s">
        <v>170</v>
      </c>
      <c r="D132" s="201" t="s">
        <v>128</v>
      </c>
      <c r="E132" s="202" t="s">
        <v>167</v>
      </c>
      <c r="F132" s="203" t="s">
        <v>377</v>
      </c>
      <c r="G132" s="204" t="s">
        <v>148</v>
      </c>
      <c r="H132" s="205">
        <v>55</v>
      </c>
      <c r="I132" s="206"/>
      <c r="J132" s="207">
        <f t="shared" si="0"/>
        <v>0</v>
      </c>
      <c r="K132" s="208"/>
      <c r="L132" s="36"/>
      <c r="M132" s="209" t="s">
        <v>1</v>
      </c>
      <c r="N132" s="210" t="s">
        <v>40</v>
      </c>
      <c r="O132" s="68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132</v>
      </c>
      <c r="AT132" s="213" t="s">
        <v>128</v>
      </c>
      <c r="AU132" s="213" t="s">
        <v>85</v>
      </c>
      <c r="AY132" s="14" t="s">
        <v>126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4" t="s">
        <v>83</v>
      </c>
      <c r="BK132" s="214">
        <f t="shared" si="9"/>
        <v>0</v>
      </c>
      <c r="BL132" s="14" t="s">
        <v>132</v>
      </c>
      <c r="BM132" s="213" t="s">
        <v>378</v>
      </c>
    </row>
    <row r="133" spans="1:65" s="2" customFormat="1" ht="16.5" customHeight="1">
      <c r="A133" s="31"/>
      <c r="B133" s="32"/>
      <c r="C133" s="201" t="s">
        <v>174</v>
      </c>
      <c r="D133" s="201" t="s">
        <v>128</v>
      </c>
      <c r="E133" s="202" t="s">
        <v>171</v>
      </c>
      <c r="F133" s="203" t="s">
        <v>379</v>
      </c>
      <c r="G133" s="204" t="s">
        <v>148</v>
      </c>
      <c r="H133" s="205">
        <v>55</v>
      </c>
      <c r="I133" s="206"/>
      <c r="J133" s="207">
        <f t="shared" si="0"/>
        <v>0</v>
      </c>
      <c r="K133" s="208"/>
      <c r="L133" s="36"/>
      <c r="M133" s="209" t="s">
        <v>1</v>
      </c>
      <c r="N133" s="210" t="s">
        <v>40</v>
      </c>
      <c r="O133" s="68"/>
      <c r="P133" s="211">
        <f t="shared" si="1"/>
        <v>0</v>
      </c>
      <c r="Q133" s="211">
        <v>0</v>
      </c>
      <c r="R133" s="211">
        <f t="shared" si="2"/>
        <v>0</v>
      </c>
      <c r="S133" s="211">
        <v>0</v>
      </c>
      <c r="T133" s="212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132</v>
      </c>
      <c r="AT133" s="213" t="s">
        <v>128</v>
      </c>
      <c r="AU133" s="213" t="s">
        <v>85</v>
      </c>
      <c r="AY133" s="14" t="s">
        <v>126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4" t="s">
        <v>83</v>
      </c>
      <c r="BK133" s="214">
        <f t="shared" si="9"/>
        <v>0</v>
      </c>
      <c r="BL133" s="14" t="s">
        <v>132</v>
      </c>
      <c r="BM133" s="213" t="s">
        <v>380</v>
      </c>
    </row>
    <row r="134" spans="1:65" s="2" customFormat="1" ht="36" customHeight="1">
      <c r="A134" s="31"/>
      <c r="B134" s="32"/>
      <c r="C134" s="201" t="s">
        <v>179</v>
      </c>
      <c r="D134" s="201" t="s">
        <v>128</v>
      </c>
      <c r="E134" s="202" t="s">
        <v>381</v>
      </c>
      <c r="F134" s="203" t="s">
        <v>382</v>
      </c>
      <c r="G134" s="204" t="s">
        <v>148</v>
      </c>
      <c r="H134" s="205">
        <v>55</v>
      </c>
      <c r="I134" s="206"/>
      <c r="J134" s="207">
        <f t="shared" si="0"/>
        <v>0</v>
      </c>
      <c r="K134" s="208"/>
      <c r="L134" s="36"/>
      <c r="M134" s="209" t="s">
        <v>1</v>
      </c>
      <c r="N134" s="210" t="s">
        <v>40</v>
      </c>
      <c r="O134" s="68"/>
      <c r="P134" s="211">
        <f t="shared" si="1"/>
        <v>0</v>
      </c>
      <c r="Q134" s="211">
        <v>0</v>
      </c>
      <c r="R134" s="211">
        <f t="shared" si="2"/>
        <v>0</v>
      </c>
      <c r="S134" s="211">
        <v>0</v>
      </c>
      <c r="T134" s="212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132</v>
      </c>
      <c r="AT134" s="213" t="s">
        <v>128</v>
      </c>
      <c r="AU134" s="213" t="s">
        <v>85</v>
      </c>
      <c r="AY134" s="14" t="s">
        <v>126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4" t="s">
        <v>83</v>
      </c>
      <c r="BK134" s="214">
        <f t="shared" si="9"/>
        <v>0</v>
      </c>
      <c r="BL134" s="14" t="s">
        <v>132</v>
      </c>
      <c r="BM134" s="213" t="s">
        <v>383</v>
      </c>
    </row>
    <row r="135" spans="1:65" s="2" customFormat="1" ht="60" customHeight="1">
      <c r="A135" s="31"/>
      <c r="B135" s="32"/>
      <c r="C135" s="201" t="s">
        <v>183</v>
      </c>
      <c r="D135" s="201" t="s">
        <v>128</v>
      </c>
      <c r="E135" s="202" t="s">
        <v>384</v>
      </c>
      <c r="F135" s="203" t="s">
        <v>385</v>
      </c>
      <c r="G135" s="204" t="s">
        <v>148</v>
      </c>
      <c r="H135" s="205">
        <v>0.9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40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0</v>
      </c>
      <c r="T135" s="212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132</v>
      </c>
      <c r="AT135" s="213" t="s">
        <v>128</v>
      </c>
      <c r="AU135" s="213" t="s">
        <v>85</v>
      </c>
      <c r="AY135" s="14" t="s">
        <v>126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83</v>
      </c>
      <c r="BK135" s="214">
        <f t="shared" si="9"/>
        <v>0</v>
      </c>
      <c r="BL135" s="14" t="s">
        <v>132</v>
      </c>
      <c r="BM135" s="213" t="s">
        <v>386</v>
      </c>
    </row>
    <row r="136" spans="1:65" s="2" customFormat="1" ht="16.5" customHeight="1">
      <c r="A136" s="31"/>
      <c r="B136" s="32"/>
      <c r="C136" s="215" t="s">
        <v>8</v>
      </c>
      <c r="D136" s="215" t="s">
        <v>184</v>
      </c>
      <c r="E136" s="216" t="s">
        <v>387</v>
      </c>
      <c r="F136" s="217" t="s">
        <v>388</v>
      </c>
      <c r="G136" s="218" t="s">
        <v>177</v>
      </c>
      <c r="H136" s="219">
        <v>1.62</v>
      </c>
      <c r="I136" s="220"/>
      <c r="J136" s="221">
        <f t="shared" si="0"/>
        <v>0</v>
      </c>
      <c r="K136" s="222"/>
      <c r="L136" s="223"/>
      <c r="M136" s="224" t="s">
        <v>1</v>
      </c>
      <c r="N136" s="225" t="s">
        <v>40</v>
      </c>
      <c r="O136" s="68"/>
      <c r="P136" s="211">
        <f t="shared" si="1"/>
        <v>0</v>
      </c>
      <c r="Q136" s="211">
        <v>1</v>
      </c>
      <c r="R136" s="211">
        <f t="shared" si="2"/>
        <v>1.62</v>
      </c>
      <c r="S136" s="211">
        <v>0</v>
      </c>
      <c r="T136" s="212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158</v>
      </c>
      <c r="AT136" s="213" t="s">
        <v>184</v>
      </c>
      <c r="AU136" s="213" t="s">
        <v>85</v>
      </c>
      <c r="AY136" s="14" t="s">
        <v>126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83</v>
      </c>
      <c r="BK136" s="214">
        <f t="shared" si="9"/>
        <v>0</v>
      </c>
      <c r="BL136" s="14" t="s">
        <v>132</v>
      </c>
      <c r="BM136" s="213" t="s">
        <v>389</v>
      </c>
    </row>
    <row r="137" spans="1:65" s="12" customFormat="1" ht="22.9" customHeight="1">
      <c r="B137" s="185"/>
      <c r="C137" s="186"/>
      <c r="D137" s="187" t="s">
        <v>74</v>
      </c>
      <c r="E137" s="199" t="s">
        <v>145</v>
      </c>
      <c r="F137" s="199" t="s">
        <v>228</v>
      </c>
      <c r="G137" s="186"/>
      <c r="H137" s="186"/>
      <c r="I137" s="189"/>
      <c r="J137" s="200">
        <f>BK137</f>
        <v>0</v>
      </c>
      <c r="K137" s="186"/>
      <c r="L137" s="191"/>
      <c r="M137" s="192"/>
      <c r="N137" s="193"/>
      <c r="O137" s="193"/>
      <c r="P137" s="194">
        <f>SUM(P138:P141)</f>
        <v>0</v>
      </c>
      <c r="Q137" s="193"/>
      <c r="R137" s="194">
        <f>SUM(R138:R141)</f>
        <v>21.367125000000001</v>
      </c>
      <c r="S137" s="193"/>
      <c r="T137" s="195">
        <f>SUM(T138:T141)</f>
        <v>0</v>
      </c>
      <c r="AR137" s="196" t="s">
        <v>83</v>
      </c>
      <c r="AT137" s="197" t="s">
        <v>74</v>
      </c>
      <c r="AU137" s="197" t="s">
        <v>83</v>
      </c>
      <c r="AY137" s="196" t="s">
        <v>126</v>
      </c>
      <c r="BK137" s="198">
        <f>SUM(BK138:BK141)</f>
        <v>0</v>
      </c>
    </row>
    <row r="138" spans="1:65" s="2" customFormat="1" ht="36" customHeight="1">
      <c r="A138" s="31"/>
      <c r="B138" s="32"/>
      <c r="C138" s="201" t="s">
        <v>191</v>
      </c>
      <c r="D138" s="201" t="s">
        <v>128</v>
      </c>
      <c r="E138" s="202" t="s">
        <v>390</v>
      </c>
      <c r="F138" s="203" t="s">
        <v>391</v>
      </c>
      <c r="G138" s="204" t="s">
        <v>131</v>
      </c>
      <c r="H138" s="205">
        <v>18.75</v>
      </c>
      <c r="I138" s="206"/>
      <c r="J138" s="207">
        <f>ROUND(I138*H138,2)</f>
        <v>0</v>
      </c>
      <c r="K138" s="208"/>
      <c r="L138" s="36"/>
      <c r="M138" s="209" t="s">
        <v>1</v>
      </c>
      <c r="N138" s="210" t="s">
        <v>40</v>
      </c>
      <c r="O138" s="68"/>
      <c r="P138" s="211">
        <f>O138*H138</f>
        <v>0</v>
      </c>
      <c r="Q138" s="211">
        <v>0.37080000000000002</v>
      </c>
      <c r="R138" s="211">
        <f>Q138*H138</f>
        <v>6.9525000000000006</v>
      </c>
      <c r="S138" s="211">
        <v>0</v>
      </c>
      <c r="T138" s="212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132</v>
      </c>
      <c r="AT138" s="213" t="s">
        <v>128</v>
      </c>
      <c r="AU138" s="213" t="s">
        <v>85</v>
      </c>
      <c r="AY138" s="14" t="s">
        <v>126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4" t="s">
        <v>83</v>
      </c>
      <c r="BK138" s="214">
        <f>ROUND(I138*H138,2)</f>
        <v>0</v>
      </c>
      <c r="BL138" s="14" t="s">
        <v>132</v>
      </c>
      <c r="BM138" s="213" t="s">
        <v>392</v>
      </c>
    </row>
    <row r="139" spans="1:65" s="2" customFormat="1" ht="36" customHeight="1">
      <c r="A139" s="31"/>
      <c r="B139" s="32"/>
      <c r="C139" s="201" t="s">
        <v>199</v>
      </c>
      <c r="D139" s="201" t="s">
        <v>128</v>
      </c>
      <c r="E139" s="202" t="s">
        <v>393</v>
      </c>
      <c r="F139" s="203" t="s">
        <v>394</v>
      </c>
      <c r="G139" s="204" t="s">
        <v>131</v>
      </c>
      <c r="H139" s="205">
        <v>18.75</v>
      </c>
      <c r="I139" s="206"/>
      <c r="J139" s="207">
        <f>ROUND(I139*H139,2)</f>
        <v>0</v>
      </c>
      <c r="K139" s="208"/>
      <c r="L139" s="36"/>
      <c r="M139" s="209" t="s">
        <v>1</v>
      </c>
      <c r="N139" s="210" t="s">
        <v>40</v>
      </c>
      <c r="O139" s="68"/>
      <c r="P139" s="211">
        <f>O139*H139</f>
        <v>0</v>
      </c>
      <c r="Q139" s="211">
        <v>0.26375999999999999</v>
      </c>
      <c r="R139" s="211">
        <f>Q139*H139</f>
        <v>4.9455</v>
      </c>
      <c r="S139" s="211">
        <v>0</v>
      </c>
      <c r="T139" s="21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132</v>
      </c>
      <c r="AT139" s="213" t="s">
        <v>128</v>
      </c>
      <c r="AU139" s="213" t="s">
        <v>85</v>
      </c>
      <c r="AY139" s="14" t="s">
        <v>126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4" t="s">
        <v>83</v>
      </c>
      <c r="BK139" s="214">
        <f>ROUND(I139*H139,2)</f>
        <v>0</v>
      </c>
      <c r="BL139" s="14" t="s">
        <v>132</v>
      </c>
      <c r="BM139" s="213" t="s">
        <v>395</v>
      </c>
    </row>
    <row r="140" spans="1:65" s="2" customFormat="1" ht="36" customHeight="1">
      <c r="A140" s="31"/>
      <c r="B140" s="32"/>
      <c r="C140" s="201" t="s">
        <v>195</v>
      </c>
      <c r="D140" s="201" t="s">
        <v>128</v>
      </c>
      <c r="E140" s="202" t="s">
        <v>396</v>
      </c>
      <c r="F140" s="203" t="s">
        <v>397</v>
      </c>
      <c r="G140" s="204" t="s">
        <v>131</v>
      </c>
      <c r="H140" s="205">
        <v>18.75</v>
      </c>
      <c r="I140" s="206"/>
      <c r="J140" s="207">
        <f>ROUND(I140*H140,2)</f>
        <v>0</v>
      </c>
      <c r="K140" s="208"/>
      <c r="L140" s="36"/>
      <c r="M140" s="209" t="s">
        <v>1</v>
      </c>
      <c r="N140" s="210" t="s">
        <v>40</v>
      </c>
      <c r="O140" s="68"/>
      <c r="P140" s="211">
        <f>O140*H140</f>
        <v>0</v>
      </c>
      <c r="Q140" s="211">
        <v>0.37536000000000003</v>
      </c>
      <c r="R140" s="211">
        <f>Q140*H140</f>
        <v>7.0380000000000003</v>
      </c>
      <c r="S140" s="211">
        <v>0</v>
      </c>
      <c r="T140" s="21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132</v>
      </c>
      <c r="AT140" s="213" t="s">
        <v>128</v>
      </c>
      <c r="AU140" s="213" t="s">
        <v>85</v>
      </c>
      <c r="AY140" s="14" t="s">
        <v>126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4" t="s">
        <v>83</v>
      </c>
      <c r="BK140" s="214">
        <f>ROUND(I140*H140,2)</f>
        <v>0</v>
      </c>
      <c r="BL140" s="14" t="s">
        <v>132</v>
      </c>
      <c r="BM140" s="213" t="s">
        <v>398</v>
      </c>
    </row>
    <row r="141" spans="1:65" s="2" customFormat="1" ht="36" customHeight="1">
      <c r="A141" s="31"/>
      <c r="B141" s="32"/>
      <c r="C141" s="201" t="s">
        <v>204</v>
      </c>
      <c r="D141" s="201" t="s">
        <v>128</v>
      </c>
      <c r="E141" s="202" t="s">
        <v>399</v>
      </c>
      <c r="F141" s="203" t="s">
        <v>400</v>
      </c>
      <c r="G141" s="204" t="s">
        <v>131</v>
      </c>
      <c r="H141" s="205">
        <v>18.75</v>
      </c>
      <c r="I141" s="206"/>
      <c r="J141" s="207">
        <f>ROUND(I141*H141,2)</f>
        <v>0</v>
      </c>
      <c r="K141" s="208"/>
      <c r="L141" s="36"/>
      <c r="M141" s="209" t="s">
        <v>1</v>
      </c>
      <c r="N141" s="210" t="s">
        <v>40</v>
      </c>
      <c r="O141" s="68"/>
      <c r="P141" s="211">
        <f>O141*H141</f>
        <v>0</v>
      </c>
      <c r="Q141" s="211">
        <v>0.12966</v>
      </c>
      <c r="R141" s="211">
        <f>Q141*H141</f>
        <v>2.4311249999999998</v>
      </c>
      <c r="S141" s="211">
        <v>0</v>
      </c>
      <c r="T141" s="21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132</v>
      </c>
      <c r="AT141" s="213" t="s">
        <v>128</v>
      </c>
      <c r="AU141" s="213" t="s">
        <v>85</v>
      </c>
      <c r="AY141" s="14" t="s">
        <v>126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4" t="s">
        <v>83</v>
      </c>
      <c r="BK141" s="214">
        <f>ROUND(I141*H141,2)</f>
        <v>0</v>
      </c>
      <c r="BL141" s="14" t="s">
        <v>132</v>
      </c>
      <c r="BM141" s="213" t="s">
        <v>401</v>
      </c>
    </row>
    <row r="142" spans="1:65" s="12" customFormat="1" ht="22.9" customHeight="1">
      <c r="B142" s="185"/>
      <c r="C142" s="186"/>
      <c r="D142" s="187" t="s">
        <v>74</v>
      </c>
      <c r="E142" s="199" t="s">
        <v>158</v>
      </c>
      <c r="F142" s="199" t="s">
        <v>272</v>
      </c>
      <c r="G142" s="186"/>
      <c r="H142" s="186"/>
      <c r="I142" s="189"/>
      <c r="J142" s="200">
        <f>BK142</f>
        <v>0</v>
      </c>
      <c r="K142" s="186"/>
      <c r="L142" s="191"/>
      <c r="M142" s="192"/>
      <c r="N142" s="193"/>
      <c r="O142" s="193"/>
      <c r="P142" s="194">
        <f>SUM(P143:P144)</f>
        <v>0</v>
      </c>
      <c r="Q142" s="193"/>
      <c r="R142" s="194">
        <f>SUM(R143:R144)</f>
        <v>0</v>
      </c>
      <c r="S142" s="193"/>
      <c r="T142" s="195">
        <f>SUM(T143:T144)</f>
        <v>0.56729999999999992</v>
      </c>
      <c r="AR142" s="196" t="s">
        <v>83</v>
      </c>
      <c r="AT142" s="197" t="s">
        <v>74</v>
      </c>
      <c r="AU142" s="197" t="s">
        <v>83</v>
      </c>
      <c r="AY142" s="196" t="s">
        <v>126</v>
      </c>
      <c r="BK142" s="198">
        <f>SUM(BK143:BK144)</f>
        <v>0</v>
      </c>
    </row>
    <row r="143" spans="1:65" s="2" customFormat="1" ht="24" customHeight="1">
      <c r="A143" s="31"/>
      <c r="B143" s="32"/>
      <c r="C143" s="201" t="s">
        <v>402</v>
      </c>
      <c r="D143" s="201" t="s">
        <v>128</v>
      </c>
      <c r="E143" s="202" t="s">
        <v>403</v>
      </c>
      <c r="F143" s="203" t="s">
        <v>404</v>
      </c>
      <c r="G143" s="204" t="s">
        <v>143</v>
      </c>
      <c r="H143" s="205">
        <v>12.5</v>
      </c>
      <c r="I143" s="206"/>
      <c r="J143" s="207">
        <f>ROUND(I143*H143,2)</f>
        <v>0</v>
      </c>
      <c r="K143" s="208"/>
      <c r="L143" s="36"/>
      <c r="M143" s="209" t="s">
        <v>1</v>
      </c>
      <c r="N143" s="210" t="s">
        <v>40</v>
      </c>
      <c r="O143" s="68"/>
      <c r="P143" s="211">
        <f>O143*H143</f>
        <v>0</v>
      </c>
      <c r="Q143" s="211">
        <v>0</v>
      </c>
      <c r="R143" s="211">
        <f>Q143*H143</f>
        <v>0</v>
      </c>
      <c r="S143" s="211">
        <v>4.3999999999999997E-2</v>
      </c>
      <c r="T143" s="212">
        <f>S143*H143</f>
        <v>0.54999999999999993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132</v>
      </c>
      <c r="AT143" s="213" t="s">
        <v>128</v>
      </c>
      <c r="AU143" s="213" t="s">
        <v>85</v>
      </c>
      <c r="AY143" s="14" t="s">
        <v>126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4" t="s">
        <v>83</v>
      </c>
      <c r="BK143" s="214">
        <f>ROUND(I143*H143,2)</f>
        <v>0</v>
      </c>
      <c r="BL143" s="14" t="s">
        <v>132</v>
      </c>
      <c r="BM143" s="213" t="s">
        <v>405</v>
      </c>
    </row>
    <row r="144" spans="1:65" s="2" customFormat="1" ht="36" customHeight="1">
      <c r="A144" s="31"/>
      <c r="B144" s="32"/>
      <c r="C144" s="201" t="s">
        <v>406</v>
      </c>
      <c r="D144" s="201" t="s">
        <v>128</v>
      </c>
      <c r="E144" s="202" t="s">
        <v>407</v>
      </c>
      <c r="F144" s="203" t="s">
        <v>408</v>
      </c>
      <c r="G144" s="204" t="s">
        <v>293</v>
      </c>
      <c r="H144" s="205">
        <v>1</v>
      </c>
      <c r="I144" s="206"/>
      <c r="J144" s="207">
        <f>ROUND(I144*H144,2)</f>
        <v>0</v>
      </c>
      <c r="K144" s="208"/>
      <c r="L144" s="36"/>
      <c r="M144" s="209" t="s">
        <v>1</v>
      </c>
      <c r="N144" s="210" t="s">
        <v>40</v>
      </c>
      <c r="O144" s="68"/>
      <c r="P144" s="211">
        <f>O144*H144</f>
        <v>0</v>
      </c>
      <c r="Q144" s="211">
        <v>0</v>
      </c>
      <c r="R144" s="211">
        <f>Q144*H144</f>
        <v>0</v>
      </c>
      <c r="S144" s="211">
        <v>1.7299999999999999E-2</v>
      </c>
      <c r="T144" s="212">
        <f>S144*H144</f>
        <v>1.7299999999999999E-2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132</v>
      </c>
      <c r="AT144" s="213" t="s">
        <v>128</v>
      </c>
      <c r="AU144" s="213" t="s">
        <v>85</v>
      </c>
      <c r="AY144" s="14" t="s">
        <v>126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4" t="s">
        <v>83</v>
      </c>
      <c r="BK144" s="214">
        <f>ROUND(I144*H144,2)</f>
        <v>0</v>
      </c>
      <c r="BL144" s="14" t="s">
        <v>132</v>
      </c>
      <c r="BM144" s="213" t="s">
        <v>409</v>
      </c>
    </row>
    <row r="145" spans="1:65" s="12" customFormat="1" ht="22.9" customHeight="1">
      <c r="B145" s="185"/>
      <c r="C145" s="186"/>
      <c r="D145" s="187" t="s">
        <v>74</v>
      </c>
      <c r="E145" s="199" t="s">
        <v>162</v>
      </c>
      <c r="F145" s="199" t="s">
        <v>277</v>
      </c>
      <c r="G145" s="186"/>
      <c r="H145" s="186"/>
      <c r="I145" s="189"/>
      <c r="J145" s="200">
        <f>BK145</f>
        <v>0</v>
      </c>
      <c r="K145" s="186"/>
      <c r="L145" s="191"/>
      <c r="M145" s="192"/>
      <c r="N145" s="193"/>
      <c r="O145" s="193"/>
      <c r="P145" s="194">
        <f>SUM(P146:P148)</f>
        <v>0</v>
      </c>
      <c r="Q145" s="193"/>
      <c r="R145" s="194">
        <f>SUM(R146:R148)</f>
        <v>1.4E-3</v>
      </c>
      <c r="S145" s="193"/>
      <c r="T145" s="195">
        <f>SUM(T146:T148)</f>
        <v>0</v>
      </c>
      <c r="AR145" s="196" t="s">
        <v>83</v>
      </c>
      <c r="AT145" s="197" t="s">
        <v>74</v>
      </c>
      <c r="AU145" s="197" t="s">
        <v>83</v>
      </c>
      <c r="AY145" s="196" t="s">
        <v>126</v>
      </c>
      <c r="BK145" s="198">
        <f>SUM(BK146:BK148)</f>
        <v>0</v>
      </c>
    </row>
    <row r="146" spans="1:65" s="2" customFormat="1" ht="36" customHeight="1">
      <c r="A146" s="31"/>
      <c r="B146" s="32"/>
      <c r="C146" s="201" t="s">
        <v>410</v>
      </c>
      <c r="D146" s="201" t="s">
        <v>128</v>
      </c>
      <c r="E146" s="202" t="s">
        <v>312</v>
      </c>
      <c r="F146" s="203" t="s">
        <v>411</v>
      </c>
      <c r="G146" s="204" t="s">
        <v>143</v>
      </c>
      <c r="H146" s="205">
        <v>28</v>
      </c>
      <c r="I146" s="206"/>
      <c r="J146" s="207">
        <f>ROUND(I146*H146,2)</f>
        <v>0</v>
      </c>
      <c r="K146" s="208"/>
      <c r="L146" s="36"/>
      <c r="M146" s="209" t="s">
        <v>1</v>
      </c>
      <c r="N146" s="210" t="s">
        <v>40</v>
      </c>
      <c r="O146" s="68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132</v>
      </c>
      <c r="AT146" s="213" t="s">
        <v>128</v>
      </c>
      <c r="AU146" s="213" t="s">
        <v>85</v>
      </c>
      <c r="AY146" s="14" t="s">
        <v>126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4" t="s">
        <v>83</v>
      </c>
      <c r="BK146" s="214">
        <f>ROUND(I146*H146,2)</f>
        <v>0</v>
      </c>
      <c r="BL146" s="14" t="s">
        <v>132</v>
      </c>
      <c r="BM146" s="213" t="s">
        <v>412</v>
      </c>
    </row>
    <row r="147" spans="1:65" s="2" customFormat="1" ht="48" customHeight="1">
      <c r="A147" s="31"/>
      <c r="B147" s="32"/>
      <c r="C147" s="201" t="s">
        <v>413</v>
      </c>
      <c r="D147" s="201" t="s">
        <v>128</v>
      </c>
      <c r="E147" s="202" t="s">
        <v>316</v>
      </c>
      <c r="F147" s="203" t="s">
        <v>414</v>
      </c>
      <c r="G147" s="204" t="s">
        <v>143</v>
      </c>
      <c r="H147" s="205">
        <v>28</v>
      </c>
      <c r="I147" s="206"/>
      <c r="J147" s="207">
        <f>ROUND(I147*H147,2)</f>
        <v>0</v>
      </c>
      <c r="K147" s="208"/>
      <c r="L147" s="36"/>
      <c r="M147" s="209" t="s">
        <v>1</v>
      </c>
      <c r="N147" s="210" t="s">
        <v>40</v>
      </c>
      <c r="O147" s="68"/>
      <c r="P147" s="211">
        <f>O147*H147</f>
        <v>0</v>
      </c>
      <c r="Q147" s="211">
        <v>5.0000000000000002E-5</v>
      </c>
      <c r="R147" s="211">
        <f>Q147*H147</f>
        <v>1.4E-3</v>
      </c>
      <c r="S147" s="211">
        <v>0</v>
      </c>
      <c r="T147" s="212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132</v>
      </c>
      <c r="AT147" s="213" t="s">
        <v>128</v>
      </c>
      <c r="AU147" s="213" t="s">
        <v>85</v>
      </c>
      <c r="AY147" s="14" t="s">
        <v>126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4" t="s">
        <v>83</v>
      </c>
      <c r="BK147" s="214">
        <f>ROUND(I147*H147,2)</f>
        <v>0</v>
      </c>
      <c r="BL147" s="14" t="s">
        <v>132</v>
      </c>
      <c r="BM147" s="213" t="s">
        <v>415</v>
      </c>
    </row>
    <row r="148" spans="1:65" s="2" customFormat="1" ht="24" customHeight="1">
      <c r="A148" s="31"/>
      <c r="B148" s="32"/>
      <c r="C148" s="201" t="s">
        <v>83</v>
      </c>
      <c r="D148" s="201" t="s">
        <v>128</v>
      </c>
      <c r="E148" s="202" t="s">
        <v>324</v>
      </c>
      <c r="F148" s="203" t="s">
        <v>325</v>
      </c>
      <c r="G148" s="204" t="s">
        <v>143</v>
      </c>
      <c r="H148" s="205">
        <v>31</v>
      </c>
      <c r="I148" s="206"/>
      <c r="J148" s="207">
        <f>ROUND(I148*H148,2)</f>
        <v>0</v>
      </c>
      <c r="K148" s="208"/>
      <c r="L148" s="36"/>
      <c r="M148" s="209" t="s">
        <v>1</v>
      </c>
      <c r="N148" s="210" t="s">
        <v>40</v>
      </c>
      <c r="O148" s="68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132</v>
      </c>
      <c r="AT148" s="213" t="s">
        <v>128</v>
      </c>
      <c r="AU148" s="213" t="s">
        <v>85</v>
      </c>
      <c r="AY148" s="14" t="s">
        <v>126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4" t="s">
        <v>83</v>
      </c>
      <c r="BK148" s="214">
        <f>ROUND(I148*H148,2)</f>
        <v>0</v>
      </c>
      <c r="BL148" s="14" t="s">
        <v>132</v>
      </c>
      <c r="BM148" s="213" t="s">
        <v>416</v>
      </c>
    </row>
    <row r="149" spans="1:65" s="12" customFormat="1" ht="22.9" customHeight="1">
      <c r="B149" s="185"/>
      <c r="C149" s="186"/>
      <c r="D149" s="187" t="s">
        <v>74</v>
      </c>
      <c r="E149" s="199" t="s">
        <v>327</v>
      </c>
      <c r="F149" s="199" t="s">
        <v>328</v>
      </c>
      <c r="G149" s="186"/>
      <c r="H149" s="186"/>
      <c r="I149" s="189"/>
      <c r="J149" s="200">
        <f>BK149</f>
        <v>0</v>
      </c>
      <c r="K149" s="186"/>
      <c r="L149" s="191"/>
      <c r="M149" s="192"/>
      <c r="N149" s="193"/>
      <c r="O149" s="193"/>
      <c r="P149" s="194">
        <f>SUM(P150:P157)</f>
        <v>0</v>
      </c>
      <c r="Q149" s="193"/>
      <c r="R149" s="194">
        <f>SUM(R150:R157)</f>
        <v>0</v>
      </c>
      <c r="S149" s="193"/>
      <c r="T149" s="195">
        <f>SUM(T150:T157)</f>
        <v>0</v>
      </c>
      <c r="AR149" s="196" t="s">
        <v>83</v>
      </c>
      <c r="AT149" s="197" t="s">
        <v>74</v>
      </c>
      <c r="AU149" s="197" t="s">
        <v>83</v>
      </c>
      <c r="AY149" s="196" t="s">
        <v>126</v>
      </c>
      <c r="BK149" s="198">
        <f>SUM(BK150:BK157)</f>
        <v>0</v>
      </c>
    </row>
    <row r="150" spans="1:65" s="2" customFormat="1" ht="36" customHeight="1">
      <c r="A150" s="31"/>
      <c r="B150" s="32"/>
      <c r="C150" s="201" t="s">
        <v>224</v>
      </c>
      <c r="D150" s="201" t="s">
        <v>128</v>
      </c>
      <c r="E150" s="202" t="s">
        <v>330</v>
      </c>
      <c r="F150" s="203" t="s">
        <v>417</v>
      </c>
      <c r="G150" s="204" t="s">
        <v>177</v>
      </c>
      <c r="H150" s="205">
        <v>10.875</v>
      </c>
      <c r="I150" s="206"/>
      <c r="J150" s="207">
        <f t="shared" ref="J150:J157" si="10">ROUND(I150*H150,2)</f>
        <v>0</v>
      </c>
      <c r="K150" s="208"/>
      <c r="L150" s="36"/>
      <c r="M150" s="209" t="s">
        <v>1</v>
      </c>
      <c r="N150" s="210" t="s">
        <v>40</v>
      </c>
      <c r="O150" s="68"/>
      <c r="P150" s="211">
        <f t="shared" ref="P150:P157" si="11">O150*H150</f>
        <v>0</v>
      </c>
      <c r="Q150" s="211">
        <v>0</v>
      </c>
      <c r="R150" s="211">
        <f t="shared" ref="R150:R157" si="12">Q150*H150</f>
        <v>0</v>
      </c>
      <c r="S150" s="211">
        <v>0</v>
      </c>
      <c r="T150" s="212">
        <f t="shared" ref="T150:T157" si="13"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132</v>
      </c>
      <c r="AT150" s="213" t="s">
        <v>128</v>
      </c>
      <c r="AU150" s="213" t="s">
        <v>85</v>
      </c>
      <c r="AY150" s="14" t="s">
        <v>126</v>
      </c>
      <c r="BE150" s="214">
        <f t="shared" ref="BE150:BE157" si="14">IF(N150="základní",J150,0)</f>
        <v>0</v>
      </c>
      <c r="BF150" s="214">
        <f t="shared" ref="BF150:BF157" si="15">IF(N150="snížená",J150,0)</f>
        <v>0</v>
      </c>
      <c r="BG150" s="214">
        <f t="shared" ref="BG150:BG157" si="16">IF(N150="zákl. přenesená",J150,0)</f>
        <v>0</v>
      </c>
      <c r="BH150" s="214">
        <f t="shared" ref="BH150:BH157" si="17">IF(N150="sníž. přenesená",J150,0)</f>
        <v>0</v>
      </c>
      <c r="BI150" s="214">
        <f t="shared" ref="BI150:BI157" si="18">IF(N150="nulová",J150,0)</f>
        <v>0</v>
      </c>
      <c r="BJ150" s="14" t="s">
        <v>83</v>
      </c>
      <c r="BK150" s="214">
        <f t="shared" ref="BK150:BK157" si="19">ROUND(I150*H150,2)</f>
        <v>0</v>
      </c>
      <c r="BL150" s="14" t="s">
        <v>132</v>
      </c>
      <c r="BM150" s="213" t="s">
        <v>418</v>
      </c>
    </row>
    <row r="151" spans="1:65" s="2" customFormat="1" ht="36" customHeight="1">
      <c r="A151" s="31"/>
      <c r="B151" s="32"/>
      <c r="C151" s="201" t="s">
        <v>419</v>
      </c>
      <c r="D151" s="201" t="s">
        <v>128</v>
      </c>
      <c r="E151" s="202" t="s">
        <v>334</v>
      </c>
      <c r="F151" s="203" t="s">
        <v>420</v>
      </c>
      <c r="G151" s="204" t="s">
        <v>177</v>
      </c>
      <c r="H151" s="205">
        <v>43.5</v>
      </c>
      <c r="I151" s="206"/>
      <c r="J151" s="207">
        <f t="shared" si="10"/>
        <v>0</v>
      </c>
      <c r="K151" s="208"/>
      <c r="L151" s="36"/>
      <c r="M151" s="209" t="s">
        <v>1</v>
      </c>
      <c r="N151" s="210" t="s">
        <v>40</v>
      </c>
      <c r="O151" s="68"/>
      <c r="P151" s="211">
        <f t="shared" si="11"/>
        <v>0</v>
      </c>
      <c r="Q151" s="211">
        <v>0</v>
      </c>
      <c r="R151" s="211">
        <f t="shared" si="12"/>
        <v>0</v>
      </c>
      <c r="S151" s="211">
        <v>0</v>
      </c>
      <c r="T151" s="212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132</v>
      </c>
      <c r="AT151" s="213" t="s">
        <v>128</v>
      </c>
      <c r="AU151" s="213" t="s">
        <v>85</v>
      </c>
      <c r="AY151" s="14" t="s">
        <v>126</v>
      </c>
      <c r="BE151" s="214">
        <f t="shared" si="14"/>
        <v>0</v>
      </c>
      <c r="BF151" s="214">
        <f t="shared" si="15"/>
        <v>0</v>
      </c>
      <c r="BG151" s="214">
        <f t="shared" si="16"/>
        <v>0</v>
      </c>
      <c r="BH151" s="214">
        <f t="shared" si="17"/>
        <v>0</v>
      </c>
      <c r="BI151" s="214">
        <f t="shared" si="18"/>
        <v>0</v>
      </c>
      <c r="BJ151" s="14" t="s">
        <v>83</v>
      </c>
      <c r="BK151" s="214">
        <f t="shared" si="19"/>
        <v>0</v>
      </c>
      <c r="BL151" s="14" t="s">
        <v>132</v>
      </c>
      <c r="BM151" s="213" t="s">
        <v>421</v>
      </c>
    </row>
    <row r="152" spans="1:65" s="2" customFormat="1" ht="36" customHeight="1">
      <c r="A152" s="31"/>
      <c r="B152" s="32"/>
      <c r="C152" s="201" t="s">
        <v>208</v>
      </c>
      <c r="D152" s="201" t="s">
        <v>128</v>
      </c>
      <c r="E152" s="202" t="s">
        <v>422</v>
      </c>
      <c r="F152" s="203" t="s">
        <v>423</v>
      </c>
      <c r="G152" s="204" t="s">
        <v>177</v>
      </c>
      <c r="H152" s="205">
        <v>6.65</v>
      </c>
      <c r="I152" s="206"/>
      <c r="J152" s="207">
        <f t="shared" si="10"/>
        <v>0</v>
      </c>
      <c r="K152" s="208"/>
      <c r="L152" s="36"/>
      <c r="M152" s="209" t="s">
        <v>1</v>
      </c>
      <c r="N152" s="210" t="s">
        <v>40</v>
      </c>
      <c r="O152" s="68"/>
      <c r="P152" s="211">
        <f t="shared" si="11"/>
        <v>0</v>
      </c>
      <c r="Q152" s="211">
        <v>0</v>
      </c>
      <c r="R152" s="211">
        <f t="shared" si="12"/>
        <v>0</v>
      </c>
      <c r="S152" s="211">
        <v>0</v>
      </c>
      <c r="T152" s="212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132</v>
      </c>
      <c r="AT152" s="213" t="s">
        <v>128</v>
      </c>
      <c r="AU152" s="213" t="s">
        <v>85</v>
      </c>
      <c r="AY152" s="14" t="s">
        <v>126</v>
      </c>
      <c r="BE152" s="214">
        <f t="shared" si="14"/>
        <v>0</v>
      </c>
      <c r="BF152" s="214">
        <f t="shared" si="15"/>
        <v>0</v>
      </c>
      <c r="BG152" s="214">
        <f t="shared" si="16"/>
        <v>0</v>
      </c>
      <c r="BH152" s="214">
        <f t="shared" si="17"/>
        <v>0</v>
      </c>
      <c r="BI152" s="214">
        <f t="shared" si="18"/>
        <v>0</v>
      </c>
      <c r="BJ152" s="14" t="s">
        <v>83</v>
      </c>
      <c r="BK152" s="214">
        <f t="shared" si="19"/>
        <v>0</v>
      </c>
      <c r="BL152" s="14" t="s">
        <v>132</v>
      </c>
      <c r="BM152" s="213" t="s">
        <v>424</v>
      </c>
    </row>
    <row r="153" spans="1:65" s="2" customFormat="1" ht="48" customHeight="1">
      <c r="A153" s="31"/>
      <c r="B153" s="32"/>
      <c r="C153" s="201" t="s">
        <v>7</v>
      </c>
      <c r="D153" s="201" t="s">
        <v>128</v>
      </c>
      <c r="E153" s="202" t="s">
        <v>425</v>
      </c>
      <c r="F153" s="203" t="s">
        <v>426</v>
      </c>
      <c r="G153" s="204" t="s">
        <v>177</v>
      </c>
      <c r="H153" s="205">
        <v>59.85</v>
      </c>
      <c r="I153" s="206"/>
      <c r="J153" s="207">
        <f t="shared" si="10"/>
        <v>0</v>
      </c>
      <c r="K153" s="208"/>
      <c r="L153" s="36"/>
      <c r="M153" s="209" t="s">
        <v>1</v>
      </c>
      <c r="N153" s="210" t="s">
        <v>40</v>
      </c>
      <c r="O153" s="68"/>
      <c r="P153" s="211">
        <f t="shared" si="11"/>
        <v>0</v>
      </c>
      <c r="Q153" s="211">
        <v>0</v>
      </c>
      <c r="R153" s="211">
        <f t="shared" si="12"/>
        <v>0</v>
      </c>
      <c r="S153" s="211">
        <v>0</v>
      </c>
      <c r="T153" s="212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132</v>
      </c>
      <c r="AT153" s="213" t="s">
        <v>128</v>
      </c>
      <c r="AU153" s="213" t="s">
        <v>85</v>
      </c>
      <c r="AY153" s="14" t="s">
        <v>126</v>
      </c>
      <c r="BE153" s="214">
        <f t="shared" si="14"/>
        <v>0</v>
      </c>
      <c r="BF153" s="214">
        <f t="shared" si="15"/>
        <v>0</v>
      </c>
      <c r="BG153" s="214">
        <f t="shared" si="16"/>
        <v>0</v>
      </c>
      <c r="BH153" s="214">
        <f t="shared" si="17"/>
        <v>0</v>
      </c>
      <c r="BI153" s="214">
        <f t="shared" si="18"/>
        <v>0</v>
      </c>
      <c r="BJ153" s="14" t="s">
        <v>83</v>
      </c>
      <c r="BK153" s="214">
        <f t="shared" si="19"/>
        <v>0</v>
      </c>
      <c r="BL153" s="14" t="s">
        <v>132</v>
      </c>
      <c r="BM153" s="213" t="s">
        <v>427</v>
      </c>
    </row>
    <row r="154" spans="1:65" s="2" customFormat="1" ht="24" customHeight="1">
      <c r="A154" s="31"/>
      <c r="B154" s="32"/>
      <c r="C154" s="201" t="s">
        <v>220</v>
      </c>
      <c r="D154" s="201" t="s">
        <v>128</v>
      </c>
      <c r="E154" s="202" t="s">
        <v>338</v>
      </c>
      <c r="F154" s="203" t="s">
        <v>428</v>
      </c>
      <c r="G154" s="204" t="s">
        <v>177</v>
      </c>
      <c r="H154" s="205">
        <v>10.875</v>
      </c>
      <c r="I154" s="206"/>
      <c r="J154" s="207">
        <f t="shared" si="10"/>
        <v>0</v>
      </c>
      <c r="K154" s="208"/>
      <c r="L154" s="36"/>
      <c r="M154" s="209" t="s">
        <v>1</v>
      </c>
      <c r="N154" s="210" t="s">
        <v>40</v>
      </c>
      <c r="O154" s="68"/>
      <c r="P154" s="211">
        <f t="shared" si="11"/>
        <v>0</v>
      </c>
      <c r="Q154" s="211">
        <v>0</v>
      </c>
      <c r="R154" s="211">
        <f t="shared" si="12"/>
        <v>0</v>
      </c>
      <c r="S154" s="211">
        <v>0</v>
      </c>
      <c r="T154" s="212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132</v>
      </c>
      <c r="AT154" s="213" t="s">
        <v>128</v>
      </c>
      <c r="AU154" s="213" t="s">
        <v>85</v>
      </c>
      <c r="AY154" s="14" t="s">
        <v>126</v>
      </c>
      <c r="BE154" s="214">
        <f t="shared" si="14"/>
        <v>0</v>
      </c>
      <c r="BF154" s="214">
        <f t="shared" si="15"/>
        <v>0</v>
      </c>
      <c r="BG154" s="214">
        <f t="shared" si="16"/>
        <v>0</v>
      </c>
      <c r="BH154" s="214">
        <f t="shared" si="17"/>
        <v>0</v>
      </c>
      <c r="BI154" s="214">
        <f t="shared" si="18"/>
        <v>0</v>
      </c>
      <c r="BJ154" s="14" t="s">
        <v>83</v>
      </c>
      <c r="BK154" s="214">
        <f t="shared" si="19"/>
        <v>0</v>
      </c>
      <c r="BL154" s="14" t="s">
        <v>132</v>
      </c>
      <c r="BM154" s="213" t="s">
        <v>429</v>
      </c>
    </row>
    <row r="155" spans="1:65" s="2" customFormat="1" ht="24" customHeight="1">
      <c r="A155" s="31"/>
      <c r="B155" s="32"/>
      <c r="C155" s="201" t="s">
        <v>216</v>
      </c>
      <c r="D155" s="201" t="s">
        <v>128</v>
      </c>
      <c r="E155" s="202" t="s">
        <v>430</v>
      </c>
      <c r="F155" s="203" t="s">
        <v>431</v>
      </c>
      <c r="G155" s="204" t="s">
        <v>177</v>
      </c>
      <c r="H155" s="205">
        <v>6.65</v>
      </c>
      <c r="I155" s="206"/>
      <c r="J155" s="207">
        <f t="shared" si="10"/>
        <v>0</v>
      </c>
      <c r="K155" s="208"/>
      <c r="L155" s="36"/>
      <c r="M155" s="209" t="s">
        <v>1</v>
      </c>
      <c r="N155" s="210" t="s">
        <v>40</v>
      </c>
      <c r="O155" s="68"/>
      <c r="P155" s="211">
        <f t="shared" si="11"/>
        <v>0</v>
      </c>
      <c r="Q155" s="211">
        <v>0</v>
      </c>
      <c r="R155" s="211">
        <f t="shared" si="12"/>
        <v>0</v>
      </c>
      <c r="S155" s="211">
        <v>0</v>
      </c>
      <c r="T155" s="212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132</v>
      </c>
      <c r="AT155" s="213" t="s">
        <v>128</v>
      </c>
      <c r="AU155" s="213" t="s">
        <v>85</v>
      </c>
      <c r="AY155" s="14" t="s">
        <v>126</v>
      </c>
      <c r="BE155" s="214">
        <f t="shared" si="14"/>
        <v>0</v>
      </c>
      <c r="BF155" s="214">
        <f t="shared" si="15"/>
        <v>0</v>
      </c>
      <c r="BG155" s="214">
        <f t="shared" si="16"/>
        <v>0</v>
      </c>
      <c r="BH155" s="214">
        <f t="shared" si="17"/>
        <v>0</v>
      </c>
      <c r="BI155" s="214">
        <f t="shared" si="18"/>
        <v>0</v>
      </c>
      <c r="BJ155" s="14" t="s">
        <v>83</v>
      </c>
      <c r="BK155" s="214">
        <f t="shared" si="19"/>
        <v>0</v>
      </c>
      <c r="BL155" s="14" t="s">
        <v>132</v>
      </c>
      <c r="BM155" s="213" t="s">
        <v>432</v>
      </c>
    </row>
    <row r="156" spans="1:65" s="2" customFormat="1" ht="36" customHeight="1">
      <c r="A156" s="31"/>
      <c r="B156" s="32"/>
      <c r="C156" s="201" t="s">
        <v>433</v>
      </c>
      <c r="D156" s="201" t="s">
        <v>128</v>
      </c>
      <c r="E156" s="202" t="s">
        <v>434</v>
      </c>
      <c r="F156" s="203" t="s">
        <v>435</v>
      </c>
      <c r="G156" s="204" t="s">
        <v>177</v>
      </c>
      <c r="H156" s="205">
        <v>6.65</v>
      </c>
      <c r="I156" s="206"/>
      <c r="J156" s="207">
        <f t="shared" si="10"/>
        <v>0</v>
      </c>
      <c r="K156" s="208"/>
      <c r="L156" s="36"/>
      <c r="M156" s="209" t="s">
        <v>1</v>
      </c>
      <c r="N156" s="210" t="s">
        <v>40</v>
      </c>
      <c r="O156" s="68"/>
      <c r="P156" s="211">
        <f t="shared" si="11"/>
        <v>0</v>
      </c>
      <c r="Q156" s="211">
        <v>0</v>
      </c>
      <c r="R156" s="211">
        <f t="shared" si="12"/>
        <v>0</v>
      </c>
      <c r="S156" s="211">
        <v>0</v>
      </c>
      <c r="T156" s="212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132</v>
      </c>
      <c r="AT156" s="213" t="s">
        <v>128</v>
      </c>
      <c r="AU156" s="213" t="s">
        <v>85</v>
      </c>
      <c r="AY156" s="14" t="s">
        <v>126</v>
      </c>
      <c r="BE156" s="214">
        <f t="shared" si="14"/>
        <v>0</v>
      </c>
      <c r="BF156" s="214">
        <f t="shared" si="15"/>
        <v>0</v>
      </c>
      <c r="BG156" s="214">
        <f t="shared" si="16"/>
        <v>0</v>
      </c>
      <c r="BH156" s="214">
        <f t="shared" si="17"/>
        <v>0</v>
      </c>
      <c r="BI156" s="214">
        <f t="shared" si="18"/>
        <v>0</v>
      </c>
      <c r="BJ156" s="14" t="s">
        <v>83</v>
      </c>
      <c r="BK156" s="214">
        <f t="shared" si="19"/>
        <v>0</v>
      </c>
      <c r="BL156" s="14" t="s">
        <v>132</v>
      </c>
      <c r="BM156" s="213" t="s">
        <v>436</v>
      </c>
    </row>
    <row r="157" spans="1:65" s="2" customFormat="1" ht="36" customHeight="1">
      <c r="A157" s="31"/>
      <c r="B157" s="32"/>
      <c r="C157" s="201" t="s">
        <v>437</v>
      </c>
      <c r="D157" s="201" t="s">
        <v>128</v>
      </c>
      <c r="E157" s="202" t="s">
        <v>438</v>
      </c>
      <c r="F157" s="203" t="s">
        <v>176</v>
      </c>
      <c r="G157" s="204" t="s">
        <v>177</v>
      </c>
      <c r="H157" s="205">
        <v>10.875</v>
      </c>
      <c r="I157" s="206"/>
      <c r="J157" s="207">
        <f t="shared" si="10"/>
        <v>0</v>
      </c>
      <c r="K157" s="208"/>
      <c r="L157" s="36"/>
      <c r="M157" s="226" t="s">
        <v>1</v>
      </c>
      <c r="N157" s="227" t="s">
        <v>40</v>
      </c>
      <c r="O157" s="228"/>
      <c r="P157" s="229">
        <f t="shared" si="11"/>
        <v>0</v>
      </c>
      <c r="Q157" s="229">
        <v>0</v>
      </c>
      <c r="R157" s="229">
        <f t="shared" si="12"/>
        <v>0</v>
      </c>
      <c r="S157" s="229">
        <v>0</v>
      </c>
      <c r="T157" s="230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132</v>
      </c>
      <c r="AT157" s="213" t="s">
        <v>128</v>
      </c>
      <c r="AU157" s="213" t="s">
        <v>85</v>
      </c>
      <c r="AY157" s="14" t="s">
        <v>126</v>
      </c>
      <c r="BE157" s="214">
        <f t="shared" si="14"/>
        <v>0</v>
      </c>
      <c r="BF157" s="214">
        <f t="shared" si="15"/>
        <v>0</v>
      </c>
      <c r="BG157" s="214">
        <f t="shared" si="16"/>
        <v>0</v>
      </c>
      <c r="BH157" s="214">
        <f t="shared" si="17"/>
        <v>0</v>
      </c>
      <c r="BI157" s="214">
        <f t="shared" si="18"/>
        <v>0</v>
      </c>
      <c r="BJ157" s="14" t="s">
        <v>83</v>
      </c>
      <c r="BK157" s="214">
        <f t="shared" si="19"/>
        <v>0</v>
      </c>
      <c r="BL157" s="14" t="s">
        <v>132</v>
      </c>
      <c r="BM157" s="213" t="s">
        <v>439</v>
      </c>
    </row>
    <row r="158" spans="1:65" s="2" customFormat="1" ht="6.95" customHeight="1">
      <c r="A158" s="31"/>
      <c r="B158" s="51"/>
      <c r="C158" s="52"/>
      <c r="D158" s="52"/>
      <c r="E158" s="52"/>
      <c r="F158" s="52"/>
      <c r="G158" s="52"/>
      <c r="H158" s="52"/>
      <c r="I158" s="149"/>
      <c r="J158" s="52"/>
      <c r="K158" s="52"/>
      <c r="L158" s="36"/>
      <c r="M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</sheetData>
  <sheetProtection algorithmName="SHA-512" hashValue="nt6y2R9S+PbWfQFc6J7EA+jFAlrsi5BsBdG78EAwKEkc4FZa0i5T+QZHrdPX7lkxKCczrCPsNsvwFep+elp/Xw==" saltValue="BOcMpNr0juKdRun0ktGJUqzTp0LbDArfFEYOaBV0fz50c9c8IwwqGw0WjRI/+zanxn5MKvX94TArFz1YLHtfsg==" spinCount="100000" sheet="1" objects="1" scenarios="1" formatColumns="0" formatRows="0" autoFilter="0"/>
  <autoFilter ref="C121:K15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91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85</v>
      </c>
    </row>
    <row r="4" spans="1:46" s="1" customFormat="1" ht="24.95" customHeight="1">
      <c r="B4" s="17"/>
      <c r="D4" s="109" t="s">
        <v>95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2" t="str">
        <f>'Rekapitulace stavby'!K6</f>
        <v>Úprava prostranství Tržnice ulice Vnoučkova Benešov</v>
      </c>
      <c r="F7" s="273"/>
      <c r="G7" s="273"/>
      <c r="H7" s="273"/>
      <c r="I7" s="105"/>
      <c r="L7" s="17"/>
    </row>
    <row r="8" spans="1:46" s="2" customFormat="1" ht="12" customHeight="1">
      <c r="A8" s="31"/>
      <c r="B8" s="36"/>
      <c r="C8" s="31"/>
      <c r="D8" s="111" t="s">
        <v>96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4" t="s">
        <v>440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11. 7. 2019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32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">
        <v>33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34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35</v>
      </c>
      <c r="E30" s="31"/>
      <c r="F30" s="31"/>
      <c r="G30" s="31"/>
      <c r="H30" s="31"/>
      <c r="I30" s="112"/>
      <c r="J30" s="123">
        <f>ROUND(J128,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37</v>
      </c>
      <c r="G32" s="31"/>
      <c r="H32" s="31"/>
      <c r="I32" s="125" t="s">
        <v>36</v>
      </c>
      <c r="J32" s="124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39</v>
      </c>
      <c r="E33" s="111" t="s">
        <v>40</v>
      </c>
      <c r="F33" s="127">
        <f>ROUND((SUM(BE128:BE166)),  2)</f>
        <v>0</v>
      </c>
      <c r="G33" s="31"/>
      <c r="H33" s="31"/>
      <c r="I33" s="128">
        <v>0.21</v>
      </c>
      <c r="J33" s="127">
        <f>ROUND(((SUM(BE128:BE166))*I33),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41</v>
      </c>
      <c r="F34" s="127">
        <f>ROUND((SUM(BF128:BF166)),  2)</f>
        <v>0</v>
      </c>
      <c r="G34" s="31"/>
      <c r="H34" s="31"/>
      <c r="I34" s="128">
        <v>0.15</v>
      </c>
      <c r="J34" s="127">
        <f>ROUND(((SUM(BF128:BF166))*I34),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42</v>
      </c>
      <c r="F35" s="127">
        <f>ROUND((SUM(BG128:BG166)),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43</v>
      </c>
      <c r="F36" s="127">
        <f>ROUND((SUM(BH128:BH166)),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44</v>
      </c>
      <c r="F37" s="127">
        <f>ROUND((SUM(BI128:BI166)),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48</v>
      </c>
      <c r="E50" s="138"/>
      <c r="F50" s="138"/>
      <c r="G50" s="137" t="s">
        <v>49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50</v>
      </c>
      <c r="E61" s="141"/>
      <c r="F61" s="142" t="s">
        <v>51</v>
      </c>
      <c r="G61" s="140" t="s">
        <v>50</v>
      </c>
      <c r="H61" s="141"/>
      <c r="I61" s="143"/>
      <c r="J61" s="144" t="s">
        <v>51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52</v>
      </c>
      <c r="E65" s="145"/>
      <c r="F65" s="145"/>
      <c r="G65" s="137" t="s">
        <v>53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50</v>
      </c>
      <c r="E76" s="141"/>
      <c r="F76" s="142" t="s">
        <v>51</v>
      </c>
      <c r="G76" s="140" t="s">
        <v>50</v>
      </c>
      <c r="H76" s="141"/>
      <c r="I76" s="143"/>
      <c r="J76" s="144" t="s">
        <v>51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9" t="str">
        <f>E7</f>
        <v>Úprava prostranství Tržnice ulice Vnoučkova Benešov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96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1" t="str">
        <f>E9</f>
        <v xml:space="preserve">03 - Bourání a úpravy zdí a kiosek NN  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Benešov </v>
      </c>
      <c r="G89" s="33"/>
      <c r="H89" s="33"/>
      <c r="I89" s="114" t="s">
        <v>22</v>
      </c>
      <c r="J89" s="63" t="str">
        <f>IF(J12="","",J12)</f>
        <v>11. 7. 2019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7.95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32</v>
      </c>
      <c r="J92" s="29" t="str">
        <f>E24</f>
        <v xml:space="preserve">Ing. Roman Tichovský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99</v>
      </c>
      <c r="D94" s="154"/>
      <c r="E94" s="154"/>
      <c r="F94" s="154"/>
      <c r="G94" s="154"/>
      <c r="H94" s="154"/>
      <c r="I94" s="155"/>
      <c r="J94" s="156" t="s">
        <v>100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101</v>
      </c>
      <c r="D96" s="33"/>
      <c r="E96" s="33"/>
      <c r="F96" s="33"/>
      <c r="G96" s="33"/>
      <c r="H96" s="33"/>
      <c r="I96" s="112"/>
      <c r="J96" s="81">
        <f>J128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5" customHeight="1">
      <c r="B97" s="158"/>
      <c r="C97" s="159"/>
      <c r="D97" s="160" t="s">
        <v>103</v>
      </c>
      <c r="E97" s="161"/>
      <c r="F97" s="161"/>
      <c r="G97" s="161"/>
      <c r="H97" s="161"/>
      <c r="I97" s="162"/>
      <c r="J97" s="163">
        <f>J129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105</v>
      </c>
      <c r="E98" s="168"/>
      <c r="F98" s="168"/>
      <c r="G98" s="168"/>
      <c r="H98" s="168"/>
      <c r="I98" s="169"/>
      <c r="J98" s="170">
        <f>J130</f>
        <v>0</v>
      </c>
      <c r="K98" s="166"/>
      <c r="L98" s="171"/>
    </row>
    <row r="99" spans="1:31" s="10" customFormat="1" ht="19.899999999999999" customHeight="1">
      <c r="B99" s="165"/>
      <c r="C99" s="166"/>
      <c r="D99" s="167" t="s">
        <v>441</v>
      </c>
      <c r="E99" s="168"/>
      <c r="F99" s="168"/>
      <c r="G99" s="168"/>
      <c r="H99" s="168"/>
      <c r="I99" s="169"/>
      <c r="J99" s="170">
        <f>J132</f>
        <v>0</v>
      </c>
      <c r="K99" s="166"/>
      <c r="L99" s="171"/>
    </row>
    <row r="100" spans="1:31" s="10" customFormat="1" ht="19.899999999999999" customHeight="1">
      <c r="B100" s="165"/>
      <c r="C100" s="166"/>
      <c r="D100" s="167" t="s">
        <v>442</v>
      </c>
      <c r="E100" s="168"/>
      <c r="F100" s="168"/>
      <c r="G100" s="168"/>
      <c r="H100" s="168"/>
      <c r="I100" s="169"/>
      <c r="J100" s="170">
        <f>J139</f>
        <v>0</v>
      </c>
      <c r="K100" s="166"/>
      <c r="L100" s="171"/>
    </row>
    <row r="101" spans="1:31" s="10" customFormat="1" ht="19.899999999999999" customHeight="1">
      <c r="B101" s="165"/>
      <c r="C101" s="166"/>
      <c r="D101" s="167" t="s">
        <v>108</v>
      </c>
      <c r="E101" s="168"/>
      <c r="F101" s="168"/>
      <c r="G101" s="168"/>
      <c r="H101" s="168"/>
      <c r="I101" s="169"/>
      <c r="J101" s="170">
        <f>J143</f>
        <v>0</v>
      </c>
      <c r="K101" s="166"/>
      <c r="L101" s="171"/>
    </row>
    <row r="102" spans="1:31" s="10" customFormat="1" ht="19.899999999999999" customHeight="1">
      <c r="B102" s="165"/>
      <c r="C102" s="166"/>
      <c r="D102" s="167" t="s">
        <v>110</v>
      </c>
      <c r="E102" s="168"/>
      <c r="F102" s="168"/>
      <c r="G102" s="168"/>
      <c r="H102" s="168"/>
      <c r="I102" s="169"/>
      <c r="J102" s="170">
        <f>J150</f>
        <v>0</v>
      </c>
      <c r="K102" s="166"/>
      <c r="L102" s="171"/>
    </row>
    <row r="103" spans="1:31" s="9" customFormat="1" ht="24.95" customHeight="1">
      <c r="B103" s="158"/>
      <c r="C103" s="159"/>
      <c r="D103" s="160" t="s">
        <v>443</v>
      </c>
      <c r="E103" s="161"/>
      <c r="F103" s="161"/>
      <c r="G103" s="161"/>
      <c r="H103" s="161"/>
      <c r="I103" s="162"/>
      <c r="J103" s="163">
        <f>J152</f>
        <v>0</v>
      </c>
      <c r="K103" s="159"/>
      <c r="L103" s="164"/>
    </row>
    <row r="104" spans="1:31" s="10" customFormat="1" ht="19.899999999999999" customHeight="1">
      <c r="B104" s="165"/>
      <c r="C104" s="166"/>
      <c r="D104" s="167" t="s">
        <v>444</v>
      </c>
      <c r="E104" s="168"/>
      <c r="F104" s="168"/>
      <c r="G104" s="168"/>
      <c r="H104" s="168"/>
      <c r="I104" s="169"/>
      <c r="J104" s="170">
        <f>J153</f>
        <v>0</v>
      </c>
      <c r="K104" s="166"/>
      <c r="L104" s="171"/>
    </row>
    <row r="105" spans="1:31" s="10" customFormat="1" ht="19.899999999999999" customHeight="1">
      <c r="B105" s="165"/>
      <c r="C105" s="166"/>
      <c r="D105" s="167" t="s">
        <v>445</v>
      </c>
      <c r="E105" s="168"/>
      <c r="F105" s="168"/>
      <c r="G105" s="168"/>
      <c r="H105" s="168"/>
      <c r="I105" s="169"/>
      <c r="J105" s="170">
        <f>J156</f>
        <v>0</v>
      </c>
      <c r="K105" s="166"/>
      <c r="L105" s="171"/>
    </row>
    <row r="106" spans="1:31" s="10" customFormat="1" ht="19.899999999999999" customHeight="1">
      <c r="B106" s="165"/>
      <c r="C106" s="166"/>
      <c r="D106" s="167" t="s">
        <v>446</v>
      </c>
      <c r="E106" s="168"/>
      <c r="F106" s="168"/>
      <c r="G106" s="168"/>
      <c r="H106" s="168"/>
      <c r="I106" s="169"/>
      <c r="J106" s="170">
        <f>J159</f>
        <v>0</v>
      </c>
      <c r="K106" s="166"/>
      <c r="L106" s="171"/>
    </row>
    <row r="107" spans="1:31" s="10" customFormat="1" ht="19.899999999999999" customHeight="1">
      <c r="B107" s="165"/>
      <c r="C107" s="166"/>
      <c r="D107" s="167" t="s">
        <v>447</v>
      </c>
      <c r="E107" s="168"/>
      <c r="F107" s="168"/>
      <c r="G107" s="168"/>
      <c r="H107" s="168"/>
      <c r="I107" s="169"/>
      <c r="J107" s="170">
        <f>J162</f>
        <v>0</v>
      </c>
      <c r="K107" s="166"/>
      <c r="L107" s="171"/>
    </row>
    <row r="108" spans="1:31" s="10" customFormat="1" ht="19.899999999999999" customHeight="1">
      <c r="B108" s="165"/>
      <c r="C108" s="166"/>
      <c r="D108" s="167" t="s">
        <v>448</v>
      </c>
      <c r="E108" s="168"/>
      <c r="F108" s="168"/>
      <c r="G108" s="168"/>
      <c r="H108" s="168"/>
      <c r="I108" s="169"/>
      <c r="J108" s="170">
        <f>J165</f>
        <v>0</v>
      </c>
      <c r="K108" s="166"/>
      <c r="L108" s="171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1"/>
      <c r="C110" s="52"/>
      <c r="D110" s="52"/>
      <c r="E110" s="52"/>
      <c r="F110" s="52"/>
      <c r="G110" s="52"/>
      <c r="H110" s="52"/>
      <c r="I110" s="149"/>
      <c r="J110" s="52"/>
      <c r="K110" s="52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3"/>
      <c r="C114" s="54"/>
      <c r="D114" s="54"/>
      <c r="E114" s="54"/>
      <c r="F114" s="54"/>
      <c r="G114" s="54"/>
      <c r="H114" s="54"/>
      <c r="I114" s="152"/>
      <c r="J114" s="54"/>
      <c r="K114" s="54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111</v>
      </c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79" t="str">
        <f>E7</f>
        <v>Úprava prostranství Tržnice ulice Vnoučkova Benešov</v>
      </c>
      <c r="F118" s="280"/>
      <c r="G118" s="280"/>
      <c r="H118" s="280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96</v>
      </c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51" t="str">
        <f>E9</f>
        <v xml:space="preserve">03 - Bourání a úpravy zdí a kiosek NN  </v>
      </c>
      <c r="F120" s="281"/>
      <c r="G120" s="281"/>
      <c r="H120" s="281"/>
      <c r="I120" s="112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112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F12</f>
        <v xml:space="preserve">Benešov </v>
      </c>
      <c r="G122" s="33"/>
      <c r="H122" s="33"/>
      <c r="I122" s="114" t="s">
        <v>22</v>
      </c>
      <c r="J122" s="63" t="str">
        <f>IF(J12="","",J12)</f>
        <v>11. 7. 2019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112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24</v>
      </c>
      <c r="D124" s="33"/>
      <c r="E124" s="33"/>
      <c r="F124" s="24" t="str">
        <f>E15</f>
        <v xml:space="preserve"> </v>
      </c>
      <c r="G124" s="33"/>
      <c r="H124" s="33"/>
      <c r="I124" s="114" t="s">
        <v>30</v>
      </c>
      <c r="J124" s="29" t="str">
        <f>E21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27.95" customHeight="1">
      <c r="A125" s="31"/>
      <c r="B125" s="32"/>
      <c r="C125" s="26" t="s">
        <v>28</v>
      </c>
      <c r="D125" s="33"/>
      <c r="E125" s="33"/>
      <c r="F125" s="24" t="str">
        <f>IF(E18="","",E18)</f>
        <v>Vyplň údaj</v>
      </c>
      <c r="G125" s="33"/>
      <c r="H125" s="33"/>
      <c r="I125" s="114" t="s">
        <v>32</v>
      </c>
      <c r="J125" s="29" t="str">
        <f>E24</f>
        <v xml:space="preserve">Ing. Roman Tichovský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112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72"/>
      <c r="B127" s="173"/>
      <c r="C127" s="174" t="s">
        <v>112</v>
      </c>
      <c r="D127" s="175" t="s">
        <v>60</v>
      </c>
      <c r="E127" s="175" t="s">
        <v>56</v>
      </c>
      <c r="F127" s="175" t="s">
        <v>57</v>
      </c>
      <c r="G127" s="175" t="s">
        <v>113</v>
      </c>
      <c r="H127" s="175" t="s">
        <v>114</v>
      </c>
      <c r="I127" s="176" t="s">
        <v>115</v>
      </c>
      <c r="J127" s="177" t="s">
        <v>100</v>
      </c>
      <c r="K127" s="178" t="s">
        <v>116</v>
      </c>
      <c r="L127" s="179"/>
      <c r="M127" s="72" t="s">
        <v>1</v>
      </c>
      <c r="N127" s="73" t="s">
        <v>39</v>
      </c>
      <c r="O127" s="73" t="s">
        <v>117</v>
      </c>
      <c r="P127" s="73" t="s">
        <v>118</v>
      </c>
      <c r="Q127" s="73" t="s">
        <v>119</v>
      </c>
      <c r="R127" s="73" t="s">
        <v>120</v>
      </c>
      <c r="S127" s="73" t="s">
        <v>121</v>
      </c>
      <c r="T127" s="74" t="s">
        <v>122</v>
      </c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</row>
    <row r="128" spans="1:63" s="2" customFormat="1" ht="22.9" customHeight="1">
      <c r="A128" s="31"/>
      <c r="B128" s="32"/>
      <c r="C128" s="79" t="s">
        <v>123</v>
      </c>
      <c r="D128" s="33"/>
      <c r="E128" s="33"/>
      <c r="F128" s="33"/>
      <c r="G128" s="33"/>
      <c r="H128" s="33"/>
      <c r="I128" s="112"/>
      <c r="J128" s="180">
        <f>BK128</f>
        <v>0</v>
      </c>
      <c r="K128" s="33"/>
      <c r="L128" s="36"/>
      <c r="M128" s="75"/>
      <c r="N128" s="181"/>
      <c r="O128" s="76"/>
      <c r="P128" s="182">
        <f>P129+P152</f>
        <v>0</v>
      </c>
      <c r="Q128" s="76"/>
      <c r="R128" s="182">
        <f>R129+R152</f>
        <v>11.110292149999999</v>
      </c>
      <c r="S128" s="76"/>
      <c r="T128" s="183">
        <f>T129+T152</f>
        <v>55.305499999999995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74</v>
      </c>
      <c r="AU128" s="14" t="s">
        <v>102</v>
      </c>
      <c r="BK128" s="184">
        <f>BK129+BK152</f>
        <v>0</v>
      </c>
    </row>
    <row r="129" spans="1:65" s="12" customFormat="1" ht="25.9" customHeight="1">
      <c r="B129" s="185"/>
      <c r="C129" s="186"/>
      <c r="D129" s="187" t="s">
        <v>74</v>
      </c>
      <c r="E129" s="188" t="s">
        <v>124</v>
      </c>
      <c r="F129" s="188" t="s">
        <v>125</v>
      </c>
      <c r="G129" s="186"/>
      <c r="H129" s="186"/>
      <c r="I129" s="189"/>
      <c r="J129" s="190">
        <f>BK129</f>
        <v>0</v>
      </c>
      <c r="K129" s="186"/>
      <c r="L129" s="191"/>
      <c r="M129" s="192"/>
      <c r="N129" s="193"/>
      <c r="O129" s="193"/>
      <c r="P129" s="194">
        <f>P130+P132+P139+P143+P150</f>
        <v>0</v>
      </c>
      <c r="Q129" s="193"/>
      <c r="R129" s="194">
        <f>R130+R132+R139+R143+R150</f>
        <v>10.925766899999999</v>
      </c>
      <c r="S129" s="193"/>
      <c r="T129" s="195">
        <f>T130+T132+T139+T143+T150</f>
        <v>55.305499999999995</v>
      </c>
      <c r="AR129" s="196" t="s">
        <v>83</v>
      </c>
      <c r="AT129" s="197" t="s">
        <v>74</v>
      </c>
      <c r="AU129" s="197" t="s">
        <v>75</v>
      </c>
      <c r="AY129" s="196" t="s">
        <v>126</v>
      </c>
      <c r="BK129" s="198">
        <f>BK130+BK132+BK139+BK143+BK150</f>
        <v>0</v>
      </c>
    </row>
    <row r="130" spans="1:65" s="12" customFormat="1" ht="22.9" customHeight="1">
      <c r="B130" s="185"/>
      <c r="C130" s="186"/>
      <c r="D130" s="187" t="s">
        <v>74</v>
      </c>
      <c r="E130" s="199" t="s">
        <v>85</v>
      </c>
      <c r="F130" s="199" t="s">
        <v>215</v>
      </c>
      <c r="G130" s="186"/>
      <c r="H130" s="186"/>
      <c r="I130" s="189"/>
      <c r="J130" s="200">
        <f>BK130</f>
        <v>0</v>
      </c>
      <c r="K130" s="186"/>
      <c r="L130" s="191"/>
      <c r="M130" s="192"/>
      <c r="N130" s="193"/>
      <c r="O130" s="193"/>
      <c r="P130" s="194">
        <f>P131</f>
        <v>0</v>
      </c>
      <c r="Q130" s="193"/>
      <c r="R130" s="194">
        <f>R131</f>
        <v>0.81228239999999985</v>
      </c>
      <c r="S130" s="193"/>
      <c r="T130" s="195">
        <f>T131</f>
        <v>0</v>
      </c>
      <c r="AR130" s="196" t="s">
        <v>83</v>
      </c>
      <c r="AT130" s="197" t="s">
        <v>74</v>
      </c>
      <c r="AU130" s="197" t="s">
        <v>83</v>
      </c>
      <c r="AY130" s="196" t="s">
        <v>126</v>
      </c>
      <c r="BK130" s="198">
        <f>BK131</f>
        <v>0</v>
      </c>
    </row>
    <row r="131" spans="1:65" s="2" customFormat="1" ht="24" customHeight="1">
      <c r="A131" s="31"/>
      <c r="B131" s="32"/>
      <c r="C131" s="201" t="s">
        <v>83</v>
      </c>
      <c r="D131" s="201" t="s">
        <v>128</v>
      </c>
      <c r="E131" s="202" t="s">
        <v>449</v>
      </c>
      <c r="F131" s="203" t="s">
        <v>450</v>
      </c>
      <c r="G131" s="204" t="s">
        <v>148</v>
      </c>
      <c r="H131" s="205">
        <v>0.36</v>
      </c>
      <c r="I131" s="206"/>
      <c r="J131" s="207">
        <f>ROUND(I131*H131,2)</f>
        <v>0</v>
      </c>
      <c r="K131" s="208"/>
      <c r="L131" s="36"/>
      <c r="M131" s="209" t="s">
        <v>1</v>
      </c>
      <c r="N131" s="210" t="s">
        <v>40</v>
      </c>
      <c r="O131" s="68"/>
      <c r="P131" s="211">
        <f>O131*H131</f>
        <v>0</v>
      </c>
      <c r="Q131" s="211">
        <v>2.2563399999999998</v>
      </c>
      <c r="R131" s="211">
        <f>Q131*H131</f>
        <v>0.81228239999999985</v>
      </c>
      <c r="S131" s="211">
        <v>0</v>
      </c>
      <c r="T131" s="21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132</v>
      </c>
      <c r="AT131" s="213" t="s">
        <v>128</v>
      </c>
      <c r="AU131" s="213" t="s">
        <v>85</v>
      </c>
      <c r="AY131" s="14" t="s">
        <v>126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4" t="s">
        <v>83</v>
      </c>
      <c r="BK131" s="214">
        <f>ROUND(I131*H131,2)</f>
        <v>0</v>
      </c>
      <c r="BL131" s="14" t="s">
        <v>132</v>
      </c>
      <c r="BM131" s="213" t="s">
        <v>451</v>
      </c>
    </row>
    <row r="132" spans="1:65" s="12" customFormat="1" ht="22.9" customHeight="1">
      <c r="B132" s="185"/>
      <c r="C132" s="186"/>
      <c r="D132" s="187" t="s">
        <v>74</v>
      </c>
      <c r="E132" s="199" t="s">
        <v>137</v>
      </c>
      <c r="F132" s="199" t="s">
        <v>452</v>
      </c>
      <c r="G132" s="186"/>
      <c r="H132" s="186"/>
      <c r="I132" s="189"/>
      <c r="J132" s="200">
        <f>BK132</f>
        <v>0</v>
      </c>
      <c r="K132" s="186"/>
      <c r="L132" s="191"/>
      <c r="M132" s="192"/>
      <c r="N132" s="193"/>
      <c r="O132" s="193"/>
      <c r="P132" s="194">
        <f>SUM(P133:P138)</f>
        <v>0</v>
      </c>
      <c r="Q132" s="193"/>
      <c r="R132" s="194">
        <f>SUM(R133:R138)</f>
        <v>7.1932545000000001</v>
      </c>
      <c r="S132" s="193"/>
      <c r="T132" s="195">
        <f>SUM(T133:T138)</f>
        <v>0</v>
      </c>
      <c r="AR132" s="196" t="s">
        <v>83</v>
      </c>
      <c r="AT132" s="197" t="s">
        <v>74</v>
      </c>
      <c r="AU132" s="197" t="s">
        <v>83</v>
      </c>
      <c r="AY132" s="196" t="s">
        <v>126</v>
      </c>
      <c r="BK132" s="198">
        <f>SUM(BK133:BK138)</f>
        <v>0</v>
      </c>
    </row>
    <row r="133" spans="1:65" s="2" customFormat="1" ht="36" customHeight="1">
      <c r="A133" s="31"/>
      <c r="B133" s="32"/>
      <c r="C133" s="201" t="s">
        <v>85</v>
      </c>
      <c r="D133" s="201" t="s">
        <v>128</v>
      </c>
      <c r="E133" s="202" t="s">
        <v>453</v>
      </c>
      <c r="F133" s="203" t="s">
        <v>454</v>
      </c>
      <c r="G133" s="204" t="s">
        <v>131</v>
      </c>
      <c r="H133" s="205">
        <v>3.4</v>
      </c>
      <c r="I133" s="206"/>
      <c r="J133" s="207">
        <f t="shared" ref="J133:J138" si="0">ROUND(I133*H133,2)</f>
        <v>0</v>
      </c>
      <c r="K133" s="208"/>
      <c r="L133" s="36"/>
      <c r="M133" s="209" t="s">
        <v>1</v>
      </c>
      <c r="N133" s="210" t="s">
        <v>40</v>
      </c>
      <c r="O133" s="68"/>
      <c r="P133" s="211">
        <f t="shared" ref="P133:P138" si="1">O133*H133</f>
        <v>0</v>
      </c>
      <c r="Q133" s="211">
        <v>0.51453000000000004</v>
      </c>
      <c r="R133" s="211">
        <f t="shared" ref="R133:R138" si="2">Q133*H133</f>
        <v>1.7494020000000001</v>
      </c>
      <c r="S133" s="211">
        <v>0</v>
      </c>
      <c r="T133" s="212">
        <f t="shared" ref="T133:T138" si="3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132</v>
      </c>
      <c r="AT133" s="213" t="s">
        <v>128</v>
      </c>
      <c r="AU133" s="213" t="s">
        <v>85</v>
      </c>
      <c r="AY133" s="14" t="s">
        <v>126</v>
      </c>
      <c r="BE133" s="214">
        <f t="shared" ref="BE133:BE138" si="4">IF(N133="základní",J133,0)</f>
        <v>0</v>
      </c>
      <c r="BF133" s="214">
        <f t="shared" ref="BF133:BF138" si="5">IF(N133="snížená",J133,0)</f>
        <v>0</v>
      </c>
      <c r="BG133" s="214">
        <f t="shared" ref="BG133:BG138" si="6">IF(N133="zákl. přenesená",J133,0)</f>
        <v>0</v>
      </c>
      <c r="BH133" s="214">
        <f t="shared" ref="BH133:BH138" si="7">IF(N133="sníž. přenesená",J133,0)</f>
        <v>0</v>
      </c>
      <c r="BI133" s="214">
        <f t="shared" ref="BI133:BI138" si="8">IF(N133="nulová",J133,0)</f>
        <v>0</v>
      </c>
      <c r="BJ133" s="14" t="s">
        <v>83</v>
      </c>
      <c r="BK133" s="214">
        <f t="shared" ref="BK133:BK138" si="9">ROUND(I133*H133,2)</f>
        <v>0</v>
      </c>
      <c r="BL133" s="14" t="s">
        <v>132</v>
      </c>
      <c r="BM133" s="213" t="s">
        <v>455</v>
      </c>
    </row>
    <row r="134" spans="1:65" s="2" customFormat="1" ht="16.5" customHeight="1">
      <c r="A134" s="31"/>
      <c r="B134" s="32"/>
      <c r="C134" s="201" t="s">
        <v>132</v>
      </c>
      <c r="D134" s="201" t="s">
        <v>128</v>
      </c>
      <c r="E134" s="202" t="s">
        <v>456</v>
      </c>
      <c r="F134" s="203" t="s">
        <v>457</v>
      </c>
      <c r="G134" s="204" t="s">
        <v>458</v>
      </c>
      <c r="H134" s="205">
        <v>1</v>
      </c>
      <c r="I134" s="206"/>
      <c r="J134" s="207">
        <f t="shared" si="0"/>
        <v>0</v>
      </c>
      <c r="K134" s="208"/>
      <c r="L134" s="36"/>
      <c r="M134" s="209" t="s">
        <v>1</v>
      </c>
      <c r="N134" s="210" t="s">
        <v>40</v>
      </c>
      <c r="O134" s="68"/>
      <c r="P134" s="211">
        <f t="shared" si="1"/>
        <v>0</v>
      </c>
      <c r="Q134" s="211">
        <v>0</v>
      </c>
      <c r="R134" s="211">
        <f t="shared" si="2"/>
        <v>0</v>
      </c>
      <c r="S134" s="211">
        <v>0</v>
      </c>
      <c r="T134" s="212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132</v>
      </c>
      <c r="AT134" s="213" t="s">
        <v>128</v>
      </c>
      <c r="AU134" s="213" t="s">
        <v>85</v>
      </c>
      <c r="AY134" s="14" t="s">
        <v>126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4" t="s">
        <v>83</v>
      </c>
      <c r="BK134" s="214">
        <f t="shared" si="9"/>
        <v>0</v>
      </c>
      <c r="BL134" s="14" t="s">
        <v>132</v>
      </c>
      <c r="BM134" s="213" t="s">
        <v>459</v>
      </c>
    </row>
    <row r="135" spans="1:65" s="2" customFormat="1" ht="16.5" customHeight="1">
      <c r="A135" s="31"/>
      <c r="B135" s="32"/>
      <c r="C135" s="201" t="s">
        <v>145</v>
      </c>
      <c r="D135" s="201" t="s">
        <v>128</v>
      </c>
      <c r="E135" s="202" t="s">
        <v>460</v>
      </c>
      <c r="F135" s="203" t="s">
        <v>461</v>
      </c>
      <c r="G135" s="204" t="s">
        <v>458</v>
      </c>
      <c r="H135" s="205">
        <v>1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40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0</v>
      </c>
      <c r="T135" s="212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132</v>
      </c>
      <c r="AT135" s="213" t="s">
        <v>128</v>
      </c>
      <c r="AU135" s="213" t="s">
        <v>85</v>
      </c>
      <c r="AY135" s="14" t="s">
        <v>126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83</v>
      </c>
      <c r="BK135" s="214">
        <f t="shared" si="9"/>
        <v>0</v>
      </c>
      <c r="BL135" s="14" t="s">
        <v>132</v>
      </c>
      <c r="BM135" s="213" t="s">
        <v>462</v>
      </c>
    </row>
    <row r="136" spans="1:65" s="2" customFormat="1" ht="36" customHeight="1">
      <c r="A136" s="31"/>
      <c r="B136" s="32"/>
      <c r="C136" s="201" t="s">
        <v>220</v>
      </c>
      <c r="D136" s="201" t="s">
        <v>128</v>
      </c>
      <c r="E136" s="202" t="s">
        <v>463</v>
      </c>
      <c r="F136" s="203" t="s">
        <v>464</v>
      </c>
      <c r="G136" s="204" t="s">
        <v>148</v>
      </c>
      <c r="H136" s="205">
        <v>2.25</v>
      </c>
      <c r="I136" s="206"/>
      <c r="J136" s="207">
        <f t="shared" si="0"/>
        <v>0</v>
      </c>
      <c r="K136" s="208"/>
      <c r="L136" s="36"/>
      <c r="M136" s="209" t="s">
        <v>1</v>
      </c>
      <c r="N136" s="210" t="s">
        <v>40</v>
      </c>
      <c r="O136" s="68"/>
      <c r="P136" s="211">
        <f t="shared" si="1"/>
        <v>0</v>
      </c>
      <c r="Q136" s="211">
        <v>2.2903600000000002</v>
      </c>
      <c r="R136" s="211">
        <f t="shared" si="2"/>
        <v>5.1533100000000003</v>
      </c>
      <c r="S136" s="211">
        <v>0</v>
      </c>
      <c r="T136" s="212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132</v>
      </c>
      <c r="AT136" s="213" t="s">
        <v>128</v>
      </c>
      <c r="AU136" s="213" t="s">
        <v>85</v>
      </c>
      <c r="AY136" s="14" t="s">
        <v>126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83</v>
      </c>
      <c r="BK136" s="214">
        <f t="shared" si="9"/>
        <v>0</v>
      </c>
      <c r="BL136" s="14" t="s">
        <v>132</v>
      </c>
      <c r="BM136" s="213" t="s">
        <v>465</v>
      </c>
    </row>
    <row r="137" spans="1:65" s="2" customFormat="1" ht="36" customHeight="1">
      <c r="A137" s="31"/>
      <c r="B137" s="32"/>
      <c r="C137" s="201" t="s">
        <v>137</v>
      </c>
      <c r="D137" s="201" t="s">
        <v>128</v>
      </c>
      <c r="E137" s="202" t="s">
        <v>466</v>
      </c>
      <c r="F137" s="203" t="s">
        <v>467</v>
      </c>
      <c r="G137" s="204" t="s">
        <v>177</v>
      </c>
      <c r="H137" s="205">
        <v>0.05</v>
      </c>
      <c r="I137" s="206"/>
      <c r="J137" s="207">
        <f t="shared" si="0"/>
        <v>0</v>
      </c>
      <c r="K137" s="208"/>
      <c r="L137" s="36"/>
      <c r="M137" s="209" t="s">
        <v>1</v>
      </c>
      <c r="N137" s="210" t="s">
        <v>40</v>
      </c>
      <c r="O137" s="68"/>
      <c r="P137" s="211">
        <f t="shared" si="1"/>
        <v>0</v>
      </c>
      <c r="Q137" s="211">
        <v>1.04715</v>
      </c>
      <c r="R137" s="211">
        <f t="shared" si="2"/>
        <v>5.2357500000000001E-2</v>
      </c>
      <c r="S137" s="211">
        <v>0</v>
      </c>
      <c r="T137" s="212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132</v>
      </c>
      <c r="AT137" s="213" t="s">
        <v>128</v>
      </c>
      <c r="AU137" s="213" t="s">
        <v>85</v>
      </c>
      <c r="AY137" s="14" t="s">
        <v>126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4" t="s">
        <v>83</v>
      </c>
      <c r="BK137" s="214">
        <f t="shared" si="9"/>
        <v>0</v>
      </c>
      <c r="BL137" s="14" t="s">
        <v>132</v>
      </c>
      <c r="BM137" s="213" t="s">
        <v>468</v>
      </c>
    </row>
    <row r="138" spans="1:65" s="2" customFormat="1" ht="60" customHeight="1">
      <c r="A138" s="31"/>
      <c r="B138" s="32"/>
      <c r="C138" s="201" t="s">
        <v>224</v>
      </c>
      <c r="D138" s="201" t="s">
        <v>128</v>
      </c>
      <c r="E138" s="202" t="s">
        <v>469</v>
      </c>
      <c r="F138" s="203" t="s">
        <v>470</v>
      </c>
      <c r="G138" s="204" t="s">
        <v>131</v>
      </c>
      <c r="H138" s="205">
        <v>1.125</v>
      </c>
      <c r="I138" s="206"/>
      <c r="J138" s="207">
        <f t="shared" si="0"/>
        <v>0</v>
      </c>
      <c r="K138" s="208"/>
      <c r="L138" s="36"/>
      <c r="M138" s="209" t="s">
        <v>1</v>
      </c>
      <c r="N138" s="210" t="s">
        <v>40</v>
      </c>
      <c r="O138" s="68"/>
      <c r="P138" s="211">
        <f t="shared" si="1"/>
        <v>0</v>
      </c>
      <c r="Q138" s="211">
        <v>0.21171999999999999</v>
      </c>
      <c r="R138" s="211">
        <f t="shared" si="2"/>
        <v>0.23818499999999998</v>
      </c>
      <c r="S138" s="211">
        <v>0</v>
      </c>
      <c r="T138" s="212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132</v>
      </c>
      <c r="AT138" s="213" t="s">
        <v>128</v>
      </c>
      <c r="AU138" s="213" t="s">
        <v>85</v>
      </c>
      <c r="AY138" s="14" t="s">
        <v>126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4" t="s">
        <v>83</v>
      </c>
      <c r="BK138" s="214">
        <f t="shared" si="9"/>
        <v>0</v>
      </c>
      <c r="BL138" s="14" t="s">
        <v>132</v>
      </c>
      <c r="BM138" s="213" t="s">
        <v>471</v>
      </c>
    </row>
    <row r="139" spans="1:65" s="12" customFormat="1" ht="22.9" customHeight="1">
      <c r="B139" s="185"/>
      <c r="C139" s="186"/>
      <c r="D139" s="187" t="s">
        <v>74</v>
      </c>
      <c r="E139" s="199" t="s">
        <v>150</v>
      </c>
      <c r="F139" s="199" t="s">
        <v>472</v>
      </c>
      <c r="G139" s="186"/>
      <c r="H139" s="186"/>
      <c r="I139" s="189"/>
      <c r="J139" s="200">
        <f>BK139</f>
        <v>0</v>
      </c>
      <c r="K139" s="186"/>
      <c r="L139" s="191"/>
      <c r="M139" s="192"/>
      <c r="N139" s="193"/>
      <c r="O139" s="193"/>
      <c r="P139" s="194">
        <f>SUM(P140:P142)</f>
        <v>0</v>
      </c>
      <c r="Q139" s="193"/>
      <c r="R139" s="194">
        <f>SUM(R140:R142)</f>
        <v>2.9202300000000001</v>
      </c>
      <c r="S139" s="193"/>
      <c r="T139" s="195">
        <f>SUM(T140:T142)</f>
        <v>0</v>
      </c>
      <c r="AR139" s="196" t="s">
        <v>83</v>
      </c>
      <c r="AT139" s="197" t="s">
        <v>74</v>
      </c>
      <c r="AU139" s="197" t="s">
        <v>83</v>
      </c>
      <c r="AY139" s="196" t="s">
        <v>126</v>
      </c>
      <c r="BK139" s="198">
        <f>SUM(BK140:BK142)</f>
        <v>0</v>
      </c>
    </row>
    <row r="140" spans="1:65" s="2" customFormat="1" ht="36" customHeight="1">
      <c r="A140" s="31"/>
      <c r="B140" s="32"/>
      <c r="C140" s="201" t="s">
        <v>150</v>
      </c>
      <c r="D140" s="201" t="s">
        <v>128</v>
      </c>
      <c r="E140" s="202" t="s">
        <v>473</v>
      </c>
      <c r="F140" s="203" t="s">
        <v>474</v>
      </c>
      <c r="G140" s="204" t="s">
        <v>131</v>
      </c>
      <c r="H140" s="205">
        <v>106.5</v>
      </c>
      <c r="I140" s="206"/>
      <c r="J140" s="207">
        <f>ROUND(I140*H140,2)</f>
        <v>0</v>
      </c>
      <c r="K140" s="208"/>
      <c r="L140" s="36"/>
      <c r="M140" s="209" t="s">
        <v>1</v>
      </c>
      <c r="N140" s="210" t="s">
        <v>40</v>
      </c>
      <c r="O140" s="68"/>
      <c r="P140" s="211">
        <f>O140*H140</f>
        <v>0</v>
      </c>
      <c r="Q140" s="211">
        <v>2.742E-2</v>
      </c>
      <c r="R140" s="211">
        <f>Q140*H140</f>
        <v>2.9202300000000001</v>
      </c>
      <c r="S140" s="211">
        <v>0</v>
      </c>
      <c r="T140" s="21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132</v>
      </c>
      <c r="AT140" s="213" t="s">
        <v>128</v>
      </c>
      <c r="AU140" s="213" t="s">
        <v>85</v>
      </c>
      <c r="AY140" s="14" t="s">
        <v>126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4" t="s">
        <v>83</v>
      </c>
      <c r="BK140" s="214">
        <f>ROUND(I140*H140,2)</f>
        <v>0</v>
      </c>
      <c r="BL140" s="14" t="s">
        <v>132</v>
      </c>
      <c r="BM140" s="213" t="s">
        <v>475</v>
      </c>
    </row>
    <row r="141" spans="1:65" s="2" customFormat="1" ht="16.5" customHeight="1">
      <c r="A141" s="31"/>
      <c r="B141" s="32"/>
      <c r="C141" s="201" t="s">
        <v>162</v>
      </c>
      <c r="D141" s="201" t="s">
        <v>128</v>
      </c>
      <c r="E141" s="202" t="s">
        <v>476</v>
      </c>
      <c r="F141" s="203" t="s">
        <v>477</v>
      </c>
      <c r="G141" s="204" t="s">
        <v>131</v>
      </c>
      <c r="H141" s="205">
        <v>106.5</v>
      </c>
      <c r="I141" s="206"/>
      <c r="J141" s="207">
        <f>ROUND(I141*H141,2)</f>
        <v>0</v>
      </c>
      <c r="K141" s="208"/>
      <c r="L141" s="36"/>
      <c r="M141" s="209" t="s">
        <v>1</v>
      </c>
      <c r="N141" s="210" t="s">
        <v>40</v>
      </c>
      <c r="O141" s="68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132</v>
      </c>
      <c r="AT141" s="213" t="s">
        <v>128</v>
      </c>
      <c r="AU141" s="213" t="s">
        <v>85</v>
      </c>
      <c r="AY141" s="14" t="s">
        <v>126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4" t="s">
        <v>83</v>
      </c>
      <c r="BK141" s="214">
        <f>ROUND(I141*H141,2)</f>
        <v>0</v>
      </c>
      <c r="BL141" s="14" t="s">
        <v>132</v>
      </c>
      <c r="BM141" s="213" t="s">
        <v>478</v>
      </c>
    </row>
    <row r="142" spans="1:65" s="2" customFormat="1" ht="36" customHeight="1">
      <c r="A142" s="31"/>
      <c r="B142" s="32"/>
      <c r="C142" s="201" t="s">
        <v>154</v>
      </c>
      <c r="D142" s="201" t="s">
        <v>128</v>
      </c>
      <c r="E142" s="202" t="s">
        <v>479</v>
      </c>
      <c r="F142" s="203" t="s">
        <v>480</v>
      </c>
      <c r="G142" s="204" t="s">
        <v>131</v>
      </c>
      <c r="H142" s="205">
        <v>106.5</v>
      </c>
      <c r="I142" s="206"/>
      <c r="J142" s="207">
        <f>ROUND(I142*H142,2)</f>
        <v>0</v>
      </c>
      <c r="K142" s="208"/>
      <c r="L142" s="36"/>
      <c r="M142" s="209" t="s">
        <v>1</v>
      </c>
      <c r="N142" s="210" t="s">
        <v>40</v>
      </c>
      <c r="O142" s="68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132</v>
      </c>
      <c r="AT142" s="213" t="s">
        <v>128</v>
      </c>
      <c r="AU142" s="213" t="s">
        <v>85</v>
      </c>
      <c r="AY142" s="14" t="s">
        <v>126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4" t="s">
        <v>83</v>
      </c>
      <c r="BK142" s="214">
        <f>ROUND(I142*H142,2)</f>
        <v>0</v>
      </c>
      <c r="BL142" s="14" t="s">
        <v>132</v>
      </c>
      <c r="BM142" s="213" t="s">
        <v>481</v>
      </c>
    </row>
    <row r="143" spans="1:65" s="12" customFormat="1" ht="22.9" customHeight="1">
      <c r="B143" s="185"/>
      <c r="C143" s="186"/>
      <c r="D143" s="187" t="s">
        <v>74</v>
      </c>
      <c r="E143" s="199" t="s">
        <v>162</v>
      </c>
      <c r="F143" s="199" t="s">
        <v>277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SUM(P144:P149)</f>
        <v>0</v>
      </c>
      <c r="Q143" s="193"/>
      <c r="R143" s="194">
        <f>SUM(R144:R149)</f>
        <v>0</v>
      </c>
      <c r="S143" s="193"/>
      <c r="T143" s="195">
        <f>SUM(T144:T149)</f>
        <v>55.305499999999995</v>
      </c>
      <c r="AR143" s="196" t="s">
        <v>83</v>
      </c>
      <c r="AT143" s="197" t="s">
        <v>74</v>
      </c>
      <c r="AU143" s="197" t="s">
        <v>83</v>
      </c>
      <c r="AY143" s="196" t="s">
        <v>126</v>
      </c>
      <c r="BK143" s="198">
        <f>SUM(BK144:BK149)</f>
        <v>0</v>
      </c>
    </row>
    <row r="144" spans="1:65" s="2" customFormat="1" ht="36" customHeight="1">
      <c r="A144" s="31"/>
      <c r="B144" s="32"/>
      <c r="C144" s="201" t="s">
        <v>195</v>
      </c>
      <c r="D144" s="201" t="s">
        <v>128</v>
      </c>
      <c r="E144" s="202" t="s">
        <v>482</v>
      </c>
      <c r="F144" s="203" t="s">
        <v>483</v>
      </c>
      <c r="G144" s="204" t="s">
        <v>131</v>
      </c>
      <c r="H144" s="205">
        <v>99.62</v>
      </c>
      <c r="I144" s="206"/>
      <c r="J144" s="207">
        <f t="shared" ref="J144:J149" si="10">ROUND(I144*H144,2)</f>
        <v>0</v>
      </c>
      <c r="K144" s="208"/>
      <c r="L144" s="36"/>
      <c r="M144" s="209" t="s">
        <v>1</v>
      </c>
      <c r="N144" s="210" t="s">
        <v>40</v>
      </c>
      <c r="O144" s="68"/>
      <c r="P144" s="211">
        <f t="shared" ref="P144:P149" si="11">O144*H144</f>
        <v>0</v>
      </c>
      <c r="Q144" s="211">
        <v>0</v>
      </c>
      <c r="R144" s="211">
        <f t="shared" ref="R144:R149" si="12">Q144*H144</f>
        <v>0</v>
      </c>
      <c r="S144" s="211">
        <v>0</v>
      </c>
      <c r="T144" s="212">
        <f t="shared" ref="T144:T149" si="13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132</v>
      </c>
      <c r="AT144" s="213" t="s">
        <v>128</v>
      </c>
      <c r="AU144" s="213" t="s">
        <v>85</v>
      </c>
      <c r="AY144" s="14" t="s">
        <v>126</v>
      </c>
      <c r="BE144" s="214">
        <f t="shared" ref="BE144:BE149" si="14">IF(N144="základní",J144,0)</f>
        <v>0</v>
      </c>
      <c r="BF144" s="214">
        <f t="shared" ref="BF144:BF149" si="15">IF(N144="snížená",J144,0)</f>
        <v>0</v>
      </c>
      <c r="BG144" s="214">
        <f t="shared" ref="BG144:BG149" si="16">IF(N144="zákl. přenesená",J144,0)</f>
        <v>0</v>
      </c>
      <c r="BH144" s="214">
        <f t="shared" ref="BH144:BH149" si="17">IF(N144="sníž. přenesená",J144,0)</f>
        <v>0</v>
      </c>
      <c r="BI144" s="214">
        <f t="shared" ref="BI144:BI149" si="18">IF(N144="nulová",J144,0)</f>
        <v>0</v>
      </c>
      <c r="BJ144" s="14" t="s">
        <v>83</v>
      </c>
      <c r="BK144" s="214">
        <f t="shared" ref="BK144:BK149" si="19">ROUND(I144*H144,2)</f>
        <v>0</v>
      </c>
      <c r="BL144" s="14" t="s">
        <v>132</v>
      </c>
      <c r="BM144" s="213" t="s">
        <v>484</v>
      </c>
    </row>
    <row r="145" spans="1:65" s="2" customFormat="1" ht="48" customHeight="1">
      <c r="A145" s="31"/>
      <c r="B145" s="32"/>
      <c r="C145" s="201" t="s">
        <v>199</v>
      </c>
      <c r="D145" s="201" t="s">
        <v>128</v>
      </c>
      <c r="E145" s="202" t="s">
        <v>485</v>
      </c>
      <c r="F145" s="203" t="s">
        <v>486</v>
      </c>
      <c r="G145" s="204" t="s">
        <v>131</v>
      </c>
      <c r="H145" s="205">
        <v>2988.6</v>
      </c>
      <c r="I145" s="206"/>
      <c r="J145" s="207">
        <f t="shared" si="10"/>
        <v>0</v>
      </c>
      <c r="K145" s="208"/>
      <c r="L145" s="36"/>
      <c r="M145" s="209" t="s">
        <v>1</v>
      </c>
      <c r="N145" s="210" t="s">
        <v>40</v>
      </c>
      <c r="O145" s="68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132</v>
      </c>
      <c r="AT145" s="213" t="s">
        <v>128</v>
      </c>
      <c r="AU145" s="213" t="s">
        <v>85</v>
      </c>
      <c r="AY145" s="14" t="s">
        <v>126</v>
      </c>
      <c r="BE145" s="214">
        <f t="shared" si="14"/>
        <v>0</v>
      </c>
      <c r="BF145" s="214">
        <f t="shared" si="15"/>
        <v>0</v>
      </c>
      <c r="BG145" s="214">
        <f t="shared" si="16"/>
        <v>0</v>
      </c>
      <c r="BH145" s="214">
        <f t="shared" si="17"/>
        <v>0</v>
      </c>
      <c r="BI145" s="214">
        <f t="shared" si="18"/>
        <v>0</v>
      </c>
      <c r="BJ145" s="14" t="s">
        <v>83</v>
      </c>
      <c r="BK145" s="214">
        <f t="shared" si="19"/>
        <v>0</v>
      </c>
      <c r="BL145" s="14" t="s">
        <v>132</v>
      </c>
      <c r="BM145" s="213" t="s">
        <v>487</v>
      </c>
    </row>
    <row r="146" spans="1:65" s="2" customFormat="1" ht="36" customHeight="1">
      <c r="A146" s="31"/>
      <c r="B146" s="32"/>
      <c r="C146" s="201" t="s">
        <v>204</v>
      </c>
      <c r="D146" s="201" t="s">
        <v>128</v>
      </c>
      <c r="E146" s="202" t="s">
        <v>488</v>
      </c>
      <c r="F146" s="203" t="s">
        <v>489</v>
      </c>
      <c r="G146" s="204" t="s">
        <v>131</v>
      </c>
      <c r="H146" s="205">
        <v>99.62</v>
      </c>
      <c r="I146" s="206"/>
      <c r="J146" s="207">
        <f t="shared" si="10"/>
        <v>0</v>
      </c>
      <c r="K146" s="208"/>
      <c r="L146" s="36"/>
      <c r="M146" s="209" t="s">
        <v>1</v>
      </c>
      <c r="N146" s="210" t="s">
        <v>40</v>
      </c>
      <c r="O146" s="68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132</v>
      </c>
      <c r="AT146" s="213" t="s">
        <v>128</v>
      </c>
      <c r="AU146" s="213" t="s">
        <v>85</v>
      </c>
      <c r="AY146" s="14" t="s">
        <v>126</v>
      </c>
      <c r="BE146" s="214">
        <f t="shared" si="14"/>
        <v>0</v>
      </c>
      <c r="BF146" s="214">
        <f t="shared" si="15"/>
        <v>0</v>
      </c>
      <c r="BG146" s="214">
        <f t="shared" si="16"/>
        <v>0</v>
      </c>
      <c r="BH146" s="214">
        <f t="shared" si="17"/>
        <v>0</v>
      </c>
      <c r="BI146" s="214">
        <f t="shared" si="18"/>
        <v>0</v>
      </c>
      <c r="BJ146" s="14" t="s">
        <v>83</v>
      </c>
      <c r="BK146" s="214">
        <f t="shared" si="19"/>
        <v>0</v>
      </c>
      <c r="BL146" s="14" t="s">
        <v>132</v>
      </c>
      <c r="BM146" s="213" t="s">
        <v>490</v>
      </c>
    </row>
    <row r="147" spans="1:65" s="2" customFormat="1" ht="16.5" customHeight="1">
      <c r="A147" s="31"/>
      <c r="B147" s="32"/>
      <c r="C147" s="201" t="s">
        <v>208</v>
      </c>
      <c r="D147" s="201" t="s">
        <v>128</v>
      </c>
      <c r="E147" s="202" t="s">
        <v>491</v>
      </c>
      <c r="F147" s="203" t="s">
        <v>492</v>
      </c>
      <c r="G147" s="204" t="s">
        <v>148</v>
      </c>
      <c r="H147" s="205">
        <v>7.67</v>
      </c>
      <c r="I147" s="206"/>
      <c r="J147" s="207">
        <f t="shared" si="10"/>
        <v>0</v>
      </c>
      <c r="K147" s="208"/>
      <c r="L147" s="36"/>
      <c r="M147" s="209" t="s">
        <v>1</v>
      </c>
      <c r="N147" s="210" t="s">
        <v>40</v>
      </c>
      <c r="O147" s="68"/>
      <c r="P147" s="211">
        <f t="shared" si="11"/>
        <v>0</v>
      </c>
      <c r="Q147" s="211">
        <v>0</v>
      </c>
      <c r="R147" s="211">
        <f t="shared" si="12"/>
        <v>0</v>
      </c>
      <c r="S147" s="211">
        <v>2</v>
      </c>
      <c r="T147" s="212">
        <f t="shared" si="13"/>
        <v>15.34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132</v>
      </c>
      <c r="AT147" s="213" t="s">
        <v>128</v>
      </c>
      <c r="AU147" s="213" t="s">
        <v>85</v>
      </c>
      <c r="AY147" s="14" t="s">
        <v>126</v>
      </c>
      <c r="BE147" s="214">
        <f t="shared" si="14"/>
        <v>0</v>
      </c>
      <c r="BF147" s="214">
        <f t="shared" si="15"/>
        <v>0</v>
      </c>
      <c r="BG147" s="214">
        <f t="shared" si="16"/>
        <v>0</v>
      </c>
      <c r="BH147" s="214">
        <f t="shared" si="17"/>
        <v>0</v>
      </c>
      <c r="BI147" s="214">
        <f t="shared" si="18"/>
        <v>0</v>
      </c>
      <c r="BJ147" s="14" t="s">
        <v>83</v>
      </c>
      <c r="BK147" s="214">
        <f t="shared" si="19"/>
        <v>0</v>
      </c>
      <c r="BL147" s="14" t="s">
        <v>132</v>
      </c>
      <c r="BM147" s="213" t="s">
        <v>493</v>
      </c>
    </row>
    <row r="148" spans="1:65" s="2" customFormat="1" ht="36" customHeight="1">
      <c r="A148" s="31"/>
      <c r="B148" s="32"/>
      <c r="C148" s="201" t="s">
        <v>7</v>
      </c>
      <c r="D148" s="201" t="s">
        <v>128</v>
      </c>
      <c r="E148" s="202" t="s">
        <v>494</v>
      </c>
      <c r="F148" s="203" t="s">
        <v>495</v>
      </c>
      <c r="G148" s="204" t="s">
        <v>148</v>
      </c>
      <c r="H148" s="205">
        <v>14.41</v>
      </c>
      <c r="I148" s="206"/>
      <c r="J148" s="207">
        <f t="shared" si="10"/>
        <v>0</v>
      </c>
      <c r="K148" s="208"/>
      <c r="L148" s="36"/>
      <c r="M148" s="209" t="s">
        <v>1</v>
      </c>
      <c r="N148" s="210" t="s">
        <v>40</v>
      </c>
      <c r="O148" s="68"/>
      <c r="P148" s="211">
        <f t="shared" si="11"/>
        <v>0</v>
      </c>
      <c r="Q148" s="211">
        <v>0</v>
      </c>
      <c r="R148" s="211">
        <f t="shared" si="12"/>
        <v>0</v>
      </c>
      <c r="S148" s="211">
        <v>2.5</v>
      </c>
      <c r="T148" s="212">
        <f t="shared" si="13"/>
        <v>36.024999999999999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132</v>
      </c>
      <c r="AT148" s="213" t="s">
        <v>128</v>
      </c>
      <c r="AU148" s="213" t="s">
        <v>85</v>
      </c>
      <c r="AY148" s="14" t="s">
        <v>126</v>
      </c>
      <c r="BE148" s="214">
        <f t="shared" si="14"/>
        <v>0</v>
      </c>
      <c r="BF148" s="214">
        <f t="shared" si="15"/>
        <v>0</v>
      </c>
      <c r="BG148" s="214">
        <f t="shared" si="16"/>
        <v>0</v>
      </c>
      <c r="BH148" s="214">
        <f t="shared" si="17"/>
        <v>0</v>
      </c>
      <c r="BI148" s="214">
        <f t="shared" si="18"/>
        <v>0</v>
      </c>
      <c r="BJ148" s="14" t="s">
        <v>83</v>
      </c>
      <c r="BK148" s="214">
        <f t="shared" si="19"/>
        <v>0</v>
      </c>
      <c r="BL148" s="14" t="s">
        <v>132</v>
      </c>
      <c r="BM148" s="213" t="s">
        <v>496</v>
      </c>
    </row>
    <row r="149" spans="1:65" s="2" customFormat="1" ht="36" customHeight="1">
      <c r="A149" s="31"/>
      <c r="B149" s="32"/>
      <c r="C149" s="201" t="s">
        <v>158</v>
      </c>
      <c r="D149" s="201" t="s">
        <v>128</v>
      </c>
      <c r="E149" s="202" t="s">
        <v>497</v>
      </c>
      <c r="F149" s="203" t="s">
        <v>498</v>
      </c>
      <c r="G149" s="204" t="s">
        <v>131</v>
      </c>
      <c r="H149" s="205">
        <v>106.5</v>
      </c>
      <c r="I149" s="206"/>
      <c r="J149" s="207">
        <f t="shared" si="10"/>
        <v>0</v>
      </c>
      <c r="K149" s="208"/>
      <c r="L149" s="36"/>
      <c r="M149" s="209" t="s">
        <v>1</v>
      </c>
      <c r="N149" s="210" t="s">
        <v>40</v>
      </c>
      <c r="O149" s="68"/>
      <c r="P149" s="211">
        <f t="shared" si="11"/>
        <v>0</v>
      </c>
      <c r="Q149" s="211">
        <v>0</v>
      </c>
      <c r="R149" s="211">
        <f t="shared" si="12"/>
        <v>0</v>
      </c>
      <c r="S149" s="211">
        <v>3.6999999999999998E-2</v>
      </c>
      <c r="T149" s="212">
        <f t="shared" si="13"/>
        <v>3.9404999999999997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132</v>
      </c>
      <c r="AT149" s="213" t="s">
        <v>128</v>
      </c>
      <c r="AU149" s="213" t="s">
        <v>85</v>
      </c>
      <c r="AY149" s="14" t="s">
        <v>126</v>
      </c>
      <c r="BE149" s="214">
        <f t="shared" si="14"/>
        <v>0</v>
      </c>
      <c r="BF149" s="214">
        <f t="shared" si="15"/>
        <v>0</v>
      </c>
      <c r="BG149" s="214">
        <f t="shared" si="16"/>
        <v>0</v>
      </c>
      <c r="BH149" s="214">
        <f t="shared" si="17"/>
        <v>0</v>
      </c>
      <c r="BI149" s="214">
        <f t="shared" si="18"/>
        <v>0</v>
      </c>
      <c r="BJ149" s="14" t="s">
        <v>83</v>
      </c>
      <c r="BK149" s="214">
        <f t="shared" si="19"/>
        <v>0</v>
      </c>
      <c r="BL149" s="14" t="s">
        <v>132</v>
      </c>
      <c r="BM149" s="213" t="s">
        <v>499</v>
      </c>
    </row>
    <row r="150" spans="1:65" s="12" customFormat="1" ht="22.9" customHeight="1">
      <c r="B150" s="185"/>
      <c r="C150" s="186"/>
      <c r="D150" s="187" t="s">
        <v>74</v>
      </c>
      <c r="E150" s="199" t="s">
        <v>345</v>
      </c>
      <c r="F150" s="199" t="s">
        <v>346</v>
      </c>
      <c r="G150" s="186"/>
      <c r="H150" s="186"/>
      <c r="I150" s="189"/>
      <c r="J150" s="200">
        <f>BK150</f>
        <v>0</v>
      </c>
      <c r="K150" s="186"/>
      <c r="L150" s="191"/>
      <c r="M150" s="192"/>
      <c r="N150" s="193"/>
      <c r="O150" s="193"/>
      <c r="P150" s="194">
        <f>P151</f>
        <v>0</v>
      </c>
      <c r="Q150" s="193"/>
      <c r="R150" s="194">
        <f>R151</f>
        <v>0</v>
      </c>
      <c r="S150" s="193"/>
      <c r="T150" s="195">
        <f>T151</f>
        <v>0</v>
      </c>
      <c r="AR150" s="196" t="s">
        <v>83</v>
      </c>
      <c r="AT150" s="197" t="s">
        <v>74</v>
      </c>
      <c r="AU150" s="197" t="s">
        <v>83</v>
      </c>
      <c r="AY150" s="196" t="s">
        <v>126</v>
      </c>
      <c r="BK150" s="198">
        <f>BK151</f>
        <v>0</v>
      </c>
    </row>
    <row r="151" spans="1:65" s="2" customFormat="1" ht="48" customHeight="1">
      <c r="A151" s="31"/>
      <c r="B151" s="32"/>
      <c r="C151" s="201" t="s">
        <v>216</v>
      </c>
      <c r="D151" s="201" t="s">
        <v>128</v>
      </c>
      <c r="E151" s="202" t="s">
        <v>500</v>
      </c>
      <c r="F151" s="203" t="s">
        <v>501</v>
      </c>
      <c r="G151" s="204" t="s">
        <v>177</v>
      </c>
      <c r="H151" s="205">
        <v>3.53</v>
      </c>
      <c r="I151" s="206"/>
      <c r="J151" s="207">
        <f>ROUND(I151*H151,2)</f>
        <v>0</v>
      </c>
      <c r="K151" s="208"/>
      <c r="L151" s="36"/>
      <c r="M151" s="209" t="s">
        <v>1</v>
      </c>
      <c r="N151" s="210" t="s">
        <v>40</v>
      </c>
      <c r="O151" s="68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132</v>
      </c>
      <c r="AT151" s="213" t="s">
        <v>128</v>
      </c>
      <c r="AU151" s="213" t="s">
        <v>85</v>
      </c>
      <c r="AY151" s="14" t="s">
        <v>126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4" t="s">
        <v>83</v>
      </c>
      <c r="BK151" s="214">
        <f>ROUND(I151*H151,2)</f>
        <v>0</v>
      </c>
      <c r="BL151" s="14" t="s">
        <v>132</v>
      </c>
      <c r="BM151" s="213" t="s">
        <v>502</v>
      </c>
    </row>
    <row r="152" spans="1:65" s="12" customFormat="1" ht="25.9" customHeight="1">
      <c r="B152" s="185"/>
      <c r="C152" s="186"/>
      <c r="D152" s="187" t="s">
        <v>74</v>
      </c>
      <c r="E152" s="188" t="s">
        <v>503</v>
      </c>
      <c r="F152" s="188" t="s">
        <v>504</v>
      </c>
      <c r="G152" s="186"/>
      <c r="H152" s="186"/>
      <c r="I152" s="189"/>
      <c r="J152" s="190">
        <f>BK152</f>
        <v>0</v>
      </c>
      <c r="K152" s="186"/>
      <c r="L152" s="191"/>
      <c r="M152" s="192"/>
      <c r="N152" s="193"/>
      <c r="O152" s="193"/>
      <c r="P152" s="194">
        <f>P153+P156+P159+P162+P165</f>
        <v>0</v>
      </c>
      <c r="Q152" s="193"/>
      <c r="R152" s="194">
        <f>R153+R156+R159+R162+R165</f>
        <v>0.18452524999999997</v>
      </c>
      <c r="S152" s="193"/>
      <c r="T152" s="195">
        <f>T153+T156+T159+T162+T165</f>
        <v>0</v>
      </c>
      <c r="AR152" s="196" t="s">
        <v>85</v>
      </c>
      <c r="AT152" s="197" t="s">
        <v>74</v>
      </c>
      <c r="AU152" s="197" t="s">
        <v>75</v>
      </c>
      <c r="AY152" s="196" t="s">
        <v>126</v>
      </c>
      <c r="BK152" s="198">
        <f>BK153+BK156+BK159+BK162+BK165</f>
        <v>0</v>
      </c>
    </row>
    <row r="153" spans="1:65" s="12" customFormat="1" ht="22.9" customHeight="1">
      <c r="B153" s="185"/>
      <c r="C153" s="186"/>
      <c r="D153" s="187" t="s">
        <v>74</v>
      </c>
      <c r="E153" s="199" t="s">
        <v>505</v>
      </c>
      <c r="F153" s="199" t="s">
        <v>506</v>
      </c>
      <c r="G153" s="186"/>
      <c r="H153" s="186"/>
      <c r="I153" s="189"/>
      <c r="J153" s="200">
        <f>BK153</f>
        <v>0</v>
      </c>
      <c r="K153" s="186"/>
      <c r="L153" s="191"/>
      <c r="M153" s="192"/>
      <c r="N153" s="193"/>
      <c r="O153" s="193"/>
      <c r="P153" s="194">
        <f>SUM(P154:P155)</f>
        <v>0</v>
      </c>
      <c r="Q153" s="193"/>
      <c r="R153" s="194">
        <f>SUM(R154:R155)</f>
        <v>5.4965999999999999E-3</v>
      </c>
      <c r="S153" s="193"/>
      <c r="T153" s="195">
        <f>SUM(T154:T155)</f>
        <v>0</v>
      </c>
      <c r="AR153" s="196" t="s">
        <v>85</v>
      </c>
      <c r="AT153" s="197" t="s">
        <v>74</v>
      </c>
      <c r="AU153" s="197" t="s">
        <v>83</v>
      </c>
      <c r="AY153" s="196" t="s">
        <v>126</v>
      </c>
      <c r="BK153" s="198">
        <f>SUM(BK154:BK155)</f>
        <v>0</v>
      </c>
    </row>
    <row r="154" spans="1:65" s="2" customFormat="1" ht="24" customHeight="1">
      <c r="A154" s="31"/>
      <c r="B154" s="32"/>
      <c r="C154" s="201" t="s">
        <v>419</v>
      </c>
      <c r="D154" s="201" t="s">
        <v>128</v>
      </c>
      <c r="E154" s="202" t="s">
        <v>507</v>
      </c>
      <c r="F154" s="203" t="s">
        <v>508</v>
      </c>
      <c r="G154" s="204" t="s">
        <v>131</v>
      </c>
      <c r="H154" s="205">
        <v>1.125</v>
      </c>
      <c r="I154" s="206"/>
      <c r="J154" s="207">
        <f>ROUND(I154*H154,2)</f>
        <v>0</v>
      </c>
      <c r="K154" s="208"/>
      <c r="L154" s="36"/>
      <c r="M154" s="209" t="s">
        <v>1</v>
      </c>
      <c r="N154" s="210" t="s">
        <v>40</v>
      </c>
      <c r="O154" s="68"/>
      <c r="P154" s="211">
        <f>O154*H154</f>
        <v>0</v>
      </c>
      <c r="Q154" s="211">
        <v>4.0000000000000002E-4</v>
      </c>
      <c r="R154" s="211">
        <f>Q154*H154</f>
        <v>4.5000000000000004E-4</v>
      </c>
      <c r="S154" s="211">
        <v>0</v>
      </c>
      <c r="T154" s="212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191</v>
      </c>
      <c r="AT154" s="213" t="s">
        <v>128</v>
      </c>
      <c r="AU154" s="213" t="s">
        <v>85</v>
      </c>
      <c r="AY154" s="14" t="s">
        <v>126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4" t="s">
        <v>83</v>
      </c>
      <c r="BK154" s="214">
        <f>ROUND(I154*H154,2)</f>
        <v>0</v>
      </c>
      <c r="BL154" s="14" t="s">
        <v>191</v>
      </c>
      <c r="BM154" s="213" t="s">
        <v>509</v>
      </c>
    </row>
    <row r="155" spans="1:65" s="2" customFormat="1" ht="16.5" customHeight="1">
      <c r="A155" s="31"/>
      <c r="B155" s="32"/>
      <c r="C155" s="215" t="s">
        <v>433</v>
      </c>
      <c r="D155" s="215" t="s">
        <v>184</v>
      </c>
      <c r="E155" s="216" t="s">
        <v>510</v>
      </c>
      <c r="F155" s="217" t="s">
        <v>511</v>
      </c>
      <c r="G155" s="218" t="s">
        <v>131</v>
      </c>
      <c r="H155" s="219">
        <v>1.294</v>
      </c>
      <c r="I155" s="220"/>
      <c r="J155" s="221">
        <f>ROUND(I155*H155,2)</f>
        <v>0</v>
      </c>
      <c r="K155" s="222"/>
      <c r="L155" s="223"/>
      <c r="M155" s="224" t="s">
        <v>1</v>
      </c>
      <c r="N155" s="225" t="s">
        <v>40</v>
      </c>
      <c r="O155" s="68"/>
      <c r="P155" s="211">
        <f>O155*H155</f>
        <v>0</v>
      </c>
      <c r="Q155" s="211">
        <v>3.8999999999999998E-3</v>
      </c>
      <c r="R155" s="211">
        <f>Q155*H155</f>
        <v>5.0466E-3</v>
      </c>
      <c r="S155" s="211">
        <v>0</v>
      </c>
      <c r="T155" s="21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512</v>
      </c>
      <c r="AT155" s="213" t="s">
        <v>184</v>
      </c>
      <c r="AU155" s="213" t="s">
        <v>85</v>
      </c>
      <c r="AY155" s="14" t="s">
        <v>126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4" t="s">
        <v>83</v>
      </c>
      <c r="BK155" s="214">
        <f>ROUND(I155*H155,2)</f>
        <v>0</v>
      </c>
      <c r="BL155" s="14" t="s">
        <v>191</v>
      </c>
      <c r="BM155" s="213" t="s">
        <v>513</v>
      </c>
    </row>
    <row r="156" spans="1:65" s="12" customFormat="1" ht="22.9" customHeight="1">
      <c r="B156" s="185"/>
      <c r="C156" s="186"/>
      <c r="D156" s="187" t="s">
        <v>74</v>
      </c>
      <c r="E156" s="199" t="s">
        <v>514</v>
      </c>
      <c r="F156" s="199" t="s">
        <v>515</v>
      </c>
      <c r="G156" s="186"/>
      <c r="H156" s="186"/>
      <c r="I156" s="189"/>
      <c r="J156" s="200">
        <f>BK156</f>
        <v>0</v>
      </c>
      <c r="K156" s="186"/>
      <c r="L156" s="191"/>
      <c r="M156" s="192"/>
      <c r="N156" s="193"/>
      <c r="O156" s="193"/>
      <c r="P156" s="194">
        <f>SUM(P157:P158)</f>
        <v>0</v>
      </c>
      <c r="Q156" s="193"/>
      <c r="R156" s="194">
        <f>SUM(R157:R158)</f>
        <v>6.4683649999999995E-2</v>
      </c>
      <c r="S156" s="193"/>
      <c r="T156" s="195">
        <f>SUM(T157:T158)</f>
        <v>0</v>
      </c>
      <c r="AR156" s="196" t="s">
        <v>85</v>
      </c>
      <c r="AT156" s="197" t="s">
        <v>74</v>
      </c>
      <c r="AU156" s="197" t="s">
        <v>83</v>
      </c>
      <c r="AY156" s="196" t="s">
        <v>126</v>
      </c>
      <c r="BK156" s="198">
        <f>SUM(BK157:BK158)</f>
        <v>0</v>
      </c>
    </row>
    <row r="157" spans="1:65" s="2" customFormat="1" ht="36" customHeight="1">
      <c r="A157" s="31"/>
      <c r="B157" s="32"/>
      <c r="C157" s="201" t="s">
        <v>179</v>
      </c>
      <c r="D157" s="201" t="s">
        <v>128</v>
      </c>
      <c r="E157" s="202" t="s">
        <v>516</v>
      </c>
      <c r="F157" s="203" t="s">
        <v>517</v>
      </c>
      <c r="G157" s="204" t="s">
        <v>131</v>
      </c>
      <c r="H157" s="205">
        <v>11.984999999999999</v>
      </c>
      <c r="I157" s="206"/>
      <c r="J157" s="207">
        <f>ROUND(I157*H157,2)</f>
        <v>0</v>
      </c>
      <c r="K157" s="208"/>
      <c r="L157" s="36"/>
      <c r="M157" s="209" t="s">
        <v>1</v>
      </c>
      <c r="N157" s="210" t="s">
        <v>40</v>
      </c>
      <c r="O157" s="68"/>
      <c r="P157" s="211">
        <f>O157*H157</f>
        <v>0</v>
      </c>
      <c r="Q157" s="211">
        <v>5.0899999999999999E-3</v>
      </c>
      <c r="R157" s="211">
        <f>Q157*H157</f>
        <v>6.1003649999999993E-2</v>
      </c>
      <c r="S157" s="211">
        <v>0</v>
      </c>
      <c r="T157" s="212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191</v>
      </c>
      <c r="AT157" s="213" t="s">
        <v>128</v>
      </c>
      <c r="AU157" s="213" t="s">
        <v>85</v>
      </c>
      <c r="AY157" s="14" t="s">
        <v>126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4" t="s">
        <v>83</v>
      </c>
      <c r="BK157" s="214">
        <f>ROUND(I157*H157,2)</f>
        <v>0</v>
      </c>
      <c r="BL157" s="14" t="s">
        <v>191</v>
      </c>
      <c r="BM157" s="213" t="s">
        <v>518</v>
      </c>
    </row>
    <row r="158" spans="1:65" s="2" customFormat="1" ht="36" customHeight="1">
      <c r="A158" s="31"/>
      <c r="B158" s="32"/>
      <c r="C158" s="201" t="s">
        <v>183</v>
      </c>
      <c r="D158" s="201" t="s">
        <v>128</v>
      </c>
      <c r="E158" s="202" t="s">
        <v>519</v>
      </c>
      <c r="F158" s="203" t="s">
        <v>520</v>
      </c>
      <c r="G158" s="204" t="s">
        <v>143</v>
      </c>
      <c r="H158" s="205">
        <v>2</v>
      </c>
      <c r="I158" s="206"/>
      <c r="J158" s="207">
        <f>ROUND(I158*H158,2)</f>
        <v>0</v>
      </c>
      <c r="K158" s="208"/>
      <c r="L158" s="36"/>
      <c r="M158" s="209" t="s">
        <v>1</v>
      </c>
      <c r="N158" s="210" t="s">
        <v>40</v>
      </c>
      <c r="O158" s="68"/>
      <c r="P158" s="211">
        <f>O158*H158</f>
        <v>0</v>
      </c>
      <c r="Q158" s="211">
        <v>1.8400000000000001E-3</v>
      </c>
      <c r="R158" s="211">
        <f>Q158*H158</f>
        <v>3.6800000000000001E-3</v>
      </c>
      <c r="S158" s="211">
        <v>0</v>
      </c>
      <c r="T158" s="212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191</v>
      </c>
      <c r="AT158" s="213" t="s">
        <v>128</v>
      </c>
      <c r="AU158" s="213" t="s">
        <v>85</v>
      </c>
      <c r="AY158" s="14" t="s">
        <v>126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4" t="s">
        <v>83</v>
      </c>
      <c r="BK158" s="214">
        <f>ROUND(I158*H158,2)</f>
        <v>0</v>
      </c>
      <c r="BL158" s="14" t="s">
        <v>191</v>
      </c>
      <c r="BM158" s="213" t="s">
        <v>521</v>
      </c>
    </row>
    <row r="159" spans="1:65" s="12" customFormat="1" ht="22.9" customHeight="1">
      <c r="B159" s="185"/>
      <c r="C159" s="186"/>
      <c r="D159" s="187" t="s">
        <v>74</v>
      </c>
      <c r="E159" s="199" t="s">
        <v>522</v>
      </c>
      <c r="F159" s="199" t="s">
        <v>523</v>
      </c>
      <c r="G159" s="186"/>
      <c r="H159" s="186"/>
      <c r="I159" s="189"/>
      <c r="J159" s="200">
        <f>BK159</f>
        <v>0</v>
      </c>
      <c r="K159" s="186"/>
      <c r="L159" s="191"/>
      <c r="M159" s="192"/>
      <c r="N159" s="193"/>
      <c r="O159" s="193"/>
      <c r="P159" s="194">
        <f>SUM(P160:P161)</f>
        <v>0</v>
      </c>
      <c r="Q159" s="193"/>
      <c r="R159" s="194">
        <f>SUM(R160:R161)</f>
        <v>4.512E-2</v>
      </c>
      <c r="S159" s="193"/>
      <c r="T159" s="195">
        <f>SUM(T160:T161)</f>
        <v>0</v>
      </c>
      <c r="AR159" s="196" t="s">
        <v>85</v>
      </c>
      <c r="AT159" s="197" t="s">
        <v>74</v>
      </c>
      <c r="AU159" s="197" t="s">
        <v>83</v>
      </c>
      <c r="AY159" s="196" t="s">
        <v>126</v>
      </c>
      <c r="BK159" s="198">
        <f>SUM(BK160:BK161)</f>
        <v>0</v>
      </c>
    </row>
    <row r="160" spans="1:65" s="2" customFormat="1" ht="36" customHeight="1">
      <c r="A160" s="31"/>
      <c r="B160" s="32"/>
      <c r="C160" s="201" t="s">
        <v>8</v>
      </c>
      <c r="D160" s="201" t="s">
        <v>128</v>
      </c>
      <c r="E160" s="202" t="s">
        <v>524</v>
      </c>
      <c r="F160" s="203" t="s">
        <v>525</v>
      </c>
      <c r="G160" s="204" t="s">
        <v>143</v>
      </c>
      <c r="H160" s="205">
        <v>2</v>
      </c>
      <c r="I160" s="206"/>
      <c r="J160" s="207">
        <f>ROUND(I160*H160,2)</f>
        <v>0</v>
      </c>
      <c r="K160" s="208"/>
      <c r="L160" s="36"/>
      <c r="M160" s="209" t="s">
        <v>1</v>
      </c>
      <c r="N160" s="210" t="s">
        <v>40</v>
      </c>
      <c r="O160" s="68"/>
      <c r="P160" s="211">
        <f>O160*H160</f>
        <v>0</v>
      </c>
      <c r="Q160" s="211">
        <v>6.0000000000000002E-5</v>
      </c>
      <c r="R160" s="211">
        <f>Q160*H160</f>
        <v>1.2E-4</v>
      </c>
      <c r="S160" s="211">
        <v>0</v>
      </c>
      <c r="T160" s="212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191</v>
      </c>
      <c r="AT160" s="213" t="s">
        <v>128</v>
      </c>
      <c r="AU160" s="213" t="s">
        <v>85</v>
      </c>
      <c r="AY160" s="14" t="s">
        <v>126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4" t="s">
        <v>83</v>
      </c>
      <c r="BK160" s="214">
        <f>ROUND(I160*H160,2)</f>
        <v>0</v>
      </c>
      <c r="BL160" s="14" t="s">
        <v>191</v>
      </c>
      <c r="BM160" s="213" t="s">
        <v>526</v>
      </c>
    </row>
    <row r="161" spans="1:65" s="2" customFormat="1" ht="24" customHeight="1">
      <c r="A161" s="31"/>
      <c r="B161" s="32"/>
      <c r="C161" s="215" t="s">
        <v>191</v>
      </c>
      <c r="D161" s="215" t="s">
        <v>184</v>
      </c>
      <c r="E161" s="216" t="s">
        <v>527</v>
      </c>
      <c r="F161" s="217" t="s">
        <v>528</v>
      </c>
      <c r="G161" s="218" t="s">
        <v>293</v>
      </c>
      <c r="H161" s="219">
        <v>1</v>
      </c>
      <c r="I161" s="220"/>
      <c r="J161" s="221">
        <f>ROUND(I161*H161,2)</f>
        <v>0</v>
      </c>
      <c r="K161" s="222"/>
      <c r="L161" s="223"/>
      <c r="M161" s="224" t="s">
        <v>1</v>
      </c>
      <c r="N161" s="225" t="s">
        <v>40</v>
      </c>
      <c r="O161" s="68"/>
      <c r="P161" s="211">
        <f>O161*H161</f>
        <v>0</v>
      </c>
      <c r="Q161" s="211">
        <v>4.4999999999999998E-2</v>
      </c>
      <c r="R161" s="211">
        <f>Q161*H161</f>
        <v>4.4999999999999998E-2</v>
      </c>
      <c r="S161" s="211">
        <v>0</v>
      </c>
      <c r="T161" s="212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512</v>
      </c>
      <c r="AT161" s="213" t="s">
        <v>184</v>
      </c>
      <c r="AU161" s="213" t="s">
        <v>85</v>
      </c>
      <c r="AY161" s="14" t="s">
        <v>126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4" t="s">
        <v>83</v>
      </c>
      <c r="BK161" s="214">
        <f>ROUND(I161*H161,2)</f>
        <v>0</v>
      </c>
      <c r="BL161" s="14" t="s">
        <v>191</v>
      </c>
      <c r="BM161" s="213" t="s">
        <v>529</v>
      </c>
    </row>
    <row r="162" spans="1:65" s="12" customFormat="1" ht="22.9" customHeight="1">
      <c r="B162" s="185"/>
      <c r="C162" s="186"/>
      <c r="D162" s="187" t="s">
        <v>74</v>
      </c>
      <c r="E162" s="199" t="s">
        <v>530</v>
      </c>
      <c r="F162" s="199" t="s">
        <v>531</v>
      </c>
      <c r="G162" s="186"/>
      <c r="H162" s="186"/>
      <c r="I162" s="189"/>
      <c r="J162" s="200">
        <f>BK162</f>
        <v>0</v>
      </c>
      <c r="K162" s="186"/>
      <c r="L162" s="191"/>
      <c r="M162" s="192"/>
      <c r="N162" s="193"/>
      <c r="O162" s="193"/>
      <c r="P162" s="194">
        <f>SUM(P163:P164)</f>
        <v>0</v>
      </c>
      <c r="Q162" s="193"/>
      <c r="R162" s="194">
        <f>SUM(R163:R164)</f>
        <v>4.7924999999999995E-2</v>
      </c>
      <c r="S162" s="193"/>
      <c r="T162" s="195">
        <f>SUM(T163:T164)</f>
        <v>0</v>
      </c>
      <c r="AR162" s="196" t="s">
        <v>85</v>
      </c>
      <c r="AT162" s="197" t="s">
        <v>74</v>
      </c>
      <c r="AU162" s="197" t="s">
        <v>83</v>
      </c>
      <c r="AY162" s="196" t="s">
        <v>126</v>
      </c>
      <c r="BK162" s="198">
        <f>SUM(BK163:BK164)</f>
        <v>0</v>
      </c>
    </row>
    <row r="163" spans="1:65" s="2" customFormat="1" ht="36" customHeight="1">
      <c r="A163" s="31"/>
      <c r="B163" s="32"/>
      <c r="C163" s="201" t="s">
        <v>170</v>
      </c>
      <c r="D163" s="201" t="s">
        <v>128</v>
      </c>
      <c r="E163" s="202" t="s">
        <v>532</v>
      </c>
      <c r="F163" s="203" t="s">
        <v>533</v>
      </c>
      <c r="G163" s="204" t="s">
        <v>131</v>
      </c>
      <c r="H163" s="205">
        <v>106.5</v>
      </c>
      <c r="I163" s="206"/>
      <c r="J163" s="207">
        <f>ROUND(I163*H163,2)</f>
        <v>0</v>
      </c>
      <c r="K163" s="208"/>
      <c r="L163" s="36"/>
      <c r="M163" s="209" t="s">
        <v>1</v>
      </c>
      <c r="N163" s="210" t="s">
        <v>40</v>
      </c>
      <c r="O163" s="68"/>
      <c r="P163" s="211">
        <f>O163*H163</f>
        <v>0</v>
      </c>
      <c r="Q163" s="211">
        <v>4.2000000000000002E-4</v>
      </c>
      <c r="R163" s="211">
        <f>Q163*H163</f>
        <v>4.4729999999999999E-2</v>
      </c>
      <c r="S163" s="211">
        <v>0</v>
      </c>
      <c r="T163" s="212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191</v>
      </c>
      <c r="AT163" s="213" t="s">
        <v>128</v>
      </c>
      <c r="AU163" s="213" t="s">
        <v>85</v>
      </c>
      <c r="AY163" s="14" t="s">
        <v>126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4" t="s">
        <v>83</v>
      </c>
      <c r="BK163" s="214">
        <f>ROUND(I163*H163,2)</f>
        <v>0</v>
      </c>
      <c r="BL163" s="14" t="s">
        <v>191</v>
      </c>
      <c r="BM163" s="213" t="s">
        <v>534</v>
      </c>
    </row>
    <row r="164" spans="1:65" s="2" customFormat="1" ht="48" customHeight="1">
      <c r="A164" s="31"/>
      <c r="B164" s="32"/>
      <c r="C164" s="201" t="s">
        <v>174</v>
      </c>
      <c r="D164" s="201" t="s">
        <v>128</v>
      </c>
      <c r="E164" s="202" t="s">
        <v>535</v>
      </c>
      <c r="F164" s="203" t="s">
        <v>536</v>
      </c>
      <c r="G164" s="204" t="s">
        <v>131</v>
      </c>
      <c r="H164" s="205">
        <v>106.5</v>
      </c>
      <c r="I164" s="206"/>
      <c r="J164" s="207">
        <f>ROUND(I164*H164,2)</f>
        <v>0</v>
      </c>
      <c r="K164" s="208"/>
      <c r="L164" s="36"/>
      <c r="M164" s="209" t="s">
        <v>1</v>
      </c>
      <c r="N164" s="210" t="s">
        <v>40</v>
      </c>
      <c r="O164" s="68"/>
      <c r="P164" s="211">
        <f>O164*H164</f>
        <v>0</v>
      </c>
      <c r="Q164" s="211">
        <v>3.0000000000000001E-5</v>
      </c>
      <c r="R164" s="211">
        <f>Q164*H164</f>
        <v>3.1949999999999999E-3</v>
      </c>
      <c r="S164" s="211">
        <v>0</v>
      </c>
      <c r="T164" s="212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191</v>
      </c>
      <c r="AT164" s="213" t="s">
        <v>128</v>
      </c>
      <c r="AU164" s="213" t="s">
        <v>85</v>
      </c>
      <c r="AY164" s="14" t="s">
        <v>126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4" t="s">
        <v>83</v>
      </c>
      <c r="BK164" s="214">
        <f>ROUND(I164*H164,2)</f>
        <v>0</v>
      </c>
      <c r="BL164" s="14" t="s">
        <v>191</v>
      </c>
      <c r="BM164" s="213" t="s">
        <v>537</v>
      </c>
    </row>
    <row r="165" spans="1:65" s="12" customFormat="1" ht="22.9" customHeight="1">
      <c r="B165" s="185"/>
      <c r="C165" s="186"/>
      <c r="D165" s="187" t="s">
        <v>74</v>
      </c>
      <c r="E165" s="199" t="s">
        <v>538</v>
      </c>
      <c r="F165" s="199" t="s">
        <v>539</v>
      </c>
      <c r="G165" s="186"/>
      <c r="H165" s="186"/>
      <c r="I165" s="189"/>
      <c r="J165" s="200">
        <f>BK165</f>
        <v>0</v>
      </c>
      <c r="K165" s="186"/>
      <c r="L165" s="191"/>
      <c r="M165" s="192"/>
      <c r="N165" s="193"/>
      <c r="O165" s="193"/>
      <c r="P165" s="194">
        <f>P166</f>
        <v>0</v>
      </c>
      <c r="Q165" s="193"/>
      <c r="R165" s="194">
        <f>R166</f>
        <v>2.1299999999999999E-2</v>
      </c>
      <c r="S165" s="193"/>
      <c r="T165" s="195">
        <f>T166</f>
        <v>0</v>
      </c>
      <c r="AR165" s="196" t="s">
        <v>85</v>
      </c>
      <c r="AT165" s="197" t="s">
        <v>74</v>
      </c>
      <c r="AU165" s="197" t="s">
        <v>83</v>
      </c>
      <c r="AY165" s="196" t="s">
        <v>126</v>
      </c>
      <c r="BK165" s="198">
        <f>BK166</f>
        <v>0</v>
      </c>
    </row>
    <row r="166" spans="1:65" s="2" customFormat="1" ht="24" customHeight="1">
      <c r="A166" s="31"/>
      <c r="B166" s="32"/>
      <c r="C166" s="201" t="s">
        <v>166</v>
      </c>
      <c r="D166" s="201" t="s">
        <v>128</v>
      </c>
      <c r="E166" s="202" t="s">
        <v>540</v>
      </c>
      <c r="F166" s="203" t="s">
        <v>541</v>
      </c>
      <c r="G166" s="204" t="s">
        <v>131</v>
      </c>
      <c r="H166" s="205">
        <v>106.5</v>
      </c>
      <c r="I166" s="206"/>
      <c r="J166" s="207">
        <f>ROUND(I166*H166,2)</f>
        <v>0</v>
      </c>
      <c r="K166" s="208"/>
      <c r="L166" s="36"/>
      <c r="M166" s="226" t="s">
        <v>1</v>
      </c>
      <c r="N166" s="227" t="s">
        <v>40</v>
      </c>
      <c r="O166" s="228"/>
      <c r="P166" s="229">
        <f>O166*H166</f>
        <v>0</v>
      </c>
      <c r="Q166" s="229">
        <v>2.0000000000000001E-4</v>
      </c>
      <c r="R166" s="229">
        <f>Q166*H166</f>
        <v>2.1299999999999999E-2</v>
      </c>
      <c r="S166" s="229">
        <v>0</v>
      </c>
      <c r="T166" s="23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191</v>
      </c>
      <c r="AT166" s="213" t="s">
        <v>128</v>
      </c>
      <c r="AU166" s="213" t="s">
        <v>85</v>
      </c>
      <c r="AY166" s="14" t="s">
        <v>126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4" t="s">
        <v>83</v>
      </c>
      <c r="BK166" s="214">
        <f>ROUND(I166*H166,2)</f>
        <v>0</v>
      </c>
      <c r="BL166" s="14" t="s">
        <v>191</v>
      </c>
      <c r="BM166" s="213" t="s">
        <v>542</v>
      </c>
    </row>
    <row r="167" spans="1:65" s="2" customFormat="1" ht="6.95" customHeight="1">
      <c r="A167" s="31"/>
      <c r="B167" s="51"/>
      <c r="C167" s="52"/>
      <c r="D167" s="52"/>
      <c r="E167" s="52"/>
      <c r="F167" s="52"/>
      <c r="G167" s="52"/>
      <c r="H167" s="52"/>
      <c r="I167" s="149"/>
      <c r="J167" s="52"/>
      <c r="K167" s="52"/>
      <c r="L167" s="36"/>
      <c r="M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</sheetData>
  <sheetProtection algorithmName="SHA-512" hashValue="oA7zcVQcdpAxjmAPv5u+5GRyiaJXI16v5ALcFPVpD0b8CZqK3UBZyJwxL2FaKW1ls2dr7+xPWUeZj5BI65emmA==" saltValue="c7Z7u3JpVXDry3gnh0WL/0ibYte5DffC6JF18n2HDv7MRBXmzq+5mLl1DbTAO3TWCu5TBB7wPyPpygwfY9jGOw==" spinCount="100000" sheet="1" objects="1" scenarios="1" formatColumns="0" formatRows="0" autoFilter="0"/>
  <autoFilter ref="C127:K166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94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85</v>
      </c>
    </row>
    <row r="4" spans="1:46" s="1" customFormat="1" ht="24.95" customHeight="1">
      <c r="B4" s="17"/>
      <c r="D4" s="109" t="s">
        <v>95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2" t="str">
        <f>'Rekapitulace stavby'!K6</f>
        <v>Úprava prostranství Tržnice ulice Vnoučkova Benešov</v>
      </c>
      <c r="F7" s="273"/>
      <c r="G7" s="273"/>
      <c r="H7" s="273"/>
      <c r="I7" s="105"/>
      <c r="L7" s="17"/>
    </row>
    <row r="8" spans="1:46" s="2" customFormat="1" ht="12" customHeight="1">
      <c r="A8" s="31"/>
      <c r="B8" s="36"/>
      <c r="C8" s="31"/>
      <c r="D8" s="111" t="s">
        <v>96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4" t="s">
        <v>543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11. 7. 2019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32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">
        <v>33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34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35</v>
      </c>
      <c r="E30" s="31"/>
      <c r="F30" s="31"/>
      <c r="G30" s="31"/>
      <c r="H30" s="31"/>
      <c r="I30" s="112"/>
      <c r="J30" s="123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37</v>
      </c>
      <c r="G32" s="31"/>
      <c r="H32" s="31"/>
      <c r="I32" s="125" t="s">
        <v>36</v>
      </c>
      <c r="J32" s="124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39</v>
      </c>
      <c r="E33" s="111" t="s">
        <v>40</v>
      </c>
      <c r="F33" s="127">
        <f>ROUND((SUM(BE118:BE125)),  2)</f>
        <v>0</v>
      </c>
      <c r="G33" s="31"/>
      <c r="H33" s="31"/>
      <c r="I33" s="128">
        <v>0.21</v>
      </c>
      <c r="J33" s="127">
        <f>ROUND(((SUM(BE118:BE125))*I33),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41</v>
      </c>
      <c r="F34" s="127">
        <f>ROUND((SUM(BF118:BF125)),  2)</f>
        <v>0</v>
      </c>
      <c r="G34" s="31"/>
      <c r="H34" s="31"/>
      <c r="I34" s="128">
        <v>0.15</v>
      </c>
      <c r="J34" s="127">
        <f>ROUND(((SUM(BF118:BF125))*I34),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42</v>
      </c>
      <c r="F35" s="127">
        <f>ROUND((SUM(BG118:BG125)),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43</v>
      </c>
      <c r="F36" s="127">
        <f>ROUND((SUM(BH118:BH125)),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44</v>
      </c>
      <c r="F37" s="127">
        <f>ROUND((SUM(BI118:BI125)),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48</v>
      </c>
      <c r="E50" s="138"/>
      <c r="F50" s="138"/>
      <c r="G50" s="137" t="s">
        <v>49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50</v>
      </c>
      <c r="E61" s="141"/>
      <c r="F61" s="142" t="s">
        <v>51</v>
      </c>
      <c r="G61" s="140" t="s">
        <v>50</v>
      </c>
      <c r="H61" s="141"/>
      <c r="I61" s="143"/>
      <c r="J61" s="144" t="s">
        <v>51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52</v>
      </c>
      <c r="E65" s="145"/>
      <c r="F65" s="145"/>
      <c r="G65" s="137" t="s">
        <v>53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50</v>
      </c>
      <c r="E76" s="141"/>
      <c r="F76" s="142" t="s">
        <v>51</v>
      </c>
      <c r="G76" s="140" t="s">
        <v>50</v>
      </c>
      <c r="H76" s="141"/>
      <c r="I76" s="143"/>
      <c r="J76" s="144" t="s">
        <v>51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9" t="str">
        <f>E7</f>
        <v>Úprava prostranství Tržnice ulice Vnoučkova Benešov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96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1" t="str">
        <f>E9</f>
        <v xml:space="preserve">04 - Vedlejší a ostatní náklady 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Benešov </v>
      </c>
      <c r="G89" s="33"/>
      <c r="H89" s="33"/>
      <c r="I89" s="114" t="s">
        <v>22</v>
      </c>
      <c r="J89" s="63" t="str">
        <f>IF(J12="","",J12)</f>
        <v>11. 7. 2019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7.95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32</v>
      </c>
      <c r="J92" s="29" t="str">
        <f>E24</f>
        <v xml:space="preserve">Ing. Roman Tichovský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99</v>
      </c>
      <c r="D94" s="154"/>
      <c r="E94" s="154"/>
      <c r="F94" s="154"/>
      <c r="G94" s="154"/>
      <c r="H94" s="154"/>
      <c r="I94" s="155"/>
      <c r="J94" s="156" t="s">
        <v>100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101</v>
      </c>
      <c r="D96" s="33"/>
      <c r="E96" s="33"/>
      <c r="F96" s="33"/>
      <c r="G96" s="33"/>
      <c r="H96" s="33"/>
      <c r="I96" s="112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5" customHeight="1">
      <c r="B97" s="158"/>
      <c r="C97" s="159"/>
      <c r="D97" s="160" t="s">
        <v>544</v>
      </c>
      <c r="E97" s="161"/>
      <c r="F97" s="161"/>
      <c r="G97" s="161"/>
      <c r="H97" s="161"/>
      <c r="I97" s="162"/>
      <c r="J97" s="163">
        <f>J123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545</v>
      </c>
      <c r="E98" s="168"/>
      <c r="F98" s="168"/>
      <c r="G98" s="168"/>
      <c r="H98" s="168"/>
      <c r="I98" s="169"/>
      <c r="J98" s="170">
        <f>J124</f>
        <v>0</v>
      </c>
      <c r="K98" s="166"/>
      <c r="L98" s="171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112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149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152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111</v>
      </c>
      <c r="D105" s="33"/>
      <c r="E105" s="33"/>
      <c r="F105" s="33"/>
      <c r="G105" s="33"/>
      <c r="H105" s="33"/>
      <c r="I105" s="112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112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79" t="str">
        <f>E7</f>
        <v>Úprava prostranství Tržnice ulice Vnoučkova Benešov</v>
      </c>
      <c r="F108" s="280"/>
      <c r="G108" s="280"/>
      <c r="H108" s="280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96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1" t="str">
        <f>E9</f>
        <v xml:space="preserve">04 - Vedlejší a ostatní náklady </v>
      </c>
      <c r="F110" s="281"/>
      <c r="G110" s="281"/>
      <c r="H110" s="281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Benešov </v>
      </c>
      <c r="G112" s="33"/>
      <c r="H112" s="33"/>
      <c r="I112" s="114" t="s">
        <v>22</v>
      </c>
      <c r="J112" s="63" t="str">
        <f>IF(J12="","",J12)</f>
        <v>11. 7. 2019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114" t="s">
        <v>30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7.95" customHeight="1">
      <c r="A115" s="31"/>
      <c r="B115" s="32"/>
      <c r="C115" s="26" t="s">
        <v>28</v>
      </c>
      <c r="D115" s="33"/>
      <c r="E115" s="33"/>
      <c r="F115" s="24" t="str">
        <f>IF(E18="","",E18)</f>
        <v>Vyplň údaj</v>
      </c>
      <c r="G115" s="33"/>
      <c r="H115" s="33"/>
      <c r="I115" s="114" t="s">
        <v>32</v>
      </c>
      <c r="J115" s="29" t="str">
        <f>E24</f>
        <v xml:space="preserve">Ing. Roman Tichovský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72"/>
      <c r="B117" s="173"/>
      <c r="C117" s="174" t="s">
        <v>112</v>
      </c>
      <c r="D117" s="175" t="s">
        <v>60</v>
      </c>
      <c r="E117" s="175" t="s">
        <v>56</v>
      </c>
      <c r="F117" s="175" t="s">
        <v>57</v>
      </c>
      <c r="G117" s="175" t="s">
        <v>113</v>
      </c>
      <c r="H117" s="175" t="s">
        <v>114</v>
      </c>
      <c r="I117" s="176" t="s">
        <v>115</v>
      </c>
      <c r="J117" s="177" t="s">
        <v>100</v>
      </c>
      <c r="K117" s="178" t="s">
        <v>116</v>
      </c>
      <c r="L117" s="179"/>
      <c r="M117" s="72" t="s">
        <v>1</v>
      </c>
      <c r="N117" s="73" t="s">
        <v>39</v>
      </c>
      <c r="O117" s="73" t="s">
        <v>117</v>
      </c>
      <c r="P117" s="73" t="s">
        <v>118</v>
      </c>
      <c r="Q117" s="73" t="s">
        <v>119</v>
      </c>
      <c r="R117" s="73" t="s">
        <v>120</v>
      </c>
      <c r="S117" s="73" t="s">
        <v>121</v>
      </c>
      <c r="T117" s="74" t="s">
        <v>122</v>
      </c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</row>
    <row r="118" spans="1:65" s="2" customFormat="1" ht="22.9" customHeight="1">
      <c r="A118" s="31"/>
      <c r="B118" s="32"/>
      <c r="C118" s="79" t="s">
        <v>123</v>
      </c>
      <c r="D118" s="33"/>
      <c r="E118" s="33"/>
      <c r="F118" s="33"/>
      <c r="G118" s="33"/>
      <c r="H118" s="33"/>
      <c r="I118" s="112"/>
      <c r="J118" s="180">
        <f>BK118</f>
        <v>0</v>
      </c>
      <c r="K118" s="33"/>
      <c r="L118" s="36"/>
      <c r="M118" s="75"/>
      <c r="N118" s="181"/>
      <c r="O118" s="76"/>
      <c r="P118" s="182">
        <f>P119+SUM(P120:P123)</f>
        <v>0</v>
      </c>
      <c r="Q118" s="76"/>
      <c r="R118" s="182">
        <f>R119+SUM(R120:R123)</f>
        <v>0</v>
      </c>
      <c r="S118" s="76"/>
      <c r="T118" s="183">
        <f>T119+SUM(T120:T123)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74</v>
      </c>
      <c r="AU118" s="14" t="s">
        <v>102</v>
      </c>
      <c r="BK118" s="184">
        <f>BK119+SUM(BK120:BK123)</f>
        <v>0</v>
      </c>
    </row>
    <row r="119" spans="1:65" s="2" customFormat="1" ht="24" customHeight="1">
      <c r="A119" s="31"/>
      <c r="B119" s="32"/>
      <c r="C119" s="201" t="s">
        <v>83</v>
      </c>
      <c r="D119" s="201" t="s">
        <v>128</v>
      </c>
      <c r="E119" s="202" t="s">
        <v>546</v>
      </c>
      <c r="F119" s="203" t="s">
        <v>547</v>
      </c>
      <c r="G119" s="204" t="s">
        <v>548</v>
      </c>
      <c r="H119" s="205">
        <v>1</v>
      </c>
      <c r="I119" s="206"/>
      <c r="J119" s="207">
        <f>ROUND(I119*H119,2)</f>
        <v>0</v>
      </c>
      <c r="K119" s="208"/>
      <c r="L119" s="36"/>
      <c r="M119" s="209" t="s">
        <v>1</v>
      </c>
      <c r="N119" s="210" t="s">
        <v>40</v>
      </c>
      <c r="O119" s="68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213" t="s">
        <v>132</v>
      </c>
      <c r="AT119" s="213" t="s">
        <v>128</v>
      </c>
      <c r="AU119" s="213" t="s">
        <v>75</v>
      </c>
      <c r="AY119" s="14" t="s">
        <v>126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4" t="s">
        <v>83</v>
      </c>
      <c r="BK119" s="214">
        <f>ROUND(I119*H119,2)</f>
        <v>0</v>
      </c>
      <c r="BL119" s="14" t="s">
        <v>132</v>
      </c>
      <c r="BM119" s="213" t="s">
        <v>549</v>
      </c>
    </row>
    <row r="120" spans="1:65" s="2" customFormat="1" ht="24" customHeight="1">
      <c r="A120" s="31"/>
      <c r="B120" s="32"/>
      <c r="C120" s="201" t="s">
        <v>85</v>
      </c>
      <c r="D120" s="201" t="s">
        <v>128</v>
      </c>
      <c r="E120" s="202" t="s">
        <v>550</v>
      </c>
      <c r="F120" s="203" t="s">
        <v>551</v>
      </c>
      <c r="G120" s="204" t="s">
        <v>548</v>
      </c>
      <c r="H120" s="205">
        <v>1</v>
      </c>
      <c r="I120" s="206"/>
      <c r="J120" s="207">
        <f>ROUND(I120*H120,2)</f>
        <v>0</v>
      </c>
      <c r="K120" s="208"/>
      <c r="L120" s="36"/>
      <c r="M120" s="209" t="s">
        <v>1</v>
      </c>
      <c r="N120" s="210" t="s">
        <v>40</v>
      </c>
      <c r="O120" s="68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213" t="s">
        <v>132</v>
      </c>
      <c r="AT120" s="213" t="s">
        <v>128</v>
      </c>
      <c r="AU120" s="213" t="s">
        <v>75</v>
      </c>
      <c r="AY120" s="14" t="s">
        <v>126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4" t="s">
        <v>83</v>
      </c>
      <c r="BK120" s="214">
        <f>ROUND(I120*H120,2)</f>
        <v>0</v>
      </c>
      <c r="BL120" s="14" t="s">
        <v>132</v>
      </c>
      <c r="BM120" s="213" t="s">
        <v>552</v>
      </c>
    </row>
    <row r="121" spans="1:65" s="2" customFormat="1" ht="24" customHeight="1">
      <c r="A121" s="31"/>
      <c r="B121" s="32"/>
      <c r="C121" s="201" t="s">
        <v>132</v>
      </c>
      <c r="D121" s="201" t="s">
        <v>128</v>
      </c>
      <c r="E121" s="202" t="s">
        <v>553</v>
      </c>
      <c r="F121" s="203" t="s">
        <v>554</v>
      </c>
      <c r="G121" s="204" t="s">
        <v>548</v>
      </c>
      <c r="H121" s="205">
        <v>1</v>
      </c>
      <c r="I121" s="206"/>
      <c r="J121" s="207">
        <f>ROUND(I121*H121,2)</f>
        <v>0</v>
      </c>
      <c r="K121" s="208"/>
      <c r="L121" s="36"/>
      <c r="M121" s="209" t="s">
        <v>1</v>
      </c>
      <c r="N121" s="210" t="s">
        <v>40</v>
      </c>
      <c r="O121" s="68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213" t="s">
        <v>132</v>
      </c>
      <c r="AT121" s="213" t="s">
        <v>128</v>
      </c>
      <c r="AU121" s="213" t="s">
        <v>75</v>
      </c>
      <c r="AY121" s="14" t="s">
        <v>126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4" t="s">
        <v>83</v>
      </c>
      <c r="BK121" s="214">
        <f>ROUND(I121*H121,2)</f>
        <v>0</v>
      </c>
      <c r="BL121" s="14" t="s">
        <v>132</v>
      </c>
      <c r="BM121" s="213" t="s">
        <v>555</v>
      </c>
    </row>
    <row r="122" spans="1:65" s="2" customFormat="1" ht="16.5" customHeight="1">
      <c r="A122" s="31"/>
      <c r="B122" s="32"/>
      <c r="C122" s="201" t="s">
        <v>145</v>
      </c>
      <c r="D122" s="201" t="s">
        <v>128</v>
      </c>
      <c r="E122" s="202" t="s">
        <v>556</v>
      </c>
      <c r="F122" s="203" t="s">
        <v>557</v>
      </c>
      <c r="G122" s="204" t="s">
        <v>293</v>
      </c>
      <c r="H122" s="205">
        <v>1</v>
      </c>
      <c r="I122" s="206"/>
      <c r="J122" s="207">
        <f>ROUND(I122*H122,2)</f>
        <v>0</v>
      </c>
      <c r="K122" s="208"/>
      <c r="L122" s="36"/>
      <c r="M122" s="209" t="s">
        <v>1</v>
      </c>
      <c r="N122" s="210" t="s">
        <v>40</v>
      </c>
      <c r="O122" s="68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13" t="s">
        <v>132</v>
      </c>
      <c r="AT122" s="213" t="s">
        <v>128</v>
      </c>
      <c r="AU122" s="213" t="s">
        <v>75</v>
      </c>
      <c r="AY122" s="14" t="s">
        <v>126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4" t="s">
        <v>83</v>
      </c>
      <c r="BK122" s="214">
        <f>ROUND(I122*H122,2)</f>
        <v>0</v>
      </c>
      <c r="BL122" s="14" t="s">
        <v>132</v>
      </c>
      <c r="BM122" s="213" t="s">
        <v>558</v>
      </c>
    </row>
    <row r="123" spans="1:65" s="12" customFormat="1" ht="25.9" customHeight="1">
      <c r="B123" s="185"/>
      <c r="C123" s="186"/>
      <c r="D123" s="187" t="s">
        <v>74</v>
      </c>
      <c r="E123" s="188" t="s">
        <v>559</v>
      </c>
      <c r="F123" s="188" t="s">
        <v>560</v>
      </c>
      <c r="G123" s="186"/>
      <c r="H123" s="186"/>
      <c r="I123" s="189"/>
      <c r="J123" s="190">
        <f>BK123</f>
        <v>0</v>
      </c>
      <c r="K123" s="186"/>
      <c r="L123" s="191"/>
      <c r="M123" s="192"/>
      <c r="N123" s="193"/>
      <c r="O123" s="193"/>
      <c r="P123" s="194">
        <f>P124</f>
        <v>0</v>
      </c>
      <c r="Q123" s="193"/>
      <c r="R123" s="194">
        <f>R124</f>
        <v>0</v>
      </c>
      <c r="S123" s="193"/>
      <c r="T123" s="195">
        <f>T124</f>
        <v>0</v>
      </c>
      <c r="AR123" s="196" t="s">
        <v>145</v>
      </c>
      <c r="AT123" s="197" t="s">
        <v>74</v>
      </c>
      <c r="AU123" s="197" t="s">
        <v>75</v>
      </c>
      <c r="AY123" s="196" t="s">
        <v>126</v>
      </c>
      <c r="BK123" s="198">
        <f>BK124</f>
        <v>0</v>
      </c>
    </row>
    <row r="124" spans="1:65" s="12" customFormat="1" ht="22.9" customHeight="1">
      <c r="B124" s="185"/>
      <c r="C124" s="186"/>
      <c r="D124" s="187" t="s">
        <v>74</v>
      </c>
      <c r="E124" s="199" t="s">
        <v>561</v>
      </c>
      <c r="F124" s="199" t="s">
        <v>562</v>
      </c>
      <c r="G124" s="186"/>
      <c r="H124" s="186"/>
      <c r="I124" s="189"/>
      <c r="J124" s="200">
        <f>BK124</f>
        <v>0</v>
      </c>
      <c r="K124" s="186"/>
      <c r="L124" s="191"/>
      <c r="M124" s="192"/>
      <c r="N124" s="193"/>
      <c r="O124" s="193"/>
      <c r="P124" s="194">
        <f>P125</f>
        <v>0</v>
      </c>
      <c r="Q124" s="193"/>
      <c r="R124" s="194">
        <f>R125</f>
        <v>0</v>
      </c>
      <c r="S124" s="193"/>
      <c r="T124" s="195">
        <f>T125</f>
        <v>0</v>
      </c>
      <c r="AR124" s="196" t="s">
        <v>145</v>
      </c>
      <c r="AT124" s="197" t="s">
        <v>74</v>
      </c>
      <c r="AU124" s="197" t="s">
        <v>83</v>
      </c>
      <c r="AY124" s="196" t="s">
        <v>126</v>
      </c>
      <c r="BK124" s="198">
        <f>BK125</f>
        <v>0</v>
      </c>
    </row>
    <row r="125" spans="1:65" s="2" customFormat="1" ht="24" customHeight="1">
      <c r="A125" s="31"/>
      <c r="B125" s="32"/>
      <c r="C125" s="201" t="s">
        <v>150</v>
      </c>
      <c r="D125" s="201" t="s">
        <v>128</v>
      </c>
      <c r="E125" s="202" t="s">
        <v>563</v>
      </c>
      <c r="F125" s="203" t="s">
        <v>564</v>
      </c>
      <c r="G125" s="204" t="s">
        <v>458</v>
      </c>
      <c r="H125" s="205">
        <v>1</v>
      </c>
      <c r="I125" s="206"/>
      <c r="J125" s="207">
        <f>ROUND(I125*H125,2)</f>
        <v>0</v>
      </c>
      <c r="K125" s="208"/>
      <c r="L125" s="36"/>
      <c r="M125" s="226" t="s">
        <v>1</v>
      </c>
      <c r="N125" s="227" t="s">
        <v>40</v>
      </c>
      <c r="O125" s="228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565</v>
      </c>
      <c r="AT125" s="213" t="s">
        <v>128</v>
      </c>
      <c r="AU125" s="213" t="s">
        <v>85</v>
      </c>
      <c r="AY125" s="14" t="s">
        <v>126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4" t="s">
        <v>83</v>
      </c>
      <c r="BK125" s="214">
        <f>ROUND(I125*H125,2)</f>
        <v>0</v>
      </c>
      <c r="BL125" s="14" t="s">
        <v>565</v>
      </c>
      <c r="BM125" s="213" t="s">
        <v>566</v>
      </c>
    </row>
    <row r="126" spans="1:65" s="2" customFormat="1" ht="6.95" customHeight="1">
      <c r="A126" s="31"/>
      <c r="B126" s="51"/>
      <c r="C126" s="52"/>
      <c r="D126" s="52"/>
      <c r="E126" s="52"/>
      <c r="F126" s="52"/>
      <c r="G126" s="52"/>
      <c r="H126" s="52"/>
      <c r="I126" s="149"/>
      <c r="J126" s="52"/>
      <c r="K126" s="52"/>
      <c r="L126" s="36"/>
      <c r="M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</sheetData>
  <sheetProtection algorithmName="SHA-512" hashValue="UuPTq7dLHjodiBAkOjC0b9UgUVMrOU46M0F7Q22v6LT96MKXdmt1H/WBYo0GEOzN/z2qrO0caeiarnJjMx5oTQ==" saltValue="oLSA/yqeYrfKW+QYbLzxQ2G4QqKVyYqMPJv2q9045DGs9Q/reT70d8jU/14/P144cShhFXD7wMX+tN95f3LjTg==" spinCount="100000" sheet="1" objects="1" scenarios="1" formatColumns="0" formatRows="0" autoFilter="0"/>
  <autoFilter ref="C117:K12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Komunikace</vt:lpstr>
      <vt:lpstr>02 - Demontáž vodovodní p...</vt:lpstr>
      <vt:lpstr>03 - Bourání a úpravy zdí...</vt:lpstr>
      <vt:lpstr>04 - Vedlejší a ostatní n...</vt:lpstr>
      <vt:lpstr>'01 - Komunikace'!Názvy_tisku</vt:lpstr>
      <vt:lpstr>'02 - Demontáž vodovodní p...'!Názvy_tisku</vt:lpstr>
      <vt:lpstr>'03 - Bourání a úpravy zdí...'!Názvy_tisku</vt:lpstr>
      <vt:lpstr>'04 - Vedlejší a ostatní n...'!Názvy_tisku</vt:lpstr>
      <vt:lpstr>'Rekapitulace stavby'!Názvy_tisku</vt:lpstr>
      <vt:lpstr>'01 - Komunikace'!Oblast_tisku</vt:lpstr>
      <vt:lpstr>'02 - Demontáž vodovodní p...'!Oblast_tisku</vt:lpstr>
      <vt:lpstr>'03 - Bourání a úpravy zdí...'!Oblast_tisku</vt:lpstr>
      <vt:lpstr>'04 -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Tichovský</dc:creator>
  <cp:lastModifiedBy>Pavlína Tůmová</cp:lastModifiedBy>
  <dcterms:created xsi:type="dcterms:W3CDTF">2019-07-12T17:32:55Z</dcterms:created>
  <dcterms:modified xsi:type="dcterms:W3CDTF">2019-07-17T06:09:01Z</dcterms:modified>
</cp:coreProperties>
</file>