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700" activeTab="1"/>
  </bookViews>
  <sheets>
    <sheet name="Rekapitulace stavby" sheetId="1" r:id="rId1"/>
    <sheet name="BENESOV-- - Rekonstrukce ..." sheetId="2" r:id="rId2"/>
  </sheets>
  <definedNames>
    <definedName name="_xlnm._FilterDatabase" localSheetId="1" hidden="1">'BENESOV-- - Rekonstrukce ...'!$C$85:$K$241</definedName>
    <definedName name="_xlnm.Print_Area" localSheetId="1">'BENESOV-- - Rekonstrukce ...'!$C$4:$J$37,'BENESOV-- - Rekonstrukce ...'!$C$43:$J$69,'BENESOV-- - Rekonstrukce ...'!$C$75:$K$241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'BENESOV-- - Rekonstrukce ...'!$85:$85</definedName>
  </definedNames>
  <calcPr calcId="162913"/>
</workbook>
</file>

<file path=xl/sharedStrings.xml><?xml version="1.0" encoding="utf-8"?>
<sst xmlns="http://schemas.openxmlformats.org/spreadsheetml/2006/main" count="2454" uniqueCount="688">
  <si>
    <t>Export Komplet</t>
  </si>
  <si>
    <t/>
  </si>
  <si>
    <t>2.0</t>
  </si>
  <si>
    <t>False</t>
  </si>
  <si>
    <t>{565ac4e1-f459-482a-bf58-d136c2447697}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</si>
  <si>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</si>
  <si>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</si>
  <si>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</si>
  <si>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</si>
  <si>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</si>
  <si>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</si>
  <si>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</si>
  <si>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</si>
  <si>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</si>
  <si>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BENESOV--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</si>
  <si>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</si>
  <si>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</si>
  <si>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kanalizace a vodovodu Na Karlově</t>
  </si>
  <si>
    <t>KSO:</t>
  </si>
  <si>
    <t>CC-CZ:</t>
  </si>
  <si>
    <t>Místo:</t>
  </si>
  <si>
    <t>Benešov</t>
  </si>
  <si>
    <t>Datum:</t>
  </si>
  <si>
    <t>27. 5. 2019</t>
  </si>
  <si>
    <t>Zadavatel:</t>
  </si>
  <si>
    <t>IČ:</t>
  </si>
  <si>
    <t>00231401</t>
  </si>
  <si>
    <t>Město Benešov</t>
  </si>
  <si>
    <t>DIČ:</t>
  </si>
  <si>
    <t>CZ00231401</t>
  </si>
  <si>
    <t>Uchazeč:</t>
  </si>
  <si>
    <t>Vyplň údaj</t>
  </si>
  <si>
    <t>Projektant:</t>
  </si>
  <si>
    <t>12575984</t>
  </si>
  <si>
    <t>Jan Bejček, VODOMONT</t>
  </si>
  <si>
    <t>True</t>
  </si>
  <si>
    <t>Zpracovatel:</t>
  </si>
  <si>
    <t>Jan Bejček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</si>
  <si>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</si>
  <si>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</si>
  <si>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</si>
  <si>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</si>
  <si>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</si>
  <si>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</si>
  <si>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</si>
  <si>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</si>
  <si>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</si>
  <si>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</si>
  <si>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</si>
  <si>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</si>
  <si>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</si>
  <si>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</si>
  <si>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</si>
  <si>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</si>
  <si>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</si>
  <si>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</si>
  <si>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</si>
  <si>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</si>
  <si>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</si>
  <si>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</si>
  <si>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</si>
  <si>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</si>
  <si>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</si>
  <si>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</si>
  <si>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</si>
  <si>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</si>
  <si>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</si>
  <si>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</si>
  <si>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</si>
  <si>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</si>
  <si>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</si>
  <si>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</si>
  <si>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</si>
  <si>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</si>
  <si>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</si>
  <si>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</si>
  <si>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</si>
  <si>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</si>
  <si>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</si>
  <si>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</si>
  <si>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</si>
  <si>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</si>
  <si>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</si>
  <si>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</si>
  <si>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</si>
  <si>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</si>
  <si>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</si>
  <si>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</si>
  <si>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</si>
  <si>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</si>
  <si>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</si>
  <si>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</si>
  <si>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  81 - Hlavní stoka</t>
  </si>
  <si>
    <t xml:space="preserve">      82 - Domovní přípojky na stoce </t>
  </si>
  <si>
    <t xml:space="preserve">      83 - Uliční vpusti</t>
  </si>
  <si>
    <t xml:space="preserve">      84 - Přepojení děšťové kanalizace</t>
  </si>
  <si>
    <t xml:space="preserve">      85 - Vodovodní řad</t>
  </si>
  <si>
    <t xml:space="preserve">      86 - Vodovodní přípojky</t>
  </si>
  <si>
    <t xml:space="preserve">    9 - Ostatní konstrukce a práce-bourání</t>
  </si>
  <si>
    <t xml:space="preserve">    99 -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</si>
  <si>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</si>
  <si>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</si>
  <si>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</si>
  <si>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</si>
  <si>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</si>
  <si>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</si>
  <si>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</si>
  <si>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</si>
  <si>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</si>
  <si>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</si>
  <si>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</si>
  <si>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</si>
  <si>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</si>
  <si>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</si>
  <si>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</si>
  <si>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</si>
  <si>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</si>
  <si>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141</t>
  </si>
  <si>
    <t>K</t>
  </si>
  <si>
    <t>113106111</t>
  </si>
  <si>
    <t>Rozebrání dlažeb komunikací pro pěší z mozaiky</t>
  </si>
  <si>
    <t>m2</t>
  </si>
  <si>
    <t>CS ÚRS 2017 01</t>
  </si>
  <si>
    <t>4</t>
  </si>
  <si>
    <t>-376125715</t>
  </si>
  <si>
    <t>140</t>
  </si>
  <si>
    <t>113106271</t>
  </si>
  <si>
    <t>Rozebrání dlažeb vozovek pl přes 50 do 200 m2 ze zámkové dlažby s ložem z kameniva</t>
  </si>
  <si>
    <t>178986689</t>
  </si>
  <si>
    <t>113106511</t>
  </si>
  <si>
    <t>Rozebrání dlažeb vozovek pl přes 200 m2 z velkých kostek s ložem z kameniva</t>
  </si>
  <si>
    <t>-1517842905</t>
  </si>
  <si>
    <t>139</t>
  </si>
  <si>
    <t>113106521</t>
  </si>
  <si>
    <t>Rozebrání dlažeb vozovek pl přes 200 m2 z drobných kostek s ložem z kameniva</t>
  </si>
  <si>
    <t>857360547</t>
  </si>
  <si>
    <t>113107122</t>
  </si>
  <si>
    <t>Odstranění podkladu pl do 50 m2 z kameniva drceného tl 200 mm</t>
  </si>
  <si>
    <t>304945474</t>
  </si>
  <si>
    <t>145</t>
  </si>
  <si>
    <t>113201112</t>
  </si>
  <si>
    <t>Demontáž stávajících kamených obrub</t>
  </si>
  <si>
    <t>m</t>
  </si>
  <si>
    <t>2050321553</t>
  </si>
  <si>
    <t>3</t>
  </si>
  <si>
    <t>115101201</t>
  </si>
  <si>
    <t>Čerpání vody na dopravní výšku do 10 m průměrný přítok do 500 l/min</t>
  </si>
  <si>
    <t>hr</t>
  </si>
  <si>
    <t>-1507786379</t>
  </si>
  <si>
    <t>115101301</t>
  </si>
  <si>
    <t>Pohotovost čerpací soupravy pro dopravní výšku do 10 m přítok do 500 l/min</t>
  </si>
  <si>
    <t>den</t>
  </si>
  <si>
    <t>1639918609</t>
  </si>
  <si>
    <t>5</t>
  </si>
  <si>
    <t>120001101</t>
  </si>
  <si>
    <t>Příplatek za ztížení vykopávky v blízkosti podzemního vedení</t>
  </si>
  <si>
    <t>m3</t>
  </si>
  <si>
    <t>-1895701826</t>
  </si>
  <si>
    <t>151</t>
  </si>
  <si>
    <t>132201202</t>
  </si>
  <si>
    <t>Hloubení rýh š do 2000 mm v hornině tř. 3 objemu do 1000 m3</t>
  </si>
  <si>
    <t>-1338973007</t>
  </si>
  <si>
    <t>7</t>
  </si>
  <si>
    <t>132201209</t>
  </si>
  <si>
    <t>Příplatek za lepivost k hloubení rýh š do 2000 mm v hornině tř. 3</t>
  </si>
  <si>
    <t>-1944332838</t>
  </si>
  <si>
    <t>152</t>
  </si>
  <si>
    <t>132301202</t>
  </si>
  <si>
    <t>Hloubení rýh š do 2000 mm v hornině tř. 4 objemu do 1000 m3</t>
  </si>
  <si>
    <t>-1070449286</t>
  </si>
  <si>
    <t>9</t>
  </si>
  <si>
    <t>132301209</t>
  </si>
  <si>
    <t>Příplatek za lepivost k hloubení rýh š do 2000 mm v hornině tř. 4</t>
  </si>
  <si>
    <t>CS ÚRS 2014 01</t>
  </si>
  <si>
    <t>-1472239627</t>
  </si>
  <si>
    <t>153</t>
  </si>
  <si>
    <t>132401201</t>
  </si>
  <si>
    <t>Hloubení rýh š do 2000 mm v hornině tř. 5</t>
  </si>
  <si>
    <t>254656687</t>
  </si>
  <si>
    <t>10</t>
  </si>
  <si>
    <t>151101103</t>
  </si>
  <si>
    <t>Zřízení příložného pažení a rozepření stěn rýh hl do 8 m</t>
  </si>
  <si>
    <t>1885837106</t>
  </si>
  <si>
    <t>11</t>
  </si>
  <si>
    <t>151101113</t>
  </si>
  <si>
    <t>Odstranění příložného pažení a rozepření stěn rýh hl do 8 m</t>
  </si>
  <si>
    <t>1154524879</t>
  </si>
  <si>
    <t>12</t>
  </si>
  <si>
    <t>161101101</t>
  </si>
  <si>
    <t>Svislé přemístění výkopku z horniny tř. 1 až 4 hl výkopu do 2,5 m</t>
  </si>
  <si>
    <t>1742801715</t>
  </si>
  <si>
    <t>155</t>
  </si>
  <si>
    <t>162601102</t>
  </si>
  <si>
    <t>Vodorovné přemístění do 5000 m výkopku/sypaniny z horniny tř. 1 až 4</t>
  </si>
  <si>
    <t>1740899879</t>
  </si>
  <si>
    <t>158</t>
  </si>
  <si>
    <t>162701109</t>
  </si>
  <si>
    <t>Příplatek k vodorovnému přemístění výkopku/sypaniny z horniny tř. 1 až 4 ZKD 1000 m</t>
  </si>
  <si>
    <t>-2087403313</t>
  </si>
  <si>
    <t>14</t>
  </si>
  <si>
    <t>171201201</t>
  </si>
  <si>
    <t>Uložení sypaniny na skládky</t>
  </si>
  <si>
    <t>-1694986956</t>
  </si>
  <si>
    <t>171201211</t>
  </si>
  <si>
    <t>Poplatek za uložení odpadu ze sypaniny na skládce (skládkovné)</t>
  </si>
  <si>
    <t>t</t>
  </si>
  <si>
    <t>640735372</t>
  </si>
  <si>
    <t>16</t>
  </si>
  <si>
    <t>174101101</t>
  </si>
  <si>
    <t>Zásyp jam, šachet rýh nebo kolem objektů sypaninou se zhutněním</t>
  </si>
  <si>
    <t>-466189129</t>
  </si>
  <si>
    <t>17</t>
  </si>
  <si>
    <t>175101101</t>
  </si>
  <si>
    <t>Obsyp potrubí bez prohození sypaniny z hornin tř. 1 až 4 uloženým do 3 m od kraje výkopu</t>
  </si>
  <si>
    <t>450589936</t>
  </si>
  <si>
    <t>18</t>
  </si>
  <si>
    <t>M</t>
  </si>
  <si>
    <t>583373020</t>
  </si>
  <si>
    <t>štěrkopísek frakce 0-16</t>
  </si>
  <si>
    <t>8</t>
  </si>
  <si>
    <t>25567950</t>
  </si>
  <si>
    <t>Vodorovné konstrukce</t>
  </si>
  <si>
    <t>19</t>
  </si>
  <si>
    <t>451541111</t>
  </si>
  <si>
    <t>Lože pod potrubí otevřený výkop ze štěrkodrtě</t>
  </si>
  <si>
    <t>299900189</t>
  </si>
  <si>
    <t>20</t>
  </si>
  <si>
    <t>-2115243758</t>
  </si>
  <si>
    <t>899623161</t>
  </si>
  <si>
    <t>Obetonování potrubí nebo zdiva stok betonem prostým tř. C 20/25 v otevřeném výkopu</t>
  </si>
  <si>
    <t>1339616881</t>
  </si>
  <si>
    <t>22</t>
  </si>
  <si>
    <t>899623192</t>
  </si>
  <si>
    <t>Příplatek za obetonování potrubí nebo zdiva stok</t>
  </si>
  <si>
    <t>380606404</t>
  </si>
  <si>
    <t>Komunikace</t>
  </si>
  <si>
    <t>23</t>
  </si>
  <si>
    <t>564861111.1</t>
  </si>
  <si>
    <t>Podklad ze štěrkodrtě ŠD tl 200 mm</t>
  </si>
  <si>
    <t>41331045</t>
  </si>
  <si>
    <t>157</t>
  </si>
  <si>
    <t>564931412</t>
  </si>
  <si>
    <t>Podklad z asfaltového recyklátu tl 100 mm</t>
  </si>
  <si>
    <t>-318171184</t>
  </si>
  <si>
    <t>136</t>
  </si>
  <si>
    <t>591111111</t>
  </si>
  <si>
    <t>Kladení dlažby z kostek velkých z kamene do lože z kameniva těženého tl 50 mm</t>
  </si>
  <si>
    <t>-1570300254</t>
  </si>
  <si>
    <t>148</t>
  </si>
  <si>
    <t>583801590</t>
  </si>
  <si>
    <t>kostka dlažební velká, žula velikost 15/17 třída II šedá 10%</t>
  </si>
  <si>
    <t>1906191513</t>
  </si>
  <si>
    <t>137</t>
  </si>
  <si>
    <t>591211111</t>
  </si>
  <si>
    <t>Kladení dlažby z kostek drobných z kamene do lože z kameniva těženého tl 50 mm</t>
  </si>
  <si>
    <t>527040529</t>
  </si>
  <si>
    <t>147</t>
  </si>
  <si>
    <t>583801100</t>
  </si>
  <si>
    <t>kostka dlažební drobná, žula, I.jakost, velikost 10 cm 10%</t>
  </si>
  <si>
    <t>-1415163306</t>
  </si>
  <si>
    <t>142</t>
  </si>
  <si>
    <t>591411111</t>
  </si>
  <si>
    <t>Kladení dlažby z mozaiky jednobarevné komunikací pro pěší lože z kameniva</t>
  </si>
  <si>
    <t>1468450258</t>
  </si>
  <si>
    <t>143</t>
  </si>
  <si>
    <t>596211110</t>
  </si>
  <si>
    <t>Kladení zámkové dlažby komunikací pro pěší tl 60 mm skupiny A pl do 50 m2</t>
  </si>
  <si>
    <t>1726277014</t>
  </si>
  <si>
    <t>Trubní vedení</t>
  </si>
  <si>
    <t>81</t>
  </si>
  <si>
    <t>Hlavní stoka</t>
  </si>
  <si>
    <t>24</t>
  </si>
  <si>
    <t>831392121</t>
  </si>
  <si>
    <t>Montáž potrubí z trub kameninových hrdlových s integrovaným těsněním výkop sklon do 20 % DN 400</t>
  </si>
  <si>
    <t>1016616971</t>
  </si>
  <si>
    <t>25</t>
  </si>
  <si>
    <t>597107060</t>
  </si>
  <si>
    <t>trouba kameninová glazovaná DN400mm L2,50m spojovací systém C Třída 160</t>
  </si>
  <si>
    <t>-990611346</t>
  </si>
  <si>
    <t>26</t>
  </si>
  <si>
    <t>837391221</t>
  </si>
  <si>
    <t>Montáž kameninových tvarovek odbočných s integrovaným těsněním otevřený výkop DN 400</t>
  </si>
  <si>
    <t>kus</t>
  </si>
  <si>
    <t>-491799919</t>
  </si>
  <si>
    <t>27</t>
  </si>
  <si>
    <t>597117920</t>
  </si>
  <si>
    <t>odbočka kameninová glazovaná jednoduchá kolmá DN400/200 L100cm spojovací systém C/F tř.160/160</t>
  </si>
  <si>
    <t>-59935463</t>
  </si>
  <si>
    <t>100</t>
  </si>
  <si>
    <t>831372121</t>
  </si>
  <si>
    <t>Montáž potrubí z trub kameninových hrdlových s integrovaným těsněním výkop sklon do 20 % DN 300</t>
  </si>
  <si>
    <t>1329788569</t>
  </si>
  <si>
    <t>101</t>
  </si>
  <si>
    <t>597107070</t>
  </si>
  <si>
    <t>trouba kameninová glazovaná DN300mm L2,50m spojovací systém C Třída 240</t>
  </si>
  <si>
    <t>-916668514</t>
  </si>
  <si>
    <t>102</t>
  </si>
  <si>
    <t>837371221</t>
  </si>
  <si>
    <t>Montáž kameninových tvarovek odbočných s integrovaným těsněním otevřený výkop DN 300</t>
  </si>
  <si>
    <t>-1551344943</t>
  </si>
  <si>
    <t>103</t>
  </si>
  <si>
    <t>597117730</t>
  </si>
  <si>
    <t>odbočka kameninová glazovaná jednoduchá kolmá DN300/200 L60cm spojovací systém F/F tř.160/160</t>
  </si>
  <si>
    <t>41681772</t>
  </si>
  <si>
    <t>28</t>
  </si>
  <si>
    <t>894411121</t>
  </si>
  <si>
    <t>Zřízení šachet kanalizačních z betonových dílců na potrubí DN nad 200 do 300 dno beton tř. C 25/30</t>
  </si>
  <si>
    <t>674172166</t>
  </si>
  <si>
    <t>29</t>
  </si>
  <si>
    <t>59224652</t>
  </si>
  <si>
    <t>Šach.dno TBZ-Q.1 100/60 V max 40</t>
  </si>
  <si>
    <t>ks</t>
  </si>
  <si>
    <t>802736576</t>
  </si>
  <si>
    <t>30</t>
  </si>
  <si>
    <t>592243121</t>
  </si>
  <si>
    <t>konus šachetní betonový TBR-Q.1 100-63/58 KPS 100x62,5x58 cm</t>
  </si>
  <si>
    <t>-1856307799</t>
  </si>
  <si>
    <t>31</t>
  </si>
  <si>
    <t>592243061</t>
  </si>
  <si>
    <t>skruž betonová šachetní TBS-Q.1 100/50 D100x50x12 cm</t>
  </si>
  <si>
    <t>-74609821</t>
  </si>
  <si>
    <t>32</t>
  </si>
  <si>
    <t>592243071</t>
  </si>
  <si>
    <t>skruž betonová šachetní TBS-Q.1 100/100 D100x100x12 cm</t>
  </si>
  <si>
    <t>443442623</t>
  </si>
  <si>
    <t>33</t>
  </si>
  <si>
    <t>899104111</t>
  </si>
  <si>
    <t>Osazení poklopů litinových nebo ocelových včetně rámů hmotnosti nad 150 kg</t>
  </si>
  <si>
    <t>1256024289</t>
  </si>
  <si>
    <t>34</t>
  </si>
  <si>
    <t>552434420</t>
  </si>
  <si>
    <t>poklop na vstupní šachtu litinový D600 D</t>
  </si>
  <si>
    <t>-473566998</t>
  </si>
  <si>
    <t>35</t>
  </si>
  <si>
    <t>R105</t>
  </si>
  <si>
    <t>Dopojení do stávajcí kanalizační šachty</t>
  </si>
  <si>
    <t>kpl</t>
  </si>
  <si>
    <t>1211726601</t>
  </si>
  <si>
    <t>82</t>
  </si>
  <si>
    <t xml:space="preserve">Domovní přípojky na stoce </t>
  </si>
  <si>
    <t>36</t>
  </si>
  <si>
    <t>721111112.1</t>
  </si>
  <si>
    <t>Potrubí kanalizační kameninové hrdlové přechod PVC - kamenina - PVC DN 200</t>
  </si>
  <si>
    <t>CS ÚRS 2016 01</t>
  </si>
  <si>
    <t>463786791</t>
  </si>
  <si>
    <t>37</t>
  </si>
  <si>
    <t>286115300.1</t>
  </si>
  <si>
    <t>přechod z kameninového potrubí kanalizace na plastové KGUS DN 200</t>
  </si>
  <si>
    <t>1197908430</t>
  </si>
  <si>
    <t>38</t>
  </si>
  <si>
    <t>871353121</t>
  </si>
  <si>
    <t>Montáž kanalizačního potrubí z PVC těsněné gumovým kroužkem otevřený výkop sklon do 20 % DN 200</t>
  </si>
  <si>
    <t>-1028649631</t>
  </si>
  <si>
    <t>39</t>
  </si>
  <si>
    <t>286112650</t>
  </si>
  <si>
    <t>trubka KGEM s hrdlem 200X5,9X1M SN8KOEX,PVC</t>
  </si>
  <si>
    <t>103284729</t>
  </si>
  <si>
    <t>40</t>
  </si>
  <si>
    <t>877355211</t>
  </si>
  <si>
    <t>Montáž tvarovek z tvrdého PVC-systém KG nebo z polypropylenu-systém KG 2000 jednoosé DN 200</t>
  </si>
  <si>
    <t>1615511551</t>
  </si>
  <si>
    <t>41</t>
  </si>
  <si>
    <t>286113660</t>
  </si>
  <si>
    <t>koleno kanalizace plastové KGB 200x45°</t>
  </si>
  <si>
    <t>1897125608</t>
  </si>
  <si>
    <t>83</t>
  </si>
  <si>
    <t>Uliční vpusti</t>
  </si>
  <si>
    <t>42</t>
  </si>
  <si>
    <t>721111112.2</t>
  </si>
  <si>
    <t>2126147496</t>
  </si>
  <si>
    <t>43</t>
  </si>
  <si>
    <t>286115300.2</t>
  </si>
  <si>
    <t>296895376</t>
  </si>
  <si>
    <t>44</t>
  </si>
  <si>
    <t>2000841827</t>
  </si>
  <si>
    <t>45</t>
  </si>
  <si>
    <t>849307697</t>
  </si>
  <si>
    <t>149</t>
  </si>
  <si>
    <t>877355211uv</t>
  </si>
  <si>
    <t>1780091042</t>
  </si>
  <si>
    <t>150</t>
  </si>
  <si>
    <t>286113660uv</t>
  </si>
  <si>
    <t>-2052095922</t>
  </si>
  <si>
    <t>46</t>
  </si>
  <si>
    <t>895941111.1</t>
  </si>
  <si>
    <t>Zřízení vpusti kanalizační uliční z betonových dílců typ UV-50 normální</t>
  </si>
  <si>
    <t>2029895679</t>
  </si>
  <si>
    <t>47</t>
  </si>
  <si>
    <t>592238500</t>
  </si>
  <si>
    <t>dno betonové pro uliční vpusť s výtokovým otvorem TBV-Q 450/330/1a 45x33x5 cm</t>
  </si>
  <si>
    <t>-1999724593</t>
  </si>
  <si>
    <t>48</t>
  </si>
  <si>
    <t>592238580</t>
  </si>
  <si>
    <t>skruž betonová pro uliční vpusť horní TBV-Q 450/555/5d, 45x55x5 cm</t>
  </si>
  <si>
    <t>-1923975161</t>
  </si>
  <si>
    <t>49</t>
  </si>
  <si>
    <t>592238640</t>
  </si>
  <si>
    <t>prstenec betonový pro uliční vpusť vyrovnávací TBV-Q 390/60/10a, 39x6x5 cm</t>
  </si>
  <si>
    <t>-2036982337</t>
  </si>
  <si>
    <t>50</t>
  </si>
  <si>
    <t>592238780</t>
  </si>
  <si>
    <t>mříž M1 D400 DIN 19583-13, 500/500 mm</t>
  </si>
  <si>
    <t>759499315</t>
  </si>
  <si>
    <t>51</t>
  </si>
  <si>
    <t>592238760</t>
  </si>
  <si>
    <t>rám zabetonovaný DIN 19583-9 500/500 mm</t>
  </si>
  <si>
    <t>-1833740096</t>
  </si>
  <si>
    <t>52</t>
  </si>
  <si>
    <t>592238740</t>
  </si>
  <si>
    <t>koš pozink. C3 DIN 4052, vysoký, pro rám 500/300</t>
  </si>
  <si>
    <t>-1774058357</t>
  </si>
  <si>
    <t>84</t>
  </si>
  <si>
    <t>Přepojení děšťové kanalizace</t>
  </si>
  <si>
    <t>53</t>
  </si>
  <si>
    <t>721111112</t>
  </si>
  <si>
    <t>Potrubí kanalizační kameninové hrdlové přechod PVC - kamenina - PVC DN 150</t>
  </si>
  <si>
    <t>1178771227</t>
  </si>
  <si>
    <t>54</t>
  </si>
  <si>
    <t>286115300</t>
  </si>
  <si>
    <t>přechod z kameninového potrubí kanalizace na plastové KGUS DN 150</t>
  </si>
  <si>
    <t>-1592022114</t>
  </si>
  <si>
    <t>55</t>
  </si>
  <si>
    <t>871313121</t>
  </si>
  <si>
    <t>Montáž kanalizačního potrubí z PVC těsněné gumovým kroužkem otevřený výkop sklon do 20 % DN 150</t>
  </si>
  <si>
    <t>-704120326</t>
  </si>
  <si>
    <t>56</t>
  </si>
  <si>
    <t>286111200</t>
  </si>
  <si>
    <t>trubka kanalizační hladká hrdlovaná D 160 x 3,6</t>
  </si>
  <si>
    <t>1880817990</t>
  </si>
  <si>
    <t>57</t>
  </si>
  <si>
    <t>877315211</t>
  </si>
  <si>
    <t>Montáž tvarovek z tvrdého PVC-systém KG nebo z polypropylenu-systém KG 2000 jednoosé DN 150</t>
  </si>
  <si>
    <t>-463946545</t>
  </si>
  <si>
    <t>58</t>
  </si>
  <si>
    <t>286113610</t>
  </si>
  <si>
    <t>koleno kanalizace plastové KGB 150x45°</t>
  </si>
  <si>
    <t>-514192440</t>
  </si>
  <si>
    <t>59</t>
  </si>
  <si>
    <t>R1</t>
  </si>
  <si>
    <t>Přepojení dešťové kanalizace</t>
  </si>
  <si>
    <t>448598874</t>
  </si>
  <si>
    <t>85</t>
  </si>
  <si>
    <t>Vodovodní řad</t>
  </si>
  <si>
    <t>105</t>
  </si>
  <si>
    <t>851311131</t>
  </si>
  <si>
    <t>Montáž potrubí z trub litinových hrdlových s integrovaným těsněním otevřený výkop DN 150</t>
  </si>
  <si>
    <t>-1007325645</t>
  </si>
  <si>
    <t>107</t>
  </si>
  <si>
    <t>552530030</t>
  </si>
  <si>
    <t>trouba vodovodní litinová  DN 150 mm</t>
  </si>
  <si>
    <t>518255018</t>
  </si>
  <si>
    <t>108</t>
  </si>
  <si>
    <t>891311112</t>
  </si>
  <si>
    <t>Montáž vodovodních šoupátek otevřený výkop DN 150</t>
  </si>
  <si>
    <t>1420638783</t>
  </si>
  <si>
    <t>109</t>
  </si>
  <si>
    <t>4000E2-150</t>
  </si>
  <si>
    <t>Šoupě litinové E2 DN150</t>
  </si>
  <si>
    <t>-1751839824</t>
  </si>
  <si>
    <t>110</t>
  </si>
  <si>
    <t>R422 910 730,150</t>
  </si>
  <si>
    <t>Souprava zemní šoupatová DN150</t>
  </si>
  <si>
    <t>872813097</t>
  </si>
  <si>
    <t>111</t>
  </si>
  <si>
    <t>899 40-1112150</t>
  </si>
  <si>
    <t>Osazení poklopů litinových šoupátkových</t>
  </si>
  <si>
    <t>-1592646635</t>
  </si>
  <si>
    <t>113</t>
  </si>
  <si>
    <t>422913 520.150</t>
  </si>
  <si>
    <t>Poklop litinový šoupátový</t>
  </si>
  <si>
    <t>-754155199</t>
  </si>
  <si>
    <t>112</t>
  </si>
  <si>
    <t>3150481.</t>
  </si>
  <si>
    <t>Podkladová deska UNI</t>
  </si>
  <si>
    <t>-1797460356</t>
  </si>
  <si>
    <t>60</t>
  </si>
  <si>
    <t>851261131</t>
  </si>
  <si>
    <t>Montáž potrubí z trub litinových hrdlových s integrovaným těsněním otevřený výkop DN 100</t>
  </si>
  <si>
    <t>2065656152</t>
  </si>
  <si>
    <t>61</t>
  </si>
  <si>
    <t>552530010</t>
  </si>
  <si>
    <t>trouba vodovodní litinová DN 100 mm</t>
  </si>
  <si>
    <t>1929880262</t>
  </si>
  <si>
    <t>66</t>
  </si>
  <si>
    <t>891261112</t>
  </si>
  <si>
    <t>Montáž vodovodních šoupátek otevřený výkop DN 100</t>
  </si>
  <si>
    <t>1739827532</t>
  </si>
  <si>
    <t>67</t>
  </si>
  <si>
    <t>4000E2-200</t>
  </si>
  <si>
    <t>Šoupě litinové E2 DN100</t>
  </si>
  <si>
    <t>-2011306720</t>
  </si>
  <si>
    <t>68</t>
  </si>
  <si>
    <t>R422 910 730,</t>
  </si>
  <si>
    <t>Souprava zemní šoupatová DN100</t>
  </si>
  <si>
    <t>-731873</t>
  </si>
  <si>
    <t>69</t>
  </si>
  <si>
    <t>899 40-1112</t>
  </si>
  <si>
    <t>-1189587938</t>
  </si>
  <si>
    <t>70</t>
  </si>
  <si>
    <t>422 913 520.2</t>
  </si>
  <si>
    <t>Poklop litinový šoupatový</t>
  </si>
  <si>
    <t>870094069</t>
  </si>
  <si>
    <t>71</t>
  </si>
  <si>
    <t>3481</t>
  </si>
  <si>
    <t>1649643746</t>
  </si>
  <si>
    <t>104</t>
  </si>
  <si>
    <t>851241131</t>
  </si>
  <si>
    <t>Montáž potrubí z trub litinových hrdlových s integrovaným těsněním otevřený výkop DN 80</t>
  </si>
  <si>
    <t>-320246956</t>
  </si>
  <si>
    <t>106</t>
  </si>
  <si>
    <t>552530000</t>
  </si>
  <si>
    <t>trouba vodovodní litinová DN 80 mm</t>
  </si>
  <si>
    <t>-1903586423</t>
  </si>
  <si>
    <t>891 24-1111</t>
  </si>
  <si>
    <t>Montáž šoupátek DN 80 mm v otevřeném výkopu</t>
  </si>
  <si>
    <t>1035952374</t>
  </si>
  <si>
    <t>86</t>
  </si>
  <si>
    <t>422 214 530</t>
  </si>
  <si>
    <t>Šoupě litinové E2 DN 80</t>
  </si>
  <si>
    <t>-264670008</t>
  </si>
  <si>
    <t>87</t>
  </si>
  <si>
    <t>422 910 730,</t>
  </si>
  <si>
    <t>Souprava zemní šoupatová</t>
  </si>
  <si>
    <t>1033402943</t>
  </si>
  <si>
    <t>89</t>
  </si>
  <si>
    <t>-277104484</t>
  </si>
  <si>
    <t>90</t>
  </si>
  <si>
    <t>422 913 520.1</t>
  </si>
  <si>
    <t>445045361</t>
  </si>
  <si>
    <t>88</t>
  </si>
  <si>
    <t>3481.</t>
  </si>
  <si>
    <t>-1146754450</t>
  </si>
  <si>
    <t>62</t>
  </si>
  <si>
    <t>857262122</t>
  </si>
  <si>
    <t>Montáž litinových tvarovek jednoosých přírubových otevřený výkop DN 100</t>
  </si>
  <si>
    <t>-1473393797</t>
  </si>
  <si>
    <t>63</t>
  </si>
  <si>
    <t>X65730</t>
  </si>
  <si>
    <t>spojka WAGA DN 100</t>
  </si>
  <si>
    <t>2104191614</t>
  </si>
  <si>
    <t>120</t>
  </si>
  <si>
    <t>TT 100/100</t>
  </si>
  <si>
    <t>TT kus 100/100</t>
  </si>
  <si>
    <t>36054153</t>
  </si>
  <si>
    <t>124</t>
  </si>
  <si>
    <t>FFR 100/80</t>
  </si>
  <si>
    <t>222936253</t>
  </si>
  <si>
    <t>125</t>
  </si>
  <si>
    <t>TP 100/200</t>
  </si>
  <si>
    <t>-2078702403</t>
  </si>
  <si>
    <t>128</t>
  </si>
  <si>
    <t>K 100</t>
  </si>
  <si>
    <t>Koleno litinové DN 100</t>
  </si>
  <si>
    <t>-97993490</t>
  </si>
  <si>
    <t>115</t>
  </si>
  <si>
    <t>857242122</t>
  </si>
  <si>
    <t>Montáž litinových tvarovek jednoosých přírubových otevřený výkop DN 80</t>
  </si>
  <si>
    <t>965367620</t>
  </si>
  <si>
    <t>117</t>
  </si>
  <si>
    <t>X6573080</t>
  </si>
  <si>
    <t>spojka WAGA DN 80</t>
  </si>
  <si>
    <t>-569449740</t>
  </si>
  <si>
    <t>121</t>
  </si>
  <si>
    <t>T 80/80</t>
  </si>
  <si>
    <t>T kus 80/80</t>
  </si>
  <si>
    <t>-1281372886</t>
  </si>
  <si>
    <t>127</t>
  </si>
  <si>
    <t>552506420</t>
  </si>
  <si>
    <t>koleno přírubové s patkou PP litinové DN 80</t>
  </si>
  <si>
    <t>-585766140</t>
  </si>
  <si>
    <t>129</t>
  </si>
  <si>
    <t>K 80</t>
  </si>
  <si>
    <t>Koleno litinové DN 80</t>
  </si>
  <si>
    <t>1653626031</t>
  </si>
  <si>
    <t>114</t>
  </si>
  <si>
    <t>857312122</t>
  </si>
  <si>
    <t>Montáž litinových tvarovek jednoosých přírubových otevřený výkop DN 150</t>
  </si>
  <si>
    <t>226167450</t>
  </si>
  <si>
    <t>116</t>
  </si>
  <si>
    <t>X65730150</t>
  </si>
  <si>
    <t>spojka WAGA DN 150</t>
  </si>
  <si>
    <t>1766834204</t>
  </si>
  <si>
    <t>118</t>
  </si>
  <si>
    <t>TT150</t>
  </si>
  <si>
    <t>TT  kus 150/150</t>
  </si>
  <si>
    <t>-1300331439</t>
  </si>
  <si>
    <t>119</t>
  </si>
  <si>
    <t>T 150/150</t>
  </si>
  <si>
    <t>T kus 150/150</t>
  </si>
  <si>
    <t>-655522107</t>
  </si>
  <si>
    <t>122</t>
  </si>
  <si>
    <t>FFR /150/100</t>
  </si>
  <si>
    <t>FFR 150/100</t>
  </si>
  <si>
    <t>1725309726</t>
  </si>
  <si>
    <t>123</t>
  </si>
  <si>
    <t>FFR 150/80</t>
  </si>
  <si>
    <t>-988172071</t>
  </si>
  <si>
    <t>126</t>
  </si>
  <si>
    <t>TP 150/200</t>
  </si>
  <si>
    <t>-959645820</t>
  </si>
  <si>
    <t>74</t>
  </si>
  <si>
    <t>891269111</t>
  </si>
  <si>
    <t>Montáž navrtávacích pasů na potrubí z jakýchkoli trub DN 100</t>
  </si>
  <si>
    <t>-2074163309</t>
  </si>
  <si>
    <t>75</t>
  </si>
  <si>
    <t>422735490.1</t>
  </si>
  <si>
    <t>navrtávací pasy HAKU se závitovým výstupem z tvárné litiny, pro vodovodní litinové potrubí DN80-150-1”</t>
  </si>
  <si>
    <t>-818336469</t>
  </si>
  <si>
    <t>78</t>
  </si>
  <si>
    <t>4229500.1r.1</t>
  </si>
  <si>
    <t>Zemní teleskopická souprava dl.1,30-1,80 m pro šoupě DN 32</t>
  </si>
  <si>
    <t>1255696312</t>
  </si>
  <si>
    <t>79</t>
  </si>
  <si>
    <t>1834610325</t>
  </si>
  <si>
    <t>80</t>
  </si>
  <si>
    <t>422 913 520</t>
  </si>
  <si>
    <t>Poklop litinový šoupátkový</t>
  </si>
  <si>
    <t>-1640014210</t>
  </si>
  <si>
    <t>4223481.1</t>
  </si>
  <si>
    <t>podkladová deska pod šoupátkový poklop</t>
  </si>
  <si>
    <t>-1263098263</t>
  </si>
  <si>
    <t>91</t>
  </si>
  <si>
    <t>891247111</t>
  </si>
  <si>
    <t>Montáž hydrantů podzemních DN 80</t>
  </si>
  <si>
    <t>718353495</t>
  </si>
  <si>
    <t>92</t>
  </si>
  <si>
    <t>422736020</t>
  </si>
  <si>
    <t>hydrant podzemní DN80 PN16 krycí hloubka 1500 mm</t>
  </si>
  <si>
    <t>1566164307</t>
  </si>
  <si>
    <t>93</t>
  </si>
  <si>
    <t>899401113</t>
  </si>
  <si>
    <t>Osazení poklopů litinových hydrantových</t>
  </si>
  <si>
    <t>-1079239418</t>
  </si>
  <si>
    <t>94</t>
  </si>
  <si>
    <t>422914520</t>
  </si>
  <si>
    <t>poklop litinový typ 522-hydrantový   DN 80</t>
  </si>
  <si>
    <t>-352797082</t>
  </si>
  <si>
    <t>130</t>
  </si>
  <si>
    <t>892351111</t>
  </si>
  <si>
    <t xml:space="preserve">Tlaková zkouška vodou potrubí DN do150 </t>
  </si>
  <si>
    <t>-1927465515</t>
  </si>
  <si>
    <t>131</t>
  </si>
  <si>
    <t>892353122</t>
  </si>
  <si>
    <t>Proplach a dezinfekce vodovodního potrubí do DN 150</t>
  </si>
  <si>
    <t>1592244145</t>
  </si>
  <si>
    <t>Vodovodní přípojky</t>
  </si>
  <si>
    <t>95</t>
  </si>
  <si>
    <t>871161121</t>
  </si>
  <si>
    <t>Montáž potrubí z trubek z tlakového polyetylénu otevřený výkop svařovaných vnější průměr 32 mm</t>
  </si>
  <si>
    <t>1855013870</t>
  </si>
  <si>
    <t>96</t>
  </si>
  <si>
    <t>286137520</t>
  </si>
  <si>
    <t>potrubí vodovodní PE LD (rPE) D 32 x 4,4 mm</t>
  </si>
  <si>
    <t>-1184076326</t>
  </si>
  <si>
    <t>97</t>
  </si>
  <si>
    <t>899 72-1111</t>
  </si>
  <si>
    <t>Signální vodič na potrubí PVC DN do 150 mm</t>
  </si>
  <si>
    <t>972458764</t>
  </si>
  <si>
    <t>98</t>
  </si>
  <si>
    <t>899 72-2113</t>
  </si>
  <si>
    <t>Krytí potrubí z plastů výstražnou folií z PVC š. 34 cm</t>
  </si>
  <si>
    <t>-1163855715</t>
  </si>
  <si>
    <t>132</t>
  </si>
  <si>
    <t>892241111</t>
  </si>
  <si>
    <t>Tlaková zkouška vodou potrubí do 80</t>
  </si>
  <si>
    <t>1825496589</t>
  </si>
  <si>
    <t>133</t>
  </si>
  <si>
    <t>892233122</t>
  </si>
  <si>
    <t>Proplach a dezinfekce vodovodního potrubí DN od 40 do 70</t>
  </si>
  <si>
    <t>256666175</t>
  </si>
  <si>
    <t>156</t>
  </si>
  <si>
    <t>Pítko</t>
  </si>
  <si>
    <t>Vodoměrná šachta D+M</t>
  </si>
  <si>
    <t>786994171</t>
  </si>
  <si>
    <t>Ostatní konstrukce a práce-bourání</t>
  </si>
  <si>
    <t>146</t>
  </si>
  <si>
    <t>916241112</t>
  </si>
  <si>
    <t>Osazení obrubníku kamenného ležatého bez boční opěry do lože z betonu prostého</t>
  </si>
  <si>
    <t>1165366067</t>
  </si>
  <si>
    <t>144</t>
  </si>
  <si>
    <t>979024443op</t>
  </si>
  <si>
    <t>Očištění vybouraných kostek velkých i malých</t>
  </si>
  <si>
    <t>-706477212</t>
  </si>
  <si>
    <t>99</t>
  </si>
  <si>
    <t>Přesun hmot</t>
  </si>
  <si>
    <t>998276101</t>
  </si>
  <si>
    <t>Přesun hmot pro trubní vedení z trub z plastických hmot otevřený výkop</t>
  </si>
  <si>
    <t>1795146370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</si>
</sst>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17" fillId="4" borderId="15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5" fillId="0" borderId="10" xfId="0" applyNumberFormat="1" applyFont="1" applyBorder="1" applyAlignment="1">
      <alignment/>
    </xf>
    <xf numFmtId="166" fontId="25" fillId="0" borderId="11" xfId="0" applyNumberFormat="1" applyFont="1" applyBorder="1" applyAlignment="1">
      <alignment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 locked="0"/>
    </xf>
    <xf numFmtId="49" fontId="26" fillId="0" borderId="22" xfId="0" applyNumberFormat="1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7" fontId="26" fillId="0" borderId="22" xfId="0" applyNumberFormat="1" applyFont="1" applyBorder="1" applyAlignment="1" applyProtection="1">
      <alignment vertical="center"/>
      <protection locked="0"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21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5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44:72" ht="36.95" customHeight="1">
      <c r="AR2" s="174" t="s">
        <v>5</v>
      </c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5"/>
      <c r="D4" s="16" t="s">
        <v>9</v>
      </c>
      <c r="AR4" s="15"/>
      <c r="AS4" s="17" t="s">
        <v>10</v>
      </c>
      <c r="BE4" s="18" t="s">
        <v>11</v>
      </c>
      <c r="BS4" s="12" t="s">
        <v>12</v>
      </c>
    </row>
    <row r="5" spans="2:71" ht="12" customHeight="1">
      <c r="B5" s="15"/>
      <c r="D5" s="19" t="s">
        <v>13</v>
      </c>
      <c r="K5" s="185" t="s">
        <v>14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R5" s="15"/>
      <c r="BE5" s="192" t="s">
        <v>15</v>
      </c>
      <c r="BS5" s="12" t="s">
        <v>6</v>
      </c>
    </row>
    <row r="6" spans="2:71" ht="36.95" customHeight="1">
      <c r="B6" s="15"/>
      <c r="D6" s="20" t="s">
        <v>16</v>
      </c>
      <c r="K6" s="186" t="s">
        <v>17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R6" s="15"/>
      <c r="BE6" s="193"/>
      <c r="BS6" s="12" t="s">
        <v>6</v>
      </c>
    </row>
    <row r="7" spans="2:71" ht="12" customHeight="1">
      <c r="B7" s="15"/>
      <c r="D7" s="21" t="s">
        <v>18</v>
      </c>
      <c r="K7" s="12" t="s">
        <v>1</v>
      </c>
      <c r="AK7" s="21" t="s">
        <v>19</v>
      </c>
      <c r="AN7" s="12" t="s">
        <v>1</v>
      </c>
      <c r="AR7" s="15"/>
      <c r="BE7" s="193"/>
      <c r="BS7" s="12" t="s">
        <v>6</v>
      </c>
    </row>
    <row r="8" spans="2:71" ht="12" customHeight="1">
      <c r="B8" s="15"/>
      <c r="D8" s="21" t="s">
        <v>20</v>
      </c>
      <c r="K8" s="12" t="s">
        <v>21</v>
      </c>
      <c r="AK8" s="21" t="s">
        <v>22</v>
      </c>
      <c r="AN8" s="22" t="s">
        <v>23</v>
      </c>
      <c r="AR8" s="15"/>
      <c r="BE8" s="193"/>
      <c r="BS8" s="12" t="s">
        <v>6</v>
      </c>
    </row>
    <row r="9" spans="2:71" ht="14.45" customHeight="1">
      <c r="B9" s="15"/>
      <c r="AR9" s="15"/>
      <c r="BE9" s="193"/>
      <c r="BS9" s="12" t="s">
        <v>6</v>
      </c>
    </row>
    <row r="10" spans="2:71" ht="12" customHeight="1">
      <c r="B10" s="15"/>
      <c r="D10" s="21" t="s">
        <v>24</v>
      </c>
      <c r="AK10" s="21" t="s">
        <v>25</v>
      </c>
      <c r="AN10" s="12" t="s">
        <v>26</v>
      </c>
      <c r="AR10" s="15"/>
      <c r="BE10" s="193"/>
      <c r="BS10" s="12" t="s">
        <v>6</v>
      </c>
    </row>
    <row r="11" spans="2:71" ht="18.4" customHeight="1">
      <c r="B11" s="15"/>
      <c r="E11" s="12" t="s">
        <v>27</v>
      </c>
      <c r="AK11" s="21" t="s">
        <v>28</v>
      </c>
      <c r="AN11" s="12" t="s">
        <v>29</v>
      </c>
      <c r="AR11" s="15"/>
      <c r="BE11" s="193"/>
      <c r="BS11" s="12" t="s">
        <v>6</v>
      </c>
    </row>
    <row r="12" spans="2:71" ht="6.95" customHeight="1">
      <c r="B12" s="15"/>
      <c r="AR12" s="15"/>
      <c r="BE12" s="193"/>
      <c r="BS12" s="12" t="s">
        <v>6</v>
      </c>
    </row>
    <row r="13" spans="2:71" ht="12" customHeight="1">
      <c r="B13" s="15"/>
      <c r="D13" s="21" t="s">
        <v>30</v>
      </c>
      <c r="AK13" s="21" t="s">
        <v>25</v>
      </c>
      <c r="AN13" s="23" t="s">
        <v>31</v>
      </c>
      <c r="AR13" s="15"/>
      <c r="BE13" s="193"/>
      <c r="BS13" s="12" t="s">
        <v>6</v>
      </c>
    </row>
    <row r="14" spans="2:71" ht="12">
      <c r="B14" s="15"/>
      <c r="E14" s="187" t="s">
        <v>31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1" t="s">
        <v>28</v>
      </c>
      <c r="AN14" s="23" t="s">
        <v>31</v>
      </c>
      <c r="AR14" s="15"/>
      <c r="BE14" s="193"/>
      <c r="BS14" s="12" t="s">
        <v>6</v>
      </c>
    </row>
    <row r="15" spans="2:71" ht="6.95" customHeight="1">
      <c r="B15" s="15"/>
      <c r="AR15" s="15"/>
      <c r="BE15" s="193"/>
      <c r="BS15" s="12" t="s">
        <v>3</v>
      </c>
    </row>
    <row r="16" spans="2:71" ht="12" customHeight="1">
      <c r="B16" s="15"/>
      <c r="D16" s="21" t="s">
        <v>32</v>
      </c>
      <c r="AK16" s="21" t="s">
        <v>25</v>
      </c>
      <c r="AN16" s="12" t="s">
        <v>33</v>
      </c>
      <c r="AR16" s="15"/>
      <c r="BE16" s="193"/>
      <c r="BS16" s="12" t="s">
        <v>3</v>
      </c>
    </row>
    <row r="17" spans="2:71" ht="18.4" customHeight="1">
      <c r="B17" s="15"/>
      <c r="E17" s="12" t="s">
        <v>34</v>
      </c>
      <c r="AK17" s="21" t="s">
        <v>28</v>
      </c>
      <c r="AN17" s="12" t="s">
        <v>1</v>
      </c>
      <c r="AR17" s="15"/>
      <c r="BE17" s="193"/>
      <c r="BS17" s="12" t="s">
        <v>35</v>
      </c>
    </row>
    <row r="18" spans="2:71" ht="6.95" customHeight="1">
      <c r="B18" s="15"/>
      <c r="AR18" s="15"/>
      <c r="BE18" s="193"/>
      <c r="BS18" s="12" t="s">
        <v>6</v>
      </c>
    </row>
    <row r="19" spans="2:71" ht="12" customHeight="1">
      <c r="B19" s="15"/>
      <c r="D19" s="21" t="s">
        <v>36</v>
      </c>
      <c r="AK19" s="21" t="s">
        <v>25</v>
      </c>
      <c r="AN19" s="12" t="s">
        <v>1</v>
      </c>
      <c r="AR19" s="15"/>
      <c r="BE19" s="193"/>
      <c r="BS19" s="12" t="s">
        <v>6</v>
      </c>
    </row>
    <row r="20" spans="2:71" ht="18.4" customHeight="1">
      <c r="B20" s="15"/>
      <c r="E20" s="12" t="s">
        <v>37</v>
      </c>
      <c r="AK20" s="21" t="s">
        <v>28</v>
      </c>
      <c r="AN20" s="12" t="s">
        <v>1</v>
      </c>
      <c r="AR20" s="15"/>
      <c r="BE20" s="193"/>
      <c r="BS20" s="12" t="s">
        <v>35</v>
      </c>
    </row>
    <row r="21" spans="2:57" ht="6.95" customHeight="1">
      <c r="B21" s="15"/>
      <c r="AR21" s="15"/>
      <c r="BE21" s="193"/>
    </row>
    <row r="22" spans="2:57" ht="12" customHeight="1">
      <c r="B22" s="15"/>
      <c r="D22" s="21" t="s">
        <v>38</v>
      </c>
      <c r="AR22" s="15"/>
      <c r="BE22" s="193"/>
    </row>
    <row r="23" spans="2:57" ht="16.5" customHeight="1">
      <c r="B23" s="15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5"/>
      <c r="BE23" s="193"/>
    </row>
    <row r="24" spans="2:57" ht="6.95" customHeight="1">
      <c r="B24" s="15"/>
      <c r="AR24" s="15"/>
      <c r="BE24" s="193"/>
    </row>
    <row r="25" spans="2:57" ht="6.95" customHeight="1">
      <c r="B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5"/>
      <c r="BE25" s="193"/>
    </row>
    <row r="26" spans="2:57" s="1" customFormat="1" ht="25.9" customHeight="1">
      <c r="B26" s="26"/>
      <c r="D26" s="27" t="s">
        <v>39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94">
        <f>ROUND(AG54,2)</f>
        <v>0</v>
      </c>
      <c r="AL26" s="195"/>
      <c r="AM26" s="195"/>
      <c r="AN26" s="195"/>
      <c r="AO26" s="195"/>
      <c r="AR26" s="26"/>
      <c r="BE26" s="193"/>
    </row>
    <row r="27" spans="2:57" s="1" customFormat="1" ht="6.95" customHeight="1">
      <c r="B27" s="26"/>
      <c r="AR27" s="26"/>
      <c r="BE27" s="193"/>
    </row>
    <row r="28" spans="2:57" s="1" customFormat="1" ht="12">
      <c r="B28" s="26"/>
      <c r="L28" s="190" t="s">
        <v>40</v>
      </c>
      <c r="M28" s="190"/>
      <c r="N28" s="190"/>
      <c r="O28" s="190"/>
      <c r="P28" s="190"/>
      <c r="W28" s="190" t="s">
        <v>41</v>
      </c>
      <c r="X28" s="190"/>
      <c r="Y28" s="190"/>
      <c r="Z28" s="190"/>
      <c r="AA28" s="190"/>
      <c r="AB28" s="190"/>
      <c r="AC28" s="190"/>
      <c r="AD28" s="190"/>
      <c r="AE28" s="190"/>
      <c r="AK28" s="190" t="s">
        <v>42</v>
      </c>
      <c r="AL28" s="190"/>
      <c r="AM28" s="190"/>
      <c r="AN28" s="190"/>
      <c r="AO28" s="190"/>
      <c r="AR28" s="26"/>
      <c r="BE28" s="193"/>
    </row>
    <row r="29" spans="2:57" s="2" customFormat="1" ht="14.45" customHeight="1">
      <c r="B29" s="30"/>
      <c r="D29" s="21" t="s">
        <v>43</v>
      </c>
      <c r="F29" s="21" t="s">
        <v>44</v>
      </c>
      <c r="L29" s="158">
        <v>0.21</v>
      </c>
      <c r="M29" s="159"/>
      <c r="N29" s="159"/>
      <c r="O29" s="159"/>
      <c r="P29" s="159"/>
      <c r="W29" s="191">
        <f>ROUND(AZ54,2)</f>
        <v>0</v>
      </c>
      <c r="X29" s="159"/>
      <c r="Y29" s="159"/>
      <c r="Z29" s="159"/>
      <c r="AA29" s="159"/>
      <c r="AB29" s="159"/>
      <c r="AC29" s="159"/>
      <c r="AD29" s="159"/>
      <c r="AE29" s="159"/>
      <c r="AK29" s="191">
        <f>ROUND(AV54,2)</f>
        <v>0</v>
      </c>
      <c r="AL29" s="159"/>
      <c r="AM29" s="159"/>
      <c r="AN29" s="159"/>
      <c r="AO29" s="159"/>
      <c r="AR29" s="30"/>
      <c r="BE29" s="193"/>
    </row>
    <row r="30" spans="2:57" s="2" customFormat="1" ht="14.45" customHeight="1">
      <c r="B30" s="30"/>
      <c r="F30" s="21" t="s">
        <v>45</v>
      </c>
      <c r="L30" s="158">
        <v>0.15</v>
      </c>
      <c r="M30" s="159"/>
      <c r="N30" s="159"/>
      <c r="O30" s="159"/>
      <c r="P30" s="159"/>
      <c r="W30" s="191">
        <f>ROUND(BA54,2)</f>
        <v>0</v>
      </c>
      <c r="X30" s="159"/>
      <c r="Y30" s="159"/>
      <c r="Z30" s="159"/>
      <c r="AA30" s="159"/>
      <c r="AB30" s="159"/>
      <c r="AC30" s="159"/>
      <c r="AD30" s="159"/>
      <c r="AE30" s="159"/>
      <c r="AK30" s="191">
        <f>ROUND(AW54,2)</f>
        <v>0</v>
      </c>
      <c r="AL30" s="159"/>
      <c r="AM30" s="159"/>
      <c r="AN30" s="159"/>
      <c r="AO30" s="159"/>
      <c r="AR30" s="30"/>
      <c r="BE30" s="193"/>
    </row>
    <row r="31" spans="2:57" s="2" customFormat="1" ht="14.45" customHeight="1" hidden="1">
      <c r="B31" s="30"/>
      <c r="F31" s="21" t="s">
        <v>46</v>
      </c>
      <c r="L31" s="158">
        <v>0.21</v>
      </c>
      <c r="M31" s="159"/>
      <c r="N31" s="159"/>
      <c r="O31" s="159"/>
      <c r="P31" s="159"/>
      <c r="W31" s="191">
        <f>ROUND(BB54,2)</f>
        <v>0</v>
      </c>
      <c r="X31" s="159"/>
      <c r="Y31" s="159"/>
      <c r="Z31" s="159"/>
      <c r="AA31" s="159"/>
      <c r="AB31" s="159"/>
      <c r="AC31" s="159"/>
      <c r="AD31" s="159"/>
      <c r="AE31" s="159"/>
      <c r="AK31" s="191">
        <v>0</v>
      </c>
      <c r="AL31" s="159"/>
      <c r="AM31" s="159"/>
      <c r="AN31" s="159"/>
      <c r="AO31" s="159"/>
      <c r="AR31" s="30"/>
      <c r="BE31" s="193"/>
    </row>
    <row r="32" spans="2:57" s="2" customFormat="1" ht="14.45" customHeight="1" hidden="1">
      <c r="B32" s="30"/>
      <c r="F32" s="21" t="s">
        <v>47</v>
      </c>
      <c r="L32" s="158">
        <v>0.15</v>
      </c>
      <c r="M32" s="159"/>
      <c r="N32" s="159"/>
      <c r="O32" s="159"/>
      <c r="P32" s="159"/>
      <c r="W32" s="191">
        <f>ROUND(BC54,2)</f>
        <v>0</v>
      </c>
      <c r="X32" s="159"/>
      <c r="Y32" s="159"/>
      <c r="Z32" s="159"/>
      <c r="AA32" s="159"/>
      <c r="AB32" s="159"/>
      <c r="AC32" s="159"/>
      <c r="AD32" s="159"/>
      <c r="AE32" s="159"/>
      <c r="AK32" s="191">
        <v>0</v>
      </c>
      <c r="AL32" s="159"/>
      <c r="AM32" s="159"/>
      <c r="AN32" s="159"/>
      <c r="AO32" s="159"/>
      <c r="AR32" s="30"/>
      <c r="BE32" s="193"/>
    </row>
    <row r="33" spans="2:57" s="2" customFormat="1" ht="14.45" customHeight="1" hidden="1">
      <c r="B33" s="30"/>
      <c r="F33" s="21" t="s">
        <v>48</v>
      </c>
      <c r="L33" s="158">
        <v>0</v>
      </c>
      <c r="M33" s="159"/>
      <c r="N33" s="159"/>
      <c r="O33" s="159"/>
      <c r="P33" s="159"/>
      <c r="W33" s="191">
        <f>ROUND(BD54,2)</f>
        <v>0</v>
      </c>
      <c r="X33" s="159"/>
      <c r="Y33" s="159"/>
      <c r="Z33" s="159"/>
      <c r="AA33" s="159"/>
      <c r="AB33" s="159"/>
      <c r="AC33" s="159"/>
      <c r="AD33" s="159"/>
      <c r="AE33" s="159"/>
      <c r="AK33" s="191">
        <v>0</v>
      </c>
      <c r="AL33" s="159"/>
      <c r="AM33" s="159"/>
      <c r="AN33" s="159"/>
      <c r="AO33" s="159"/>
      <c r="AR33" s="30"/>
      <c r="BE33" s="193"/>
    </row>
    <row r="34" spans="2:57" s="1" customFormat="1" ht="6.95" customHeight="1">
      <c r="B34" s="26"/>
      <c r="AR34" s="26"/>
      <c r="BE34" s="193"/>
    </row>
    <row r="35" spans="2:44" s="1" customFormat="1" ht="25.9" customHeight="1">
      <c r="B35" s="26"/>
      <c r="C35" s="31"/>
      <c r="D35" s="32" t="s">
        <v>49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50</v>
      </c>
      <c r="U35" s="33"/>
      <c r="V35" s="33"/>
      <c r="W35" s="33"/>
      <c r="X35" s="170" t="s">
        <v>51</v>
      </c>
      <c r="Y35" s="171"/>
      <c r="Z35" s="171"/>
      <c r="AA35" s="171"/>
      <c r="AB35" s="171"/>
      <c r="AC35" s="33"/>
      <c r="AD35" s="33"/>
      <c r="AE35" s="33"/>
      <c r="AF35" s="33"/>
      <c r="AG35" s="33"/>
      <c r="AH35" s="33"/>
      <c r="AI35" s="33"/>
      <c r="AJ35" s="33"/>
      <c r="AK35" s="172">
        <f>SUM(AK26:AK33)</f>
        <v>0</v>
      </c>
      <c r="AL35" s="171"/>
      <c r="AM35" s="171"/>
      <c r="AN35" s="171"/>
      <c r="AO35" s="173"/>
      <c r="AP35" s="31"/>
      <c r="AQ35" s="31"/>
      <c r="AR35" s="26"/>
    </row>
    <row r="36" spans="2:44" s="1" customFormat="1" ht="6.95" customHeight="1">
      <c r="B36" s="26"/>
      <c r="AR36" s="26"/>
    </row>
    <row r="37" spans="2:44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6"/>
    </row>
    <row r="41" spans="2:44" s="1" customFormat="1" ht="6.9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6"/>
    </row>
    <row r="42" spans="2:44" s="1" customFormat="1" ht="24.95" customHeight="1">
      <c r="B42" s="26"/>
      <c r="C42" s="16" t="s">
        <v>52</v>
      </c>
      <c r="AR42" s="26"/>
    </row>
    <row r="43" spans="2:44" s="1" customFormat="1" ht="6.95" customHeight="1">
      <c r="B43" s="26"/>
      <c r="AR43" s="26"/>
    </row>
    <row r="44" spans="2:44" s="1" customFormat="1" ht="12" customHeight="1">
      <c r="B44" s="26"/>
      <c r="C44" s="21" t="s">
        <v>13</v>
      </c>
      <c r="L44" s="1" t="str">
        <f>K5</f>
        <v>BENESOV--</v>
      </c>
      <c r="AR44" s="26"/>
    </row>
    <row r="45" spans="2:44" s="3" customFormat="1" ht="36.95" customHeight="1">
      <c r="B45" s="39"/>
      <c r="C45" s="40" t="s">
        <v>16</v>
      </c>
      <c r="L45" s="178" t="str">
        <f>K6</f>
        <v>Rekonstrukce kanalizace a vodovodu Na Karlově</v>
      </c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R45" s="39"/>
    </row>
    <row r="46" spans="2:44" s="1" customFormat="1" ht="6.95" customHeight="1">
      <c r="B46" s="26"/>
      <c r="AR46" s="26"/>
    </row>
    <row r="47" spans="2:44" s="1" customFormat="1" ht="12" customHeight="1">
      <c r="B47" s="26"/>
      <c r="C47" s="21" t="s">
        <v>20</v>
      </c>
      <c r="L47" s="41" t="str">
        <f>IF(K8="","",K8)</f>
        <v>Benešov</v>
      </c>
      <c r="AI47" s="21" t="s">
        <v>22</v>
      </c>
      <c r="AM47" s="180" t="str">
        <f>IF(AN8="","",AN8)</f>
        <v>27. 5. 2019</v>
      </c>
      <c r="AN47" s="180"/>
      <c r="AR47" s="26"/>
    </row>
    <row r="48" spans="2:44" s="1" customFormat="1" ht="6.95" customHeight="1">
      <c r="B48" s="26"/>
      <c r="AR48" s="26"/>
    </row>
    <row r="49" spans="2:56" s="1" customFormat="1" ht="13.7" customHeight="1">
      <c r="B49" s="26"/>
      <c r="C49" s="21" t="s">
        <v>24</v>
      </c>
      <c r="L49" s="1" t="str">
        <f>IF(E11="","",E11)</f>
        <v>Město Benešov</v>
      </c>
      <c r="AI49" s="21" t="s">
        <v>32</v>
      </c>
      <c r="AM49" s="176" t="str">
        <f>IF(E17="","",E17)</f>
        <v>Jan Bejček, VODOMONT</v>
      </c>
      <c r="AN49" s="177"/>
      <c r="AO49" s="177"/>
      <c r="AP49" s="177"/>
      <c r="AR49" s="26"/>
      <c r="AS49" s="181" t="s">
        <v>53</v>
      </c>
      <c r="AT49" s="182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2:56" s="1" customFormat="1" ht="13.7" customHeight="1">
      <c r="B50" s="26"/>
      <c r="C50" s="21" t="s">
        <v>30</v>
      </c>
      <c r="L50" s="1" t="str">
        <f>IF(E14="Vyplň údaj","",E14)</f>
        <v/>
      </c>
      <c r="AI50" s="21" t="s">
        <v>36</v>
      </c>
      <c r="AM50" s="176" t="str">
        <f>IF(E20="","",E20)</f>
        <v>Jan Bejček</v>
      </c>
      <c r="AN50" s="177"/>
      <c r="AO50" s="177"/>
      <c r="AP50" s="177"/>
      <c r="AR50" s="26"/>
      <c r="AS50" s="183"/>
      <c r="AT50" s="184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2:56" s="1" customFormat="1" ht="10.9" customHeight="1">
      <c r="B51" s="26"/>
      <c r="AR51" s="26"/>
      <c r="AS51" s="183"/>
      <c r="AT51" s="184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2:56" s="1" customFormat="1" ht="29.25" customHeight="1">
      <c r="B52" s="26"/>
      <c r="C52" s="160" t="s">
        <v>54</v>
      </c>
      <c r="D52" s="161"/>
      <c r="E52" s="161"/>
      <c r="F52" s="161"/>
      <c r="G52" s="161"/>
      <c r="H52" s="47"/>
      <c r="I52" s="162" t="s">
        <v>55</v>
      </c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3" t="s">
        <v>56</v>
      </c>
      <c r="AH52" s="161"/>
      <c r="AI52" s="161"/>
      <c r="AJ52" s="161"/>
      <c r="AK52" s="161"/>
      <c r="AL52" s="161"/>
      <c r="AM52" s="161"/>
      <c r="AN52" s="162" t="s">
        <v>57</v>
      </c>
      <c r="AO52" s="161"/>
      <c r="AP52" s="164"/>
      <c r="AQ52" s="48" t="s">
        <v>58</v>
      </c>
      <c r="AR52" s="26"/>
      <c r="AS52" s="49" t="s">
        <v>59</v>
      </c>
      <c r="AT52" s="50" t="s">
        <v>60</v>
      </c>
      <c r="AU52" s="50" t="s">
        <v>61</v>
      </c>
      <c r="AV52" s="50" t="s">
        <v>62</v>
      </c>
      <c r="AW52" s="50" t="s">
        <v>63</v>
      </c>
      <c r="AX52" s="50" t="s">
        <v>64</v>
      </c>
      <c r="AY52" s="50" t="s">
        <v>65</v>
      </c>
      <c r="AZ52" s="50" t="s">
        <v>66</v>
      </c>
      <c r="BA52" s="50" t="s">
        <v>67</v>
      </c>
      <c r="BB52" s="50" t="s">
        <v>68</v>
      </c>
      <c r="BC52" s="50" t="s">
        <v>69</v>
      </c>
      <c r="BD52" s="51" t="s">
        <v>70</v>
      </c>
    </row>
    <row r="53" spans="2:56" s="1" customFormat="1" ht="10.9" customHeight="1">
      <c r="B53" s="26"/>
      <c r="AR53" s="26"/>
      <c r="AS53" s="52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4"/>
    </row>
    <row r="54" spans="2:90" s="4" customFormat="1" ht="32.45" customHeight="1">
      <c r="B54" s="53"/>
      <c r="C54" s="54" t="s">
        <v>71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168">
        <f>ROUND(AG55,2)</f>
        <v>0</v>
      </c>
      <c r="AH54" s="168"/>
      <c r="AI54" s="168"/>
      <c r="AJ54" s="168"/>
      <c r="AK54" s="168"/>
      <c r="AL54" s="168"/>
      <c r="AM54" s="168"/>
      <c r="AN54" s="169">
        <f>SUM(AG54,AT54)</f>
        <v>0</v>
      </c>
      <c r="AO54" s="169"/>
      <c r="AP54" s="169"/>
      <c r="AQ54" s="57" t="s">
        <v>1</v>
      </c>
      <c r="AR54" s="53"/>
      <c r="AS54" s="58">
        <f>ROUND(AS55,2)</f>
        <v>0</v>
      </c>
      <c r="AT54" s="59">
        <f>ROUND(SUM(AV54:AW54),2)</f>
        <v>0</v>
      </c>
      <c r="AU54" s="60">
        <f>ROUND(AU55,5)</f>
        <v>0</v>
      </c>
      <c r="AV54" s="59">
        <f>ROUND(AZ54*L29,2)</f>
        <v>0</v>
      </c>
      <c r="AW54" s="59">
        <f>ROUND(BA54*L30,2)</f>
        <v>0</v>
      </c>
      <c r="AX54" s="59">
        <f>ROUND(BB54*L29,2)</f>
        <v>0</v>
      </c>
      <c r="AY54" s="59">
        <f>ROUND(BC54*L30,2)</f>
        <v>0</v>
      </c>
      <c r="AZ54" s="59">
        <f>ROUND(AZ55,2)</f>
        <v>0</v>
      </c>
      <c r="BA54" s="59">
        <f>ROUND(BA55,2)</f>
        <v>0</v>
      </c>
      <c r="BB54" s="59">
        <f>ROUND(BB55,2)</f>
        <v>0</v>
      </c>
      <c r="BC54" s="59">
        <f>ROUND(BC55,2)</f>
        <v>0</v>
      </c>
      <c r="BD54" s="61">
        <f>ROUND(BD55,2)</f>
        <v>0</v>
      </c>
      <c r="BS54" s="62" t="s">
        <v>72</v>
      </c>
      <c r="BT54" s="62" t="s">
        <v>73</v>
      </c>
      <c r="BV54" s="62" t="s">
        <v>74</v>
      </c>
      <c r="BW54" s="62" t="s">
        <v>4</v>
      </c>
      <c r="BX54" s="62" t="s">
        <v>75</v>
      </c>
      <c r="CL54" s="62" t="s">
        <v>1</v>
      </c>
    </row>
    <row r="55" spans="1:90" s="5" customFormat="1" ht="27" customHeight="1">
      <c r="A55" s="63" t="s">
        <v>76</v>
      </c>
      <c r="B55" s="64"/>
      <c r="C55" s="65"/>
      <c r="D55" s="167" t="s">
        <v>14</v>
      </c>
      <c r="E55" s="167"/>
      <c r="F55" s="167"/>
      <c r="G55" s="167"/>
      <c r="H55" s="167"/>
      <c r="I55" s="66"/>
      <c r="J55" s="167" t="s">
        <v>17</v>
      </c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5">
        <f>'BENESOV-- - Rekonstrukce ...'!J28</f>
        <v>0</v>
      </c>
      <c r="AH55" s="166"/>
      <c r="AI55" s="166"/>
      <c r="AJ55" s="166"/>
      <c r="AK55" s="166"/>
      <c r="AL55" s="166"/>
      <c r="AM55" s="166"/>
      <c r="AN55" s="165">
        <f>SUM(AG55,AT55)</f>
        <v>0</v>
      </c>
      <c r="AO55" s="166"/>
      <c r="AP55" s="166"/>
      <c r="AQ55" s="67" t="s">
        <v>77</v>
      </c>
      <c r="AR55" s="64"/>
      <c r="AS55" s="68">
        <v>0</v>
      </c>
      <c r="AT55" s="69">
        <f>ROUND(SUM(AV55:AW55),2)</f>
        <v>0</v>
      </c>
      <c r="AU55" s="70">
        <f>'BENESOV-- - Rekonstrukce ...'!P86</f>
        <v>0</v>
      </c>
      <c r="AV55" s="69">
        <f>'BENESOV-- - Rekonstrukce ...'!J31</f>
        <v>0</v>
      </c>
      <c r="AW55" s="69">
        <f>'BENESOV-- - Rekonstrukce ...'!J32</f>
        <v>0</v>
      </c>
      <c r="AX55" s="69">
        <f>'BENESOV-- - Rekonstrukce ...'!J33</f>
        <v>0</v>
      </c>
      <c r="AY55" s="69">
        <f>'BENESOV-- - Rekonstrukce ...'!J34</f>
        <v>0</v>
      </c>
      <c r="AZ55" s="69">
        <f>'BENESOV-- - Rekonstrukce ...'!F31</f>
        <v>0</v>
      </c>
      <c r="BA55" s="69">
        <f>'BENESOV-- - Rekonstrukce ...'!F32</f>
        <v>0</v>
      </c>
      <c r="BB55" s="69">
        <f>'BENESOV-- - Rekonstrukce ...'!F33</f>
        <v>0</v>
      </c>
      <c r="BC55" s="69">
        <f>'BENESOV-- - Rekonstrukce ...'!F34</f>
        <v>0</v>
      </c>
      <c r="BD55" s="71">
        <f>'BENESOV-- - Rekonstrukce ...'!F35</f>
        <v>0</v>
      </c>
      <c r="BT55" s="72" t="s">
        <v>78</v>
      </c>
      <c r="BU55" s="72" t="s">
        <v>79</v>
      </c>
      <c r="BV55" s="72" t="s">
        <v>74</v>
      </c>
      <c r="BW55" s="72" t="s">
        <v>4</v>
      </c>
      <c r="BX55" s="72" t="s">
        <v>75</v>
      </c>
      <c r="CL55" s="72" t="s">
        <v>1</v>
      </c>
    </row>
    <row r="56" spans="2:44" s="1" customFormat="1" ht="30" customHeight="1">
      <c r="B56" s="26"/>
      <c r="AR56" s="26"/>
    </row>
    <row r="57" spans="2:44" s="1" customFormat="1" ht="6.95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26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0:P30"/>
    <mergeCell ref="L31:P31"/>
    <mergeCell ref="L32:P32"/>
    <mergeCell ref="L33:P33"/>
    <mergeCell ref="C52:G52"/>
    <mergeCell ref="I52:AF52"/>
    <mergeCell ref="X35:AB35"/>
  </mergeCells>
  <hyperlinks>
    <hyperlink ref="A55" location="'BENESOV-- - Rekonstrukce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42"/>
  <sheetViews>
    <sheetView showGridLines="0" tabSelected="1" workbookViewId="0" topLeftCell="A4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3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74" t="s">
        <v>5</v>
      </c>
      <c r="M2" s="175"/>
      <c r="N2" s="175"/>
      <c r="O2" s="175"/>
      <c r="P2" s="175"/>
      <c r="Q2" s="175"/>
      <c r="R2" s="175"/>
      <c r="S2" s="175"/>
      <c r="T2" s="175"/>
      <c r="U2" s="175"/>
      <c r="V2" s="175"/>
      <c r="AT2" s="12" t="s">
        <v>4</v>
      </c>
    </row>
    <row r="3" spans="2:46" ht="6.95" customHeight="1">
      <c r="B3" s="13"/>
      <c r="C3" s="14"/>
      <c r="D3" s="14"/>
      <c r="E3" s="14"/>
      <c r="F3" s="14"/>
      <c r="G3" s="14"/>
      <c r="H3" s="14"/>
      <c r="I3" s="74"/>
      <c r="J3" s="14"/>
      <c r="K3" s="14"/>
      <c r="L3" s="15"/>
      <c r="AT3" s="12" t="s">
        <v>80</v>
      </c>
    </row>
    <row r="4" spans="2:46" ht="24.95" customHeight="1">
      <c r="B4" s="15"/>
      <c r="D4" s="16" t="s">
        <v>81</v>
      </c>
      <c r="L4" s="15"/>
      <c r="M4" s="17" t="s">
        <v>10</v>
      </c>
      <c r="AT4" s="12" t="s">
        <v>3</v>
      </c>
    </row>
    <row r="5" spans="2:12" ht="6.95" customHeight="1">
      <c r="B5" s="15"/>
      <c r="L5" s="15"/>
    </row>
    <row r="6" spans="2:12" s="1" customFormat="1" ht="12" customHeight="1">
      <c r="B6" s="26"/>
      <c r="D6" s="21" t="s">
        <v>16</v>
      </c>
      <c r="I6" s="75"/>
      <c r="L6" s="26"/>
    </row>
    <row r="7" spans="2:12" s="1" customFormat="1" ht="36.95" customHeight="1">
      <c r="B7" s="26"/>
      <c r="E7" s="178" t="s">
        <v>17</v>
      </c>
      <c r="F7" s="177"/>
      <c r="G7" s="177"/>
      <c r="H7" s="177"/>
      <c r="I7" s="75"/>
      <c r="L7" s="26"/>
    </row>
    <row r="8" spans="2:12" s="1" customFormat="1" ht="12">
      <c r="B8" s="26"/>
      <c r="I8" s="75"/>
      <c r="L8" s="26"/>
    </row>
    <row r="9" spans="2:12" s="1" customFormat="1" ht="12" customHeight="1">
      <c r="B9" s="26"/>
      <c r="D9" s="21" t="s">
        <v>18</v>
      </c>
      <c r="F9" s="12" t="s">
        <v>1</v>
      </c>
      <c r="I9" s="76" t="s">
        <v>19</v>
      </c>
      <c r="J9" s="12" t="s">
        <v>1</v>
      </c>
      <c r="L9" s="26"/>
    </row>
    <row r="10" spans="2:12" s="1" customFormat="1" ht="12" customHeight="1">
      <c r="B10" s="26"/>
      <c r="D10" s="21" t="s">
        <v>20</v>
      </c>
      <c r="F10" s="12" t="s">
        <v>21</v>
      </c>
      <c r="I10" s="76" t="s">
        <v>22</v>
      </c>
      <c r="J10" s="42" t="str">
        <f>'Rekapitulace stavby'!AN8</f>
        <v>27. 5. 2019</v>
      </c>
      <c r="L10" s="26"/>
    </row>
    <row r="11" spans="2:12" s="1" customFormat="1" ht="10.9" customHeight="1">
      <c r="B11" s="26"/>
      <c r="I11" s="75"/>
      <c r="L11" s="26"/>
    </row>
    <row r="12" spans="2:12" s="1" customFormat="1" ht="12" customHeight="1">
      <c r="B12" s="26"/>
      <c r="D12" s="21" t="s">
        <v>24</v>
      </c>
      <c r="I12" s="76" t="s">
        <v>25</v>
      </c>
      <c r="J12" s="12" t="s">
        <v>26</v>
      </c>
      <c r="L12" s="26"/>
    </row>
    <row r="13" spans="2:12" s="1" customFormat="1" ht="18" customHeight="1">
      <c r="B13" s="26"/>
      <c r="E13" s="12" t="s">
        <v>27</v>
      </c>
      <c r="I13" s="76" t="s">
        <v>28</v>
      </c>
      <c r="J13" s="12" t="s">
        <v>29</v>
      </c>
      <c r="L13" s="26"/>
    </row>
    <row r="14" spans="2:12" s="1" customFormat="1" ht="6.95" customHeight="1">
      <c r="B14" s="26"/>
      <c r="I14" s="75"/>
      <c r="L14" s="26"/>
    </row>
    <row r="15" spans="2:12" s="1" customFormat="1" ht="12" customHeight="1">
      <c r="B15" s="26"/>
      <c r="D15" s="21" t="s">
        <v>30</v>
      </c>
      <c r="I15" s="76" t="s">
        <v>25</v>
      </c>
      <c r="J15" s="22" t="str">
        <f>'Rekapitulace stavby'!AN13</f>
        <v>Vyplň údaj</v>
      </c>
      <c r="L15" s="26"/>
    </row>
    <row r="16" spans="2:12" s="1" customFormat="1" ht="18" customHeight="1">
      <c r="B16" s="26"/>
      <c r="E16" s="196" t="str">
        <f>'Rekapitulace stavby'!E14</f>
        <v>Vyplň údaj</v>
      </c>
      <c r="F16" s="185"/>
      <c r="G16" s="185"/>
      <c r="H16" s="185"/>
      <c r="I16" s="76" t="s">
        <v>28</v>
      </c>
      <c r="J16" s="22" t="str">
        <f>'Rekapitulace stavby'!AN14</f>
        <v>Vyplň údaj</v>
      </c>
      <c r="L16" s="26"/>
    </row>
    <row r="17" spans="2:12" s="1" customFormat="1" ht="6.95" customHeight="1">
      <c r="B17" s="26"/>
      <c r="I17" s="75"/>
      <c r="L17" s="26"/>
    </row>
    <row r="18" spans="2:12" s="1" customFormat="1" ht="12" customHeight="1">
      <c r="B18" s="26"/>
      <c r="D18" s="21" t="s">
        <v>32</v>
      </c>
      <c r="I18" s="76" t="s">
        <v>25</v>
      </c>
      <c r="J18" s="12" t="s">
        <v>33</v>
      </c>
      <c r="L18" s="26"/>
    </row>
    <row r="19" spans="2:12" s="1" customFormat="1" ht="18" customHeight="1">
      <c r="B19" s="26"/>
      <c r="E19" s="12" t="s">
        <v>34</v>
      </c>
      <c r="I19" s="76" t="s">
        <v>28</v>
      </c>
      <c r="J19" s="12" t="s">
        <v>1</v>
      </c>
      <c r="L19" s="26"/>
    </row>
    <row r="20" spans="2:12" s="1" customFormat="1" ht="6.95" customHeight="1">
      <c r="B20" s="26"/>
      <c r="I20" s="75"/>
      <c r="L20" s="26"/>
    </row>
    <row r="21" spans="2:12" s="1" customFormat="1" ht="12" customHeight="1">
      <c r="B21" s="26"/>
      <c r="D21" s="21" t="s">
        <v>36</v>
      </c>
      <c r="I21" s="76" t="s">
        <v>25</v>
      </c>
      <c r="J21" s="12" t="s">
        <v>1</v>
      </c>
      <c r="L21" s="26"/>
    </row>
    <row r="22" spans="2:12" s="1" customFormat="1" ht="18" customHeight="1">
      <c r="B22" s="26"/>
      <c r="E22" s="12" t="s">
        <v>37</v>
      </c>
      <c r="I22" s="76" t="s">
        <v>28</v>
      </c>
      <c r="J22" s="12" t="s">
        <v>1</v>
      </c>
      <c r="L22" s="26"/>
    </row>
    <row r="23" spans="2:12" s="1" customFormat="1" ht="6.95" customHeight="1">
      <c r="B23" s="26"/>
      <c r="I23" s="75"/>
      <c r="L23" s="26"/>
    </row>
    <row r="24" spans="2:12" s="1" customFormat="1" ht="12" customHeight="1">
      <c r="B24" s="26"/>
      <c r="D24" s="21" t="s">
        <v>38</v>
      </c>
      <c r="I24" s="75"/>
      <c r="L24" s="26"/>
    </row>
    <row r="25" spans="2:12" s="6" customFormat="1" ht="16.5" customHeight="1">
      <c r="B25" s="77"/>
      <c r="E25" s="189" t="s">
        <v>1</v>
      </c>
      <c r="F25" s="189"/>
      <c r="G25" s="189"/>
      <c r="H25" s="189"/>
      <c r="I25" s="78"/>
      <c r="L25" s="77"/>
    </row>
    <row r="26" spans="2:12" s="1" customFormat="1" ht="6.95" customHeight="1">
      <c r="B26" s="26"/>
      <c r="I26" s="75"/>
      <c r="L26" s="26"/>
    </row>
    <row r="27" spans="2:12" s="1" customFormat="1" ht="6.95" customHeight="1">
      <c r="B27" s="26"/>
      <c r="D27" s="43"/>
      <c r="E27" s="43"/>
      <c r="F27" s="43"/>
      <c r="G27" s="43"/>
      <c r="H27" s="43"/>
      <c r="I27" s="79"/>
      <c r="J27" s="43"/>
      <c r="K27" s="43"/>
      <c r="L27" s="26"/>
    </row>
    <row r="28" spans="2:12" s="1" customFormat="1" ht="25.35" customHeight="1">
      <c r="B28" s="26"/>
      <c r="D28" s="80" t="s">
        <v>39</v>
      </c>
      <c r="I28" s="75"/>
      <c r="J28" s="56">
        <f>ROUND(J86,2)</f>
        <v>0</v>
      </c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79"/>
      <c r="J29" s="43"/>
      <c r="K29" s="43"/>
      <c r="L29" s="26"/>
    </row>
    <row r="30" spans="2:12" s="1" customFormat="1" ht="14.45" customHeight="1">
      <c r="B30" s="26"/>
      <c r="F30" s="29" t="s">
        <v>41</v>
      </c>
      <c r="I30" s="81" t="s">
        <v>40</v>
      </c>
      <c r="J30" s="29" t="s">
        <v>42</v>
      </c>
      <c r="L30" s="26"/>
    </row>
    <row r="31" spans="2:12" s="1" customFormat="1" ht="14.45" customHeight="1">
      <c r="B31" s="26"/>
      <c r="D31" s="21" t="s">
        <v>43</v>
      </c>
      <c r="E31" s="21" t="s">
        <v>44</v>
      </c>
      <c r="F31" s="82">
        <f>ROUND((SUM(BE86:BE241)),2)</f>
        <v>0</v>
      </c>
      <c r="I31" s="83">
        <v>0.21</v>
      </c>
      <c r="J31" s="82">
        <f>ROUND(((SUM(BE86:BE241))*I31),2)</f>
        <v>0</v>
      </c>
      <c r="L31" s="26"/>
    </row>
    <row r="32" spans="2:12" s="1" customFormat="1" ht="14.45" customHeight="1">
      <c r="B32" s="26"/>
      <c r="E32" s="21" t="s">
        <v>45</v>
      </c>
      <c r="F32" s="82">
        <f>ROUND((SUM(BF86:BF241)),2)</f>
        <v>0</v>
      </c>
      <c r="I32" s="83">
        <v>0.15</v>
      </c>
      <c r="J32" s="82">
        <f>ROUND(((SUM(BF86:BF241))*I32),2)</f>
        <v>0</v>
      </c>
      <c r="L32" s="26"/>
    </row>
    <row r="33" spans="2:12" s="1" customFormat="1" ht="14.45" customHeight="1" hidden="1">
      <c r="B33" s="26"/>
      <c r="E33" s="21" t="s">
        <v>46</v>
      </c>
      <c r="F33" s="82">
        <f>ROUND((SUM(BG86:BG241)),2)</f>
        <v>0</v>
      </c>
      <c r="I33" s="83">
        <v>0.21</v>
      </c>
      <c r="J33" s="82">
        <f>0</f>
        <v>0</v>
      </c>
      <c r="L33" s="26"/>
    </row>
    <row r="34" spans="2:12" s="1" customFormat="1" ht="14.45" customHeight="1" hidden="1">
      <c r="B34" s="26"/>
      <c r="E34" s="21" t="s">
        <v>47</v>
      </c>
      <c r="F34" s="82">
        <f>ROUND((SUM(BH86:BH241)),2)</f>
        <v>0</v>
      </c>
      <c r="I34" s="83">
        <v>0.15</v>
      </c>
      <c r="J34" s="82">
        <f>0</f>
        <v>0</v>
      </c>
      <c r="L34" s="26"/>
    </row>
    <row r="35" spans="2:12" s="1" customFormat="1" ht="14.45" customHeight="1" hidden="1">
      <c r="B35" s="26"/>
      <c r="E35" s="21" t="s">
        <v>48</v>
      </c>
      <c r="F35" s="82">
        <f>ROUND((SUM(BI86:BI241)),2)</f>
        <v>0</v>
      </c>
      <c r="I35" s="83">
        <v>0</v>
      </c>
      <c r="J35" s="82">
        <f>0</f>
        <v>0</v>
      </c>
      <c r="L35" s="26"/>
    </row>
    <row r="36" spans="2:12" s="1" customFormat="1" ht="6.95" customHeight="1">
      <c r="B36" s="26"/>
      <c r="I36" s="75"/>
      <c r="L36" s="26"/>
    </row>
    <row r="37" spans="2:12" s="1" customFormat="1" ht="25.35" customHeight="1">
      <c r="B37" s="26"/>
      <c r="C37" s="84"/>
      <c r="D37" s="85" t="s">
        <v>49</v>
      </c>
      <c r="E37" s="47"/>
      <c r="F37" s="47"/>
      <c r="G37" s="86" t="s">
        <v>50</v>
      </c>
      <c r="H37" s="87" t="s">
        <v>51</v>
      </c>
      <c r="I37" s="88"/>
      <c r="J37" s="89">
        <f>SUM(J28:J35)</f>
        <v>0</v>
      </c>
      <c r="K37" s="90"/>
      <c r="L37" s="26"/>
    </row>
    <row r="38" spans="2:12" s="1" customFormat="1" ht="14.45" customHeight="1">
      <c r="B38" s="35"/>
      <c r="C38" s="36"/>
      <c r="D38" s="36"/>
      <c r="E38" s="36"/>
      <c r="F38" s="36"/>
      <c r="G38" s="36"/>
      <c r="H38" s="36"/>
      <c r="I38" s="91"/>
      <c r="J38" s="36"/>
      <c r="K38" s="36"/>
      <c r="L38" s="26"/>
    </row>
    <row r="42" spans="2:12" s="1" customFormat="1" ht="6.95" customHeight="1">
      <c r="B42" s="37"/>
      <c r="C42" s="38"/>
      <c r="D42" s="38"/>
      <c r="E42" s="38"/>
      <c r="F42" s="38"/>
      <c r="G42" s="38"/>
      <c r="H42" s="38"/>
      <c r="I42" s="92"/>
      <c r="J42" s="38"/>
      <c r="K42" s="38"/>
      <c r="L42" s="26"/>
    </row>
    <row r="43" spans="2:12" s="1" customFormat="1" ht="24.95" customHeight="1">
      <c r="B43" s="26"/>
      <c r="C43" s="16" t="s">
        <v>82</v>
      </c>
      <c r="I43" s="75"/>
      <c r="L43" s="26"/>
    </row>
    <row r="44" spans="2:12" s="1" customFormat="1" ht="6.95" customHeight="1">
      <c r="B44" s="26"/>
      <c r="I44" s="75"/>
      <c r="L44" s="26"/>
    </row>
    <row r="45" spans="2:12" s="1" customFormat="1" ht="12" customHeight="1">
      <c r="B45" s="26"/>
      <c r="C45" s="21" t="s">
        <v>16</v>
      </c>
      <c r="I45" s="75"/>
      <c r="L45" s="26"/>
    </row>
    <row r="46" spans="2:12" s="1" customFormat="1" ht="16.5" customHeight="1">
      <c r="B46" s="26"/>
      <c r="E46" s="178" t="str">
        <f>E7</f>
        <v>Rekonstrukce kanalizace a vodovodu Na Karlově</v>
      </c>
      <c r="F46" s="177"/>
      <c r="G46" s="177"/>
      <c r="H46" s="177"/>
      <c r="I46" s="75"/>
      <c r="L46" s="26"/>
    </row>
    <row r="47" spans="2:12" s="1" customFormat="1" ht="6.95" customHeight="1">
      <c r="B47" s="26"/>
      <c r="I47" s="75"/>
      <c r="L47" s="26"/>
    </row>
    <row r="48" spans="2:12" s="1" customFormat="1" ht="12" customHeight="1">
      <c r="B48" s="26"/>
      <c r="C48" s="21" t="s">
        <v>20</v>
      </c>
      <c r="F48" s="12" t="str">
        <f>F10</f>
        <v>Benešov</v>
      </c>
      <c r="I48" s="76" t="s">
        <v>22</v>
      </c>
      <c r="J48" s="42" t="str">
        <f>IF(J10="","",J10)</f>
        <v>27. 5. 2019</v>
      </c>
      <c r="L48" s="26"/>
    </row>
    <row r="49" spans="2:12" s="1" customFormat="1" ht="6.95" customHeight="1">
      <c r="B49" s="26"/>
      <c r="I49" s="75"/>
      <c r="L49" s="26"/>
    </row>
    <row r="50" spans="2:12" s="1" customFormat="1" ht="13.7" customHeight="1">
      <c r="B50" s="26"/>
      <c r="C50" s="21" t="s">
        <v>24</v>
      </c>
      <c r="F50" s="12" t="str">
        <f>E13</f>
        <v>Město Benešov</v>
      </c>
      <c r="I50" s="76" t="s">
        <v>32</v>
      </c>
      <c r="J50" s="24" t="str">
        <f>E19</f>
        <v>Jan Bejček, VODOMONT</v>
      </c>
      <c r="L50" s="26"/>
    </row>
    <row r="51" spans="2:12" s="1" customFormat="1" ht="13.7" customHeight="1">
      <c r="B51" s="26"/>
      <c r="C51" s="21" t="s">
        <v>30</v>
      </c>
      <c r="F51" s="12" t="str">
        <f>IF(E16="","",E16)</f>
        <v>Vyplň údaj</v>
      </c>
      <c r="I51" s="76" t="s">
        <v>36</v>
      </c>
      <c r="J51" s="24" t="str">
        <f>E22</f>
        <v>Jan Bejček</v>
      </c>
      <c r="L51" s="26"/>
    </row>
    <row r="52" spans="2:12" s="1" customFormat="1" ht="10.35" customHeight="1">
      <c r="B52" s="26"/>
      <c r="I52" s="75"/>
      <c r="L52" s="26"/>
    </row>
    <row r="53" spans="2:12" s="1" customFormat="1" ht="29.25" customHeight="1">
      <c r="B53" s="26"/>
      <c r="C53" s="93" t="s">
        <v>83</v>
      </c>
      <c r="D53" s="84"/>
      <c r="E53" s="84"/>
      <c r="F53" s="84"/>
      <c r="G53" s="84"/>
      <c r="H53" s="84"/>
      <c r="I53" s="94"/>
      <c r="J53" s="95" t="s">
        <v>84</v>
      </c>
      <c r="K53" s="84"/>
      <c r="L53" s="26"/>
    </row>
    <row r="54" spans="2:12" s="1" customFormat="1" ht="10.35" customHeight="1">
      <c r="B54" s="26"/>
      <c r="I54" s="75"/>
      <c r="L54" s="26"/>
    </row>
    <row r="55" spans="2:47" s="1" customFormat="1" ht="22.9" customHeight="1">
      <c r="B55" s="26"/>
      <c r="C55" s="96" t="s">
        <v>85</v>
      </c>
      <c r="I55" s="75"/>
      <c r="J55" s="56">
        <f>J86</f>
        <v>0</v>
      </c>
      <c r="L55" s="26"/>
      <c r="AU55" s="12" t="s">
        <v>86</v>
      </c>
    </row>
    <row r="56" spans="2:12" s="7" customFormat="1" ht="24.95" customHeight="1">
      <c r="B56" s="97"/>
      <c r="D56" s="98" t="s">
        <v>87</v>
      </c>
      <c r="E56" s="99"/>
      <c r="F56" s="99"/>
      <c r="G56" s="99"/>
      <c r="H56" s="99"/>
      <c r="I56" s="100"/>
      <c r="J56" s="101">
        <f>J87</f>
        <v>0</v>
      </c>
      <c r="L56" s="97"/>
    </row>
    <row r="57" spans="2:12" s="8" customFormat="1" ht="19.9" customHeight="1">
      <c r="B57" s="102"/>
      <c r="D57" s="103" t="s">
        <v>88</v>
      </c>
      <c r="E57" s="104"/>
      <c r="F57" s="104"/>
      <c r="G57" s="104"/>
      <c r="H57" s="104"/>
      <c r="I57" s="105"/>
      <c r="J57" s="106">
        <f>J88</f>
        <v>0</v>
      </c>
      <c r="L57" s="102"/>
    </row>
    <row r="58" spans="2:12" s="8" customFormat="1" ht="19.9" customHeight="1">
      <c r="B58" s="102"/>
      <c r="D58" s="103" t="s">
        <v>89</v>
      </c>
      <c r="E58" s="104"/>
      <c r="F58" s="104"/>
      <c r="G58" s="104"/>
      <c r="H58" s="104"/>
      <c r="I58" s="105"/>
      <c r="J58" s="106">
        <f>J113</f>
        <v>0</v>
      </c>
      <c r="L58" s="102"/>
    </row>
    <row r="59" spans="2:12" s="8" customFormat="1" ht="19.9" customHeight="1">
      <c r="B59" s="102"/>
      <c r="D59" s="103" t="s">
        <v>90</v>
      </c>
      <c r="E59" s="104"/>
      <c r="F59" s="104"/>
      <c r="G59" s="104"/>
      <c r="H59" s="104"/>
      <c r="I59" s="105"/>
      <c r="J59" s="106">
        <f>J118</f>
        <v>0</v>
      </c>
      <c r="L59" s="102"/>
    </row>
    <row r="60" spans="2:12" s="8" customFormat="1" ht="19.9" customHeight="1">
      <c r="B60" s="102"/>
      <c r="D60" s="103" t="s">
        <v>91</v>
      </c>
      <c r="E60" s="104"/>
      <c r="F60" s="104"/>
      <c r="G60" s="104"/>
      <c r="H60" s="104"/>
      <c r="I60" s="105"/>
      <c r="J60" s="106">
        <f>J127</f>
        <v>0</v>
      </c>
      <c r="L60" s="102"/>
    </row>
    <row r="61" spans="2:12" s="8" customFormat="1" ht="14.85" customHeight="1">
      <c r="B61" s="102"/>
      <c r="D61" s="103" t="s">
        <v>92</v>
      </c>
      <c r="E61" s="104"/>
      <c r="F61" s="104"/>
      <c r="G61" s="104"/>
      <c r="H61" s="104"/>
      <c r="I61" s="105"/>
      <c r="J61" s="106">
        <f>J128</f>
        <v>0</v>
      </c>
      <c r="L61" s="102"/>
    </row>
    <row r="62" spans="2:12" s="8" customFormat="1" ht="14.85" customHeight="1">
      <c r="B62" s="102"/>
      <c r="D62" s="103" t="s">
        <v>93</v>
      </c>
      <c r="E62" s="104"/>
      <c r="F62" s="104"/>
      <c r="G62" s="104"/>
      <c r="H62" s="104"/>
      <c r="I62" s="105"/>
      <c r="J62" s="106">
        <f>J145</f>
        <v>0</v>
      </c>
      <c r="L62" s="102"/>
    </row>
    <row r="63" spans="2:12" s="8" customFormat="1" ht="14.85" customHeight="1">
      <c r="B63" s="102"/>
      <c r="D63" s="103" t="s">
        <v>94</v>
      </c>
      <c r="E63" s="104"/>
      <c r="F63" s="104"/>
      <c r="G63" s="104"/>
      <c r="H63" s="104"/>
      <c r="I63" s="105"/>
      <c r="J63" s="106">
        <f>J152</f>
        <v>0</v>
      </c>
      <c r="L63" s="102"/>
    </row>
    <row r="64" spans="2:12" s="8" customFormat="1" ht="14.85" customHeight="1">
      <c r="B64" s="102"/>
      <c r="D64" s="103" t="s">
        <v>95</v>
      </c>
      <c r="E64" s="104"/>
      <c r="F64" s="104"/>
      <c r="G64" s="104"/>
      <c r="H64" s="104"/>
      <c r="I64" s="105"/>
      <c r="J64" s="106">
        <f>J166</f>
        <v>0</v>
      </c>
      <c r="L64" s="102"/>
    </row>
    <row r="65" spans="2:12" s="8" customFormat="1" ht="14.85" customHeight="1">
      <c r="B65" s="102"/>
      <c r="D65" s="103" t="s">
        <v>96</v>
      </c>
      <c r="E65" s="104"/>
      <c r="F65" s="104"/>
      <c r="G65" s="104"/>
      <c r="H65" s="104"/>
      <c r="I65" s="105"/>
      <c r="J65" s="106">
        <f>J174</f>
        <v>0</v>
      </c>
      <c r="L65" s="102"/>
    </row>
    <row r="66" spans="2:12" s="8" customFormat="1" ht="14.85" customHeight="1">
      <c r="B66" s="102"/>
      <c r="D66" s="103" t="s">
        <v>97</v>
      </c>
      <c r="E66" s="104"/>
      <c r="F66" s="104"/>
      <c r="G66" s="104"/>
      <c r="H66" s="104"/>
      <c r="I66" s="105"/>
      <c r="J66" s="106">
        <f>J229</f>
        <v>0</v>
      </c>
      <c r="L66" s="102"/>
    </row>
    <row r="67" spans="2:12" s="8" customFormat="1" ht="19.9" customHeight="1">
      <c r="B67" s="102"/>
      <c r="D67" s="103" t="s">
        <v>98</v>
      </c>
      <c r="E67" s="104"/>
      <c r="F67" s="104"/>
      <c r="G67" s="104"/>
      <c r="H67" s="104"/>
      <c r="I67" s="105"/>
      <c r="J67" s="106">
        <f>J237</f>
        <v>0</v>
      </c>
      <c r="L67" s="102"/>
    </row>
    <row r="68" spans="2:12" s="8" customFormat="1" ht="19.9" customHeight="1">
      <c r="B68" s="102"/>
      <c r="D68" s="103" t="s">
        <v>99</v>
      </c>
      <c r="E68" s="104"/>
      <c r="F68" s="104"/>
      <c r="G68" s="104"/>
      <c r="H68" s="104"/>
      <c r="I68" s="105"/>
      <c r="J68" s="106">
        <f>J240</f>
        <v>0</v>
      </c>
      <c r="L68" s="102"/>
    </row>
    <row r="69" spans="2:12" s="1" customFormat="1" ht="21.75" customHeight="1">
      <c r="B69" s="26"/>
      <c r="I69" s="75"/>
      <c r="L69" s="26"/>
    </row>
    <row r="70" spans="2:12" s="1" customFormat="1" ht="6.95" customHeight="1">
      <c r="B70" s="35"/>
      <c r="C70" s="36"/>
      <c r="D70" s="36"/>
      <c r="E70" s="36"/>
      <c r="F70" s="36"/>
      <c r="G70" s="36"/>
      <c r="H70" s="36"/>
      <c r="I70" s="91"/>
      <c r="J70" s="36"/>
      <c r="K70" s="36"/>
      <c r="L70" s="26"/>
    </row>
    <row r="74" spans="2:12" s="1" customFormat="1" ht="6.95" customHeight="1">
      <c r="B74" s="37"/>
      <c r="C74" s="38"/>
      <c r="D74" s="38"/>
      <c r="E74" s="38"/>
      <c r="F74" s="38"/>
      <c r="G74" s="38"/>
      <c r="H74" s="38"/>
      <c r="I74" s="92"/>
      <c r="J74" s="38"/>
      <c r="K74" s="38"/>
      <c r="L74" s="26"/>
    </row>
    <row r="75" spans="2:12" s="1" customFormat="1" ht="24.95" customHeight="1">
      <c r="B75" s="26"/>
      <c r="C75" s="16" t="s">
        <v>100</v>
      </c>
      <c r="I75" s="75"/>
      <c r="L75" s="26"/>
    </row>
    <row r="76" spans="2:12" s="1" customFormat="1" ht="6.95" customHeight="1">
      <c r="B76" s="26"/>
      <c r="I76" s="75"/>
      <c r="L76" s="26"/>
    </row>
    <row r="77" spans="2:12" s="1" customFormat="1" ht="12" customHeight="1">
      <c r="B77" s="26"/>
      <c r="C77" s="21" t="s">
        <v>16</v>
      </c>
      <c r="I77" s="75"/>
      <c r="L77" s="26"/>
    </row>
    <row r="78" spans="2:12" s="1" customFormat="1" ht="16.5" customHeight="1">
      <c r="B78" s="26"/>
      <c r="E78" s="178" t="str">
        <f>E7</f>
        <v>Rekonstrukce kanalizace a vodovodu Na Karlově</v>
      </c>
      <c r="F78" s="177"/>
      <c r="G78" s="177"/>
      <c r="H78" s="177"/>
      <c r="I78" s="75"/>
      <c r="L78" s="26"/>
    </row>
    <row r="79" spans="2:12" s="1" customFormat="1" ht="6.95" customHeight="1">
      <c r="B79" s="26"/>
      <c r="I79" s="75"/>
      <c r="L79" s="26"/>
    </row>
    <row r="80" spans="2:12" s="1" customFormat="1" ht="12" customHeight="1">
      <c r="B80" s="26"/>
      <c r="C80" s="21" t="s">
        <v>20</v>
      </c>
      <c r="F80" s="12" t="str">
        <f>F10</f>
        <v>Benešov</v>
      </c>
      <c r="I80" s="76" t="s">
        <v>22</v>
      </c>
      <c r="J80" s="42" t="str">
        <f>IF(J10="","",J10)</f>
        <v>27. 5. 2019</v>
      </c>
      <c r="L80" s="26"/>
    </row>
    <row r="81" spans="2:12" s="1" customFormat="1" ht="6.95" customHeight="1">
      <c r="B81" s="26"/>
      <c r="I81" s="75"/>
      <c r="L81" s="26"/>
    </row>
    <row r="82" spans="2:12" s="1" customFormat="1" ht="13.7" customHeight="1">
      <c r="B82" s="26"/>
      <c r="C82" s="21" t="s">
        <v>24</v>
      </c>
      <c r="F82" s="12" t="str">
        <f>E13</f>
        <v>Město Benešov</v>
      </c>
      <c r="I82" s="76" t="s">
        <v>32</v>
      </c>
      <c r="J82" s="24" t="str">
        <f>E19</f>
        <v>Jan Bejček, VODOMONT</v>
      </c>
      <c r="L82" s="26"/>
    </row>
    <row r="83" spans="2:12" s="1" customFormat="1" ht="13.7" customHeight="1">
      <c r="B83" s="26"/>
      <c r="C83" s="21" t="s">
        <v>30</v>
      </c>
      <c r="F83" s="12" t="str">
        <f>IF(E16="","",E16)</f>
        <v>Vyplň údaj</v>
      </c>
      <c r="I83" s="76" t="s">
        <v>36</v>
      </c>
      <c r="J83" s="24" t="str">
        <f>E22</f>
        <v>Jan Bejček</v>
      </c>
      <c r="L83" s="26"/>
    </row>
    <row r="84" spans="2:12" s="1" customFormat="1" ht="10.35" customHeight="1">
      <c r="B84" s="26"/>
      <c r="I84" s="75"/>
      <c r="L84" s="26"/>
    </row>
    <row r="85" spans="2:20" s="9" customFormat="1" ht="29.25" customHeight="1">
      <c r="B85" s="107"/>
      <c r="C85" s="108" t="s">
        <v>101</v>
      </c>
      <c r="D85" s="109" t="s">
        <v>58</v>
      </c>
      <c r="E85" s="109" t="s">
        <v>54</v>
      </c>
      <c r="F85" s="109" t="s">
        <v>55</v>
      </c>
      <c r="G85" s="109" t="s">
        <v>102</v>
      </c>
      <c r="H85" s="109" t="s">
        <v>103</v>
      </c>
      <c r="I85" s="110" t="s">
        <v>104</v>
      </c>
      <c r="J85" s="111" t="s">
        <v>84</v>
      </c>
      <c r="K85" s="112" t="s">
        <v>105</v>
      </c>
      <c r="L85" s="107"/>
      <c r="M85" s="49" t="s">
        <v>1</v>
      </c>
      <c r="N85" s="50" t="s">
        <v>43</v>
      </c>
      <c r="O85" s="50" t="s">
        <v>106</v>
      </c>
      <c r="P85" s="50" t="s">
        <v>107</v>
      </c>
      <c r="Q85" s="50" t="s">
        <v>108</v>
      </c>
      <c r="R85" s="50" t="s">
        <v>109</v>
      </c>
      <c r="S85" s="50" t="s">
        <v>110</v>
      </c>
      <c r="T85" s="51" t="s">
        <v>111</v>
      </c>
    </row>
    <row r="86" spans="2:63" s="1" customFormat="1" ht="22.9" customHeight="1">
      <c r="B86" s="26"/>
      <c r="C86" s="54" t="s">
        <v>112</v>
      </c>
      <c r="I86" s="75"/>
      <c r="J86" s="113">
        <f>BK86</f>
        <v>0</v>
      </c>
      <c r="L86" s="26"/>
      <c r="M86" s="52"/>
      <c r="N86" s="43"/>
      <c r="O86" s="43"/>
      <c r="P86" s="114">
        <f>P87</f>
        <v>0</v>
      </c>
      <c r="Q86" s="43"/>
      <c r="R86" s="114">
        <f>R87</f>
        <v>1010.317297</v>
      </c>
      <c r="S86" s="43"/>
      <c r="T86" s="115">
        <f>T87</f>
        <v>860.435</v>
      </c>
      <c r="AT86" s="12" t="s">
        <v>72</v>
      </c>
      <c r="AU86" s="12" t="s">
        <v>86</v>
      </c>
      <c r="BK86" s="116">
        <f>BK87</f>
        <v>0</v>
      </c>
    </row>
    <row r="87" spans="2:63" s="10" customFormat="1" ht="25.9" customHeight="1">
      <c r="B87" s="117"/>
      <c r="D87" s="118" t="s">
        <v>72</v>
      </c>
      <c r="E87" s="119" t="s">
        <v>113</v>
      </c>
      <c r="F87" s="119" t="s">
        <v>114</v>
      </c>
      <c r="I87" s="120"/>
      <c r="J87" s="121">
        <f>BK87</f>
        <v>0</v>
      </c>
      <c r="L87" s="117"/>
      <c r="M87" s="122"/>
      <c r="N87" s="123"/>
      <c r="O87" s="123"/>
      <c r="P87" s="124">
        <f>P88+P113+P118+P127+P237+P240</f>
        <v>0</v>
      </c>
      <c r="Q87" s="123"/>
      <c r="R87" s="124">
        <f>R88+R113+R118+R127+R237+R240</f>
        <v>1010.317297</v>
      </c>
      <c r="S87" s="123"/>
      <c r="T87" s="125">
        <f>T88+T113+T118+T127+T237+T240</f>
        <v>860.435</v>
      </c>
      <c r="AR87" s="118" t="s">
        <v>78</v>
      </c>
      <c r="AT87" s="126" t="s">
        <v>72</v>
      </c>
      <c r="AU87" s="126" t="s">
        <v>73</v>
      </c>
      <c r="AY87" s="118" t="s">
        <v>115</v>
      </c>
      <c r="BK87" s="127">
        <f>BK88+BK113+BK118+BK127+BK237+BK240</f>
        <v>0</v>
      </c>
    </row>
    <row r="88" spans="2:63" s="10" customFormat="1" ht="22.9" customHeight="1">
      <c r="B88" s="117"/>
      <c r="D88" s="118" t="s">
        <v>72</v>
      </c>
      <c r="E88" s="128" t="s">
        <v>78</v>
      </c>
      <c r="F88" s="128" t="s">
        <v>116</v>
      </c>
      <c r="I88" s="120"/>
      <c r="J88" s="129">
        <f>BK88</f>
        <v>0</v>
      </c>
      <c r="L88" s="117"/>
      <c r="M88" s="122"/>
      <c r="N88" s="123"/>
      <c r="O88" s="123"/>
      <c r="P88" s="124">
        <f>SUM(P89:P112)</f>
        <v>0</v>
      </c>
      <c r="Q88" s="123"/>
      <c r="R88" s="124">
        <f>SUM(R89:R112)</f>
        <v>586.529097</v>
      </c>
      <c r="S88" s="123"/>
      <c r="T88" s="125">
        <f>SUM(T89:T112)</f>
        <v>860.435</v>
      </c>
      <c r="AR88" s="118" t="s">
        <v>78</v>
      </c>
      <c r="AT88" s="126" t="s">
        <v>72</v>
      </c>
      <c r="AU88" s="126" t="s">
        <v>78</v>
      </c>
      <c r="AY88" s="118" t="s">
        <v>115</v>
      </c>
      <c r="BK88" s="127">
        <f>SUM(BK89:BK112)</f>
        <v>0</v>
      </c>
    </row>
    <row r="89" spans="2:65" s="1" customFormat="1" ht="16.5" customHeight="1">
      <c r="B89" s="130"/>
      <c r="C89" s="131" t="s">
        <v>117</v>
      </c>
      <c r="D89" s="131" t="s">
        <v>118</v>
      </c>
      <c r="E89" s="132" t="s">
        <v>119</v>
      </c>
      <c r="F89" s="133" t="s">
        <v>120</v>
      </c>
      <c r="G89" s="134" t="s">
        <v>121</v>
      </c>
      <c r="H89" s="135">
        <v>25</v>
      </c>
      <c r="I89" s="136"/>
      <c r="J89" s="137">
        <f aca="true" t="shared" si="0" ref="J89:J112">ROUND(I89*H89,2)</f>
        <v>0</v>
      </c>
      <c r="K89" s="133" t="s">
        <v>122</v>
      </c>
      <c r="L89" s="26"/>
      <c r="M89" s="138" t="s">
        <v>1</v>
      </c>
      <c r="N89" s="139" t="s">
        <v>44</v>
      </c>
      <c r="O89" s="45"/>
      <c r="P89" s="140">
        <f aca="true" t="shared" si="1" ref="P89:P112">O89*H89</f>
        <v>0</v>
      </c>
      <c r="Q89" s="140">
        <v>0</v>
      </c>
      <c r="R89" s="140">
        <f aca="true" t="shared" si="2" ref="R89:R112">Q89*H89</f>
        <v>0</v>
      </c>
      <c r="S89" s="140">
        <v>0.281</v>
      </c>
      <c r="T89" s="141">
        <f aca="true" t="shared" si="3" ref="T89:T112">S89*H89</f>
        <v>7.025</v>
      </c>
      <c r="AR89" s="12" t="s">
        <v>123</v>
      </c>
      <c r="AT89" s="12" t="s">
        <v>118</v>
      </c>
      <c r="AU89" s="12" t="s">
        <v>80</v>
      </c>
      <c r="AY89" s="12" t="s">
        <v>115</v>
      </c>
      <c r="BE89" s="142">
        <f aca="true" t="shared" si="4" ref="BE89:BE112">IF(N89="základní",J89,0)</f>
        <v>0</v>
      </c>
      <c r="BF89" s="142">
        <f aca="true" t="shared" si="5" ref="BF89:BF112">IF(N89="snížená",J89,0)</f>
        <v>0</v>
      </c>
      <c r="BG89" s="142">
        <f aca="true" t="shared" si="6" ref="BG89:BG112">IF(N89="zákl. přenesená",J89,0)</f>
        <v>0</v>
      </c>
      <c r="BH89" s="142">
        <f aca="true" t="shared" si="7" ref="BH89:BH112">IF(N89="sníž. přenesená",J89,0)</f>
        <v>0</v>
      </c>
      <c r="BI89" s="142">
        <f aca="true" t="shared" si="8" ref="BI89:BI112">IF(N89="nulová",J89,0)</f>
        <v>0</v>
      </c>
      <c r="BJ89" s="12" t="s">
        <v>78</v>
      </c>
      <c r="BK89" s="142">
        <f aca="true" t="shared" si="9" ref="BK89:BK112">ROUND(I89*H89,2)</f>
        <v>0</v>
      </c>
      <c r="BL89" s="12" t="s">
        <v>123</v>
      </c>
      <c r="BM89" s="12" t="s">
        <v>124</v>
      </c>
    </row>
    <row r="90" spans="2:65" s="1" customFormat="1" ht="16.5" customHeight="1">
      <c r="B90" s="130"/>
      <c r="C90" s="131" t="s">
        <v>125</v>
      </c>
      <c r="D90" s="131" t="s">
        <v>118</v>
      </c>
      <c r="E90" s="132" t="s">
        <v>126</v>
      </c>
      <c r="F90" s="133" t="s">
        <v>127</v>
      </c>
      <c r="G90" s="134" t="s">
        <v>121</v>
      </c>
      <c r="H90" s="135">
        <v>25</v>
      </c>
      <c r="I90" s="136"/>
      <c r="J90" s="137">
        <f t="shared" si="0"/>
        <v>0</v>
      </c>
      <c r="K90" s="133" t="s">
        <v>122</v>
      </c>
      <c r="L90" s="26"/>
      <c r="M90" s="138" t="s">
        <v>1</v>
      </c>
      <c r="N90" s="139" t="s">
        <v>44</v>
      </c>
      <c r="O90" s="45"/>
      <c r="P90" s="140">
        <f t="shared" si="1"/>
        <v>0</v>
      </c>
      <c r="Q90" s="140">
        <v>0</v>
      </c>
      <c r="R90" s="140">
        <f t="shared" si="2"/>
        <v>0</v>
      </c>
      <c r="S90" s="140">
        <v>0.295</v>
      </c>
      <c r="T90" s="141">
        <f t="shared" si="3"/>
        <v>7.375</v>
      </c>
      <c r="AR90" s="12" t="s">
        <v>123</v>
      </c>
      <c r="AT90" s="12" t="s">
        <v>118</v>
      </c>
      <c r="AU90" s="12" t="s">
        <v>80</v>
      </c>
      <c r="AY90" s="12" t="s">
        <v>115</v>
      </c>
      <c r="BE90" s="142">
        <f t="shared" si="4"/>
        <v>0</v>
      </c>
      <c r="BF90" s="142">
        <f t="shared" si="5"/>
        <v>0</v>
      </c>
      <c r="BG90" s="142">
        <f t="shared" si="6"/>
        <v>0</v>
      </c>
      <c r="BH90" s="142">
        <f t="shared" si="7"/>
        <v>0</v>
      </c>
      <c r="BI90" s="142">
        <f t="shared" si="8"/>
        <v>0</v>
      </c>
      <c r="BJ90" s="12" t="s">
        <v>78</v>
      </c>
      <c r="BK90" s="142">
        <f t="shared" si="9"/>
        <v>0</v>
      </c>
      <c r="BL90" s="12" t="s">
        <v>123</v>
      </c>
      <c r="BM90" s="12" t="s">
        <v>128</v>
      </c>
    </row>
    <row r="91" spans="2:65" s="1" customFormat="1" ht="16.5" customHeight="1">
      <c r="B91" s="130"/>
      <c r="C91" s="131" t="s">
        <v>78</v>
      </c>
      <c r="D91" s="131" t="s">
        <v>118</v>
      </c>
      <c r="E91" s="132" t="s">
        <v>129</v>
      </c>
      <c r="F91" s="133" t="s">
        <v>130</v>
      </c>
      <c r="G91" s="134" t="s">
        <v>121</v>
      </c>
      <c r="H91" s="135">
        <v>760</v>
      </c>
      <c r="I91" s="136"/>
      <c r="J91" s="137">
        <f t="shared" si="0"/>
        <v>0</v>
      </c>
      <c r="K91" s="133" t="s">
        <v>122</v>
      </c>
      <c r="L91" s="26"/>
      <c r="M91" s="138" t="s">
        <v>1</v>
      </c>
      <c r="N91" s="139" t="s">
        <v>44</v>
      </c>
      <c r="O91" s="45"/>
      <c r="P91" s="140">
        <f t="shared" si="1"/>
        <v>0</v>
      </c>
      <c r="Q91" s="140">
        <v>0</v>
      </c>
      <c r="R91" s="140">
        <f t="shared" si="2"/>
        <v>0</v>
      </c>
      <c r="S91" s="140">
        <v>0.417</v>
      </c>
      <c r="T91" s="141">
        <f t="shared" si="3"/>
        <v>316.91999999999996</v>
      </c>
      <c r="AR91" s="12" t="s">
        <v>123</v>
      </c>
      <c r="AT91" s="12" t="s">
        <v>118</v>
      </c>
      <c r="AU91" s="12" t="s">
        <v>80</v>
      </c>
      <c r="AY91" s="12" t="s">
        <v>115</v>
      </c>
      <c r="BE91" s="142">
        <f t="shared" si="4"/>
        <v>0</v>
      </c>
      <c r="BF91" s="142">
        <f t="shared" si="5"/>
        <v>0</v>
      </c>
      <c r="BG91" s="142">
        <f t="shared" si="6"/>
        <v>0</v>
      </c>
      <c r="BH91" s="142">
        <f t="shared" si="7"/>
        <v>0</v>
      </c>
      <c r="BI91" s="142">
        <f t="shared" si="8"/>
        <v>0</v>
      </c>
      <c r="BJ91" s="12" t="s">
        <v>78</v>
      </c>
      <c r="BK91" s="142">
        <f t="shared" si="9"/>
        <v>0</v>
      </c>
      <c r="BL91" s="12" t="s">
        <v>123</v>
      </c>
      <c r="BM91" s="12" t="s">
        <v>131</v>
      </c>
    </row>
    <row r="92" spans="2:65" s="1" customFormat="1" ht="16.5" customHeight="1">
      <c r="B92" s="130"/>
      <c r="C92" s="131" t="s">
        <v>132</v>
      </c>
      <c r="D92" s="131" t="s">
        <v>118</v>
      </c>
      <c r="E92" s="132" t="s">
        <v>133</v>
      </c>
      <c r="F92" s="133" t="s">
        <v>134</v>
      </c>
      <c r="G92" s="134" t="s">
        <v>121</v>
      </c>
      <c r="H92" s="135">
        <v>957</v>
      </c>
      <c r="I92" s="136"/>
      <c r="J92" s="137">
        <f t="shared" si="0"/>
        <v>0</v>
      </c>
      <c r="K92" s="133" t="s">
        <v>122</v>
      </c>
      <c r="L92" s="26"/>
      <c r="M92" s="138" t="s">
        <v>1</v>
      </c>
      <c r="N92" s="139" t="s">
        <v>44</v>
      </c>
      <c r="O92" s="45"/>
      <c r="P92" s="140">
        <f t="shared" si="1"/>
        <v>0</v>
      </c>
      <c r="Q92" s="140">
        <v>0</v>
      </c>
      <c r="R92" s="140">
        <f t="shared" si="2"/>
        <v>0</v>
      </c>
      <c r="S92" s="140">
        <v>0.32</v>
      </c>
      <c r="T92" s="141">
        <f t="shared" si="3"/>
        <v>306.24</v>
      </c>
      <c r="AR92" s="12" t="s">
        <v>123</v>
      </c>
      <c r="AT92" s="12" t="s">
        <v>118</v>
      </c>
      <c r="AU92" s="12" t="s">
        <v>80</v>
      </c>
      <c r="AY92" s="12" t="s">
        <v>115</v>
      </c>
      <c r="BE92" s="142">
        <f t="shared" si="4"/>
        <v>0</v>
      </c>
      <c r="BF92" s="142">
        <f t="shared" si="5"/>
        <v>0</v>
      </c>
      <c r="BG92" s="142">
        <f t="shared" si="6"/>
        <v>0</v>
      </c>
      <c r="BH92" s="142">
        <f t="shared" si="7"/>
        <v>0</v>
      </c>
      <c r="BI92" s="142">
        <f t="shared" si="8"/>
        <v>0</v>
      </c>
      <c r="BJ92" s="12" t="s">
        <v>78</v>
      </c>
      <c r="BK92" s="142">
        <f t="shared" si="9"/>
        <v>0</v>
      </c>
      <c r="BL92" s="12" t="s">
        <v>123</v>
      </c>
      <c r="BM92" s="12" t="s">
        <v>135</v>
      </c>
    </row>
    <row r="93" spans="2:65" s="1" customFormat="1" ht="16.5" customHeight="1">
      <c r="B93" s="130"/>
      <c r="C93" s="131" t="s">
        <v>80</v>
      </c>
      <c r="D93" s="131" t="s">
        <v>118</v>
      </c>
      <c r="E93" s="132" t="s">
        <v>136</v>
      </c>
      <c r="F93" s="133" t="s">
        <v>137</v>
      </c>
      <c r="G93" s="134" t="s">
        <v>121</v>
      </c>
      <c r="H93" s="135">
        <v>825</v>
      </c>
      <c r="I93" s="136"/>
      <c r="J93" s="137">
        <f t="shared" si="0"/>
        <v>0</v>
      </c>
      <c r="K93" s="133" t="s">
        <v>1</v>
      </c>
      <c r="L93" s="26"/>
      <c r="M93" s="138" t="s">
        <v>1</v>
      </c>
      <c r="N93" s="139" t="s">
        <v>44</v>
      </c>
      <c r="O93" s="45"/>
      <c r="P93" s="140">
        <f t="shared" si="1"/>
        <v>0</v>
      </c>
      <c r="Q93" s="140">
        <v>0</v>
      </c>
      <c r="R93" s="140">
        <f t="shared" si="2"/>
        <v>0</v>
      </c>
      <c r="S93" s="140">
        <v>0.235</v>
      </c>
      <c r="T93" s="141">
        <f t="shared" si="3"/>
        <v>193.875</v>
      </c>
      <c r="AR93" s="12" t="s">
        <v>123</v>
      </c>
      <c r="AT93" s="12" t="s">
        <v>118</v>
      </c>
      <c r="AU93" s="12" t="s">
        <v>80</v>
      </c>
      <c r="AY93" s="12" t="s">
        <v>115</v>
      </c>
      <c r="BE93" s="142">
        <f t="shared" si="4"/>
        <v>0</v>
      </c>
      <c r="BF93" s="142">
        <f t="shared" si="5"/>
        <v>0</v>
      </c>
      <c r="BG93" s="142">
        <f t="shared" si="6"/>
        <v>0</v>
      </c>
      <c r="BH93" s="142">
        <f t="shared" si="7"/>
        <v>0</v>
      </c>
      <c r="BI93" s="142">
        <f t="shared" si="8"/>
        <v>0</v>
      </c>
      <c r="BJ93" s="12" t="s">
        <v>78</v>
      </c>
      <c r="BK93" s="142">
        <f t="shared" si="9"/>
        <v>0</v>
      </c>
      <c r="BL93" s="12" t="s">
        <v>123</v>
      </c>
      <c r="BM93" s="12" t="s">
        <v>138</v>
      </c>
    </row>
    <row r="94" spans="2:65" s="1" customFormat="1" ht="16.5" customHeight="1">
      <c r="B94" s="130"/>
      <c r="C94" s="131" t="s">
        <v>139</v>
      </c>
      <c r="D94" s="131" t="s">
        <v>118</v>
      </c>
      <c r="E94" s="132" t="s">
        <v>140</v>
      </c>
      <c r="F94" s="133" t="s">
        <v>141</v>
      </c>
      <c r="G94" s="134" t="s">
        <v>142</v>
      </c>
      <c r="H94" s="135">
        <v>100</v>
      </c>
      <c r="I94" s="136"/>
      <c r="J94" s="137">
        <f t="shared" si="0"/>
        <v>0</v>
      </c>
      <c r="K94" s="133" t="s">
        <v>122</v>
      </c>
      <c r="L94" s="26"/>
      <c r="M94" s="138" t="s">
        <v>1</v>
      </c>
      <c r="N94" s="139" t="s">
        <v>44</v>
      </c>
      <c r="O94" s="45"/>
      <c r="P94" s="140">
        <f t="shared" si="1"/>
        <v>0</v>
      </c>
      <c r="Q94" s="140">
        <v>0</v>
      </c>
      <c r="R94" s="140">
        <f t="shared" si="2"/>
        <v>0</v>
      </c>
      <c r="S94" s="140">
        <v>0.29</v>
      </c>
      <c r="T94" s="141">
        <f t="shared" si="3"/>
        <v>28.999999999999996</v>
      </c>
      <c r="AR94" s="12" t="s">
        <v>123</v>
      </c>
      <c r="AT94" s="12" t="s">
        <v>118</v>
      </c>
      <c r="AU94" s="12" t="s">
        <v>80</v>
      </c>
      <c r="AY94" s="12" t="s">
        <v>115</v>
      </c>
      <c r="BE94" s="142">
        <f t="shared" si="4"/>
        <v>0</v>
      </c>
      <c r="BF94" s="142">
        <f t="shared" si="5"/>
        <v>0</v>
      </c>
      <c r="BG94" s="142">
        <f t="shared" si="6"/>
        <v>0</v>
      </c>
      <c r="BH94" s="142">
        <f t="shared" si="7"/>
        <v>0</v>
      </c>
      <c r="BI94" s="142">
        <f t="shared" si="8"/>
        <v>0</v>
      </c>
      <c r="BJ94" s="12" t="s">
        <v>78</v>
      </c>
      <c r="BK94" s="142">
        <f t="shared" si="9"/>
        <v>0</v>
      </c>
      <c r="BL94" s="12" t="s">
        <v>123</v>
      </c>
      <c r="BM94" s="12" t="s">
        <v>143</v>
      </c>
    </row>
    <row r="95" spans="2:65" s="1" customFormat="1" ht="16.5" customHeight="1">
      <c r="B95" s="130"/>
      <c r="C95" s="131" t="s">
        <v>144</v>
      </c>
      <c r="D95" s="131" t="s">
        <v>118</v>
      </c>
      <c r="E95" s="132" t="s">
        <v>145</v>
      </c>
      <c r="F95" s="133" t="s">
        <v>146</v>
      </c>
      <c r="G95" s="134" t="s">
        <v>147</v>
      </c>
      <c r="H95" s="135">
        <v>88</v>
      </c>
      <c r="I95" s="136"/>
      <c r="J95" s="137">
        <f t="shared" si="0"/>
        <v>0</v>
      </c>
      <c r="K95" s="133" t="s">
        <v>1</v>
      </c>
      <c r="L95" s="26"/>
      <c r="M95" s="138" t="s">
        <v>1</v>
      </c>
      <c r="N95" s="139" t="s">
        <v>44</v>
      </c>
      <c r="O95" s="45"/>
      <c r="P95" s="140">
        <f t="shared" si="1"/>
        <v>0</v>
      </c>
      <c r="Q95" s="140">
        <v>0</v>
      </c>
      <c r="R95" s="140">
        <f t="shared" si="2"/>
        <v>0</v>
      </c>
      <c r="S95" s="140">
        <v>0</v>
      </c>
      <c r="T95" s="141">
        <f t="shared" si="3"/>
        <v>0</v>
      </c>
      <c r="AR95" s="12" t="s">
        <v>123</v>
      </c>
      <c r="AT95" s="12" t="s">
        <v>118</v>
      </c>
      <c r="AU95" s="12" t="s">
        <v>80</v>
      </c>
      <c r="AY95" s="12" t="s">
        <v>115</v>
      </c>
      <c r="BE95" s="142">
        <f t="shared" si="4"/>
        <v>0</v>
      </c>
      <c r="BF95" s="142">
        <f t="shared" si="5"/>
        <v>0</v>
      </c>
      <c r="BG95" s="142">
        <f t="shared" si="6"/>
        <v>0</v>
      </c>
      <c r="BH95" s="142">
        <f t="shared" si="7"/>
        <v>0</v>
      </c>
      <c r="BI95" s="142">
        <f t="shared" si="8"/>
        <v>0</v>
      </c>
      <c r="BJ95" s="12" t="s">
        <v>78</v>
      </c>
      <c r="BK95" s="142">
        <f t="shared" si="9"/>
        <v>0</v>
      </c>
      <c r="BL95" s="12" t="s">
        <v>123</v>
      </c>
      <c r="BM95" s="12" t="s">
        <v>148</v>
      </c>
    </row>
    <row r="96" spans="2:65" s="1" customFormat="1" ht="16.5" customHeight="1">
      <c r="B96" s="130"/>
      <c r="C96" s="131" t="s">
        <v>123</v>
      </c>
      <c r="D96" s="131" t="s">
        <v>118</v>
      </c>
      <c r="E96" s="132" t="s">
        <v>149</v>
      </c>
      <c r="F96" s="133" t="s">
        <v>150</v>
      </c>
      <c r="G96" s="134" t="s">
        <v>151</v>
      </c>
      <c r="H96" s="135">
        <v>11</v>
      </c>
      <c r="I96" s="136"/>
      <c r="J96" s="137">
        <f t="shared" si="0"/>
        <v>0</v>
      </c>
      <c r="K96" s="133" t="s">
        <v>1</v>
      </c>
      <c r="L96" s="26"/>
      <c r="M96" s="138" t="s">
        <v>1</v>
      </c>
      <c r="N96" s="139" t="s">
        <v>44</v>
      </c>
      <c r="O96" s="45"/>
      <c r="P96" s="140">
        <f t="shared" si="1"/>
        <v>0</v>
      </c>
      <c r="Q96" s="140">
        <v>0</v>
      </c>
      <c r="R96" s="140">
        <f t="shared" si="2"/>
        <v>0</v>
      </c>
      <c r="S96" s="140">
        <v>0</v>
      </c>
      <c r="T96" s="141">
        <f t="shared" si="3"/>
        <v>0</v>
      </c>
      <c r="AR96" s="12" t="s">
        <v>123</v>
      </c>
      <c r="AT96" s="12" t="s">
        <v>118</v>
      </c>
      <c r="AU96" s="12" t="s">
        <v>80</v>
      </c>
      <c r="AY96" s="12" t="s">
        <v>115</v>
      </c>
      <c r="BE96" s="142">
        <f t="shared" si="4"/>
        <v>0</v>
      </c>
      <c r="BF96" s="142">
        <f t="shared" si="5"/>
        <v>0</v>
      </c>
      <c r="BG96" s="142">
        <f t="shared" si="6"/>
        <v>0</v>
      </c>
      <c r="BH96" s="142">
        <f t="shared" si="7"/>
        <v>0</v>
      </c>
      <c r="BI96" s="142">
        <f t="shared" si="8"/>
        <v>0</v>
      </c>
      <c r="BJ96" s="12" t="s">
        <v>78</v>
      </c>
      <c r="BK96" s="142">
        <f t="shared" si="9"/>
        <v>0</v>
      </c>
      <c r="BL96" s="12" t="s">
        <v>123</v>
      </c>
      <c r="BM96" s="12" t="s">
        <v>152</v>
      </c>
    </row>
    <row r="97" spans="2:65" s="1" customFormat="1" ht="16.5" customHeight="1">
      <c r="B97" s="130"/>
      <c r="C97" s="131" t="s">
        <v>153</v>
      </c>
      <c r="D97" s="131" t="s">
        <v>118</v>
      </c>
      <c r="E97" s="132" t="s">
        <v>154</v>
      </c>
      <c r="F97" s="133" t="s">
        <v>155</v>
      </c>
      <c r="G97" s="134" t="s">
        <v>156</v>
      </c>
      <c r="H97" s="135">
        <v>330</v>
      </c>
      <c r="I97" s="136"/>
      <c r="J97" s="137">
        <f t="shared" si="0"/>
        <v>0</v>
      </c>
      <c r="K97" s="133" t="s">
        <v>1</v>
      </c>
      <c r="L97" s="26"/>
      <c r="M97" s="138" t="s">
        <v>1</v>
      </c>
      <c r="N97" s="139" t="s">
        <v>44</v>
      </c>
      <c r="O97" s="45"/>
      <c r="P97" s="140">
        <f t="shared" si="1"/>
        <v>0</v>
      </c>
      <c r="Q97" s="140">
        <v>0</v>
      </c>
      <c r="R97" s="140">
        <f t="shared" si="2"/>
        <v>0</v>
      </c>
      <c r="S97" s="140">
        <v>0</v>
      </c>
      <c r="T97" s="141">
        <f t="shared" si="3"/>
        <v>0</v>
      </c>
      <c r="AR97" s="12" t="s">
        <v>123</v>
      </c>
      <c r="AT97" s="12" t="s">
        <v>118</v>
      </c>
      <c r="AU97" s="12" t="s">
        <v>80</v>
      </c>
      <c r="AY97" s="12" t="s">
        <v>115</v>
      </c>
      <c r="BE97" s="142">
        <f t="shared" si="4"/>
        <v>0</v>
      </c>
      <c r="BF97" s="142">
        <f t="shared" si="5"/>
        <v>0</v>
      </c>
      <c r="BG97" s="142">
        <f t="shared" si="6"/>
        <v>0</v>
      </c>
      <c r="BH97" s="142">
        <f t="shared" si="7"/>
        <v>0</v>
      </c>
      <c r="BI97" s="142">
        <f t="shared" si="8"/>
        <v>0</v>
      </c>
      <c r="BJ97" s="12" t="s">
        <v>78</v>
      </c>
      <c r="BK97" s="142">
        <f t="shared" si="9"/>
        <v>0</v>
      </c>
      <c r="BL97" s="12" t="s">
        <v>123</v>
      </c>
      <c r="BM97" s="12" t="s">
        <v>157</v>
      </c>
    </row>
    <row r="98" spans="2:65" s="1" customFormat="1" ht="16.5" customHeight="1">
      <c r="B98" s="130"/>
      <c r="C98" s="131" t="s">
        <v>158</v>
      </c>
      <c r="D98" s="131" t="s">
        <v>118</v>
      </c>
      <c r="E98" s="132" t="s">
        <v>159</v>
      </c>
      <c r="F98" s="133" t="s">
        <v>160</v>
      </c>
      <c r="G98" s="134" t="s">
        <v>156</v>
      </c>
      <c r="H98" s="135">
        <v>624.8</v>
      </c>
      <c r="I98" s="136"/>
      <c r="J98" s="137">
        <f t="shared" si="0"/>
        <v>0</v>
      </c>
      <c r="K98" s="133" t="s">
        <v>122</v>
      </c>
      <c r="L98" s="26"/>
      <c r="M98" s="138" t="s">
        <v>1</v>
      </c>
      <c r="N98" s="139" t="s">
        <v>44</v>
      </c>
      <c r="O98" s="45"/>
      <c r="P98" s="140">
        <f t="shared" si="1"/>
        <v>0</v>
      </c>
      <c r="Q98" s="140">
        <v>0</v>
      </c>
      <c r="R98" s="140">
        <f t="shared" si="2"/>
        <v>0</v>
      </c>
      <c r="S98" s="140">
        <v>0</v>
      </c>
      <c r="T98" s="141">
        <f t="shared" si="3"/>
        <v>0</v>
      </c>
      <c r="AR98" s="12" t="s">
        <v>123</v>
      </c>
      <c r="AT98" s="12" t="s">
        <v>118</v>
      </c>
      <c r="AU98" s="12" t="s">
        <v>80</v>
      </c>
      <c r="AY98" s="12" t="s">
        <v>115</v>
      </c>
      <c r="BE98" s="142">
        <f t="shared" si="4"/>
        <v>0</v>
      </c>
      <c r="BF98" s="142">
        <f t="shared" si="5"/>
        <v>0</v>
      </c>
      <c r="BG98" s="142">
        <f t="shared" si="6"/>
        <v>0</v>
      </c>
      <c r="BH98" s="142">
        <f t="shared" si="7"/>
        <v>0</v>
      </c>
      <c r="BI98" s="142">
        <f t="shared" si="8"/>
        <v>0</v>
      </c>
      <c r="BJ98" s="12" t="s">
        <v>78</v>
      </c>
      <c r="BK98" s="142">
        <f t="shared" si="9"/>
        <v>0</v>
      </c>
      <c r="BL98" s="12" t="s">
        <v>123</v>
      </c>
      <c r="BM98" s="12" t="s">
        <v>161</v>
      </c>
    </row>
    <row r="99" spans="2:65" s="1" customFormat="1" ht="16.5" customHeight="1">
      <c r="B99" s="130"/>
      <c r="C99" s="131" t="s">
        <v>162</v>
      </c>
      <c r="D99" s="131" t="s">
        <v>118</v>
      </c>
      <c r="E99" s="132" t="s">
        <v>163</v>
      </c>
      <c r="F99" s="133" t="s">
        <v>164</v>
      </c>
      <c r="G99" s="134" t="s">
        <v>156</v>
      </c>
      <c r="H99" s="135">
        <v>312.4</v>
      </c>
      <c r="I99" s="136"/>
      <c r="J99" s="137">
        <f t="shared" si="0"/>
        <v>0</v>
      </c>
      <c r="K99" s="133" t="s">
        <v>1</v>
      </c>
      <c r="L99" s="26"/>
      <c r="M99" s="138" t="s">
        <v>1</v>
      </c>
      <c r="N99" s="139" t="s">
        <v>44</v>
      </c>
      <c r="O99" s="45"/>
      <c r="P99" s="140">
        <f t="shared" si="1"/>
        <v>0</v>
      </c>
      <c r="Q99" s="140">
        <v>0</v>
      </c>
      <c r="R99" s="140">
        <f t="shared" si="2"/>
        <v>0</v>
      </c>
      <c r="S99" s="140">
        <v>0</v>
      </c>
      <c r="T99" s="141">
        <f t="shared" si="3"/>
        <v>0</v>
      </c>
      <c r="AR99" s="12" t="s">
        <v>123</v>
      </c>
      <c r="AT99" s="12" t="s">
        <v>118</v>
      </c>
      <c r="AU99" s="12" t="s">
        <v>80</v>
      </c>
      <c r="AY99" s="12" t="s">
        <v>115</v>
      </c>
      <c r="BE99" s="142">
        <f t="shared" si="4"/>
        <v>0</v>
      </c>
      <c r="BF99" s="142">
        <f t="shared" si="5"/>
        <v>0</v>
      </c>
      <c r="BG99" s="142">
        <f t="shared" si="6"/>
        <v>0</v>
      </c>
      <c r="BH99" s="142">
        <f t="shared" si="7"/>
        <v>0</v>
      </c>
      <c r="BI99" s="142">
        <f t="shared" si="8"/>
        <v>0</v>
      </c>
      <c r="BJ99" s="12" t="s">
        <v>78</v>
      </c>
      <c r="BK99" s="142">
        <f t="shared" si="9"/>
        <v>0</v>
      </c>
      <c r="BL99" s="12" t="s">
        <v>123</v>
      </c>
      <c r="BM99" s="12" t="s">
        <v>165</v>
      </c>
    </row>
    <row r="100" spans="2:65" s="1" customFormat="1" ht="16.5" customHeight="1">
      <c r="B100" s="130"/>
      <c r="C100" s="131" t="s">
        <v>166</v>
      </c>
      <c r="D100" s="131" t="s">
        <v>118</v>
      </c>
      <c r="E100" s="132" t="s">
        <v>167</v>
      </c>
      <c r="F100" s="133" t="s">
        <v>168</v>
      </c>
      <c r="G100" s="134" t="s">
        <v>156</v>
      </c>
      <c r="H100" s="135">
        <v>786.5</v>
      </c>
      <c r="I100" s="136"/>
      <c r="J100" s="137">
        <f t="shared" si="0"/>
        <v>0</v>
      </c>
      <c r="K100" s="133" t="s">
        <v>122</v>
      </c>
      <c r="L100" s="26"/>
      <c r="M100" s="138" t="s">
        <v>1</v>
      </c>
      <c r="N100" s="139" t="s">
        <v>44</v>
      </c>
      <c r="O100" s="45"/>
      <c r="P100" s="140">
        <f t="shared" si="1"/>
        <v>0</v>
      </c>
      <c r="Q100" s="140">
        <v>0</v>
      </c>
      <c r="R100" s="140">
        <f t="shared" si="2"/>
        <v>0</v>
      </c>
      <c r="S100" s="140">
        <v>0</v>
      </c>
      <c r="T100" s="141">
        <f t="shared" si="3"/>
        <v>0</v>
      </c>
      <c r="AR100" s="12" t="s">
        <v>123</v>
      </c>
      <c r="AT100" s="12" t="s">
        <v>118</v>
      </c>
      <c r="AU100" s="12" t="s">
        <v>80</v>
      </c>
      <c r="AY100" s="12" t="s">
        <v>115</v>
      </c>
      <c r="BE100" s="142">
        <f t="shared" si="4"/>
        <v>0</v>
      </c>
      <c r="BF100" s="142">
        <f t="shared" si="5"/>
        <v>0</v>
      </c>
      <c r="BG100" s="142">
        <f t="shared" si="6"/>
        <v>0</v>
      </c>
      <c r="BH100" s="142">
        <f t="shared" si="7"/>
        <v>0</v>
      </c>
      <c r="BI100" s="142">
        <f t="shared" si="8"/>
        <v>0</v>
      </c>
      <c r="BJ100" s="12" t="s">
        <v>78</v>
      </c>
      <c r="BK100" s="142">
        <f t="shared" si="9"/>
        <v>0</v>
      </c>
      <c r="BL100" s="12" t="s">
        <v>123</v>
      </c>
      <c r="BM100" s="12" t="s">
        <v>169</v>
      </c>
    </row>
    <row r="101" spans="2:65" s="1" customFormat="1" ht="16.5" customHeight="1">
      <c r="B101" s="130"/>
      <c r="C101" s="131" t="s">
        <v>170</v>
      </c>
      <c r="D101" s="131" t="s">
        <v>118</v>
      </c>
      <c r="E101" s="132" t="s">
        <v>171</v>
      </c>
      <c r="F101" s="133" t="s">
        <v>172</v>
      </c>
      <c r="G101" s="134" t="s">
        <v>156</v>
      </c>
      <c r="H101" s="135">
        <v>393.8</v>
      </c>
      <c r="I101" s="136"/>
      <c r="J101" s="137">
        <f t="shared" si="0"/>
        <v>0</v>
      </c>
      <c r="K101" s="133" t="s">
        <v>173</v>
      </c>
      <c r="L101" s="26"/>
      <c r="M101" s="138" t="s">
        <v>1</v>
      </c>
      <c r="N101" s="139" t="s">
        <v>44</v>
      </c>
      <c r="O101" s="45"/>
      <c r="P101" s="140">
        <f t="shared" si="1"/>
        <v>0</v>
      </c>
      <c r="Q101" s="140">
        <v>0</v>
      </c>
      <c r="R101" s="140">
        <f t="shared" si="2"/>
        <v>0</v>
      </c>
      <c r="S101" s="140">
        <v>0</v>
      </c>
      <c r="T101" s="141">
        <f t="shared" si="3"/>
        <v>0</v>
      </c>
      <c r="AR101" s="12" t="s">
        <v>123</v>
      </c>
      <c r="AT101" s="12" t="s">
        <v>118</v>
      </c>
      <c r="AU101" s="12" t="s">
        <v>80</v>
      </c>
      <c r="AY101" s="12" t="s">
        <v>115</v>
      </c>
      <c r="BE101" s="142">
        <f t="shared" si="4"/>
        <v>0</v>
      </c>
      <c r="BF101" s="142">
        <f t="shared" si="5"/>
        <v>0</v>
      </c>
      <c r="BG101" s="142">
        <f t="shared" si="6"/>
        <v>0</v>
      </c>
      <c r="BH101" s="142">
        <f t="shared" si="7"/>
        <v>0</v>
      </c>
      <c r="BI101" s="142">
        <f t="shared" si="8"/>
        <v>0</v>
      </c>
      <c r="BJ101" s="12" t="s">
        <v>78</v>
      </c>
      <c r="BK101" s="142">
        <f t="shared" si="9"/>
        <v>0</v>
      </c>
      <c r="BL101" s="12" t="s">
        <v>123</v>
      </c>
      <c r="BM101" s="12" t="s">
        <v>174</v>
      </c>
    </row>
    <row r="102" spans="2:65" s="1" customFormat="1" ht="16.5" customHeight="1">
      <c r="B102" s="130"/>
      <c r="C102" s="131" t="s">
        <v>175</v>
      </c>
      <c r="D102" s="131" t="s">
        <v>118</v>
      </c>
      <c r="E102" s="132" t="s">
        <v>176</v>
      </c>
      <c r="F102" s="133" t="s">
        <v>177</v>
      </c>
      <c r="G102" s="134" t="s">
        <v>156</v>
      </c>
      <c r="H102" s="135">
        <v>143</v>
      </c>
      <c r="I102" s="136"/>
      <c r="J102" s="137">
        <f t="shared" si="0"/>
        <v>0</v>
      </c>
      <c r="K102" s="133" t="s">
        <v>122</v>
      </c>
      <c r="L102" s="26"/>
      <c r="M102" s="138" t="s">
        <v>1</v>
      </c>
      <c r="N102" s="139" t="s">
        <v>44</v>
      </c>
      <c r="O102" s="45"/>
      <c r="P102" s="140">
        <f t="shared" si="1"/>
        <v>0</v>
      </c>
      <c r="Q102" s="140">
        <v>0.01046</v>
      </c>
      <c r="R102" s="140">
        <f t="shared" si="2"/>
        <v>1.49578</v>
      </c>
      <c r="S102" s="140">
        <v>0</v>
      </c>
      <c r="T102" s="141">
        <f t="shared" si="3"/>
        <v>0</v>
      </c>
      <c r="AR102" s="12" t="s">
        <v>123</v>
      </c>
      <c r="AT102" s="12" t="s">
        <v>118</v>
      </c>
      <c r="AU102" s="12" t="s">
        <v>80</v>
      </c>
      <c r="AY102" s="12" t="s">
        <v>115</v>
      </c>
      <c r="BE102" s="142">
        <f t="shared" si="4"/>
        <v>0</v>
      </c>
      <c r="BF102" s="142">
        <f t="shared" si="5"/>
        <v>0</v>
      </c>
      <c r="BG102" s="142">
        <f t="shared" si="6"/>
        <v>0</v>
      </c>
      <c r="BH102" s="142">
        <f t="shared" si="7"/>
        <v>0</v>
      </c>
      <c r="BI102" s="142">
        <f t="shared" si="8"/>
        <v>0</v>
      </c>
      <c r="BJ102" s="12" t="s">
        <v>78</v>
      </c>
      <c r="BK102" s="142">
        <f t="shared" si="9"/>
        <v>0</v>
      </c>
      <c r="BL102" s="12" t="s">
        <v>123</v>
      </c>
      <c r="BM102" s="12" t="s">
        <v>178</v>
      </c>
    </row>
    <row r="103" spans="2:65" s="1" customFormat="1" ht="16.5" customHeight="1">
      <c r="B103" s="130"/>
      <c r="C103" s="131" t="s">
        <v>179</v>
      </c>
      <c r="D103" s="131" t="s">
        <v>118</v>
      </c>
      <c r="E103" s="132" t="s">
        <v>180</v>
      </c>
      <c r="F103" s="133" t="s">
        <v>181</v>
      </c>
      <c r="G103" s="134" t="s">
        <v>121</v>
      </c>
      <c r="H103" s="135">
        <v>784.3</v>
      </c>
      <c r="I103" s="136"/>
      <c r="J103" s="137">
        <f t="shared" si="0"/>
        <v>0</v>
      </c>
      <c r="K103" s="133" t="s">
        <v>173</v>
      </c>
      <c r="L103" s="26"/>
      <c r="M103" s="138" t="s">
        <v>1</v>
      </c>
      <c r="N103" s="139" t="s">
        <v>44</v>
      </c>
      <c r="O103" s="45"/>
      <c r="P103" s="140">
        <f t="shared" si="1"/>
        <v>0</v>
      </c>
      <c r="Q103" s="140">
        <v>0.00119</v>
      </c>
      <c r="R103" s="140">
        <f t="shared" si="2"/>
        <v>0.9333170000000001</v>
      </c>
      <c r="S103" s="140">
        <v>0</v>
      </c>
      <c r="T103" s="141">
        <f t="shared" si="3"/>
        <v>0</v>
      </c>
      <c r="AR103" s="12" t="s">
        <v>123</v>
      </c>
      <c r="AT103" s="12" t="s">
        <v>118</v>
      </c>
      <c r="AU103" s="12" t="s">
        <v>80</v>
      </c>
      <c r="AY103" s="12" t="s">
        <v>115</v>
      </c>
      <c r="BE103" s="142">
        <f t="shared" si="4"/>
        <v>0</v>
      </c>
      <c r="BF103" s="142">
        <f t="shared" si="5"/>
        <v>0</v>
      </c>
      <c r="BG103" s="142">
        <f t="shared" si="6"/>
        <v>0</v>
      </c>
      <c r="BH103" s="142">
        <f t="shared" si="7"/>
        <v>0</v>
      </c>
      <c r="BI103" s="142">
        <f t="shared" si="8"/>
        <v>0</v>
      </c>
      <c r="BJ103" s="12" t="s">
        <v>78</v>
      </c>
      <c r="BK103" s="142">
        <f t="shared" si="9"/>
        <v>0</v>
      </c>
      <c r="BL103" s="12" t="s">
        <v>123</v>
      </c>
      <c r="BM103" s="12" t="s">
        <v>182</v>
      </c>
    </row>
    <row r="104" spans="2:65" s="1" customFormat="1" ht="16.5" customHeight="1">
      <c r="B104" s="130"/>
      <c r="C104" s="131" t="s">
        <v>183</v>
      </c>
      <c r="D104" s="131" t="s">
        <v>118</v>
      </c>
      <c r="E104" s="132" t="s">
        <v>184</v>
      </c>
      <c r="F104" s="133" t="s">
        <v>185</v>
      </c>
      <c r="G104" s="134" t="s">
        <v>121</v>
      </c>
      <c r="H104" s="135">
        <v>784.3</v>
      </c>
      <c r="I104" s="136"/>
      <c r="J104" s="137">
        <f t="shared" si="0"/>
        <v>0</v>
      </c>
      <c r="K104" s="133" t="s">
        <v>173</v>
      </c>
      <c r="L104" s="26"/>
      <c r="M104" s="138" t="s">
        <v>1</v>
      </c>
      <c r="N104" s="139" t="s">
        <v>44</v>
      </c>
      <c r="O104" s="45"/>
      <c r="P104" s="140">
        <f t="shared" si="1"/>
        <v>0</v>
      </c>
      <c r="Q104" s="140">
        <v>0</v>
      </c>
      <c r="R104" s="140">
        <f t="shared" si="2"/>
        <v>0</v>
      </c>
      <c r="S104" s="140">
        <v>0</v>
      </c>
      <c r="T104" s="141">
        <f t="shared" si="3"/>
        <v>0</v>
      </c>
      <c r="AR104" s="12" t="s">
        <v>123</v>
      </c>
      <c r="AT104" s="12" t="s">
        <v>118</v>
      </c>
      <c r="AU104" s="12" t="s">
        <v>80</v>
      </c>
      <c r="AY104" s="12" t="s">
        <v>115</v>
      </c>
      <c r="BE104" s="142">
        <f t="shared" si="4"/>
        <v>0</v>
      </c>
      <c r="BF104" s="142">
        <f t="shared" si="5"/>
        <v>0</v>
      </c>
      <c r="BG104" s="142">
        <f t="shared" si="6"/>
        <v>0</v>
      </c>
      <c r="BH104" s="142">
        <f t="shared" si="7"/>
        <v>0</v>
      </c>
      <c r="BI104" s="142">
        <f t="shared" si="8"/>
        <v>0</v>
      </c>
      <c r="BJ104" s="12" t="s">
        <v>78</v>
      </c>
      <c r="BK104" s="142">
        <f t="shared" si="9"/>
        <v>0</v>
      </c>
      <c r="BL104" s="12" t="s">
        <v>123</v>
      </c>
      <c r="BM104" s="12" t="s">
        <v>186</v>
      </c>
    </row>
    <row r="105" spans="2:65" s="1" customFormat="1" ht="16.5" customHeight="1">
      <c r="B105" s="130"/>
      <c r="C105" s="131" t="s">
        <v>187</v>
      </c>
      <c r="D105" s="131" t="s">
        <v>118</v>
      </c>
      <c r="E105" s="132" t="s">
        <v>188</v>
      </c>
      <c r="F105" s="133" t="s">
        <v>189</v>
      </c>
      <c r="G105" s="134" t="s">
        <v>156</v>
      </c>
      <c r="H105" s="135">
        <v>1568.6</v>
      </c>
      <c r="I105" s="136"/>
      <c r="J105" s="137">
        <f t="shared" si="0"/>
        <v>0</v>
      </c>
      <c r="K105" s="133" t="s">
        <v>1</v>
      </c>
      <c r="L105" s="26"/>
      <c r="M105" s="138" t="s">
        <v>1</v>
      </c>
      <c r="N105" s="139" t="s">
        <v>44</v>
      </c>
      <c r="O105" s="45"/>
      <c r="P105" s="140">
        <f t="shared" si="1"/>
        <v>0</v>
      </c>
      <c r="Q105" s="140">
        <v>0</v>
      </c>
      <c r="R105" s="140">
        <f t="shared" si="2"/>
        <v>0</v>
      </c>
      <c r="S105" s="140">
        <v>0</v>
      </c>
      <c r="T105" s="141">
        <f t="shared" si="3"/>
        <v>0</v>
      </c>
      <c r="AR105" s="12" t="s">
        <v>123</v>
      </c>
      <c r="AT105" s="12" t="s">
        <v>118</v>
      </c>
      <c r="AU105" s="12" t="s">
        <v>80</v>
      </c>
      <c r="AY105" s="12" t="s">
        <v>115</v>
      </c>
      <c r="BE105" s="142">
        <f t="shared" si="4"/>
        <v>0</v>
      </c>
      <c r="BF105" s="142">
        <f t="shared" si="5"/>
        <v>0</v>
      </c>
      <c r="BG105" s="142">
        <f t="shared" si="6"/>
        <v>0</v>
      </c>
      <c r="BH105" s="142">
        <f t="shared" si="7"/>
        <v>0</v>
      </c>
      <c r="BI105" s="142">
        <f t="shared" si="8"/>
        <v>0</v>
      </c>
      <c r="BJ105" s="12" t="s">
        <v>78</v>
      </c>
      <c r="BK105" s="142">
        <f t="shared" si="9"/>
        <v>0</v>
      </c>
      <c r="BL105" s="12" t="s">
        <v>123</v>
      </c>
      <c r="BM105" s="12" t="s">
        <v>190</v>
      </c>
    </row>
    <row r="106" spans="2:65" s="1" customFormat="1" ht="16.5" customHeight="1">
      <c r="B106" s="130"/>
      <c r="C106" s="131" t="s">
        <v>191</v>
      </c>
      <c r="D106" s="131" t="s">
        <v>118</v>
      </c>
      <c r="E106" s="132" t="s">
        <v>192</v>
      </c>
      <c r="F106" s="133" t="s">
        <v>193</v>
      </c>
      <c r="G106" s="134" t="s">
        <v>156</v>
      </c>
      <c r="H106" s="135">
        <v>541.2</v>
      </c>
      <c r="I106" s="136"/>
      <c r="J106" s="137">
        <f t="shared" si="0"/>
        <v>0</v>
      </c>
      <c r="K106" s="133" t="s">
        <v>122</v>
      </c>
      <c r="L106" s="26"/>
      <c r="M106" s="138" t="s">
        <v>1</v>
      </c>
      <c r="N106" s="139" t="s">
        <v>44</v>
      </c>
      <c r="O106" s="45"/>
      <c r="P106" s="140">
        <f t="shared" si="1"/>
        <v>0</v>
      </c>
      <c r="Q106" s="140">
        <v>0</v>
      </c>
      <c r="R106" s="140">
        <f t="shared" si="2"/>
        <v>0</v>
      </c>
      <c r="S106" s="140">
        <v>0</v>
      </c>
      <c r="T106" s="141">
        <f t="shared" si="3"/>
        <v>0</v>
      </c>
      <c r="AR106" s="12" t="s">
        <v>123</v>
      </c>
      <c r="AT106" s="12" t="s">
        <v>118</v>
      </c>
      <c r="AU106" s="12" t="s">
        <v>80</v>
      </c>
      <c r="AY106" s="12" t="s">
        <v>115</v>
      </c>
      <c r="BE106" s="142">
        <f t="shared" si="4"/>
        <v>0</v>
      </c>
      <c r="BF106" s="142">
        <f t="shared" si="5"/>
        <v>0</v>
      </c>
      <c r="BG106" s="142">
        <f t="shared" si="6"/>
        <v>0</v>
      </c>
      <c r="BH106" s="142">
        <f t="shared" si="7"/>
        <v>0</v>
      </c>
      <c r="BI106" s="142">
        <f t="shared" si="8"/>
        <v>0</v>
      </c>
      <c r="BJ106" s="12" t="s">
        <v>78</v>
      </c>
      <c r="BK106" s="142">
        <f t="shared" si="9"/>
        <v>0</v>
      </c>
      <c r="BL106" s="12" t="s">
        <v>123</v>
      </c>
      <c r="BM106" s="12" t="s">
        <v>194</v>
      </c>
    </row>
    <row r="107" spans="2:65" s="1" customFormat="1" ht="16.5" customHeight="1">
      <c r="B107" s="130"/>
      <c r="C107" s="131" t="s">
        <v>195</v>
      </c>
      <c r="D107" s="131" t="s">
        <v>118</v>
      </c>
      <c r="E107" s="132" t="s">
        <v>196</v>
      </c>
      <c r="F107" s="133" t="s">
        <v>197</v>
      </c>
      <c r="G107" s="134" t="s">
        <v>156</v>
      </c>
      <c r="H107" s="135">
        <v>1080</v>
      </c>
      <c r="I107" s="136"/>
      <c r="J107" s="137">
        <f t="shared" si="0"/>
        <v>0</v>
      </c>
      <c r="K107" s="133" t="s">
        <v>122</v>
      </c>
      <c r="L107" s="26"/>
      <c r="M107" s="138" t="s">
        <v>1</v>
      </c>
      <c r="N107" s="139" t="s">
        <v>44</v>
      </c>
      <c r="O107" s="45"/>
      <c r="P107" s="140">
        <f t="shared" si="1"/>
        <v>0</v>
      </c>
      <c r="Q107" s="140">
        <v>0</v>
      </c>
      <c r="R107" s="140">
        <f t="shared" si="2"/>
        <v>0</v>
      </c>
      <c r="S107" s="140">
        <v>0</v>
      </c>
      <c r="T107" s="141">
        <f t="shared" si="3"/>
        <v>0</v>
      </c>
      <c r="AR107" s="12" t="s">
        <v>123</v>
      </c>
      <c r="AT107" s="12" t="s">
        <v>118</v>
      </c>
      <c r="AU107" s="12" t="s">
        <v>80</v>
      </c>
      <c r="AY107" s="12" t="s">
        <v>115</v>
      </c>
      <c r="BE107" s="142">
        <f t="shared" si="4"/>
        <v>0</v>
      </c>
      <c r="BF107" s="142">
        <f t="shared" si="5"/>
        <v>0</v>
      </c>
      <c r="BG107" s="142">
        <f t="shared" si="6"/>
        <v>0</v>
      </c>
      <c r="BH107" s="142">
        <f t="shared" si="7"/>
        <v>0</v>
      </c>
      <c r="BI107" s="142">
        <f t="shared" si="8"/>
        <v>0</v>
      </c>
      <c r="BJ107" s="12" t="s">
        <v>78</v>
      </c>
      <c r="BK107" s="142">
        <f t="shared" si="9"/>
        <v>0</v>
      </c>
      <c r="BL107" s="12" t="s">
        <v>123</v>
      </c>
      <c r="BM107" s="12" t="s">
        <v>198</v>
      </c>
    </row>
    <row r="108" spans="2:65" s="1" customFormat="1" ht="16.5" customHeight="1">
      <c r="B108" s="130"/>
      <c r="C108" s="131" t="s">
        <v>199</v>
      </c>
      <c r="D108" s="131" t="s">
        <v>118</v>
      </c>
      <c r="E108" s="132" t="s">
        <v>200</v>
      </c>
      <c r="F108" s="133" t="s">
        <v>201</v>
      </c>
      <c r="G108" s="134" t="s">
        <v>156</v>
      </c>
      <c r="H108" s="135">
        <v>541.2</v>
      </c>
      <c r="I108" s="136"/>
      <c r="J108" s="137">
        <f t="shared" si="0"/>
        <v>0</v>
      </c>
      <c r="K108" s="133" t="s">
        <v>1</v>
      </c>
      <c r="L108" s="26"/>
      <c r="M108" s="138" t="s">
        <v>1</v>
      </c>
      <c r="N108" s="139" t="s">
        <v>44</v>
      </c>
      <c r="O108" s="45"/>
      <c r="P108" s="140">
        <f t="shared" si="1"/>
        <v>0</v>
      </c>
      <c r="Q108" s="140">
        <v>0</v>
      </c>
      <c r="R108" s="140">
        <f t="shared" si="2"/>
        <v>0</v>
      </c>
      <c r="S108" s="140">
        <v>0</v>
      </c>
      <c r="T108" s="141">
        <f t="shared" si="3"/>
        <v>0</v>
      </c>
      <c r="AR108" s="12" t="s">
        <v>123</v>
      </c>
      <c r="AT108" s="12" t="s">
        <v>118</v>
      </c>
      <c r="AU108" s="12" t="s">
        <v>80</v>
      </c>
      <c r="AY108" s="12" t="s">
        <v>115</v>
      </c>
      <c r="BE108" s="142">
        <f t="shared" si="4"/>
        <v>0</v>
      </c>
      <c r="BF108" s="142">
        <f t="shared" si="5"/>
        <v>0</v>
      </c>
      <c r="BG108" s="142">
        <f t="shared" si="6"/>
        <v>0</v>
      </c>
      <c r="BH108" s="142">
        <f t="shared" si="7"/>
        <v>0</v>
      </c>
      <c r="BI108" s="142">
        <f t="shared" si="8"/>
        <v>0</v>
      </c>
      <c r="BJ108" s="12" t="s">
        <v>78</v>
      </c>
      <c r="BK108" s="142">
        <f t="shared" si="9"/>
        <v>0</v>
      </c>
      <c r="BL108" s="12" t="s">
        <v>123</v>
      </c>
      <c r="BM108" s="12" t="s">
        <v>202</v>
      </c>
    </row>
    <row r="109" spans="2:65" s="1" customFormat="1" ht="16.5" customHeight="1">
      <c r="B109" s="130"/>
      <c r="C109" s="131" t="s">
        <v>8</v>
      </c>
      <c r="D109" s="131" t="s">
        <v>118</v>
      </c>
      <c r="E109" s="132" t="s">
        <v>203</v>
      </c>
      <c r="F109" s="133" t="s">
        <v>204</v>
      </c>
      <c r="G109" s="134" t="s">
        <v>205</v>
      </c>
      <c r="H109" s="135">
        <v>811.8</v>
      </c>
      <c r="I109" s="136"/>
      <c r="J109" s="137">
        <f t="shared" si="0"/>
        <v>0</v>
      </c>
      <c r="K109" s="133" t="s">
        <v>1</v>
      </c>
      <c r="L109" s="26"/>
      <c r="M109" s="138" t="s">
        <v>1</v>
      </c>
      <c r="N109" s="139" t="s">
        <v>44</v>
      </c>
      <c r="O109" s="45"/>
      <c r="P109" s="140">
        <f t="shared" si="1"/>
        <v>0</v>
      </c>
      <c r="Q109" s="140">
        <v>0</v>
      </c>
      <c r="R109" s="140">
        <f t="shared" si="2"/>
        <v>0</v>
      </c>
      <c r="S109" s="140">
        <v>0</v>
      </c>
      <c r="T109" s="141">
        <f t="shared" si="3"/>
        <v>0</v>
      </c>
      <c r="AR109" s="12" t="s">
        <v>123</v>
      </c>
      <c r="AT109" s="12" t="s">
        <v>118</v>
      </c>
      <c r="AU109" s="12" t="s">
        <v>80</v>
      </c>
      <c r="AY109" s="12" t="s">
        <v>115</v>
      </c>
      <c r="BE109" s="142">
        <f t="shared" si="4"/>
        <v>0</v>
      </c>
      <c r="BF109" s="142">
        <f t="shared" si="5"/>
        <v>0</v>
      </c>
      <c r="BG109" s="142">
        <f t="shared" si="6"/>
        <v>0</v>
      </c>
      <c r="BH109" s="142">
        <f t="shared" si="7"/>
        <v>0</v>
      </c>
      <c r="BI109" s="142">
        <f t="shared" si="8"/>
        <v>0</v>
      </c>
      <c r="BJ109" s="12" t="s">
        <v>78</v>
      </c>
      <c r="BK109" s="142">
        <f t="shared" si="9"/>
        <v>0</v>
      </c>
      <c r="BL109" s="12" t="s">
        <v>123</v>
      </c>
      <c r="BM109" s="12" t="s">
        <v>206</v>
      </c>
    </row>
    <row r="110" spans="2:65" s="1" customFormat="1" ht="16.5" customHeight="1">
      <c r="B110" s="130"/>
      <c r="C110" s="131" t="s">
        <v>207</v>
      </c>
      <c r="D110" s="131" t="s">
        <v>118</v>
      </c>
      <c r="E110" s="132" t="s">
        <v>208</v>
      </c>
      <c r="F110" s="133" t="s">
        <v>209</v>
      </c>
      <c r="G110" s="134" t="s">
        <v>156</v>
      </c>
      <c r="H110" s="135">
        <v>1027.4</v>
      </c>
      <c r="I110" s="136"/>
      <c r="J110" s="137">
        <f t="shared" si="0"/>
        <v>0</v>
      </c>
      <c r="K110" s="133" t="s">
        <v>1</v>
      </c>
      <c r="L110" s="26"/>
      <c r="M110" s="138" t="s">
        <v>1</v>
      </c>
      <c r="N110" s="139" t="s">
        <v>44</v>
      </c>
      <c r="O110" s="45"/>
      <c r="P110" s="140">
        <f t="shared" si="1"/>
        <v>0</v>
      </c>
      <c r="Q110" s="140">
        <v>0</v>
      </c>
      <c r="R110" s="140">
        <f t="shared" si="2"/>
        <v>0</v>
      </c>
      <c r="S110" s="140">
        <v>0</v>
      </c>
      <c r="T110" s="141">
        <f t="shared" si="3"/>
        <v>0</v>
      </c>
      <c r="AR110" s="12" t="s">
        <v>123</v>
      </c>
      <c r="AT110" s="12" t="s">
        <v>118</v>
      </c>
      <c r="AU110" s="12" t="s">
        <v>80</v>
      </c>
      <c r="AY110" s="12" t="s">
        <v>115</v>
      </c>
      <c r="BE110" s="142">
        <f t="shared" si="4"/>
        <v>0</v>
      </c>
      <c r="BF110" s="142">
        <f t="shared" si="5"/>
        <v>0</v>
      </c>
      <c r="BG110" s="142">
        <f t="shared" si="6"/>
        <v>0</v>
      </c>
      <c r="BH110" s="142">
        <f t="shared" si="7"/>
        <v>0</v>
      </c>
      <c r="BI110" s="142">
        <f t="shared" si="8"/>
        <v>0</v>
      </c>
      <c r="BJ110" s="12" t="s">
        <v>78</v>
      </c>
      <c r="BK110" s="142">
        <f t="shared" si="9"/>
        <v>0</v>
      </c>
      <c r="BL110" s="12" t="s">
        <v>123</v>
      </c>
      <c r="BM110" s="12" t="s">
        <v>210</v>
      </c>
    </row>
    <row r="111" spans="2:65" s="1" customFormat="1" ht="16.5" customHeight="1">
      <c r="B111" s="130"/>
      <c r="C111" s="131" t="s">
        <v>211</v>
      </c>
      <c r="D111" s="131" t="s">
        <v>118</v>
      </c>
      <c r="E111" s="132" t="s">
        <v>212</v>
      </c>
      <c r="F111" s="133" t="s">
        <v>213</v>
      </c>
      <c r="G111" s="134" t="s">
        <v>156</v>
      </c>
      <c r="H111" s="135">
        <v>356.4</v>
      </c>
      <c r="I111" s="136"/>
      <c r="J111" s="137">
        <f t="shared" si="0"/>
        <v>0</v>
      </c>
      <c r="K111" s="133" t="s">
        <v>1</v>
      </c>
      <c r="L111" s="26"/>
      <c r="M111" s="138" t="s">
        <v>1</v>
      </c>
      <c r="N111" s="139" t="s">
        <v>44</v>
      </c>
      <c r="O111" s="45"/>
      <c r="P111" s="140">
        <f t="shared" si="1"/>
        <v>0</v>
      </c>
      <c r="Q111" s="140">
        <v>0</v>
      </c>
      <c r="R111" s="140">
        <f t="shared" si="2"/>
        <v>0</v>
      </c>
      <c r="S111" s="140">
        <v>0</v>
      </c>
      <c r="T111" s="141">
        <f t="shared" si="3"/>
        <v>0</v>
      </c>
      <c r="AR111" s="12" t="s">
        <v>123</v>
      </c>
      <c r="AT111" s="12" t="s">
        <v>118</v>
      </c>
      <c r="AU111" s="12" t="s">
        <v>80</v>
      </c>
      <c r="AY111" s="12" t="s">
        <v>115</v>
      </c>
      <c r="BE111" s="142">
        <f t="shared" si="4"/>
        <v>0</v>
      </c>
      <c r="BF111" s="142">
        <f t="shared" si="5"/>
        <v>0</v>
      </c>
      <c r="BG111" s="142">
        <f t="shared" si="6"/>
        <v>0</v>
      </c>
      <c r="BH111" s="142">
        <f t="shared" si="7"/>
        <v>0</v>
      </c>
      <c r="BI111" s="142">
        <f t="shared" si="8"/>
        <v>0</v>
      </c>
      <c r="BJ111" s="12" t="s">
        <v>78</v>
      </c>
      <c r="BK111" s="142">
        <f t="shared" si="9"/>
        <v>0</v>
      </c>
      <c r="BL111" s="12" t="s">
        <v>123</v>
      </c>
      <c r="BM111" s="12" t="s">
        <v>214</v>
      </c>
    </row>
    <row r="112" spans="2:65" s="1" customFormat="1" ht="16.5" customHeight="1">
      <c r="B112" s="130"/>
      <c r="C112" s="143" t="s">
        <v>215</v>
      </c>
      <c r="D112" s="143" t="s">
        <v>216</v>
      </c>
      <c r="E112" s="144" t="s">
        <v>217</v>
      </c>
      <c r="F112" s="145" t="s">
        <v>218</v>
      </c>
      <c r="G112" s="146" t="s">
        <v>205</v>
      </c>
      <c r="H112" s="147">
        <v>584.1</v>
      </c>
      <c r="I112" s="148"/>
      <c r="J112" s="149">
        <f t="shared" si="0"/>
        <v>0</v>
      </c>
      <c r="K112" s="145" t="s">
        <v>1</v>
      </c>
      <c r="L112" s="150"/>
      <c r="M112" s="151" t="s">
        <v>1</v>
      </c>
      <c r="N112" s="152" t="s">
        <v>44</v>
      </c>
      <c r="O112" s="45"/>
      <c r="P112" s="140">
        <f t="shared" si="1"/>
        <v>0</v>
      </c>
      <c r="Q112" s="140">
        <v>1</v>
      </c>
      <c r="R112" s="140">
        <f t="shared" si="2"/>
        <v>584.1</v>
      </c>
      <c r="S112" s="140">
        <v>0</v>
      </c>
      <c r="T112" s="141">
        <f t="shared" si="3"/>
        <v>0</v>
      </c>
      <c r="AR112" s="12" t="s">
        <v>219</v>
      </c>
      <c r="AT112" s="12" t="s">
        <v>216</v>
      </c>
      <c r="AU112" s="12" t="s">
        <v>80</v>
      </c>
      <c r="AY112" s="12" t="s">
        <v>115</v>
      </c>
      <c r="BE112" s="142">
        <f t="shared" si="4"/>
        <v>0</v>
      </c>
      <c r="BF112" s="142">
        <f t="shared" si="5"/>
        <v>0</v>
      </c>
      <c r="BG112" s="142">
        <f t="shared" si="6"/>
        <v>0</v>
      </c>
      <c r="BH112" s="142">
        <f t="shared" si="7"/>
        <v>0</v>
      </c>
      <c r="BI112" s="142">
        <f t="shared" si="8"/>
        <v>0</v>
      </c>
      <c r="BJ112" s="12" t="s">
        <v>78</v>
      </c>
      <c r="BK112" s="142">
        <f t="shared" si="9"/>
        <v>0</v>
      </c>
      <c r="BL112" s="12" t="s">
        <v>123</v>
      </c>
      <c r="BM112" s="12" t="s">
        <v>220</v>
      </c>
    </row>
    <row r="113" spans="2:63" s="10" customFormat="1" ht="22.9" customHeight="1">
      <c r="B113" s="117"/>
      <c r="D113" s="118" t="s">
        <v>72</v>
      </c>
      <c r="E113" s="128" t="s">
        <v>123</v>
      </c>
      <c r="F113" s="128" t="s">
        <v>221</v>
      </c>
      <c r="I113" s="120"/>
      <c r="J113" s="129">
        <f>BK113</f>
        <v>0</v>
      </c>
      <c r="L113" s="117"/>
      <c r="M113" s="122"/>
      <c r="N113" s="123"/>
      <c r="O113" s="123"/>
      <c r="P113" s="124">
        <f>SUM(P114:P117)</f>
        <v>0</v>
      </c>
      <c r="Q113" s="123"/>
      <c r="R113" s="124">
        <f>SUM(R114:R117)</f>
        <v>165.7183</v>
      </c>
      <c r="S113" s="123"/>
      <c r="T113" s="125">
        <f>SUM(T114:T117)</f>
        <v>0</v>
      </c>
      <c r="AR113" s="118" t="s">
        <v>78</v>
      </c>
      <c r="AT113" s="126" t="s">
        <v>72</v>
      </c>
      <c r="AU113" s="126" t="s">
        <v>78</v>
      </c>
      <c r="AY113" s="118" t="s">
        <v>115</v>
      </c>
      <c r="BK113" s="127">
        <f>SUM(BK114:BK117)</f>
        <v>0</v>
      </c>
    </row>
    <row r="114" spans="2:65" s="1" customFormat="1" ht="16.5" customHeight="1">
      <c r="B114" s="130"/>
      <c r="C114" s="131" t="s">
        <v>222</v>
      </c>
      <c r="D114" s="131" t="s">
        <v>118</v>
      </c>
      <c r="E114" s="132" t="s">
        <v>223</v>
      </c>
      <c r="F114" s="133" t="s">
        <v>224</v>
      </c>
      <c r="G114" s="134" t="s">
        <v>156</v>
      </c>
      <c r="H114" s="135">
        <v>49.5</v>
      </c>
      <c r="I114" s="136"/>
      <c r="J114" s="137">
        <f>ROUND(I114*H114,2)</f>
        <v>0</v>
      </c>
      <c r="K114" s="133" t="s">
        <v>1</v>
      </c>
      <c r="L114" s="26"/>
      <c r="M114" s="138" t="s">
        <v>1</v>
      </c>
      <c r="N114" s="139" t="s">
        <v>44</v>
      </c>
      <c r="O114" s="45"/>
      <c r="P114" s="140">
        <f>O114*H114</f>
        <v>0</v>
      </c>
      <c r="Q114" s="140">
        <v>1.7034</v>
      </c>
      <c r="R114" s="140">
        <f>Q114*H114</f>
        <v>84.31830000000001</v>
      </c>
      <c r="S114" s="140">
        <v>0</v>
      </c>
      <c r="T114" s="141">
        <f>S114*H114</f>
        <v>0</v>
      </c>
      <c r="AR114" s="12" t="s">
        <v>123</v>
      </c>
      <c r="AT114" s="12" t="s">
        <v>118</v>
      </c>
      <c r="AU114" s="12" t="s">
        <v>80</v>
      </c>
      <c r="AY114" s="12" t="s">
        <v>115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2" t="s">
        <v>78</v>
      </c>
      <c r="BK114" s="142">
        <f>ROUND(I114*H114,2)</f>
        <v>0</v>
      </c>
      <c r="BL114" s="12" t="s">
        <v>123</v>
      </c>
      <c r="BM114" s="12" t="s">
        <v>225</v>
      </c>
    </row>
    <row r="115" spans="2:65" s="1" customFormat="1" ht="16.5" customHeight="1">
      <c r="B115" s="130"/>
      <c r="C115" s="143" t="s">
        <v>226</v>
      </c>
      <c r="D115" s="143" t="s">
        <v>216</v>
      </c>
      <c r="E115" s="144" t="s">
        <v>217</v>
      </c>
      <c r="F115" s="145" t="s">
        <v>218</v>
      </c>
      <c r="G115" s="146" t="s">
        <v>205</v>
      </c>
      <c r="H115" s="147">
        <v>81.4</v>
      </c>
      <c r="I115" s="148"/>
      <c r="J115" s="149">
        <f>ROUND(I115*H115,2)</f>
        <v>0</v>
      </c>
      <c r="K115" s="145" t="s">
        <v>1</v>
      </c>
      <c r="L115" s="150"/>
      <c r="M115" s="151" t="s">
        <v>1</v>
      </c>
      <c r="N115" s="152" t="s">
        <v>44</v>
      </c>
      <c r="O115" s="45"/>
      <c r="P115" s="140">
        <f>O115*H115</f>
        <v>0</v>
      </c>
      <c r="Q115" s="140">
        <v>1</v>
      </c>
      <c r="R115" s="140">
        <f>Q115*H115</f>
        <v>81.4</v>
      </c>
      <c r="S115" s="140">
        <v>0</v>
      </c>
      <c r="T115" s="141">
        <f>S115*H115</f>
        <v>0</v>
      </c>
      <c r="AR115" s="12" t="s">
        <v>219</v>
      </c>
      <c r="AT115" s="12" t="s">
        <v>216</v>
      </c>
      <c r="AU115" s="12" t="s">
        <v>80</v>
      </c>
      <c r="AY115" s="12" t="s">
        <v>115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2" t="s">
        <v>78</v>
      </c>
      <c r="BK115" s="142">
        <f>ROUND(I115*H115,2)</f>
        <v>0</v>
      </c>
      <c r="BL115" s="12" t="s">
        <v>123</v>
      </c>
      <c r="BM115" s="12" t="s">
        <v>227</v>
      </c>
    </row>
    <row r="116" spans="2:65" s="1" customFormat="1" ht="16.5" customHeight="1">
      <c r="B116" s="130"/>
      <c r="C116" s="131" t="s">
        <v>7</v>
      </c>
      <c r="D116" s="131" t="s">
        <v>118</v>
      </c>
      <c r="E116" s="132" t="s">
        <v>228</v>
      </c>
      <c r="F116" s="133" t="s">
        <v>229</v>
      </c>
      <c r="G116" s="134" t="s">
        <v>156</v>
      </c>
      <c r="H116" s="135">
        <v>110</v>
      </c>
      <c r="I116" s="136"/>
      <c r="J116" s="137">
        <f>ROUND(I116*H116,2)</f>
        <v>0</v>
      </c>
      <c r="K116" s="133" t="s">
        <v>173</v>
      </c>
      <c r="L116" s="26"/>
      <c r="M116" s="138" t="s">
        <v>1</v>
      </c>
      <c r="N116" s="139" t="s">
        <v>44</v>
      </c>
      <c r="O116" s="45"/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2" t="s">
        <v>123</v>
      </c>
      <c r="AT116" s="12" t="s">
        <v>118</v>
      </c>
      <c r="AU116" s="12" t="s">
        <v>80</v>
      </c>
      <c r="AY116" s="12" t="s">
        <v>115</v>
      </c>
      <c r="BE116" s="142">
        <f>IF(N116="základní",J116,0)</f>
        <v>0</v>
      </c>
      <c r="BF116" s="142">
        <f>IF(N116="snížená",J116,0)</f>
        <v>0</v>
      </c>
      <c r="BG116" s="142">
        <f>IF(N116="zákl. přenesená",J116,0)</f>
        <v>0</v>
      </c>
      <c r="BH116" s="142">
        <f>IF(N116="sníž. přenesená",J116,0)</f>
        <v>0</v>
      </c>
      <c r="BI116" s="142">
        <f>IF(N116="nulová",J116,0)</f>
        <v>0</v>
      </c>
      <c r="BJ116" s="12" t="s">
        <v>78</v>
      </c>
      <c r="BK116" s="142">
        <f>ROUND(I116*H116,2)</f>
        <v>0</v>
      </c>
      <c r="BL116" s="12" t="s">
        <v>123</v>
      </c>
      <c r="BM116" s="12" t="s">
        <v>230</v>
      </c>
    </row>
    <row r="117" spans="2:65" s="1" customFormat="1" ht="16.5" customHeight="1">
      <c r="B117" s="130"/>
      <c r="C117" s="131" t="s">
        <v>231</v>
      </c>
      <c r="D117" s="131" t="s">
        <v>118</v>
      </c>
      <c r="E117" s="132" t="s">
        <v>232</v>
      </c>
      <c r="F117" s="133" t="s">
        <v>233</v>
      </c>
      <c r="G117" s="134" t="s">
        <v>156</v>
      </c>
      <c r="H117" s="135">
        <v>110</v>
      </c>
      <c r="I117" s="136"/>
      <c r="J117" s="137">
        <f>ROUND(I117*H117,2)</f>
        <v>0</v>
      </c>
      <c r="K117" s="133" t="s">
        <v>173</v>
      </c>
      <c r="L117" s="26"/>
      <c r="M117" s="138" t="s">
        <v>1</v>
      </c>
      <c r="N117" s="139" t="s">
        <v>44</v>
      </c>
      <c r="O117" s="45"/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2" t="s">
        <v>123</v>
      </c>
      <c r="AT117" s="12" t="s">
        <v>118</v>
      </c>
      <c r="AU117" s="12" t="s">
        <v>80</v>
      </c>
      <c r="AY117" s="12" t="s">
        <v>115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2" t="s">
        <v>78</v>
      </c>
      <c r="BK117" s="142">
        <f>ROUND(I117*H117,2)</f>
        <v>0</v>
      </c>
      <c r="BL117" s="12" t="s">
        <v>123</v>
      </c>
      <c r="BM117" s="12" t="s">
        <v>234</v>
      </c>
    </row>
    <row r="118" spans="2:63" s="10" customFormat="1" ht="22.9" customHeight="1">
      <c r="B118" s="117"/>
      <c r="D118" s="118" t="s">
        <v>72</v>
      </c>
      <c r="E118" s="128" t="s">
        <v>153</v>
      </c>
      <c r="F118" s="128" t="s">
        <v>235</v>
      </c>
      <c r="I118" s="120"/>
      <c r="J118" s="129">
        <f>BK118</f>
        <v>0</v>
      </c>
      <c r="L118" s="117"/>
      <c r="M118" s="122"/>
      <c r="N118" s="123"/>
      <c r="O118" s="123"/>
      <c r="P118" s="124">
        <f>SUM(P119:P126)</f>
        <v>0</v>
      </c>
      <c r="Q118" s="123"/>
      <c r="R118" s="124">
        <f>SUM(R119:R126)</f>
        <v>0</v>
      </c>
      <c r="S118" s="123"/>
      <c r="T118" s="125">
        <f>SUM(T119:T126)</f>
        <v>0</v>
      </c>
      <c r="AR118" s="118" t="s">
        <v>78</v>
      </c>
      <c r="AT118" s="126" t="s">
        <v>72</v>
      </c>
      <c r="AU118" s="126" t="s">
        <v>78</v>
      </c>
      <c r="AY118" s="118" t="s">
        <v>115</v>
      </c>
      <c r="BK118" s="127">
        <f>SUM(BK119:BK126)</f>
        <v>0</v>
      </c>
    </row>
    <row r="119" spans="2:65" s="1" customFormat="1" ht="16.5" customHeight="1">
      <c r="B119" s="130"/>
      <c r="C119" s="131" t="s">
        <v>236</v>
      </c>
      <c r="D119" s="131" t="s">
        <v>118</v>
      </c>
      <c r="E119" s="132" t="s">
        <v>237</v>
      </c>
      <c r="F119" s="133" t="s">
        <v>238</v>
      </c>
      <c r="G119" s="134" t="s">
        <v>121</v>
      </c>
      <c r="H119" s="135">
        <v>750</v>
      </c>
      <c r="I119" s="136"/>
      <c r="J119" s="137">
        <f aca="true" t="shared" si="10" ref="J119:J126">ROUND(I119*H119,2)</f>
        <v>0</v>
      </c>
      <c r="K119" s="133" t="s">
        <v>1</v>
      </c>
      <c r="L119" s="26"/>
      <c r="M119" s="138" t="s">
        <v>1</v>
      </c>
      <c r="N119" s="139" t="s">
        <v>44</v>
      </c>
      <c r="O119" s="45"/>
      <c r="P119" s="140">
        <f aca="true" t="shared" si="11" ref="P119:P126">O119*H119</f>
        <v>0</v>
      </c>
      <c r="Q119" s="140">
        <v>0</v>
      </c>
      <c r="R119" s="140">
        <f aca="true" t="shared" si="12" ref="R119:R126">Q119*H119</f>
        <v>0</v>
      </c>
      <c r="S119" s="140">
        <v>0</v>
      </c>
      <c r="T119" s="141">
        <f aca="true" t="shared" si="13" ref="T119:T126">S119*H119</f>
        <v>0</v>
      </c>
      <c r="AR119" s="12" t="s">
        <v>123</v>
      </c>
      <c r="AT119" s="12" t="s">
        <v>118</v>
      </c>
      <c r="AU119" s="12" t="s">
        <v>80</v>
      </c>
      <c r="AY119" s="12" t="s">
        <v>115</v>
      </c>
      <c r="BE119" s="142">
        <f aca="true" t="shared" si="14" ref="BE119:BE126">IF(N119="základní",J119,0)</f>
        <v>0</v>
      </c>
      <c r="BF119" s="142">
        <f aca="true" t="shared" si="15" ref="BF119:BF126">IF(N119="snížená",J119,0)</f>
        <v>0</v>
      </c>
      <c r="BG119" s="142">
        <f aca="true" t="shared" si="16" ref="BG119:BG126">IF(N119="zákl. přenesená",J119,0)</f>
        <v>0</v>
      </c>
      <c r="BH119" s="142">
        <f aca="true" t="shared" si="17" ref="BH119:BH126">IF(N119="sníž. přenesená",J119,0)</f>
        <v>0</v>
      </c>
      <c r="BI119" s="142">
        <f aca="true" t="shared" si="18" ref="BI119:BI126">IF(N119="nulová",J119,0)</f>
        <v>0</v>
      </c>
      <c r="BJ119" s="12" t="s">
        <v>78</v>
      </c>
      <c r="BK119" s="142">
        <f aca="true" t="shared" si="19" ref="BK119:BK126">ROUND(I119*H119,2)</f>
        <v>0</v>
      </c>
      <c r="BL119" s="12" t="s">
        <v>123</v>
      </c>
      <c r="BM119" s="12" t="s">
        <v>239</v>
      </c>
    </row>
    <row r="120" spans="2:65" s="1" customFormat="1" ht="16.5" customHeight="1">
      <c r="B120" s="130"/>
      <c r="C120" s="131" t="s">
        <v>240</v>
      </c>
      <c r="D120" s="131" t="s">
        <v>118</v>
      </c>
      <c r="E120" s="132" t="s">
        <v>241</v>
      </c>
      <c r="F120" s="133" t="s">
        <v>242</v>
      </c>
      <c r="G120" s="134" t="s">
        <v>121</v>
      </c>
      <c r="H120" s="135">
        <v>1742</v>
      </c>
      <c r="I120" s="136"/>
      <c r="J120" s="137">
        <f t="shared" si="10"/>
        <v>0</v>
      </c>
      <c r="K120" s="133" t="s">
        <v>122</v>
      </c>
      <c r="L120" s="26"/>
      <c r="M120" s="138" t="s">
        <v>1</v>
      </c>
      <c r="N120" s="139" t="s">
        <v>44</v>
      </c>
      <c r="O120" s="45"/>
      <c r="P120" s="140">
        <f t="shared" si="11"/>
        <v>0</v>
      </c>
      <c r="Q120" s="140">
        <v>0</v>
      </c>
      <c r="R120" s="140">
        <f t="shared" si="12"/>
        <v>0</v>
      </c>
      <c r="S120" s="140">
        <v>0</v>
      </c>
      <c r="T120" s="141">
        <f t="shared" si="13"/>
        <v>0</v>
      </c>
      <c r="AR120" s="12" t="s">
        <v>123</v>
      </c>
      <c r="AT120" s="12" t="s">
        <v>118</v>
      </c>
      <c r="AU120" s="12" t="s">
        <v>80</v>
      </c>
      <c r="AY120" s="12" t="s">
        <v>115</v>
      </c>
      <c r="BE120" s="142">
        <f t="shared" si="14"/>
        <v>0</v>
      </c>
      <c r="BF120" s="142">
        <f t="shared" si="15"/>
        <v>0</v>
      </c>
      <c r="BG120" s="142">
        <f t="shared" si="16"/>
        <v>0</v>
      </c>
      <c r="BH120" s="142">
        <f t="shared" si="17"/>
        <v>0</v>
      </c>
      <c r="BI120" s="142">
        <f t="shared" si="18"/>
        <v>0</v>
      </c>
      <c r="BJ120" s="12" t="s">
        <v>78</v>
      </c>
      <c r="BK120" s="142">
        <f t="shared" si="19"/>
        <v>0</v>
      </c>
      <c r="BL120" s="12" t="s">
        <v>123</v>
      </c>
      <c r="BM120" s="12" t="s">
        <v>243</v>
      </c>
    </row>
    <row r="121" spans="2:65" s="1" customFormat="1" ht="16.5" customHeight="1">
      <c r="B121" s="130"/>
      <c r="C121" s="131" t="s">
        <v>244</v>
      </c>
      <c r="D121" s="131" t="s">
        <v>118</v>
      </c>
      <c r="E121" s="132" t="s">
        <v>245</v>
      </c>
      <c r="F121" s="133" t="s">
        <v>246</v>
      </c>
      <c r="G121" s="134" t="s">
        <v>121</v>
      </c>
      <c r="H121" s="135">
        <v>0</v>
      </c>
      <c r="I121" s="136"/>
      <c r="J121" s="137">
        <f t="shared" si="10"/>
        <v>0</v>
      </c>
      <c r="K121" s="133" t="s">
        <v>122</v>
      </c>
      <c r="L121" s="26"/>
      <c r="M121" s="138" t="s">
        <v>1</v>
      </c>
      <c r="N121" s="139" t="s">
        <v>44</v>
      </c>
      <c r="O121" s="45"/>
      <c r="P121" s="140">
        <f t="shared" si="11"/>
        <v>0</v>
      </c>
      <c r="Q121" s="140">
        <v>0.1837</v>
      </c>
      <c r="R121" s="140">
        <f t="shared" si="12"/>
        <v>0</v>
      </c>
      <c r="S121" s="140">
        <v>0</v>
      </c>
      <c r="T121" s="141">
        <f t="shared" si="13"/>
        <v>0</v>
      </c>
      <c r="AR121" s="12" t="s">
        <v>123</v>
      </c>
      <c r="AT121" s="12" t="s">
        <v>118</v>
      </c>
      <c r="AU121" s="12" t="s">
        <v>80</v>
      </c>
      <c r="AY121" s="12" t="s">
        <v>115</v>
      </c>
      <c r="BE121" s="142">
        <f t="shared" si="14"/>
        <v>0</v>
      </c>
      <c r="BF121" s="142">
        <f t="shared" si="15"/>
        <v>0</v>
      </c>
      <c r="BG121" s="142">
        <f t="shared" si="16"/>
        <v>0</v>
      </c>
      <c r="BH121" s="142">
        <f t="shared" si="17"/>
        <v>0</v>
      </c>
      <c r="BI121" s="142">
        <f t="shared" si="18"/>
        <v>0</v>
      </c>
      <c r="BJ121" s="12" t="s">
        <v>78</v>
      </c>
      <c r="BK121" s="142">
        <f t="shared" si="19"/>
        <v>0</v>
      </c>
      <c r="BL121" s="12" t="s">
        <v>123</v>
      </c>
      <c r="BM121" s="12" t="s">
        <v>247</v>
      </c>
    </row>
    <row r="122" spans="2:65" s="1" customFormat="1" ht="16.5" customHeight="1">
      <c r="B122" s="130"/>
      <c r="C122" s="143" t="s">
        <v>248</v>
      </c>
      <c r="D122" s="143" t="s">
        <v>216</v>
      </c>
      <c r="E122" s="144" t="s">
        <v>249</v>
      </c>
      <c r="F122" s="145" t="s">
        <v>250</v>
      </c>
      <c r="G122" s="146" t="s">
        <v>205</v>
      </c>
      <c r="H122" s="147">
        <v>0</v>
      </c>
      <c r="I122" s="148"/>
      <c r="J122" s="149">
        <f t="shared" si="10"/>
        <v>0</v>
      </c>
      <c r="K122" s="145" t="s">
        <v>122</v>
      </c>
      <c r="L122" s="150"/>
      <c r="M122" s="151" t="s">
        <v>1</v>
      </c>
      <c r="N122" s="152" t="s">
        <v>44</v>
      </c>
      <c r="O122" s="45"/>
      <c r="P122" s="140">
        <f t="shared" si="11"/>
        <v>0</v>
      </c>
      <c r="Q122" s="140">
        <v>1</v>
      </c>
      <c r="R122" s="140">
        <f t="shared" si="12"/>
        <v>0</v>
      </c>
      <c r="S122" s="140">
        <v>0</v>
      </c>
      <c r="T122" s="141">
        <f t="shared" si="13"/>
        <v>0</v>
      </c>
      <c r="AR122" s="12" t="s">
        <v>219</v>
      </c>
      <c r="AT122" s="12" t="s">
        <v>216</v>
      </c>
      <c r="AU122" s="12" t="s">
        <v>80</v>
      </c>
      <c r="AY122" s="12" t="s">
        <v>115</v>
      </c>
      <c r="BE122" s="142">
        <f t="shared" si="14"/>
        <v>0</v>
      </c>
      <c r="BF122" s="142">
        <f t="shared" si="15"/>
        <v>0</v>
      </c>
      <c r="BG122" s="142">
        <f t="shared" si="16"/>
        <v>0</v>
      </c>
      <c r="BH122" s="142">
        <f t="shared" si="17"/>
        <v>0</v>
      </c>
      <c r="BI122" s="142">
        <f t="shared" si="18"/>
        <v>0</v>
      </c>
      <c r="BJ122" s="12" t="s">
        <v>78</v>
      </c>
      <c r="BK122" s="142">
        <f t="shared" si="19"/>
        <v>0</v>
      </c>
      <c r="BL122" s="12" t="s">
        <v>123</v>
      </c>
      <c r="BM122" s="12" t="s">
        <v>251</v>
      </c>
    </row>
    <row r="123" spans="2:65" s="1" customFormat="1" ht="16.5" customHeight="1">
      <c r="B123" s="130"/>
      <c r="C123" s="131" t="s">
        <v>252</v>
      </c>
      <c r="D123" s="131" t="s">
        <v>118</v>
      </c>
      <c r="E123" s="132" t="s">
        <v>253</v>
      </c>
      <c r="F123" s="133" t="s">
        <v>254</v>
      </c>
      <c r="G123" s="134" t="s">
        <v>121</v>
      </c>
      <c r="H123" s="135">
        <v>0</v>
      </c>
      <c r="I123" s="136"/>
      <c r="J123" s="137">
        <f t="shared" si="10"/>
        <v>0</v>
      </c>
      <c r="K123" s="133" t="s">
        <v>122</v>
      </c>
      <c r="L123" s="26"/>
      <c r="M123" s="138" t="s">
        <v>1</v>
      </c>
      <c r="N123" s="139" t="s">
        <v>44</v>
      </c>
      <c r="O123" s="45"/>
      <c r="P123" s="140">
        <f t="shared" si="11"/>
        <v>0</v>
      </c>
      <c r="Q123" s="140">
        <v>0.1837</v>
      </c>
      <c r="R123" s="140">
        <f t="shared" si="12"/>
        <v>0</v>
      </c>
      <c r="S123" s="140">
        <v>0</v>
      </c>
      <c r="T123" s="141">
        <f t="shared" si="13"/>
        <v>0</v>
      </c>
      <c r="AR123" s="12" t="s">
        <v>123</v>
      </c>
      <c r="AT123" s="12" t="s">
        <v>118</v>
      </c>
      <c r="AU123" s="12" t="s">
        <v>80</v>
      </c>
      <c r="AY123" s="12" t="s">
        <v>115</v>
      </c>
      <c r="BE123" s="142">
        <f t="shared" si="14"/>
        <v>0</v>
      </c>
      <c r="BF123" s="142">
        <f t="shared" si="15"/>
        <v>0</v>
      </c>
      <c r="BG123" s="142">
        <f t="shared" si="16"/>
        <v>0</v>
      </c>
      <c r="BH123" s="142">
        <f t="shared" si="17"/>
        <v>0</v>
      </c>
      <c r="BI123" s="142">
        <f t="shared" si="18"/>
        <v>0</v>
      </c>
      <c r="BJ123" s="12" t="s">
        <v>78</v>
      </c>
      <c r="BK123" s="142">
        <f t="shared" si="19"/>
        <v>0</v>
      </c>
      <c r="BL123" s="12" t="s">
        <v>123</v>
      </c>
      <c r="BM123" s="12" t="s">
        <v>255</v>
      </c>
    </row>
    <row r="124" spans="2:65" s="1" customFormat="1" ht="16.5" customHeight="1">
      <c r="B124" s="130"/>
      <c r="C124" s="143" t="s">
        <v>256</v>
      </c>
      <c r="D124" s="143" t="s">
        <v>216</v>
      </c>
      <c r="E124" s="144" t="s">
        <v>257</v>
      </c>
      <c r="F124" s="145" t="s">
        <v>258</v>
      </c>
      <c r="G124" s="146" t="s">
        <v>205</v>
      </c>
      <c r="H124" s="147">
        <v>0</v>
      </c>
      <c r="I124" s="148"/>
      <c r="J124" s="149">
        <f t="shared" si="10"/>
        <v>0</v>
      </c>
      <c r="K124" s="145" t="s">
        <v>122</v>
      </c>
      <c r="L124" s="150"/>
      <c r="M124" s="151" t="s">
        <v>1</v>
      </c>
      <c r="N124" s="152" t="s">
        <v>44</v>
      </c>
      <c r="O124" s="45"/>
      <c r="P124" s="140">
        <f t="shared" si="11"/>
        <v>0</v>
      </c>
      <c r="Q124" s="140">
        <v>1</v>
      </c>
      <c r="R124" s="140">
        <f t="shared" si="12"/>
        <v>0</v>
      </c>
      <c r="S124" s="140">
        <v>0</v>
      </c>
      <c r="T124" s="141">
        <f t="shared" si="13"/>
        <v>0</v>
      </c>
      <c r="AR124" s="12" t="s">
        <v>219</v>
      </c>
      <c r="AT124" s="12" t="s">
        <v>216</v>
      </c>
      <c r="AU124" s="12" t="s">
        <v>80</v>
      </c>
      <c r="AY124" s="12" t="s">
        <v>115</v>
      </c>
      <c r="BE124" s="142">
        <f t="shared" si="14"/>
        <v>0</v>
      </c>
      <c r="BF124" s="142">
        <f t="shared" si="15"/>
        <v>0</v>
      </c>
      <c r="BG124" s="142">
        <f t="shared" si="16"/>
        <v>0</v>
      </c>
      <c r="BH124" s="142">
        <f t="shared" si="17"/>
        <v>0</v>
      </c>
      <c r="BI124" s="142">
        <f t="shared" si="18"/>
        <v>0</v>
      </c>
      <c r="BJ124" s="12" t="s">
        <v>78</v>
      </c>
      <c r="BK124" s="142">
        <f t="shared" si="19"/>
        <v>0</v>
      </c>
      <c r="BL124" s="12" t="s">
        <v>123</v>
      </c>
      <c r="BM124" s="12" t="s">
        <v>259</v>
      </c>
    </row>
    <row r="125" spans="2:65" s="1" customFormat="1" ht="16.5" customHeight="1">
      <c r="B125" s="130"/>
      <c r="C125" s="131" t="s">
        <v>260</v>
      </c>
      <c r="D125" s="131" t="s">
        <v>118</v>
      </c>
      <c r="E125" s="132" t="s">
        <v>261</v>
      </c>
      <c r="F125" s="133" t="s">
        <v>262</v>
      </c>
      <c r="G125" s="134" t="s">
        <v>121</v>
      </c>
      <c r="H125" s="135">
        <v>0</v>
      </c>
      <c r="I125" s="136"/>
      <c r="J125" s="137">
        <f t="shared" si="10"/>
        <v>0</v>
      </c>
      <c r="K125" s="133" t="s">
        <v>122</v>
      </c>
      <c r="L125" s="26"/>
      <c r="M125" s="138" t="s">
        <v>1</v>
      </c>
      <c r="N125" s="139" t="s">
        <v>44</v>
      </c>
      <c r="O125" s="45"/>
      <c r="P125" s="140">
        <f t="shared" si="11"/>
        <v>0</v>
      </c>
      <c r="Q125" s="140">
        <v>0.167</v>
      </c>
      <c r="R125" s="140">
        <f t="shared" si="12"/>
        <v>0</v>
      </c>
      <c r="S125" s="140">
        <v>0</v>
      </c>
      <c r="T125" s="141">
        <f t="shared" si="13"/>
        <v>0</v>
      </c>
      <c r="AR125" s="12" t="s">
        <v>123</v>
      </c>
      <c r="AT125" s="12" t="s">
        <v>118</v>
      </c>
      <c r="AU125" s="12" t="s">
        <v>80</v>
      </c>
      <c r="AY125" s="12" t="s">
        <v>115</v>
      </c>
      <c r="BE125" s="142">
        <f t="shared" si="14"/>
        <v>0</v>
      </c>
      <c r="BF125" s="142">
        <f t="shared" si="15"/>
        <v>0</v>
      </c>
      <c r="BG125" s="142">
        <f t="shared" si="16"/>
        <v>0</v>
      </c>
      <c r="BH125" s="142">
        <f t="shared" si="17"/>
        <v>0</v>
      </c>
      <c r="BI125" s="142">
        <f t="shared" si="18"/>
        <v>0</v>
      </c>
      <c r="BJ125" s="12" t="s">
        <v>78</v>
      </c>
      <c r="BK125" s="142">
        <f t="shared" si="19"/>
        <v>0</v>
      </c>
      <c r="BL125" s="12" t="s">
        <v>123</v>
      </c>
      <c r="BM125" s="12" t="s">
        <v>263</v>
      </c>
    </row>
    <row r="126" spans="2:65" s="1" customFormat="1" ht="16.5" customHeight="1">
      <c r="B126" s="130"/>
      <c r="C126" s="131" t="s">
        <v>264</v>
      </c>
      <c r="D126" s="131" t="s">
        <v>118</v>
      </c>
      <c r="E126" s="132" t="s">
        <v>265</v>
      </c>
      <c r="F126" s="133" t="s">
        <v>266</v>
      </c>
      <c r="G126" s="134" t="s">
        <v>121</v>
      </c>
      <c r="H126" s="135">
        <v>0</v>
      </c>
      <c r="I126" s="136"/>
      <c r="J126" s="137">
        <f t="shared" si="10"/>
        <v>0</v>
      </c>
      <c r="K126" s="133" t="s">
        <v>122</v>
      </c>
      <c r="L126" s="26"/>
      <c r="M126" s="138" t="s">
        <v>1</v>
      </c>
      <c r="N126" s="139" t="s">
        <v>44</v>
      </c>
      <c r="O126" s="45"/>
      <c r="P126" s="140">
        <f t="shared" si="11"/>
        <v>0</v>
      </c>
      <c r="Q126" s="140">
        <v>0.08425</v>
      </c>
      <c r="R126" s="140">
        <f t="shared" si="12"/>
        <v>0</v>
      </c>
      <c r="S126" s="140">
        <v>0</v>
      </c>
      <c r="T126" s="141">
        <f t="shared" si="13"/>
        <v>0</v>
      </c>
      <c r="AR126" s="12" t="s">
        <v>123</v>
      </c>
      <c r="AT126" s="12" t="s">
        <v>118</v>
      </c>
      <c r="AU126" s="12" t="s">
        <v>80</v>
      </c>
      <c r="AY126" s="12" t="s">
        <v>115</v>
      </c>
      <c r="BE126" s="142">
        <f t="shared" si="14"/>
        <v>0</v>
      </c>
      <c r="BF126" s="142">
        <f t="shared" si="15"/>
        <v>0</v>
      </c>
      <c r="BG126" s="142">
        <f t="shared" si="16"/>
        <v>0</v>
      </c>
      <c r="BH126" s="142">
        <f t="shared" si="17"/>
        <v>0</v>
      </c>
      <c r="BI126" s="142">
        <f t="shared" si="18"/>
        <v>0</v>
      </c>
      <c r="BJ126" s="12" t="s">
        <v>78</v>
      </c>
      <c r="BK126" s="142">
        <f t="shared" si="19"/>
        <v>0</v>
      </c>
      <c r="BL126" s="12" t="s">
        <v>123</v>
      </c>
      <c r="BM126" s="12" t="s">
        <v>267</v>
      </c>
    </row>
    <row r="127" spans="2:63" s="10" customFormat="1" ht="22.9" customHeight="1">
      <c r="B127" s="117"/>
      <c r="D127" s="118" t="s">
        <v>72</v>
      </c>
      <c r="E127" s="128" t="s">
        <v>219</v>
      </c>
      <c r="F127" s="128" t="s">
        <v>268</v>
      </c>
      <c r="I127" s="120"/>
      <c r="J127" s="129">
        <f>BK127</f>
        <v>0</v>
      </c>
      <c r="L127" s="117"/>
      <c r="M127" s="122"/>
      <c r="N127" s="123"/>
      <c r="O127" s="123"/>
      <c r="P127" s="124">
        <f>P128+P145+P152+P166+P174+P229</f>
        <v>0</v>
      </c>
      <c r="Q127" s="123"/>
      <c r="R127" s="124">
        <f>R128+R145+R152+R166+R174+R229</f>
        <v>244.1249</v>
      </c>
      <c r="S127" s="123"/>
      <c r="T127" s="125">
        <f>T128+T145+T152+T166+T174+T229</f>
        <v>0</v>
      </c>
      <c r="AR127" s="118" t="s">
        <v>78</v>
      </c>
      <c r="AT127" s="126" t="s">
        <v>72</v>
      </c>
      <c r="AU127" s="126" t="s">
        <v>78</v>
      </c>
      <c r="AY127" s="118" t="s">
        <v>115</v>
      </c>
      <c r="BK127" s="127">
        <f>BK128+BK145+BK152+BK166+BK174+BK229</f>
        <v>0</v>
      </c>
    </row>
    <row r="128" spans="2:63" s="10" customFormat="1" ht="20.85" customHeight="1">
      <c r="B128" s="117"/>
      <c r="D128" s="118" t="s">
        <v>72</v>
      </c>
      <c r="E128" s="128" t="s">
        <v>269</v>
      </c>
      <c r="F128" s="128" t="s">
        <v>270</v>
      </c>
      <c r="I128" s="120"/>
      <c r="J128" s="129">
        <f>BK128</f>
        <v>0</v>
      </c>
      <c r="L128" s="117"/>
      <c r="M128" s="122"/>
      <c r="N128" s="123"/>
      <c r="O128" s="123"/>
      <c r="P128" s="124">
        <f>SUM(P129:P144)</f>
        <v>0</v>
      </c>
      <c r="Q128" s="123"/>
      <c r="R128" s="124">
        <f>SUM(R129:R144)</f>
        <v>236.42371</v>
      </c>
      <c r="S128" s="123"/>
      <c r="T128" s="125">
        <f>SUM(T129:T144)</f>
        <v>0</v>
      </c>
      <c r="AR128" s="118" t="s">
        <v>78</v>
      </c>
      <c r="AT128" s="126" t="s">
        <v>72</v>
      </c>
      <c r="AU128" s="126" t="s">
        <v>80</v>
      </c>
      <c r="AY128" s="118" t="s">
        <v>115</v>
      </c>
      <c r="BK128" s="127">
        <f>SUM(BK129:BK144)</f>
        <v>0</v>
      </c>
    </row>
    <row r="129" spans="2:65" s="1" customFormat="1" ht="16.5" customHeight="1">
      <c r="B129" s="130"/>
      <c r="C129" s="131" t="s">
        <v>271</v>
      </c>
      <c r="D129" s="131" t="s">
        <v>118</v>
      </c>
      <c r="E129" s="132" t="s">
        <v>272</v>
      </c>
      <c r="F129" s="133" t="s">
        <v>273</v>
      </c>
      <c r="G129" s="134" t="s">
        <v>142</v>
      </c>
      <c r="H129" s="135">
        <v>127</v>
      </c>
      <c r="I129" s="136"/>
      <c r="J129" s="137">
        <f aca="true" t="shared" si="20" ref="J129:J144">ROUND(I129*H129,2)</f>
        <v>0</v>
      </c>
      <c r="K129" s="133" t="s">
        <v>173</v>
      </c>
      <c r="L129" s="26"/>
      <c r="M129" s="138" t="s">
        <v>1</v>
      </c>
      <c r="N129" s="139" t="s">
        <v>44</v>
      </c>
      <c r="O129" s="45"/>
      <c r="P129" s="140">
        <f aca="true" t="shared" si="21" ref="P129:P144">O129*H129</f>
        <v>0</v>
      </c>
      <c r="Q129" s="140">
        <v>0.00011</v>
      </c>
      <c r="R129" s="140">
        <f aca="true" t="shared" si="22" ref="R129:R144">Q129*H129</f>
        <v>0.01397</v>
      </c>
      <c r="S129" s="140">
        <v>0</v>
      </c>
      <c r="T129" s="141">
        <f aca="true" t="shared" si="23" ref="T129:T144">S129*H129</f>
        <v>0</v>
      </c>
      <c r="AR129" s="12" t="s">
        <v>123</v>
      </c>
      <c r="AT129" s="12" t="s">
        <v>118</v>
      </c>
      <c r="AU129" s="12" t="s">
        <v>144</v>
      </c>
      <c r="AY129" s="12" t="s">
        <v>115</v>
      </c>
      <c r="BE129" s="142">
        <f aca="true" t="shared" si="24" ref="BE129:BE144">IF(N129="základní",J129,0)</f>
        <v>0</v>
      </c>
      <c r="BF129" s="142">
        <f aca="true" t="shared" si="25" ref="BF129:BF144">IF(N129="snížená",J129,0)</f>
        <v>0</v>
      </c>
      <c r="BG129" s="142">
        <f aca="true" t="shared" si="26" ref="BG129:BG144">IF(N129="zákl. přenesená",J129,0)</f>
        <v>0</v>
      </c>
      <c r="BH129" s="142">
        <f aca="true" t="shared" si="27" ref="BH129:BH144">IF(N129="sníž. přenesená",J129,0)</f>
        <v>0</v>
      </c>
      <c r="BI129" s="142">
        <f aca="true" t="shared" si="28" ref="BI129:BI144">IF(N129="nulová",J129,0)</f>
        <v>0</v>
      </c>
      <c r="BJ129" s="12" t="s">
        <v>78</v>
      </c>
      <c r="BK129" s="142">
        <f aca="true" t="shared" si="29" ref="BK129:BK144">ROUND(I129*H129,2)</f>
        <v>0</v>
      </c>
      <c r="BL129" s="12" t="s">
        <v>123</v>
      </c>
      <c r="BM129" s="12" t="s">
        <v>274</v>
      </c>
    </row>
    <row r="130" spans="2:65" s="1" customFormat="1" ht="16.5" customHeight="1">
      <c r="B130" s="130"/>
      <c r="C130" s="143" t="s">
        <v>275</v>
      </c>
      <c r="D130" s="143" t="s">
        <v>216</v>
      </c>
      <c r="E130" s="144" t="s">
        <v>276</v>
      </c>
      <c r="F130" s="145" t="s">
        <v>277</v>
      </c>
      <c r="G130" s="146" t="s">
        <v>142</v>
      </c>
      <c r="H130" s="147">
        <v>127</v>
      </c>
      <c r="I130" s="148"/>
      <c r="J130" s="149">
        <f t="shared" si="20"/>
        <v>0</v>
      </c>
      <c r="K130" s="145" t="s">
        <v>173</v>
      </c>
      <c r="L130" s="150"/>
      <c r="M130" s="151" t="s">
        <v>1</v>
      </c>
      <c r="N130" s="152" t="s">
        <v>44</v>
      </c>
      <c r="O130" s="45"/>
      <c r="P130" s="140">
        <f t="shared" si="21"/>
        <v>0</v>
      </c>
      <c r="Q130" s="140">
        <v>0.152</v>
      </c>
      <c r="R130" s="140">
        <f t="shared" si="22"/>
        <v>19.304</v>
      </c>
      <c r="S130" s="140">
        <v>0</v>
      </c>
      <c r="T130" s="141">
        <f t="shared" si="23"/>
        <v>0</v>
      </c>
      <c r="AR130" s="12" t="s">
        <v>219</v>
      </c>
      <c r="AT130" s="12" t="s">
        <v>216</v>
      </c>
      <c r="AU130" s="12" t="s">
        <v>144</v>
      </c>
      <c r="AY130" s="12" t="s">
        <v>115</v>
      </c>
      <c r="BE130" s="142">
        <f t="shared" si="24"/>
        <v>0</v>
      </c>
      <c r="BF130" s="142">
        <f t="shared" si="25"/>
        <v>0</v>
      </c>
      <c r="BG130" s="142">
        <f t="shared" si="26"/>
        <v>0</v>
      </c>
      <c r="BH130" s="142">
        <f t="shared" si="27"/>
        <v>0</v>
      </c>
      <c r="BI130" s="142">
        <f t="shared" si="28"/>
        <v>0</v>
      </c>
      <c r="BJ130" s="12" t="s">
        <v>78</v>
      </c>
      <c r="BK130" s="142">
        <f t="shared" si="29"/>
        <v>0</v>
      </c>
      <c r="BL130" s="12" t="s">
        <v>123</v>
      </c>
      <c r="BM130" s="12" t="s">
        <v>278</v>
      </c>
    </row>
    <row r="131" spans="2:65" s="1" customFormat="1" ht="16.5" customHeight="1">
      <c r="B131" s="130"/>
      <c r="C131" s="131" t="s">
        <v>279</v>
      </c>
      <c r="D131" s="131" t="s">
        <v>118</v>
      </c>
      <c r="E131" s="132" t="s">
        <v>280</v>
      </c>
      <c r="F131" s="133" t="s">
        <v>281</v>
      </c>
      <c r="G131" s="134" t="s">
        <v>282</v>
      </c>
      <c r="H131" s="135">
        <v>14</v>
      </c>
      <c r="I131" s="136"/>
      <c r="J131" s="137">
        <f t="shared" si="20"/>
        <v>0</v>
      </c>
      <c r="K131" s="133" t="s">
        <v>173</v>
      </c>
      <c r="L131" s="26"/>
      <c r="M131" s="138" t="s">
        <v>1</v>
      </c>
      <c r="N131" s="139" t="s">
        <v>44</v>
      </c>
      <c r="O131" s="45"/>
      <c r="P131" s="140">
        <f t="shared" si="21"/>
        <v>0</v>
      </c>
      <c r="Q131" s="140">
        <v>0.00017</v>
      </c>
      <c r="R131" s="140">
        <f t="shared" si="22"/>
        <v>0.00238</v>
      </c>
      <c r="S131" s="140">
        <v>0</v>
      </c>
      <c r="T131" s="141">
        <f t="shared" si="23"/>
        <v>0</v>
      </c>
      <c r="AR131" s="12" t="s">
        <v>123</v>
      </c>
      <c r="AT131" s="12" t="s">
        <v>118</v>
      </c>
      <c r="AU131" s="12" t="s">
        <v>144</v>
      </c>
      <c r="AY131" s="12" t="s">
        <v>115</v>
      </c>
      <c r="BE131" s="142">
        <f t="shared" si="24"/>
        <v>0</v>
      </c>
      <c r="BF131" s="142">
        <f t="shared" si="25"/>
        <v>0</v>
      </c>
      <c r="BG131" s="142">
        <f t="shared" si="26"/>
        <v>0</v>
      </c>
      <c r="BH131" s="142">
        <f t="shared" si="27"/>
        <v>0</v>
      </c>
      <c r="BI131" s="142">
        <f t="shared" si="28"/>
        <v>0</v>
      </c>
      <c r="BJ131" s="12" t="s">
        <v>78</v>
      </c>
      <c r="BK131" s="142">
        <f t="shared" si="29"/>
        <v>0</v>
      </c>
      <c r="BL131" s="12" t="s">
        <v>123</v>
      </c>
      <c r="BM131" s="12" t="s">
        <v>283</v>
      </c>
    </row>
    <row r="132" spans="2:65" s="1" customFormat="1" ht="16.5" customHeight="1">
      <c r="B132" s="130"/>
      <c r="C132" s="143" t="s">
        <v>284</v>
      </c>
      <c r="D132" s="143" t="s">
        <v>216</v>
      </c>
      <c r="E132" s="144" t="s">
        <v>285</v>
      </c>
      <c r="F132" s="145" t="s">
        <v>286</v>
      </c>
      <c r="G132" s="146" t="s">
        <v>282</v>
      </c>
      <c r="H132" s="147">
        <v>14</v>
      </c>
      <c r="I132" s="148"/>
      <c r="J132" s="149">
        <f t="shared" si="20"/>
        <v>0</v>
      </c>
      <c r="K132" s="145" t="s">
        <v>122</v>
      </c>
      <c r="L132" s="150"/>
      <c r="M132" s="151" t="s">
        <v>1</v>
      </c>
      <c r="N132" s="152" t="s">
        <v>44</v>
      </c>
      <c r="O132" s="45"/>
      <c r="P132" s="140">
        <f t="shared" si="21"/>
        <v>0</v>
      </c>
      <c r="Q132" s="140">
        <v>0.145</v>
      </c>
      <c r="R132" s="140">
        <f t="shared" si="22"/>
        <v>2.03</v>
      </c>
      <c r="S132" s="140">
        <v>0</v>
      </c>
      <c r="T132" s="141">
        <f t="shared" si="23"/>
        <v>0</v>
      </c>
      <c r="AR132" s="12" t="s">
        <v>219</v>
      </c>
      <c r="AT132" s="12" t="s">
        <v>216</v>
      </c>
      <c r="AU132" s="12" t="s">
        <v>144</v>
      </c>
      <c r="AY132" s="12" t="s">
        <v>115</v>
      </c>
      <c r="BE132" s="142">
        <f t="shared" si="24"/>
        <v>0</v>
      </c>
      <c r="BF132" s="142">
        <f t="shared" si="25"/>
        <v>0</v>
      </c>
      <c r="BG132" s="142">
        <f t="shared" si="26"/>
        <v>0</v>
      </c>
      <c r="BH132" s="142">
        <f t="shared" si="27"/>
        <v>0</v>
      </c>
      <c r="BI132" s="142">
        <f t="shared" si="28"/>
        <v>0</v>
      </c>
      <c r="BJ132" s="12" t="s">
        <v>78</v>
      </c>
      <c r="BK132" s="142">
        <f t="shared" si="29"/>
        <v>0</v>
      </c>
      <c r="BL132" s="12" t="s">
        <v>123</v>
      </c>
      <c r="BM132" s="12" t="s">
        <v>287</v>
      </c>
    </row>
    <row r="133" spans="2:65" s="1" customFormat="1" ht="16.5" customHeight="1">
      <c r="B133" s="130"/>
      <c r="C133" s="131" t="s">
        <v>288</v>
      </c>
      <c r="D133" s="131" t="s">
        <v>118</v>
      </c>
      <c r="E133" s="132" t="s">
        <v>289</v>
      </c>
      <c r="F133" s="133" t="s">
        <v>290</v>
      </c>
      <c r="G133" s="134" t="s">
        <v>142</v>
      </c>
      <c r="H133" s="135">
        <v>97</v>
      </c>
      <c r="I133" s="136"/>
      <c r="J133" s="137">
        <f t="shared" si="20"/>
        <v>0</v>
      </c>
      <c r="K133" s="133" t="s">
        <v>122</v>
      </c>
      <c r="L133" s="26"/>
      <c r="M133" s="138" t="s">
        <v>1</v>
      </c>
      <c r="N133" s="139" t="s">
        <v>44</v>
      </c>
      <c r="O133" s="45"/>
      <c r="P133" s="140">
        <f t="shared" si="21"/>
        <v>0</v>
      </c>
      <c r="Q133" s="140">
        <v>8E-05</v>
      </c>
      <c r="R133" s="140">
        <f t="shared" si="22"/>
        <v>0.00776</v>
      </c>
      <c r="S133" s="140">
        <v>0</v>
      </c>
      <c r="T133" s="141">
        <f t="shared" si="23"/>
        <v>0</v>
      </c>
      <c r="AR133" s="12" t="s">
        <v>123</v>
      </c>
      <c r="AT133" s="12" t="s">
        <v>118</v>
      </c>
      <c r="AU133" s="12" t="s">
        <v>144</v>
      </c>
      <c r="AY133" s="12" t="s">
        <v>115</v>
      </c>
      <c r="BE133" s="142">
        <f t="shared" si="24"/>
        <v>0</v>
      </c>
      <c r="BF133" s="142">
        <f t="shared" si="25"/>
        <v>0</v>
      </c>
      <c r="BG133" s="142">
        <f t="shared" si="26"/>
        <v>0</v>
      </c>
      <c r="BH133" s="142">
        <f t="shared" si="27"/>
        <v>0</v>
      </c>
      <c r="BI133" s="142">
        <f t="shared" si="28"/>
        <v>0</v>
      </c>
      <c r="BJ133" s="12" t="s">
        <v>78</v>
      </c>
      <c r="BK133" s="142">
        <f t="shared" si="29"/>
        <v>0</v>
      </c>
      <c r="BL133" s="12" t="s">
        <v>123</v>
      </c>
      <c r="BM133" s="12" t="s">
        <v>291</v>
      </c>
    </row>
    <row r="134" spans="2:65" s="1" customFormat="1" ht="16.5" customHeight="1">
      <c r="B134" s="130"/>
      <c r="C134" s="143" t="s">
        <v>292</v>
      </c>
      <c r="D134" s="143" t="s">
        <v>216</v>
      </c>
      <c r="E134" s="144" t="s">
        <v>293</v>
      </c>
      <c r="F134" s="145" t="s">
        <v>294</v>
      </c>
      <c r="G134" s="146" t="s">
        <v>142</v>
      </c>
      <c r="H134" s="147">
        <v>97</v>
      </c>
      <c r="I134" s="148"/>
      <c r="J134" s="149">
        <f t="shared" si="20"/>
        <v>0</v>
      </c>
      <c r="K134" s="145" t="s">
        <v>122</v>
      </c>
      <c r="L134" s="150"/>
      <c r="M134" s="151" t="s">
        <v>1</v>
      </c>
      <c r="N134" s="152" t="s">
        <v>44</v>
      </c>
      <c r="O134" s="45"/>
      <c r="P134" s="140">
        <f t="shared" si="21"/>
        <v>0</v>
      </c>
      <c r="Q134" s="140">
        <v>0.1</v>
      </c>
      <c r="R134" s="140">
        <f t="shared" si="22"/>
        <v>9.700000000000001</v>
      </c>
      <c r="S134" s="140">
        <v>0</v>
      </c>
      <c r="T134" s="141">
        <f t="shared" si="23"/>
        <v>0</v>
      </c>
      <c r="AR134" s="12" t="s">
        <v>219</v>
      </c>
      <c r="AT134" s="12" t="s">
        <v>216</v>
      </c>
      <c r="AU134" s="12" t="s">
        <v>144</v>
      </c>
      <c r="AY134" s="12" t="s">
        <v>115</v>
      </c>
      <c r="BE134" s="142">
        <f t="shared" si="24"/>
        <v>0</v>
      </c>
      <c r="BF134" s="142">
        <f t="shared" si="25"/>
        <v>0</v>
      </c>
      <c r="BG134" s="142">
        <f t="shared" si="26"/>
        <v>0</v>
      </c>
      <c r="BH134" s="142">
        <f t="shared" si="27"/>
        <v>0</v>
      </c>
      <c r="BI134" s="142">
        <f t="shared" si="28"/>
        <v>0</v>
      </c>
      <c r="BJ134" s="12" t="s">
        <v>78</v>
      </c>
      <c r="BK134" s="142">
        <f t="shared" si="29"/>
        <v>0</v>
      </c>
      <c r="BL134" s="12" t="s">
        <v>123</v>
      </c>
      <c r="BM134" s="12" t="s">
        <v>295</v>
      </c>
    </row>
    <row r="135" spans="2:65" s="1" customFormat="1" ht="16.5" customHeight="1">
      <c r="B135" s="130"/>
      <c r="C135" s="131" t="s">
        <v>296</v>
      </c>
      <c r="D135" s="131" t="s">
        <v>118</v>
      </c>
      <c r="E135" s="132" t="s">
        <v>297</v>
      </c>
      <c r="F135" s="133" t="s">
        <v>298</v>
      </c>
      <c r="G135" s="134" t="s">
        <v>282</v>
      </c>
      <c r="H135" s="135">
        <v>10</v>
      </c>
      <c r="I135" s="136"/>
      <c r="J135" s="137">
        <f t="shared" si="20"/>
        <v>0</v>
      </c>
      <c r="K135" s="133" t="s">
        <v>122</v>
      </c>
      <c r="L135" s="26"/>
      <c r="M135" s="138" t="s">
        <v>1</v>
      </c>
      <c r="N135" s="139" t="s">
        <v>44</v>
      </c>
      <c r="O135" s="45"/>
      <c r="P135" s="140">
        <f t="shared" si="21"/>
        <v>0</v>
      </c>
      <c r="Q135" s="140">
        <v>0.00016</v>
      </c>
      <c r="R135" s="140">
        <f t="shared" si="22"/>
        <v>0.0016</v>
      </c>
      <c r="S135" s="140">
        <v>0</v>
      </c>
      <c r="T135" s="141">
        <f t="shared" si="23"/>
        <v>0</v>
      </c>
      <c r="AR135" s="12" t="s">
        <v>123</v>
      </c>
      <c r="AT135" s="12" t="s">
        <v>118</v>
      </c>
      <c r="AU135" s="12" t="s">
        <v>144</v>
      </c>
      <c r="AY135" s="12" t="s">
        <v>115</v>
      </c>
      <c r="BE135" s="142">
        <f t="shared" si="24"/>
        <v>0</v>
      </c>
      <c r="BF135" s="142">
        <f t="shared" si="25"/>
        <v>0</v>
      </c>
      <c r="BG135" s="142">
        <f t="shared" si="26"/>
        <v>0</v>
      </c>
      <c r="BH135" s="142">
        <f t="shared" si="27"/>
        <v>0</v>
      </c>
      <c r="BI135" s="142">
        <f t="shared" si="28"/>
        <v>0</v>
      </c>
      <c r="BJ135" s="12" t="s">
        <v>78</v>
      </c>
      <c r="BK135" s="142">
        <f t="shared" si="29"/>
        <v>0</v>
      </c>
      <c r="BL135" s="12" t="s">
        <v>123</v>
      </c>
      <c r="BM135" s="12" t="s">
        <v>299</v>
      </c>
    </row>
    <row r="136" spans="2:65" s="1" customFormat="1" ht="16.5" customHeight="1">
      <c r="B136" s="130"/>
      <c r="C136" s="143" t="s">
        <v>300</v>
      </c>
      <c r="D136" s="143" t="s">
        <v>216</v>
      </c>
      <c r="E136" s="144" t="s">
        <v>301</v>
      </c>
      <c r="F136" s="145" t="s">
        <v>302</v>
      </c>
      <c r="G136" s="146" t="s">
        <v>282</v>
      </c>
      <c r="H136" s="147">
        <v>10</v>
      </c>
      <c r="I136" s="148"/>
      <c r="J136" s="149">
        <f t="shared" si="20"/>
        <v>0</v>
      </c>
      <c r="K136" s="145" t="s">
        <v>122</v>
      </c>
      <c r="L136" s="150"/>
      <c r="M136" s="151" t="s">
        <v>1</v>
      </c>
      <c r="N136" s="152" t="s">
        <v>44</v>
      </c>
      <c r="O136" s="45"/>
      <c r="P136" s="140">
        <f t="shared" si="21"/>
        <v>0</v>
      </c>
      <c r="Q136" s="140">
        <v>0.06</v>
      </c>
      <c r="R136" s="140">
        <f t="shared" si="22"/>
        <v>0.6</v>
      </c>
      <c r="S136" s="140">
        <v>0</v>
      </c>
      <c r="T136" s="141">
        <f t="shared" si="23"/>
        <v>0</v>
      </c>
      <c r="AR136" s="12" t="s">
        <v>219</v>
      </c>
      <c r="AT136" s="12" t="s">
        <v>216</v>
      </c>
      <c r="AU136" s="12" t="s">
        <v>144</v>
      </c>
      <c r="AY136" s="12" t="s">
        <v>115</v>
      </c>
      <c r="BE136" s="142">
        <f t="shared" si="24"/>
        <v>0</v>
      </c>
      <c r="BF136" s="142">
        <f t="shared" si="25"/>
        <v>0</v>
      </c>
      <c r="BG136" s="142">
        <f t="shared" si="26"/>
        <v>0</v>
      </c>
      <c r="BH136" s="142">
        <f t="shared" si="27"/>
        <v>0</v>
      </c>
      <c r="BI136" s="142">
        <f t="shared" si="28"/>
        <v>0</v>
      </c>
      <c r="BJ136" s="12" t="s">
        <v>78</v>
      </c>
      <c r="BK136" s="142">
        <f t="shared" si="29"/>
        <v>0</v>
      </c>
      <c r="BL136" s="12" t="s">
        <v>123</v>
      </c>
      <c r="BM136" s="12" t="s">
        <v>303</v>
      </c>
    </row>
    <row r="137" spans="2:65" s="1" customFormat="1" ht="16.5" customHeight="1">
      <c r="B137" s="130"/>
      <c r="C137" s="131" t="s">
        <v>304</v>
      </c>
      <c r="D137" s="131" t="s">
        <v>118</v>
      </c>
      <c r="E137" s="132" t="s">
        <v>305</v>
      </c>
      <c r="F137" s="133" t="s">
        <v>306</v>
      </c>
      <c r="G137" s="134" t="s">
        <v>282</v>
      </c>
      <c r="H137" s="135">
        <v>10</v>
      </c>
      <c r="I137" s="136"/>
      <c r="J137" s="137">
        <f t="shared" si="20"/>
        <v>0</v>
      </c>
      <c r="K137" s="133" t="s">
        <v>1</v>
      </c>
      <c r="L137" s="26"/>
      <c r="M137" s="138" t="s">
        <v>1</v>
      </c>
      <c r="N137" s="139" t="s">
        <v>44</v>
      </c>
      <c r="O137" s="45"/>
      <c r="P137" s="140">
        <f t="shared" si="21"/>
        <v>0</v>
      </c>
      <c r="Q137" s="140">
        <v>2.03038</v>
      </c>
      <c r="R137" s="140">
        <f t="shared" si="22"/>
        <v>20.303800000000003</v>
      </c>
      <c r="S137" s="140">
        <v>0</v>
      </c>
      <c r="T137" s="141">
        <f t="shared" si="23"/>
        <v>0</v>
      </c>
      <c r="AR137" s="12" t="s">
        <v>123</v>
      </c>
      <c r="AT137" s="12" t="s">
        <v>118</v>
      </c>
      <c r="AU137" s="12" t="s">
        <v>144</v>
      </c>
      <c r="AY137" s="12" t="s">
        <v>115</v>
      </c>
      <c r="BE137" s="142">
        <f t="shared" si="24"/>
        <v>0</v>
      </c>
      <c r="BF137" s="142">
        <f t="shared" si="25"/>
        <v>0</v>
      </c>
      <c r="BG137" s="142">
        <f t="shared" si="26"/>
        <v>0</v>
      </c>
      <c r="BH137" s="142">
        <f t="shared" si="27"/>
        <v>0</v>
      </c>
      <c r="BI137" s="142">
        <f t="shared" si="28"/>
        <v>0</v>
      </c>
      <c r="BJ137" s="12" t="s">
        <v>78</v>
      </c>
      <c r="BK137" s="142">
        <f t="shared" si="29"/>
        <v>0</v>
      </c>
      <c r="BL137" s="12" t="s">
        <v>123</v>
      </c>
      <c r="BM137" s="12" t="s">
        <v>307</v>
      </c>
    </row>
    <row r="138" spans="2:65" s="1" customFormat="1" ht="16.5" customHeight="1">
      <c r="B138" s="130"/>
      <c r="C138" s="143" t="s">
        <v>308</v>
      </c>
      <c r="D138" s="143" t="s">
        <v>216</v>
      </c>
      <c r="E138" s="144" t="s">
        <v>309</v>
      </c>
      <c r="F138" s="145" t="s">
        <v>310</v>
      </c>
      <c r="G138" s="146" t="s">
        <v>311</v>
      </c>
      <c r="H138" s="147">
        <v>10</v>
      </c>
      <c r="I138" s="148"/>
      <c r="J138" s="149">
        <f t="shared" si="20"/>
        <v>0</v>
      </c>
      <c r="K138" s="145" t="s">
        <v>1</v>
      </c>
      <c r="L138" s="150"/>
      <c r="M138" s="151" t="s">
        <v>1</v>
      </c>
      <c r="N138" s="152" t="s">
        <v>44</v>
      </c>
      <c r="O138" s="45"/>
      <c r="P138" s="140">
        <f t="shared" si="21"/>
        <v>0</v>
      </c>
      <c r="Q138" s="140">
        <v>16.16</v>
      </c>
      <c r="R138" s="140">
        <f t="shared" si="22"/>
        <v>161.6</v>
      </c>
      <c r="S138" s="140">
        <v>0</v>
      </c>
      <c r="T138" s="141">
        <f t="shared" si="23"/>
        <v>0</v>
      </c>
      <c r="AR138" s="12" t="s">
        <v>219</v>
      </c>
      <c r="AT138" s="12" t="s">
        <v>216</v>
      </c>
      <c r="AU138" s="12" t="s">
        <v>144</v>
      </c>
      <c r="AY138" s="12" t="s">
        <v>115</v>
      </c>
      <c r="BE138" s="142">
        <f t="shared" si="24"/>
        <v>0</v>
      </c>
      <c r="BF138" s="142">
        <f t="shared" si="25"/>
        <v>0</v>
      </c>
      <c r="BG138" s="142">
        <f t="shared" si="26"/>
        <v>0</v>
      </c>
      <c r="BH138" s="142">
        <f t="shared" si="27"/>
        <v>0</v>
      </c>
      <c r="BI138" s="142">
        <f t="shared" si="28"/>
        <v>0</v>
      </c>
      <c r="BJ138" s="12" t="s">
        <v>78</v>
      </c>
      <c r="BK138" s="142">
        <f t="shared" si="29"/>
        <v>0</v>
      </c>
      <c r="BL138" s="12" t="s">
        <v>123</v>
      </c>
      <c r="BM138" s="12" t="s">
        <v>312</v>
      </c>
    </row>
    <row r="139" spans="2:65" s="1" customFormat="1" ht="16.5" customHeight="1">
      <c r="B139" s="130"/>
      <c r="C139" s="143" t="s">
        <v>313</v>
      </c>
      <c r="D139" s="143" t="s">
        <v>216</v>
      </c>
      <c r="E139" s="144" t="s">
        <v>314</v>
      </c>
      <c r="F139" s="145" t="s">
        <v>315</v>
      </c>
      <c r="G139" s="146" t="s">
        <v>282</v>
      </c>
      <c r="H139" s="147">
        <v>10</v>
      </c>
      <c r="I139" s="148"/>
      <c r="J139" s="149">
        <f t="shared" si="20"/>
        <v>0</v>
      </c>
      <c r="K139" s="145" t="s">
        <v>1</v>
      </c>
      <c r="L139" s="150"/>
      <c r="M139" s="151" t="s">
        <v>1</v>
      </c>
      <c r="N139" s="152" t="s">
        <v>44</v>
      </c>
      <c r="O139" s="45"/>
      <c r="P139" s="140">
        <f t="shared" si="21"/>
        <v>0</v>
      </c>
      <c r="Q139" s="140">
        <v>0.585</v>
      </c>
      <c r="R139" s="140">
        <f t="shared" si="22"/>
        <v>5.85</v>
      </c>
      <c r="S139" s="140">
        <v>0</v>
      </c>
      <c r="T139" s="141">
        <f t="shared" si="23"/>
        <v>0</v>
      </c>
      <c r="AR139" s="12" t="s">
        <v>219</v>
      </c>
      <c r="AT139" s="12" t="s">
        <v>216</v>
      </c>
      <c r="AU139" s="12" t="s">
        <v>144</v>
      </c>
      <c r="AY139" s="12" t="s">
        <v>115</v>
      </c>
      <c r="BE139" s="142">
        <f t="shared" si="24"/>
        <v>0</v>
      </c>
      <c r="BF139" s="142">
        <f t="shared" si="25"/>
        <v>0</v>
      </c>
      <c r="BG139" s="142">
        <f t="shared" si="26"/>
        <v>0</v>
      </c>
      <c r="BH139" s="142">
        <f t="shared" si="27"/>
        <v>0</v>
      </c>
      <c r="BI139" s="142">
        <f t="shared" si="28"/>
        <v>0</v>
      </c>
      <c r="BJ139" s="12" t="s">
        <v>78</v>
      </c>
      <c r="BK139" s="142">
        <f t="shared" si="29"/>
        <v>0</v>
      </c>
      <c r="BL139" s="12" t="s">
        <v>123</v>
      </c>
      <c r="BM139" s="12" t="s">
        <v>316</v>
      </c>
    </row>
    <row r="140" spans="2:65" s="1" customFormat="1" ht="16.5" customHeight="1">
      <c r="B140" s="130"/>
      <c r="C140" s="143" t="s">
        <v>317</v>
      </c>
      <c r="D140" s="143" t="s">
        <v>216</v>
      </c>
      <c r="E140" s="144" t="s">
        <v>318</v>
      </c>
      <c r="F140" s="145" t="s">
        <v>319</v>
      </c>
      <c r="G140" s="146" t="s">
        <v>282</v>
      </c>
      <c r="H140" s="147">
        <v>10</v>
      </c>
      <c r="I140" s="148"/>
      <c r="J140" s="149">
        <f t="shared" si="20"/>
        <v>0</v>
      </c>
      <c r="K140" s="145" t="s">
        <v>1</v>
      </c>
      <c r="L140" s="150"/>
      <c r="M140" s="151" t="s">
        <v>1</v>
      </c>
      <c r="N140" s="152" t="s">
        <v>44</v>
      </c>
      <c r="O140" s="45"/>
      <c r="P140" s="140">
        <f t="shared" si="21"/>
        <v>0</v>
      </c>
      <c r="Q140" s="140">
        <v>0.5</v>
      </c>
      <c r="R140" s="140">
        <f t="shared" si="22"/>
        <v>5</v>
      </c>
      <c r="S140" s="140">
        <v>0</v>
      </c>
      <c r="T140" s="141">
        <f t="shared" si="23"/>
        <v>0</v>
      </c>
      <c r="AR140" s="12" t="s">
        <v>219</v>
      </c>
      <c r="AT140" s="12" t="s">
        <v>216</v>
      </c>
      <c r="AU140" s="12" t="s">
        <v>144</v>
      </c>
      <c r="AY140" s="12" t="s">
        <v>115</v>
      </c>
      <c r="BE140" s="142">
        <f t="shared" si="24"/>
        <v>0</v>
      </c>
      <c r="BF140" s="142">
        <f t="shared" si="25"/>
        <v>0</v>
      </c>
      <c r="BG140" s="142">
        <f t="shared" si="26"/>
        <v>0</v>
      </c>
      <c r="BH140" s="142">
        <f t="shared" si="27"/>
        <v>0</v>
      </c>
      <c r="BI140" s="142">
        <f t="shared" si="28"/>
        <v>0</v>
      </c>
      <c r="BJ140" s="12" t="s">
        <v>78</v>
      </c>
      <c r="BK140" s="142">
        <f t="shared" si="29"/>
        <v>0</v>
      </c>
      <c r="BL140" s="12" t="s">
        <v>123</v>
      </c>
      <c r="BM140" s="12" t="s">
        <v>320</v>
      </c>
    </row>
    <row r="141" spans="2:65" s="1" customFormat="1" ht="16.5" customHeight="1">
      <c r="B141" s="130"/>
      <c r="C141" s="143" t="s">
        <v>321</v>
      </c>
      <c r="D141" s="143" t="s">
        <v>216</v>
      </c>
      <c r="E141" s="144" t="s">
        <v>322</v>
      </c>
      <c r="F141" s="145" t="s">
        <v>323</v>
      </c>
      <c r="G141" s="146" t="s">
        <v>282</v>
      </c>
      <c r="H141" s="147">
        <v>10</v>
      </c>
      <c r="I141" s="148"/>
      <c r="J141" s="149">
        <f t="shared" si="20"/>
        <v>0</v>
      </c>
      <c r="K141" s="145" t="s">
        <v>1</v>
      </c>
      <c r="L141" s="150"/>
      <c r="M141" s="151" t="s">
        <v>1</v>
      </c>
      <c r="N141" s="152" t="s">
        <v>44</v>
      </c>
      <c r="O141" s="45"/>
      <c r="P141" s="140">
        <f t="shared" si="21"/>
        <v>0</v>
      </c>
      <c r="Q141" s="140">
        <v>1</v>
      </c>
      <c r="R141" s="140">
        <f t="shared" si="22"/>
        <v>10</v>
      </c>
      <c r="S141" s="140">
        <v>0</v>
      </c>
      <c r="T141" s="141">
        <f t="shared" si="23"/>
        <v>0</v>
      </c>
      <c r="AR141" s="12" t="s">
        <v>219</v>
      </c>
      <c r="AT141" s="12" t="s">
        <v>216</v>
      </c>
      <c r="AU141" s="12" t="s">
        <v>144</v>
      </c>
      <c r="AY141" s="12" t="s">
        <v>115</v>
      </c>
      <c r="BE141" s="142">
        <f t="shared" si="24"/>
        <v>0</v>
      </c>
      <c r="BF141" s="142">
        <f t="shared" si="25"/>
        <v>0</v>
      </c>
      <c r="BG141" s="142">
        <f t="shared" si="26"/>
        <v>0</v>
      </c>
      <c r="BH141" s="142">
        <f t="shared" si="27"/>
        <v>0</v>
      </c>
      <c r="BI141" s="142">
        <f t="shared" si="28"/>
        <v>0</v>
      </c>
      <c r="BJ141" s="12" t="s">
        <v>78</v>
      </c>
      <c r="BK141" s="142">
        <f t="shared" si="29"/>
        <v>0</v>
      </c>
      <c r="BL141" s="12" t="s">
        <v>123</v>
      </c>
      <c r="BM141" s="12" t="s">
        <v>324</v>
      </c>
    </row>
    <row r="142" spans="2:65" s="1" customFormat="1" ht="16.5" customHeight="1">
      <c r="B142" s="130"/>
      <c r="C142" s="131" t="s">
        <v>325</v>
      </c>
      <c r="D142" s="131" t="s">
        <v>118</v>
      </c>
      <c r="E142" s="132" t="s">
        <v>326</v>
      </c>
      <c r="F142" s="133" t="s">
        <v>327</v>
      </c>
      <c r="G142" s="134" t="s">
        <v>282</v>
      </c>
      <c r="H142" s="135">
        <v>10</v>
      </c>
      <c r="I142" s="136"/>
      <c r="J142" s="137">
        <f t="shared" si="20"/>
        <v>0</v>
      </c>
      <c r="K142" s="133" t="s">
        <v>1</v>
      </c>
      <c r="L142" s="26"/>
      <c r="M142" s="138" t="s">
        <v>1</v>
      </c>
      <c r="N142" s="139" t="s">
        <v>44</v>
      </c>
      <c r="O142" s="45"/>
      <c r="P142" s="140">
        <f t="shared" si="21"/>
        <v>0</v>
      </c>
      <c r="Q142" s="140">
        <v>0.00702</v>
      </c>
      <c r="R142" s="140">
        <f t="shared" si="22"/>
        <v>0.0702</v>
      </c>
      <c r="S142" s="140">
        <v>0</v>
      </c>
      <c r="T142" s="141">
        <f t="shared" si="23"/>
        <v>0</v>
      </c>
      <c r="AR142" s="12" t="s">
        <v>123</v>
      </c>
      <c r="AT142" s="12" t="s">
        <v>118</v>
      </c>
      <c r="AU142" s="12" t="s">
        <v>144</v>
      </c>
      <c r="AY142" s="12" t="s">
        <v>115</v>
      </c>
      <c r="BE142" s="142">
        <f t="shared" si="24"/>
        <v>0</v>
      </c>
      <c r="BF142" s="142">
        <f t="shared" si="25"/>
        <v>0</v>
      </c>
      <c r="BG142" s="142">
        <f t="shared" si="26"/>
        <v>0</v>
      </c>
      <c r="BH142" s="142">
        <f t="shared" si="27"/>
        <v>0</v>
      </c>
      <c r="BI142" s="142">
        <f t="shared" si="28"/>
        <v>0</v>
      </c>
      <c r="BJ142" s="12" t="s">
        <v>78</v>
      </c>
      <c r="BK142" s="142">
        <f t="shared" si="29"/>
        <v>0</v>
      </c>
      <c r="BL142" s="12" t="s">
        <v>123</v>
      </c>
      <c r="BM142" s="12" t="s">
        <v>328</v>
      </c>
    </row>
    <row r="143" spans="2:65" s="1" customFormat="1" ht="16.5" customHeight="1">
      <c r="B143" s="130"/>
      <c r="C143" s="143" t="s">
        <v>329</v>
      </c>
      <c r="D143" s="143" t="s">
        <v>216</v>
      </c>
      <c r="E143" s="144" t="s">
        <v>330</v>
      </c>
      <c r="F143" s="145" t="s">
        <v>331</v>
      </c>
      <c r="G143" s="146" t="s">
        <v>282</v>
      </c>
      <c r="H143" s="147">
        <v>10</v>
      </c>
      <c r="I143" s="148"/>
      <c r="J143" s="149">
        <f t="shared" si="20"/>
        <v>0</v>
      </c>
      <c r="K143" s="145" t="s">
        <v>1</v>
      </c>
      <c r="L143" s="150"/>
      <c r="M143" s="151" t="s">
        <v>1</v>
      </c>
      <c r="N143" s="152" t="s">
        <v>44</v>
      </c>
      <c r="O143" s="45"/>
      <c r="P143" s="140">
        <f t="shared" si="21"/>
        <v>0</v>
      </c>
      <c r="Q143" s="140">
        <v>0.194</v>
      </c>
      <c r="R143" s="140">
        <f t="shared" si="22"/>
        <v>1.94</v>
      </c>
      <c r="S143" s="140">
        <v>0</v>
      </c>
      <c r="T143" s="141">
        <f t="shared" si="23"/>
        <v>0</v>
      </c>
      <c r="AR143" s="12" t="s">
        <v>219</v>
      </c>
      <c r="AT143" s="12" t="s">
        <v>216</v>
      </c>
      <c r="AU143" s="12" t="s">
        <v>144</v>
      </c>
      <c r="AY143" s="12" t="s">
        <v>115</v>
      </c>
      <c r="BE143" s="142">
        <f t="shared" si="24"/>
        <v>0</v>
      </c>
      <c r="BF143" s="142">
        <f t="shared" si="25"/>
        <v>0</v>
      </c>
      <c r="BG143" s="142">
        <f t="shared" si="26"/>
        <v>0</v>
      </c>
      <c r="BH143" s="142">
        <f t="shared" si="27"/>
        <v>0</v>
      </c>
      <c r="BI143" s="142">
        <f t="shared" si="28"/>
        <v>0</v>
      </c>
      <c r="BJ143" s="12" t="s">
        <v>78</v>
      </c>
      <c r="BK143" s="142">
        <f t="shared" si="29"/>
        <v>0</v>
      </c>
      <c r="BL143" s="12" t="s">
        <v>123</v>
      </c>
      <c r="BM143" s="12" t="s">
        <v>332</v>
      </c>
    </row>
    <row r="144" spans="2:65" s="1" customFormat="1" ht="16.5" customHeight="1">
      <c r="B144" s="130"/>
      <c r="C144" s="131" t="s">
        <v>333</v>
      </c>
      <c r="D144" s="131" t="s">
        <v>118</v>
      </c>
      <c r="E144" s="132" t="s">
        <v>334</v>
      </c>
      <c r="F144" s="133" t="s">
        <v>335</v>
      </c>
      <c r="G144" s="134" t="s">
        <v>336</v>
      </c>
      <c r="H144" s="135">
        <v>2</v>
      </c>
      <c r="I144" s="136"/>
      <c r="J144" s="137">
        <f t="shared" si="20"/>
        <v>0</v>
      </c>
      <c r="K144" s="133" t="s">
        <v>1</v>
      </c>
      <c r="L144" s="26"/>
      <c r="M144" s="138" t="s">
        <v>1</v>
      </c>
      <c r="N144" s="139" t="s">
        <v>44</v>
      </c>
      <c r="O144" s="45"/>
      <c r="P144" s="140">
        <f t="shared" si="21"/>
        <v>0</v>
      </c>
      <c r="Q144" s="140">
        <v>0</v>
      </c>
      <c r="R144" s="140">
        <f t="shared" si="22"/>
        <v>0</v>
      </c>
      <c r="S144" s="140">
        <v>0</v>
      </c>
      <c r="T144" s="141">
        <f t="shared" si="23"/>
        <v>0</v>
      </c>
      <c r="AR144" s="12" t="s">
        <v>123</v>
      </c>
      <c r="AT144" s="12" t="s">
        <v>118</v>
      </c>
      <c r="AU144" s="12" t="s">
        <v>144</v>
      </c>
      <c r="AY144" s="12" t="s">
        <v>115</v>
      </c>
      <c r="BE144" s="142">
        <f t="shared" si="24"/>
        <v>0</v>
      </c>
      <c r="BF144" s="142">
        <f t="shared" si="25"/>
        <v>0</v>
      </c>
      <c r="BG144" s="142">
        <f t="shared" si="26"/>
        <v>0</v>
      </c>
      <c r="BH144" s="142">
        <f t="shared" si="27"/>
        <v>0</v>
      </c>
      <c r="BI144" s="142">
        <f t="shared" si="28"/>
        <v>0</v>
      </c>
      <c r="BJ144" s="12" t="s">
        <v>78</v>
      </c>
      <c r="BK144" s="142">
        <f t="shared" si="29"/>
        <v>0</v>
      </c>
      <c r="BL144" s="12" t="s">
        <v>123</v>
      </c>
      <c r="BM144" s="12" t="s">
        <v>337</v>
      </c>
    </row>
    <row r="145" spans="2:63" s="10" customFormat="1" ht="20.85" customHeight="1">
      <c r="B145" s="117"/>
      <c r="D145" s="118" t="s">
        <v>72</v>
      </c>
      <c r="E145" s="128" t="s">
        <v>338</v>
      </c>
      <c r="F145" s="128" t="s">
        <v>339</v>
      </c>
      <c r="I145" s="120"/>
      <c r="J145" s="129">
        <f>BK145</f>
        <v>0</v>
      </c>
      <c r="L145" s="117"/>
      <c r="M145" s="122"/>
      <c r="N145" s="123"/>
      <c r="O145" s="123"/>
      <c r="P145" s="124">
        <f>SUM(P146:P151)</f>
        <v>0</v>
      </c>
      <c r="Q145" s="123"/>
      <c r="R145" s="124">
        <f>SUM(R146:R151)</f>
        <v>0.50856</v>
      </c>
      <c r="S145" s="123"/>
      <c r="T145" s="125">
        <f>SUM(T146:T151)</f>
        <v>0</v>
      </c>
      <c r="AR145" s="118" t="s">
        <v>78</v>
      </c>
      <c r="AT145" s="126" t="s">
        <v>72</v>
      </c>
      <c r="AU145" s="126" t="s">
        <v>80</v>
      </c>
      <c r="AY145" s="118" t="s">
        <v>115</v>
      </c>
      <c r="BK145" s="127">
        <f>SUM(BK146:BK151)</f>
        <v>0</v>
      </c>
    </row>
    <row r="146" spans="2:65" s="1" customFormat="1" ht="16.5" customHeight="1">
      <c r="B146" s="130"/>
      <c r="C146" s="131" t="s">
        <v>340</v>
      </c>
      <c r="D146" s="131" t="s">
        <v>118</v>
      </c>
      <c r="E146" s="132" t="s">
        <v>341</v>
      </c>
      <c r="F146" s="133" t="s">
        <v>342</v>
      </c>
      <c r="G146" s="134" t="s">
        <v>282</v>
      </c>
      <c r="H146" s="135">
        <v>24</v>
      </c>
      <c r="I146" s="136"/>
      <c r="J146" s="137">
        <f aca="true" t="shared" si="30" ref="J146:J151">ROUND(I146*H146,2)</f>
        <v>0</v>
      </c>
      <c r="K146" s="133" t="s">
        <v>343</v>
      </c>
      <c r="L146" s="26"/>
      <c r="M146" s="138" t="s">
        <v>1</v>
      </c>
      <c r="N146" s="139" t="s">
        <v>44</v>
      </c>
      <c r="O146" s="45"/>
      <c r="P146" s="140">
        <f aca="true" t="shared" si="31" ref="P146:P151">O146*H146</f>
        <v>0</v>
      </c>
      <c r="Q146" s="140">
        <v>0.00061</v>
      </c>
      <c r="R146" s="140">
        <f aca="true" t="shared" si="32" ref="R146:R151">Q146*H146</f>
        <v>0.01464</v>
      </c>
      <c r="S146" s="140">
        <v>0</v>
      </c>
      <c r="T146" s="141">
        <f aca="true" t="shared" si="33" ref="T146:T151">S146*H146</f>
        <v>0</v>
      </c>
      <c r="AR146" s="12" t="s">
        <v>207</v>
      </c>
      <c r="AT146" s="12" t="s">
        <v>118</v>
      </c>
      <c r="AU146" s="12" t="s">
        <v>144</v>
      </c>
      <c r="AY146" s="12" t="s">
        <v>115</v>
      </c>
      <c r="BE146" s="142">
        <f aca="true" t="shared" si="34" ref="BE146:BE151">IF(N146="základní",J146,0)</f>
        <v>0</v>
      </c>
      <c r="BF146" s="142">
        <f aca="true" t="shared" si="35" ref="BF146:BF151">IF(N146="snížená",J146,0)</f>
        <v>0</v>
      </c>
      <c r="BG146" s="142">
        <f aca="true" t="shared" si="36" ref="BG146:BG151">IF(N146="zákl. přenesená",J146,0)</f>
        <v>0</v>
      </c>
      <c r="BH146" s="142">
        <f aca="true" t="shared" si="37" ref="BH146:BH151">IF(N146="sníž. přenesená",J146,0)</f>
        <v>0</v>
      </c>
      <c r="BI146" s="142">
        <f aca="true" t="shared" si="38" ref="BI146:BI151">IF(N146="nulová",J146,0)</f>
        <v>0</v>
      </c>
      <c r="BJ146" s="12" t="s">
        <v>78</v>
      </c>
      <c r="BK146" s="142">
        <f aca="true" t="shared" si="39" ref="BK146:BK151">ROUND(I146*H146,2)</f>
        <v>0</v>
      </c>
      <c r="BL146" s="12" t="s">
        <v>207</v>
      </c>
      <c r="BM146" s="12" t="s">
        <v>344</v>
      </c>
    </row>
    <row r="147" spans="2:65" s="1" customFormat="1" ht="16.5" customHeight="1">
      <c r="B147" s="130"/>
      <c r="C147" s="143" t="s">
        <v>345</v>
      </c>
      <c r="D147" s="143" t="s">
        <v>216</v>
      </c>
      <c r="E147" s="144" t="s">
        <v>346</v>
      </c>
      <c r="F147" s="145" t="s">
        <v>347</v>
      </c>
      <c r="G147" s="146" t="s">
        <v>282</v>
      </c>
      <c r="H147" s="147">
        <v>24</v>
      </c>
      <c r="I147" s="148"/>
      <c r="J147" s="149">
        <f t="shared" si="30"/>
        <v>0</v>
      </c>
      <c r="K147" s="145" t="s">
        <v>343</v>
      </c>
      <c r="L147" s="150"/>
      <c r="M147" s="151" t="s">
        <v>1</v>
      </c>
      <c r="N147" s="152" t="s">
        <v>44</v>
      </c>
      <c r="O147" s="45"/>
      <c r="P147" s="140">
        <f t="shared" si="31"/>
        <v>0</v>
      </c>
      <c r="Q147" s="140">
        <v>0.00116</v>
      </c>
      <c r="R147" s="140">
        <f t="shared" si="32"/>
        <v>0.02784</v>
      </c>
      <c r="S147" s="140">
        <v>0</v>
      </c>
      <c r="T147" s="141">
        <f t="shared" si="33"/>
        <v>0</v>
      </c>
      <c r="AR147" s="12" t="s">
        <v>321</v>
      </c>
      <c r="AT147" s="12" t="s">
        <v>216</v>
      </c>
      <c r="AU147" s="12" t="s">
        <v>144</v>
      </c>
      <c r="AY147" s="12" t="s">
        <v>115</v>
      </c>
      <c r="BE147" s="142">
        <f t="shared" si="34"/>
        <v>0</v>
      </c>
      <c r="BF147" s="142">
        <f t="shared" si="35"/>
        <v>0</v>
      </c>
      <c r="BG147" s="142">
        <f t="shared" si="36"/>
        <v>0</v>
      </c>
      <c r="BH147" s="142">
        <f t="shared" si="37"/>
        <v>0</v>
      </c>
      <c r="BI147" s="142">
        <f t="shared" si="38"/>
        <v>0</v>
      </c>
      <c r="BJ147" s="12" t="s">
        <v>78</v>
      </c>
      <c r="BK147" s="142">
        <f t="shared" si="39"/>
        <v>0</v>
      </c>
      <c r="BL147" s="12" t="s">
        <v>207</v>
      </c>
      <c r="BM147" s="12" t="s">
        <v>348</v>
      </c>
    </row>
    <row r="148" spans="2:65" s="1" customFormat="1" ht="16.5" customHeight="1">
      <c r="B148" s="130"/>
      <c r="C148" s="131" t="s">
        <v>349</v>
      </c>
      <c r="D148" s="131" t="s">
        <v>118</v>
      </c>
      <c r="E148" s="132" t="s">
        <v>350</v>
      </c>
      <c r="F148" s="133" t="s">
        <v>351</v>
      </c>
      <c r="G148" s="134" t="s">
        <v>142</v>
      </c>
      <c r="H148" s="135">
        <v>96</v>
      </c>
      <c r="I148" s="136"/>
      <c r="J148" s="137">
        <f t="shared" si="30"/>
        <v>0</v>
      </c>
      <c r="K148" s="133" t="s">
        <v>343</v>
      </c>
      <c r="L148" s="26"/>
      <c r="M148" s="138" t="s">
        <v>1</v>
      </c>
      <c r="N148" s="139" t="s">
        <v>44</v>
      </c>
      <c r="O148" s="45"/>
      <c r="P148" s="140">
        <f t="shared" si="31"/>
        <v>0</v>
      </c>
      <c r="Q148" s="140">
        <v>0</v>
      </c>
      <c r="R148" s="140">
        <f t="shared" si="32"/>
        <v>0</v>
      </c>
      <c r="S148" s="140">
        <v>0</v>
      </c>
      <c r="T148" s="141">
        <f t="shared" si="33"/>
        <v>0</v>
      </c>
      <c r="AR148" s="12" t="s">
        <v>123</v>
      </c>
      <c r="AT148" s="12" t="s">
        <v>118</v>
      </c>
      <c r="AU148" s="12" t="s">
        <v>144</v>
      </c>
      <c r="AY148" s="12" t="s">
        <v>115</v>
      </c>
      <c r="BE148" s="142">
        <f t="shared" si="34"/>
        <v>0</v>
      </c>
      <c r="BF148" s="142">
        <f t="shared" si="35"/>
        <v>0</v>
      </c>
      <c r="BG148" s="142">
        <f t="shared" si="36"/>
        <v>0</v>
      </c>
      <c r="BH148" s="142">
        <f t="shared" si="37"/>
        <v>0</v>
      </c>
      <c r="BI148" s="142">
        <f t="shared" si="38"/>
        <v>0</v>
      </c>
      <c r="BJ148" s="12" t="s">
        <v>78</v>
      </c>
      <c r="BK148" s="142">
        <f t="shared" si="39"/>
        <v>0</v>
      </c>
      <c r="BL148" s="12" t="s">
        <v>123</v>
      </c>
      <c r="BM148" s="12" t="s">
        <v>352</v>
      </c>
    </row>
    <row r="149" spans="2:65" s="1" customFormat="1" ht="16.5" customHeight="1">
      <c r="B149" s="130"/>
      <c r="C149" s="143" t="s">
        <v>353</v>
      </c>
      <c r="D149" s="143" t="s">
        <v>216</v>
      </c>
      <c r="E149" s="144" t="s">
        <v>354</v>
      </c>
      <c r="F149" s="145" t="s">
        <v>355</v>
      </c>
      <c r="G149" s="146" t="s">
        <v>142</v>
      </c>
      <c r="H149" s="147">
        <v>96</v>
      </c>
      <c r="I149" s="148"/>
      <c r="J149" s="149">
        <f t="shared" si="30"/>
        <v>0</v>
      </c>
      <c r="K149" s="145" t="s">
        <v>343</v>
      </c>
      <c r="L149" s="150"/>
      <c r="M149" s="151" t="s">
        <v>1</v>
      </c>
      <c r="N149" s="152" t="s">
        <v>44</v>
      </c>
      <c r="O149" s="45"/>
      <c r="P149" s="140">
        <f t="shared" si="31"/>
        <v>0</v>
      </c>
      <c r="Q149" s="140">
        <v>0.00454</v>
      </c>
      <c r="R149" s="140">
        <f t="shared" si="32"/>
        <v>0.43584</v>
      </c>
      <c r="S149" s="140">
        <v>0</v>
      </c>
      <c r="T149" s="141">
        <f t="shared" si="33"/>
        <v>0</v>
      </c>
      <c r="AR149" s="12" t="s">
        <v>219</v>
      </c>
      <c r="AT149" s="12" t="s">
        <v>216</v>
      </c>
      <c r="AU149" s="12" t="s">
        <v>144</v>
      </c>
      <c r="AY149" s="12" t="s">
        <v>115</v>
      </c>
      <c r="BE149" s="142">
        <f t="shared" si="34"/>
        <v>0</v>
      </c>
      <c r="BF149" s="142">
        <f t="shared" si="35"/>
        <v>0</v>
      </c>
      <c r="BG149" s="142">
        <f t="shared" si="36"/>
        <v>0</v>
      </c>
      <c r="BH149" s="142">
        <f t="shared" si="37"/>
        <v>0</v>
      </c>
      <c r="BI149" s="142">
        <f t="shared" si="38"/>
        <v>0</v>
      </c>
      <c r="BJ149" s="12" t="s">
        <v>78</v>
      </c>
      <c r="BK149" s="142">
        <f t="shared" si="39"/>
        <v>0</v>
      </c>
      <c r="BL149" s="12" t="s">
        <v>123</v>
      </c>
      <c r="BM149" s="12" t="s">
        <v>356</v>
      </c>
    </row>
    <row r="150" spans="2:65" s="1" customFormat="1" ht="16.5" customHeight="1">
      <c r="B150" s="130"/>
      <c r="C150" s="131" t="s">
        <v>357</v>
      </c>
      <c r="D150" s="131" t="s">
        <v>118</v>
      </c>
      <c r="E150" s="132" t="s">
        <v>358</v>
      </c>
      <c r="F150" s="133" t="s">
        <v>359</v>
      </c>
      <c r="G150" s="134" t="s">
        <v>282</v>
      </c>
      <c r="H150" s="135">
        <v>24</v>
      </c>
      <c r="I150" s="136"/>
      <c r="J150" s="137">
        <f t="shared" si="30"/>
        <v>0</v>
      </c>
      <c r="K150" s="133" t="s">
        <v>343</v>
      </c>
      <c r="L150" s="26"/>
      <c r="M150" s="138" t="s">
        <v>1</v>
      </c>
      <c r="N150" s="139" t="s">
        <v>44</v>
      </c>
      <c r="O150" s="45"/>
      <c r="P150" s="140">
        <f t="shared" si="31"/>
        <v>0</v>
      </c>
      <c r="Q150" s="140">
        <v>1E-05</v>
      </c>
      <c r="R150" s="140">
        <f t="shared" si="32"/>
        <v>0.00024000000000000003</v>
      </c>
      <c r="S150" s="140">
        <v>0</v>
      </c>
      <c r="T150" s="141">
        <f t="shared" si="33"/>
        <v>0</v>
      </c>
      <c r="AR150" s="12" t="s">
        <v>123</v>
      </c>
      <c r="AT150" s="12" t="s">
        <v>118</v>
      </c>
      <c r="AU150" s="12" t="s">
        <v>144</v>
      </c>
      <c r="AY150" s="12" t="s">
        <v>115</v>
      </c>
      <c r="BE150" s="142">
        <f t="shared" si="34"/>
        <v>0</v>
      </c>
      <c r="BF150" s="142">
        <f t="shared" si="35"/>
        <v>0</v>
      </c>
      <c r="BG150" s="142">
        <f t="shared" si="36"/>
        <v>0</v>
      </c>
      <c r="BH150" s="142">
        <f t="shared" si="37"/>
        <v>0</v>
      </c>
      <c r="BI150" s="142">
        <f t="shared" si="38"/>
        <v>0</v>
      </c>
      <c r="BJ150" s="12" t="s">
        <v>78</v>
      </c>
      <c r="BK150" s="142">
        <f t="shared" si="39"/>
        <v>0</v>
      </c>
      <c r="BL150" s="12" t="s">
        <v>123</v>
      </c>
      <c r="BM150" s="12" t="s">
        <v>360</v>
      </c>
    </row>
    <row r="151" spans="2:65" s="1" customFormat="1" ht="16.5" customHeight="1">
      <c r="B151" s="130"/>
      <c r="C151" s="143" t="s">
        <v>361</v>
      </c>
      <c r="D151" s="143" t="s">
        <v>216</v>
      </c>
      <c r="E151" s="144" t="s">
        <v>362</v>
      </c>
      <c r="F151" s="145" t="s">
        <v>363</v>
      </c>
      <c r="G151" s="146" t="s">
        <v>282</v>
      </c>
      <c r="H151" s="147">
        <v>24</v>
      </c>
      <c r="I151" s="148"/>
      <c r="J151" s="149">
        <f t="shared" si="30"/>
        <v>0</v>
      </c>
      <c r="K151" s="145" t="s">
        <v>343</v>
      </c>
      <c r="L151" s="150"/>
      <c r="M151" s="151" t="s">
        <v>1</v>
      </c>
      <c r="N151" s="152" t="s">
        <v>44</v>
      </c>
      <c r="O151" s="45"/>
      <c r="P151" s="140">
        <f t="shared" si="31"/>
        <v>0</v>
      </c>
      <c r="Q151" s="140">
        <v>0.00125</v>
      </c>
      <c r="R151" s="140">
        <f t="shared" si="32"/>
        <v>0.03</v>
      </c>
      <c r="S151" s="140">
        <v>0</v>
      </c>
      <c r="T151" s="141">
        <f t="shared" si="33"/>
        <v>0</v>
      </c>
      <c r="AR151" s="12" t="s">
        <v>219</v>
      </c>
      <c r="AT151" s="12" t="s">
        <v>216</v>
      </c>
      <c r="AU151" s="12" t="s">
        <v>144</v>
      </c>
      <c r="AY151" s="12" t="s">
        <v>115</v>
      </c>
      <c r="BE151" s="142">
        <f t="shared" si="34"/>
        <v>0</v>
      </c>
      <c r="BF151" s="142">
        <f t="shared" si="35"/>
        <v>0</v>
      </c>
      <c r="BG151" s="142">
        <f t="shared" si="36"/>
        <v>0</v>
      </c>
      <c r="BH151" s="142">
        <f t="shared" si="37"/>
        <v>0</v>
      </c>
      <c r="BI151" s="142">
        <f t="shared" si="38"/>
        <v>0</v>
      </c>
      <c r="BJ151" s="12" t="s">
        <v>78</v>
      </c>
      <c r="BK151" s="142">
        <f t="shared" si="39"/>
        <v>0</v>
      </c>
      <c r="BL151" s="12" t="s">
        <v>123</v>
      </c>
      <c r="BM151" s="12" t="s">
        <v>364</v>
      </c>
    </row>
    <row r="152" spans="2:63" s="10" customFormat="1" ht="20.85" customHeight="1">
      <c r="B152" s="117"/>
      <c r="D152" s="118" t="s">
        <v>72</v>
      </c>
      <c r="E152" s="128" t="s">
        <v>365</v>
      </c>
      <c r="F152" s="128" t="s">
        <v>366</v>
      </c>
      <c r="I152" s="120"/>
      <c r="J152" s="129">
        <f>BK152</f>
        <v>0</v>
      </c>
      <c r="L152" s="117"/>
      <c r="M152" s="122"/>
      <c r="N152" s="123"/>
      <c r="O152" s="123"/>
      <c r="P152" s="124">
        <f>SUM(P153:P165)</f>
        <v>0</v>
      </c>
      <c r="Q152" s="123"/>
      <c r="R152" s="124">
        <f>SUM(R153:R165)</f>
        <v>0.20587</v>
      </c>
      <c r="S152" s="123"/>
      <c r="T152" s="125">
        <f>SUM(T153:T165)</f>
        <v>0</v>
      </c>
      <c r="AR152" s="118" t="s">
        <v>78</v>
      </c>
      <c r="AT152" s="126" t="s">
        <v>72</v>
      </c>
      <c r="AU152" s="126" t="s">
        <v>80</v>
      </c>
      <c r="AY152" s="118" t="s">
        <v>115</v>
      </c>
      <c r="BK152" s="127">
        <f>SUM(BK153:BK165)</f>
        <v>0</v>
      </c>
    </row>
    <row r="153" spans="2:65" s="1" customFormat="1" ht="16.5" customHeight="1">
      <c r="B153" s="130"/>
      <c r="C153" s="131" t="s">
        <v>367</v>
      </c>
      <c r="D153" s="131" t="s">
        <v>118</v>
      </c>
      <c r="E153" s="132" t="s">
        <v>368</v>
      </c>
      <c r="F153" s="133" t="s">
        <v>342</v>
      </c>
      <c r="G153" s="134" t="s">
        <v>282</v>
      </c>
      <c r="H153" s="135">
        <v>17</v>
      </c>
      <c r="I153" s="136"/>
      <c r="J153" s="137">
        <f aca="true" t="shared" si="40" ref="J153:J165">ROUND(I153*H153,2)</f>
        <v>0</v>
      </c>
      <c r="K153" s="133" t="s">
        <v>343</v>
      </c>
      <c r="L153" s="26"/>
      <c r="M153" s="138" t="s">
        <v>1</v>
      </c>
      <c r="N153" s="139" t="s">
        <v>44</v>
      </c>
      <c r="O153" s="45"/>
      <c r="P153" s="140">
        <f aca="true" t="shared" si="41" ref="P153:P165">O153*H153</f>
        <v>0</v>
      </c>
      <c r="Q153" s="140">
        <v>0.00061</v>
      </c>
      <c r="R153" s="140">
        <f aca="true" t="shared" si="42" ref="R153:R165">Q153*H153</f>
        <v>0.010369999999999999</v>
      </c>
      <c r="S153" s="140">
        <v>0</v>
      </c>
      <c r="T153" s="141">
        <f aca="true" t="shared" si="43" ref="T153:T165">S153*H153</f>
        <v>0</v>
      </c>
      <c r="AR153" s="12" t="s">
        <v>207</v>
      </c>
      <c r="AT153" s="12" t="s">
        <v>118</v>
      </c>
      <c r="AU153" s="12" t="s">
        <v>144</v>
      </c>
      <c r="AY153" s="12" t="s">
        <v>115</v>
      </c>
      <c r="BE153" s="142">
        <f aca="true" t="shared" si="44" ref="BE153:BE165">IF(N153="základní",J153,0)</f>
        <v>0</v>
      </c>
      <c r="BF153" s="142">
        <f aca="true" t="shared" si="45" ref="BF153:BF165">IF(N153="snížená",J153,0)</f>
        <v>0</v>
      </c>
      <c r="BG153" s="142">
        <f aca="true" t="shared" si="46" ref="BG153:BG165">IF(N153="zákl. přenesená",J153,0)</f>
        <v>0</v>
      </c>
      <c r="BH153" s="142">
        <f aca="true" t="shared" si="47" ref="BH153:BH165">IF(N153="sníž. přenesená",J153,0)</f>
        <v>0</v>
      </c>
      <c r="BI153" s="142">
        <f aca="true" t="shared" si="48" ref="BI153:BI165">IF(N153="nulová",J153,0)</f>
        <v>0</v>
      </c>
      <c r="BJ153" s="12" t="s">
        <v>78</v>
      </c>
      <c r="BK153" s="142">
        <f aca="true" t="shared" si="49" ref="BK153:BK165">ROUND(I153*H153,2)</f>
        <v>0</v>
      </c>
      <c r="BL153" s="12" t="s">
        <v>207</v>
      </c>
      <c r="BM153" s="12" t="s">
        <v>369</v>
      </c>
    </row>
    <row r="154" spans="2:65" s="1" customFormat="1" ht="16.5" customHeight="1">
      <c r="B154" s="130"/>
      <c r="C154" s="143" t="s">
        <v>370</v>
      </c>
      <c r="D154" s="143" t="s">
        <v>216</v>
      </c>
      <c r="E154" s="144" t="s">
        <v>371</v>
      </c>
      <c r="F154" s="145" t="s">
        <v>347</v>
      </c>
      <c r="G154" s="146" t="s">
        <v>282</v>
      </c>
      <c r="H154" s="147">
        <v>17</v>
      </c>
      <c r="I154" s="148"/>
      <c r="J154" s="149">
        <f t="shared" si="40"/>
        <v>0</v>
      </c>
      <c r="K154" s="145" t="s">
        <v>343</v>
      </c>
      <c r="L154" s="150"/>
      <c r="M154" s="151" t="s">
        <v>1</v>
      </c>
      <c r="N154" s="152" t="s">
        <v>44</v>
      </c>
      <c r="O154" s="45"/>
      <c r="P154" s="140">
        <f t="shared" si="41"/>
        <v>0</v>
      </c>
      <c r="Q154" s="140">
        <v>0.00116</v>
      </c>
      <c r="R154" s="140">
        <f t="shared" si="42"/>
        <v>0.01972</v>
      </c>
      <c r="S154" s="140">
        <v>0</v>
      </c>
      <c r="T154" s="141">
        <f t="shared" si="43"/>
        <v>0</v>
      </c>
      <c r="AR154" s="12" t="s">
        <v>321</v>
      </c>
      <c r="AT154" s="12" t="s">
        <v>216</v>
      </c>
      <c r="AU154" s="12" t="s">
        <v>144</v>
      </c>
      <c r="AY154" s="12" t="s">
        <v>115</v>
      </c>
      <c r="BE154" s="142">
        <f t="shared" si="44"/>
        <v>0</v>
      </c>
      <c r="BF154" s="142">
        <f t="shared" si="45"/>
        <v>0</v>
      </c>
      <c r="BG154" s="142">
        <f t="shared" si="46"/>
        <v>0</v>
      </c>
      <c r="BH154" s="142">
        <f t="shared" si="47"/>
        <v>0</v>
      </c>
      <c r="BI154" s="142">
        <f t="shared" si="48"/>
        <v>0</v>
      </c>
      <c r="BJ154" s="12" t="s">
        <v>78</v>
      </c>
      <c r="BK154" s="142">
        <f t="shared" si="49"/>
        <v>0</v>
      </c>
      <c r="BL154" s="12" t="s">
        <v>207</v>
      </c>
      <c r="BM154" s="12" t="s">
        <v>372</v>
      </c>
    </row>
    <row r="155" spans="2:65" s="1" customFormat="1" ht="16.5" customHeight="1">
      <c r="B155" s="130"/>
      <c r="C155" s="131" t="s">
        <v>373</v>
      </c>
      <c r="D155" s="131" t="s">
        <v>118</v>
      </c>
      <c r="E155" s="132" t="s">
        <v>350</v>
      </c>
      <c r="F155" s="133" t="s">
        <v>351</v>
      </c>
      <c r="G155" s="134" t="s">
        <v>142</v>
      </c>
      <c r="H155" s="135">
        <v>34</v>
      </c>
      <c r="I155" s="136"/>
      <c r="J155" s="137">
        <f t="shared" si="40"/>
        <v>0</v>
      </c>
      <c r="K155" s="133" t="s">
        <v>343</v>
      </c>
      <c r="L155" s="26"/>
      <c r="M155" s="138" t="s">
        <v>1</v>
      </c>
      <c r="N155" s="139" t="s">
        <v>44</v>
      </c>
      <c r="O155" s="45"/>
      <c r="P155" s="140">
        <f t="shared" si="41"/>
        <v>0</v>
      </c>
      <c r="Q155" s="140">
        <v>0</v>
      </c>
      <c r="R155" s="140">
        <f t="shared" si="42"/>
        <v>0</v>
      </c>
      <c r="S155" s="140">
        <v>0</v>
      </c>
      <c r="T155" s="141">
        <f t="shared" si="43"/>
        <v>0</v>
      </c>
      <c r="AR155" s="12" t="s">
        <v>123</v>
      </c>
      <c r="AT155" s="12" t="s">
        <v>118</v>
      </c>
      <c r="AU155" s="12" t="s">
        <v>144</v>
      </c>
      <c r="AY155" s="12" t="s">
        <v>115</v>
      </c>
      <c r="BE155" s="142">
        <f t="shared" si="44"/>
        <v>0</v>
      </c>
      <c r="BF155" s="142">
        <f t="shared" si="45"/>
        <v>0</v>
      </c>
      <c r="BG155" s="142">
        <f t="shared" si="46"/>
        <v>0</v>
      </c>
      <c r="BH155" s="142">
        <f t="shared" si="47"/>
        <v>0</v>
      </c>
      <c r="BI155" s="142">
        <f t="shared" si="48"/>
        <v>0</v>
      </c>
      <c r="BJ155" s="12" t="s">
        <v>78</v>
      </c>
      <c r="BK155" s="142">
        <f t="shared" si="49"/>
        <v>0</v>
      </c>
      <c r="BL155" s="12" t="s">
        <v>123</v>
      </c>
      <c r="BM155" s="12" t="s">
        <v>374</v>
      </c>
    </row>
    <row r="156" spans="2:65" s="1" customFormat="1" ht="16.5" customHeight="1">
      <c r="B156" s="130"/>
      <c r="C156" s="143" t="s">
        <v>375</v>
      </c>
      <c r="D156" s="143" t="s">
        <v>216</v>
      </c>
      <c r="E156" s="144" t="s">
        <v>354</v>
      </c>
      <c r="F156" s="145" t="s">
        <v>355</v>
      </c>
      <c r="G156" s="146" t="s">
        <v>142</v>
      </c>
      <c r="H156" s="147">
        <v>34</v>
      </c>
      <c r="I156" s="148"/>
      <c r="J156" s="149">
        <f t="shared" si="40"/>
        <v>0</v>
      </c>
      <c r="K156" s="145" t="s">
        <v>343</v>
      </c>
      <c r="L156" s="150"/>
      <c r="M156" s="151" t="s">
        <v>1</v>
      </c>
      <c r="N156" s="152" t="s">
        <v>44</v>
      </c>
      <c r="O156" s="45"/>
      <c r="P156" s="140">
        <f t="shared" si="41"/>
        <v>0</v>
      </c>
      <c r="Q156" s="140">
        <v>0.00454</v>
      </c>
      <c r="R156" s="140">
        <f t="shared" si="42"/>
        <v>0.15436</v>
      </c>
      <c r="S156" s="140">
        <v>0</v>
      </c>
      <c r="T156" s="141">
        <f t="shared" si="43"/>
        <v>0</v>
      </c>
      <c r="AR156" s="12" t="s">
        <v>219</v>
      </c>
      <c r="AT156" s="12" t="s">
        <v>216</v>
      </c>
      <c r="AU156" s="12" t="s">
        <v>144</v>
      </c>
      <c r="AY156" s="12" t="s">
        <v>115</v>
      </c>
      <c r="BE156" s="142">
        <f t="shared" si="44"/>
        <v>0</v>
      </c>
      <c r="BF156" s="142">
        <f t="shared" si="45"/>
        <v>0</v>
      </c>
      <c r="BG156" s="142">
        <f t="shared" si="46"/>
        <v>0</v>
      </c>
      <c r="BH156" s="142">
        <f t="shared" si="47"/>
        <v>0</v>
      </c>
      <c r="BI156" s="142">
        <f t="shared" si="48"/>
        <v>0</v>
      </c>
      <c r="BJ156" s="12" t="s">
        <v>78</v>
      </c>
      <c r="BK156" s="142">
        <f t="shared" si="49"/>
        <v>0</v>
      </c>
      <c r="BL156" s="12" t="s">
        <v>123</v>
      </c>
      <c r="BM156" s="12" t="s">
        <v>376</v>
      </c>
    </row>
    <row r="157" spans="2:65" s="1" customFormat="1" ht="16.5" customHeight="1">
      <c r="B157" s="130"/>
      <c r="C157" s="131" t="s">
        <v>377</v>
      </c>
      <c r="D157" s="131" t="s">
        <v>118</v>
      </c>
      <c r="E157" s="132" t="s">
        <v>378</v>
      </c>
      <c r="F157" s="133" t="s">
        <v>359</v>
      </c>
      <c r="G157" s="134" t="s">
        <v>282</v>
      </c>
      <c r="H157" s="135">
        <v>17</v>
      </c>
      <c r="I157" s="136"/>
      <c r="J157" s="137">
        <f t="shared" si="40"/>
        <v>0</v>
      </c>
      <c r="K157" s="133" t="s">
        <v>1</v>
      </c>
      <c r="L157" s="26"/>
      <c r="M157" s="138" t="s">
        <v>1</v>
      </c>
      <c r="N157" s="139" t="s">
        <v>44</v>
      </c>
      <c r="O157" s="45"/>
      <c r="P157" s="140">
        <f t="shared" si="41"/>
        <v>0</v>
      </c>
      <c r="Q157" s="140">
        <v>1E-05</v>
      </c>
      <c r="R157" s="140">
        <f t="shared" si="42"/>
        <v>0.00017</v>
      </c>
      <c r="S157" s="140">
        <v>0</v>
      </c>
      <c r="T157" s="141">
        <f t="shared" si="43"/>
        <v>0</v>
      </c>
      <c r="AR157" s="12" t="s">
        <v>123</v>
      </c>
      <c r="AT157" s="12" t="s">
        <v>118</v>
      </c>
      <c r="AU157" s="12" t="s">
        <v>144</v>
      </c>
      <c r="AY157" s="12" t="s">
        <v>115</v>
      </c>
      <c r="BE157" s="142">
        <f t="shared" si="44"/>
        <v>0</v>
      </c>
      <c r="BF157" s="142">
        <f t="shared" si="45"/>
        <v>0</v>
      </c>
      <c r="BG157" s="142">
        <f t="shared" si="46"/>
        <v>0</v>
      </c>
      <c r="BH157" s="142">
        <f t="shared" si="47"/>
        <v>0</v>
      </c>
      <c r="BI157" s="142">
        <f t="shared" si="48"/>
        <v>0</v>
      </c>
      <c r="BJ157" s="12" t="s">
        <v>78</v>
      </c>
      <c r="BK157" s="142">
        <f t="shared" si="49"/>
        <v>0</v>
      </c>
      <c r="BL157" s="12" t="s">
        <v>123</v>
      </c>
      <c r="BM157" s="12" t="s">
        <v>379</v>
      </c>
    </row>
    <row r="158" spans="2:65" s="1" customFormat="1" ht="16.5" customHeight="1">
      <c r="B158" s="130"/>
      <c r="C158" s="143" t="s">
        <v>380</v>
      </c>
      <c r="D158" s="143" t="s">
        <v>216</v>
      </c>
      <c r="E158" s="144" t="s">
        <v>381</v>
      </c>
      <c r="F158" s="145" t="s">
        <v>363</v>
      </c>
      <c r="G158" s="146" t="s">
        <v>282</v>
      </c>
      <c r="H158" s="147">
        <v>17</v>
      </c>
      <c r="I158" s="148"/>
      <c r="J158" s="149">
        <f t="shared" si="40"/>
        <v>0</v>
      </c>
      <c r="K158" s="145" t="s">
        <v>1</v>
      </c>
      <c r="L158" s="150"/>
      <c r="M158" s="151" t="s">
        <v>1</v>
      </c>
      <c r="N158" s="152" t="s">
        <v>44</v>
      </c>
      <c r="O158" s="45"/>
      <c r="P158" s="140">
        <f t="shared" si="41"/>
        <v>0</v>
      </c>
      <c r="Q158" s="140">
        <v>0.00125</v>
      </c>
      <c r="R158" s="140">
        <f t="shared" si="42"/>
        <v>0.02125</v>
      </c>
      <c r="S158" s="140">
        <v>0</v>
      </c>
      <c r="T158" s="141">
        <f t="shared" si="43"/>
        <v>0</v>
      </c>
      <c r="AR158" s="12" t="s">
        <v>219</v>
      </c>
      <c r="AT158" s="12" t="s">
        <v>216</v>
      </c>
      <c r="AU158" s="12" t="s">
        <v>144</v>
      </c>
      <c r="AY158" s="12" t="s">
        <v>115</v>
      </c>
      <c r="BE158" s="142">
        <f t="shared" si="44"/>
        <v>0</v>
      </c>
      <c r="BF158" s="142">
        <f t="shared" si="45"/>
        <v>0</v>
      </c>
      <c r="BG158" s="142">
        <f t="shared" si="46"/>
        <v>0</v>
      </c>
      <c r="BH158" s="142">
        <f t="shared" si="47"/>
        <v>0</v>
      </c>
      <c r="BI158" s="142">
        <f t="shared" si="48"/>
        <v>0</v>
      </c>
      <c r="BJ158" s="12" t="s">
        <v>78</v>
      </c>
      <c r="BK158" s="142">
        <f t="shared" si="49"/>
        <v>0</v>
      </c>
      <c r="BL158" s="12" t="s">
        <v>123</v>
      </c>
      <c r="BM158" s="12" t="s">
        <v>382</v>
      </c>
    </row>
    <row r="159" spans="2:65" s="1" customFormat="1" ht="16.5" customHeight="1">
      <c r="B159" s="130"/>
      <c r="C159" s="131" t="s">
        <v>383</v>
      </c>
      <c r="D159" s="131" t="s">
        <v>118</v>
      </c>
      <c r="E159" s="132" t="s">
        <v>384</v>
      </c>
      <c r="F159" s="133" t="s">
        <v>385</v>
      </c>
      <c r="G159" s="134" t="s">
        <v>282</v>
      </c>
      <c r="H159" s="135">
        <v>17</v>
      </c>
      <c r="I159" s="136"/>
      <c r="J159" s="137">
        <f t="shared" si="40"/>
        <v>0</v>
      </c>
      <c r="K159" s="133" t="s">
        <v>1</v>
      </c>
      <c r="L159" s="26"/>
      <c r="M159" s="138" t="s">
        <v>1</v>
      </c>
      <c r="N159" s="139" t="s">
        <v>44</v>
      </c>
      <c r="O159" s="45"/>
      <c r="P159" s="140">
        <f t="shared" si="41"/>
        <v>0</v>
      </c>
      <c r="Q159" s="140">
        <v>0</v>
      </c>
      <c r="R159" s="140">
        <f t="shared" si="42"/>
        <v>0</v>
      </c>
      <c r="S159" s="140">
        <v>0</v>
      </c>
      <c r="T159" s="141">
        <f t="shared" si="43"/>
        <v>0</v>
      </c>
      <c r="AR159" s="12" t="s">
        <v>123</v>
      </c>
      <c r="AT159" s="12" t="s">
        <v>118</v>
      </c>
      <c r="AU159" s="12" t="s">
        <v>144</v>
      </c>
      <c r="AY159" s="12" t="s">
        <v>115</v>
      </c>
      <c r="BE159" s="142">
        <f t="shared" si="44"/>
        <v>0</v>
      </c>
      <c r="BF159" s="142">
        <f t="shared" si="45"/>
        <v>0</v>
      </c>
      <c r="BG159" s="142">
        <f t="shared" si="46"/>
        <v>0</v>
      </c>
      <c r="BH159" s="142">
        <f t="shared" si="47"/>
        <v>0</v>
      </c>
      <c r="BI159" s="142">
        <f t="shared" si="48"/>
        <v>0</v>
      </c>
      <c r="BJ159" s="12" t="s">
        <v>78</v>
      </c>
      <c r="BK159" s="142">
        <f t="shared" si="49"/>
        <v>0</v>
      </c>
      <c r="BL159" s="12" t="s">
        <v>123</v>
      </c>
      <c r="BM159" s="12" t="s">
        <v>386</v>
      </c>
    </row>
    <row r="160" spans="2:65" s="1" customFormat="1" ht="16.5" customHeight="1">
      <c r="B160" s="130"/>
      <c r="C160" s="143" t="s">
        <v>387</v>
      </c>
      <c r="D160" s="143" t="s">
        <v>216</v>
      </c>
      <c r="E160" s="144" t="s">
        <v>388</v>
      </c>
      <c r="F160" s="145" t="s">
        <v>389</v>
      </c>
      <c r="G160" s="146" t="s">
        <v>282</v>
      </c>
      <c r="H160" s="147">
        <v>17</v>
      </c>
      <c r="I160" s="148"/>
      <c r="J160" s="149">
        <f t="shared" si="40"/>
        <v>0</v>
      </c>
      <c r="K160" s="145" t="s">
        <v>1</v>
      </c>
      <c r="L160" s="150"/>
      <c r="M160" s="151" t="s">
        <v>1</v>
      </c>
      <c r="N160" s="152" t="s">
        <v>44</v>
      </c>
      <c r="O160" s="45"/>
      <c r="P160" s="140">
        <f t="shared" si="41"/>
        <v>0</v>
      </c>
      <c r="Q160" s="140">
        <v>0</v>
      </c>
      <c r="R160" s="140">
        <f t="shared" si="42"/>
        <v>0</v>
      </c>
      <c r="S160" s="140">
        <v>0</v>
      </c>
      <c r="T160" s="141">
        <f t="shared" si="43"/>
        <v>0</v>
      </c>
      <c r="AR160" s="12" t="s">
        <v>219</v>
      </c>
      <c r="AT160" s="12" t="s">
        <v>216</v>
      </c>
      <c r="AU160" s="12" t="s">
        <v>144</v>
      </c>
      <c r="AY160" s="12" t="s">
        <v>115</v>
      </c>
      <c r="BE160" s="142">
        <f t="shared" si="44"/>
        <v>0</v>
      </c>
      <c r="BF160" s="142">
        <f t="shared" si="45"/>
        <v>0</v>
      </c>
      <c r="BG160" s="142">
        <f t="shared" si="46"/>
        <v>0</v>
      </c>
      <c r="BH160" s="142">
        <f t="shared" si="47"/>
        <v>0</v>
      </c>
      <c r="BI160" s="142">
        <f t="shared" si="48"/>
        <v>0</v>
      </c>
      <c r="BJ160" s="12" t="s">
        <v>78</v>
      </c>
      <c r="BK160" s="142">
        <f t="shared" si="49"/>
        <v>0</v>
      </c>
      <c r="BL160" s="12" t="s">
        <v>123</v>
      </c>
      <c r="BM160" s="12" t="s">
        <v>390</v>
      </c>
    </row>
    <row r="161" spans="2:65" s="1" customFormat="1" ht="16.5" customHeight="1">
      <c r="B161" s="130"/>
      <c r="C161" s="143" t="s">
        <v>391</v>
      </c>
      <c r="D161" s="143" t="s">
        <v>216</v>
      </c>
      <c r="E161" s="144" t="s">
        <v>392</v>
      </c>
      <c r="F161" s="145" t="s">
        <v>393</v>
      </c>
      <c r="G161" s="146" t="s">
        <v>282</v>
      </c>
      <c r="H161" s="147">
        <v>17</v>
      </c>
      <c r="I161" s="148"/>
      <c r="J161" s="149">
        <f t="shared" si="40"/>
        <v>0</v>
      </c>
      <c r="K161" s="145" t="s">
        <v>1</v>
      </c>
      <c r="L161" s="150"/>
      <c r="M161" s="151" t="s">
        <v>1</v>
      </c>
      <c r="N161" s="152" t="s">
        <v>44</v>
      </c>
      <c r="O161" s="45"/>
      <c r="P161" s="140">
        <f t="shared" si="41"/>
        <v>0</v>
      </c>
      <c r="Q161" s="140">
        <v>0</v>
      </c>
      <c r="R161" s="140">
        <f t="shared" si="42"/>
        <v>0</v>
      </c>
      <c r="S161" s="140">
        <v>0</v>
      </c>
      <c r="T161" s="141">
        <f t="shared" si="43"/>
        <v>0</v>
      </c>
      <c r="AR161" s="12" t="s">
        <v>219</v>
      </c>
      <c r="AT161" s="12" t="s">
        <v>216</v>
      </c>
      <c r="AU161" s="12" t="s">
        <v>144</v>
      </c>
      <c r="AY161" s="12" t="s">
        <v>115</v>
      </c>
      <c r="BE161" s="142">
        <f t="shared" si="44"/>
        <v>0</v>
      </c>
      <c r="BF161" s="142">
        <f t="shared" si="45"/>
        <v>0</v>
      </c>
      <c r="BG161" s="142">
        <f t="shared" si="46"/>
        <v>0</v>
      </c>
      <c r="BH161" s="142">
        <f t="shared" si="47"/>
        <v>0</v>
      </c>
      <c r="BI161" s="142">
        <f t="shared" si="48"/>
        <v>0</v>
      </c>
      <c r="BJ161" s="12" t="s">
        <v>78</v>
      </c>
      <c r="BK161" s="142">
        <f t="shared" si="49"/>
        <v>0</v>
      </c>
      <c r="BL161" s="12" t="s">
        <v>123</v>
      </c>
      <c r="BM161" s="12" t="s">
        <v>394</v>
      </c>
    </row>
    <row r="162" spans="2:65" s="1" customFormat="1" ht="16.5" customHeight="1">
      <c r="B162" s="130"/>
      <c r="C162" s="143" t="s">
        <v>395</v>
      </c>
      <c r="D162" s="143" t="s">
        <v>216</v>
      </c>
      <c r="E162" s="144" t="s">
        <v>396</v>
      </c>
      <c r="F162" s="145" t="s">
        <v>397</v>
      </c>
      <c r="G162" s="146" t="s">
        <v>282</v>
      </c>
      <c r="H162" s="147">
        <v>17</v>
      </c>
      <c r="I162" s="148"/>
      <c r="J162" s="149">
        <f t="shared" si="40"/>
        <v>0</v>
      </c>
      <c r="K162" s="145" t="s">
        <v>1</v>
      </c>
      <c r="L162" s="150"/>
      <c r="M162" s="151" t="s">
        <v>1</v>
      </c>
      <c r="N162" s="152" t="s">
        <v>44</v>
      </c>
      <c r="O162" s="45"/>
      <c r="P162" s="140">
        <f t="shared" si="41"/>
        <v>0</v>
      </c>
      <c r="Q162" s="140">
        <v>0</v>
      </c>
      <c r="R162" s="140">
        <f t="shared" si="42"/>
        <v>0</v>
      </c>
      <c r="S162" s="140">
        <v>0</v>
      </c>
      <c r="T162" s="141">
        <f t="shared" si="43"/>
        <v>0</v>
      </c>
      <c r="AR162" s="12" t="s">
        <v>219</v>
      </c>
      <c r="AT162" s="12" t="s">
        <v>216</v>
      </c>
      <c r="AU162" s="12" t="s">
        <v>144</v>
      </c>
      <c r="AY162" s="12" t="s">
        <v>115</v>
      </c>
      <c r="BE162" s="142">
        <f t="shared" si="44"/>
        <v>0</v>
      </c>
      <c r="BF162" s="142">
        <f t="shared" si="45"/>
        <v>0</v>
      </c>
      <c r="BG162" s="142">
        <f t="shared" si="46"/>
        <v>0</v>
      </c>
      <c r="BH162" s="142">
        <f t="shared" si="47"/>
        <v>0</v>
      </c>
      <c r="BI162" s="142">
        <f t="shared" si="48"/>
        <v>0</v>
      </c>
      <c r="BJ162" s="12" t="s">
        <v>78</v>
      </c>
      <c r="BK162" s="142">
        <f t="shared" si="49"/>
        <v>0</v>
      </c>
      <c r="BL162" s="12" t="s">
        <v>123</v>
      </c>
      <c r="BM162" s="12" t="s">
        <v>398</v>
      </c>
    </row>
    <row r="163" spans="2:65" s="1" customFormat="1" ht="16.5" customHeight="1">
      <c r="B163" s="130"/>
      <c r="C163" s="143" t="s">
        <v>399</v>
      </c>
      <c r="D163" s="143" t="s">
        <v>216</v>
      </c>
      <c r="E163" s="144" t="s">
        <v>400</v>
      </c>
      <c r="F163" s="145" t="s">
        <v>401</v>
      </c>
      <c r="G163" s="146" t="s">
        <v>282</v>
      </c>
      <c r="H163" s="147">
        <v>17</v>
      </c>
      <c r="I163" s="148"/>
      <c r="J163" s="149">
        <f t="shared" si="40"/>
        <v>0</v>
      </c>
      <c r="K163" s="145" t="s">
        <v>1</v>
      </c>
      <c r="L163" s="150"/>
      <c r="M163" s="151" t="s">
        <v>1</v>
      </c>
      <c r="N163" s="152" t="s">
        <v>44</v>
      </c>
      <c r="O163" s="45"/>
      <c r="P163" s="140">
        <f t="shared" si="41"/>
        <v>0</v>
      </c>
      <c r="Q163" s="140">
        <v>0</v>
      </c>
      <c r="R163" s="140">
        <f t="shared" si="42"/>
        <v>0</v>
      </c>
      <c r="S163" s="140">
        <v>0</v>
      </c>
      <c r="T163" s="141">
        <f t="shared" si="43"/>
        <v>0</v>
      </c>
      <c r="AR163" s="12" t="s">
        <v>219</v>
      </c>
      <c r="AT163" s="12" t="s">
        <v>216</v>
      </c>
      <c r="AU163" s="12" t="s">
        <v>144</v>
      </c>
      <c r="AY163" s="12" t="s">
        <v>115</v>
      </c>
      <c r="BE163" s="142">
        <f t="shared" si="44"/>
        <v>0</v>
      </c>
      <c r="BF163" s="142">
        <f t="shared" si="45"/>
        <v>0</v>
      </c>
      <c r="BG163" s="142">
        <f t="shared" si="46"/>
        <v>0</v>
      </c>
      <c r="BH163" s="142">
        <f t="shared" si="47"/>
        <v>0</v>
      </c>
      <c r="BI163" s="142">
        <f t="shared" si="48"/>
        <v>0</v>
      </c>
      <c r="BJ163" s="12" t="s">
        <v>78</v>
      </c>
      <c r="BK163" s="142">
        <f t="shared" si="49"/>
        <v>0</v>
      </c>
      <c r="BL163" s="12" t="s">
        <v>123</v>
      </c>
      <c r="BM163" s="12" t="s">
        <v>402</v>
      </c>
    </row>
    <row r="164" spans="2:65" s="1" customFormat="1" ht="16.5" customHeight="1">
      <c r="B164" s="130"/>
      <c r="C164" s="143" t="s">
        <v>403</v>
      </c>
      <c r="D164" s="143" t="s">
        <v>216</v>
      </c>
      <c r="E164" s="144" t="s">
        <v>404</v>
      </c>
      <c r="F164" s="145" t="s">
        <v>405</v>
      </c>
      <c r="G164" s="146" t="s">
        <v>282</v>
      </c>
      <c r="H164" s="147">
        <v>17</v>
      </c>
      <c r="I164" s="148"/>
      <c r="J164" s="149">
        <f t="shared" si="40"/>
        <v>0</v>
      </c>
      <c r="K164" s="145" t="s">
        <v>1</v>
      </c>
      <c r="L164" s="150"/>
      <c r="M164" s="151" t="s">
        <v>1</v>
      </c>
      <c r="N164" s="152" t="s">
        <v>44</v>
      </c>
      <c r="O164" s="45"/>
      <c r="P164" s="140">
        <f t="shared" si="41"/>
        <v>0</v>
      </c>
      <c r="Q164" s="140">
        <v>0</v>
      </c>
      <c r="R164" s="140">
        <f t="shared" si="42"/>
        <v>0</v>
      </c>
      <c r="S164" s="140">
        <v>0</v>
      </c>
      <c r="T164" s="141">
        <f t="shared" si="43"/>
        <v>0</v>
      </c>
      <c r="AR164" s="12" t="s">
        <v>219</v>
      </c>
      <c r="AT164" s="12" t="s">
        <v>216</v>
      </c>
      <c r="AU164" s="12" t="s">
        <v>144</v>
      </c>
      <c r="AY164" s="12" t="s">
        <v>115</v>
      </c>
      <c r="BE164" s="142">
        <f t="shared" si="44"/>
        <v>0</v>
      </c>
      <c r="BF164" s="142">
        <f t="shared" si="45"/>
        <v>0</v>
      </c>
      <c r="BG164" s="142">
        <f t="shared" si="46"/>
        <v>0</v>
      </c>
      <c r="BH164" s="142">
        <f t="shared" si="47"/>
        <v>0</v>
      </c>
      <c r="BI164" s="142">
        <f t="shared" si="48"/>
        <v>0</v>
      </c>
      <c r="BJ164" s="12" t="s">
        <v>78</v>
      </c>
      <c r="BK164" s="142">
        <f t="shared" si="49"/>
        <v>0</v>
      </c>
      <c r="BL164" s="12" t="s">
        <v>123</v>
      </c>
      <c r="BM164" s="12" t="s">
        <v>406</v>
      </c>
    </row>
    <row r="165" spans="2:65" s="1" customFormat="1" ht="16.5" customHeight="1">
      <c r="B165" s="130"/>
      <c r="C165" s="143" t="s">
        <v>407</v>
      </c>
      <c r="D165" s="143" t="s">
        <v>216</v>
      </c>
      <c r="E165" s="144" t="s">
        <v>408</v>
      </c>
      <c r="F165" s="145" t="s">
        <v>409</v>
      </c>
      <c r="G165" s="146" t="s">
        <v>282</v>
      </c>
      <c r="H165" s="147">
        <v>17</v>
      </c>
      <c r="I165" s="148"/>
      <c r="J165" s="149">
        <f t="shared" si="40"/>
        <v>0</v>
      </c>
      <c r="K165" s="145" t="s">
        <v>1</v>
      </c>
      <c r="L165" s="150"/>
      <c r="M165" s="151" t="s">
        <v>1</v>
      </c>
      <c r="N165" s="152" t="s">
        <v>44</v>
      </c>
      <c r="O165" s="45"/>
      <c r="P165" s="140">
        <f t="shared" si="41"/>
        <v>0</v>
      </c>
      <c r="Q165" s="140">
        <v>0</v>
      </c>
      <c r="R165" s="140">
        <f t="shared" si="42"/>
        <v>0</v>
      </c>
      <c r="S165" s="140">
        <v>0</v>
      </c>
      <c r="T165" s="141">
        <f t="shared" si="43"/>
        <v>0</v>
      </c>
      <c r="AR165" s="12" t="s">
        <v>219</v>
      </c>
      <c r="AT165" s="12" t="s">
        <v>216</v>
      </c>
      <c r="AU165" s="12" t="s">
        <v>144</v>
      </c>
      <c r="AY165" s="12" t="s">
        <v>115</v>
      </c>
      <c r="BE165" s="142">
        <f t="shared" si="44"/>
        <v>0</v>
      </c>
      <c r="BF165" s="142">
        <f t="shared" si="45"/>
        <v>0</v>
      </c>
      <c r="BG165" s="142">
        <f t="shared" si="46"/>
        <v>0</v>
      </c>
      <c r="BH165" s="142">
        <f t="shared" si="47"/>
        <v>0</v>
      </c>
      <c r="BI165" s="142">
        <f t="shared" si="48"/>
        <v>0</v>
      </c>
      <c r="BJ165" s="12" t="s">
        <v>78</v>
      </c>
      <c r="BK165" s="142">
        <f t="shared" si="49"/>
        <v>0</v>
      </c>
      <c r="BL165" s="12" t="s">
        <v>123</v>
      </c>
      <c r="BM165" s="12" t="s">
        <v>410</v>
      </c>
    </row>
    <row r="166" spans="2:63" s="10" customFormat="1" ht="20.85" customHeight="1">
      <c r="B166" s="117"/>
      <c r="D166" s="118" t="s">
        <v>72</v>
      </c>
      <c r="E166" s="128" t="s">
        <v>411</v>
      </c>
      <c r="F166" s="128" t="s">
        <v>412</v>
      </c>
      <c r="I166" s="120"/>
      <c r="J166" s="129">
        <f>BK166</f>
        <v>0</v>
      </c>
      <c r="L166" s="117"/>
      <c r="M166" s="122"/>
      <c r="N166" s="123"/>
      <c r="O166" s="123"/>
      <c r="P166" s="124">
        <f>SUM(P167:P173)</f>
        <v>0</v>
      </c>
      <c r="Q166" s="123"/>
      <c r="R166" s="124">
        <f>SUM(R167:R173)</f>
        <v>1.3060800000000001</v>
      </c>
      <c r="S166" s="123"/>
      <c r="T166" s="125">
        <f>SUM(T167:T173)</f>
        <v>0</v>
      </c>
      <c r="AR166" s="118" t="s">
        <v>78</v>
      </c>
      <c r="AT166" s="126" t="s">
        <v>72</v>
      </c>
      <c r="AU166" s="126" t="s">
        <v>80</v>
      </c>
      <c r="AY166" s="118" t="s">
        <v>115</v>
      </c>
      <c r="BK166" s="127">
        <f>SUM(BK167:BK173)</f>
        <v>0</v>
      </c>
    </row>
    <row r="167" spans="2:65" s="1" customFormat="1" ht="16.5" customHeight="1">
      <c r="B167" s="130"/>
      <c r="C167" s="131" t="s">
        <v>413</v>
      </c>
      <c r="D167" s="131" t="s">
        <v>118</v>
      </c>
      <c r="E167" s="132" t="s">
        <v>414</v>
      </c>
      <c r="F167" s="133" t="s">
        <v>415</v>
      </c>
      <c r="G167" s="134" t="s">
        <v>282</v>
      </c>
      <c r="H167" s="135">
        <v>24</v>
      </c>
      <c r="I167" s="136"/>
      <c r="J167" s="137">
        <f aca="true" t="shared" si="50" ref="J167:J173">ROUND(I167*H167,2)</f>
        <v>0</v>
      </c>
      <c r="K167" s="133" t="s">
        <v>343</v>
      </c>
      <c r="L167" s="26"/>
      <c r="M167" s="138" t="s">
        <v>1</v>
      </c>
      <c r="N167" s="139" t="s">
        <v>44</v>
      </c>
      <c r="O167" s="45"/>
      <c r="P167" s="140">
        <f aca="true" t="shared" si="51" ref="P167:P173">O167*H167</f>
        <v>0</v>
      </c>
      <c r="Q167" s="140">
        <v>0.00061</v>
      </c>
      <c r="R167" s="140">
        <f aca="true" t="shared" si="52" ref="R167:R173">Q167*H167</f>
        <v>0.01464</v>
      </c>
      <c r="S167" s="140">
        <v>0</v>
      </c>
      <c r="T167" s="141">
        <f aca="true" t="shared" si="53" ref="T167:T173">S167*H167</f>
        <v>0</v>
      </c>
      <c r="AR167" s="12" t="s">
        <v>207</v>
      </c>
      <c r="AT167" s="12" t="s">
        <v>118</v>
      </c>
      <c r="AU167" s="12" t="s">
        <v>144</v>
      </c>
      <c r="AY167" s="12" t="s">
        <v>115</v>
      </c>
      <c r="BE167" s="142">
        <f aca="true" t="shared" si="54" ref="BE167:BE173">IF(N167="základní",J167,0)</f>
        <v>0</v>
      </c>
      <c r="BF167" s="142">
        <f aca="true" t="shared" si="55" ref="BF167:BF173">IF(N167="snížená",J167,0)</f>
        <v>0</v>
      </c>
      <c r="BG167" s="142">
        <f aca="true" t="shared" si="56" ref="BG167:BG173">IF(N167="zákl. přenesená",J167,0)</f>
        <v>0</v>
      </c>
      <c r="BH167" s="142">
        <f aca="true" t="shared" si="57" ref="BH167:BH173">IF(N167="sníž. přenesená",J167,0)</f>
        <v>0</v>
      </c>
      <c r="BI167" s="142">
        <f aca="true" t="shared" si="58" ref="BI167:BI173">IF(N167="nulová",J167,0)</f>
        <v>0</v>
      </c>
      <c r="BJ167" s="12" t="s">
        <v>78</v>
      </c>
      <c r="BK167" s="142">
        <f aca="true" t="shared" si="59" ref="BK167:BK173">ROUND(I167*H167,2)</f>
        <v>0</v>
      </c>
      <c r="BL167" s="12" t="s">
        <v>207</v>
      </c>
      <c r="BM167" s="12" t="s">
        <v>416</v>
      </c>
    </row>
    <row r="168" spans="2:65" s="1" customFormat="1" ht="16.5" customHeight="1">
      <c r="B168" s="130"/>
      <c r="C168" s="143" t="s">
        <v>417</v>
      </c>
      <c r="D168" s="143" t="s">
        <v>216</v>
      </c>
      <c r="E168" s="144" t="s">
        <v>418</v>
      </c>
      <c r="F168" s="145" t="s">
        <v>419</v>
      </c>
      <c r="G168" s="146" t="s">
        <v>282</v>
      </c>
      <c r="H168" s="147">
        <v>24</v>
      </c>
      <c r="I168" s="148"/>
      <c r="J168" s="149">
        <f t="shared" si="50"/>
        <v>0</v>
      </c>
      <c r="K168" s="145" t="s">
        <v>343</v>
      </c>
      <c r="L168" s="150"/>
      <c r="M168" s="151" t="s">
        <v>1</v>
      </c>
      <c r="N168" s="152" t="s">
        <v>44</v>
      </c>
      <c r="O168" s="45"/>
      <c r="P168" s="140">
        <f t="shared" si="51"/>
        <v>0</v>
      </c>
      <c r="Q168" s="140">
        <v>0.00116</v>
      </c>
      <c r="R168" s="140">
        <f t="shared" si="52"/>
        <v>0.02784</v>
      </c>
      <c r="S168" s="140">
        <v>0</v>
      </c>
      <c r="T168" s="141">
        <f t="shared" si="53"/>
        <v>0</v>
      </c>
      <c r="AR168" s="12" t="s">
        <v>321</v>
      </c>
      <c r="AT168" s="12" t="s">
        <v>216</v>
      </c>
      <c r="AU168" s="12" t="s">
        <v>144</v>
      </c>
      <c r="AY168" s="12" t="s">
        <v>115</v>
      </c>
      <c r="BE168" s="142">
        <f t="shared" si="54"/>
        <v>0</v>
      </c>
      <c r="BF168" s="142">
        <f t="shared" si="55"/>
        <v>0</v>
      </c>
      <c r="BG168" s="142">
        <f t="shared" si="56"/>
        <v>0</v>
      </c>
      <c r="BH168" s="142">
        <f t="shared" si="57"/>
        <v>0</v>
      </c>
      <c r="BI168" s="142">
        <f t="shared" si="58"/>
        <v>0</v>
      </c>
      <c r="BJ168" s="12" t="s">
        <v>78</v>
      </c>
      <c r="BK168" s="142">
        <f t="shared" si="59"/>
        <v>0</v>
      </c>
      <c r="BL168" s="12" t="s">
        <v>207</v>
      </c>
      <c r="BM168" s="12" t="s">
        <v>420</v>
      </c>
    </row>
    <row r="169" spans="2:65" s="1" customFormat="1" ht="16.5" customHeight="1">
      <c r="B169" s="130"/>
      <c r="C169" s="131" t="s">
        <v>421</v>
      </c>
      <c r="D169" s="131" t="s">
        <v>118</v>
      </c>
      <c r="E169" s="132" t="s">
        <v>422</v>
      </c>
      <c r="F169" s="133" t="s">
        <v>423</v>
      </c>
      <c r="G169" s="134" t="s">
        <v>142</v>
      </c>
      <c r="H169" s="135">
        <v>96</v>
      </c>
      <c r="I169" s="136"/>
      <c r="J169" s="137">
        <f t="shared" si="50"/>
        <v>0</v>
      </c>
      <c r="K169" s="133" t="s">
        <v>343</v>
      </c>
      <c r="L169" s="26"/>
      <c r="M169" s="138" t="s">
        <v>1</v>
      </c>
      <c r="N169" s="139" t="s">
        <v>44</v>
      </c>
      <c r="O169" s="45"/>
      <c r="P169" s="140">
        <f t="shared" si="51"/>
        <v>0</v>
      </c>
      <c r="Q169" s="140">
        <v>0</v>
      </c>
      <c r="R169" s="140">
        <f t="shared" si="52"/>
        <v>0</v>
      </c>
      <c r="S169" s="140">
        <v>0</v>
      </c>
      <c r="T169" s="141">
        <f t="shared" si="53"/>
        <v>0</v>
      </c>
      <c r="AR169" s="12" t="s">
        <v>123</v>
      </c>
      <c r="AT169" s="12" t="s">
        <v>118</v>
      </c>
      <c r="AU169" s="12" t="s">
        <v>144</v>
      </c>
      <c r="AY169" s="12" t="s">
        <v>115</v>
      </c>
      <c r="BE169" s="142">
        <f t="shared" si="54"/>
        <v>0</v>
      </c>
      <c r="BF169" s="142">
        <f t="shared" si="55"/>
        <v>0</v>
      </c>
      <c r="BG169" s="142">
        <f t="shared" si="56"/>
        <v>0</v>
      </c>
      <c r="BH169" s="142">
        <f t="shared" si="57"/>
        <v>0</v>
      </c>
      <c r="BI169" s="142">
        <f t="shared" si="58"/>
        <v>0</v>
      </c>
      <c r="BJ169" s="12" t="s">
        <v>78</v>
      </c>
      <c r="BK169" s="142">
        <f t="shared" si="59"/>
        <v>0</v>
      </c>
      <c r="BL169" s="12" t="s">
        <v>123</v>
      </c>
      <c r="BM169" s="12" t="s">
        <v>424</v>
      </c>
    </row>
    <row r="170" spans="2:65" s="1" customFormat="1" ht="16.5" customHeight="1">
      <c r="B170" s="130"/>
      <c r="C170" s="143" t="s">
        <v>425</v>
      </c>
      <c r="D170" s="143" t="s">
        <v>216</v>
      </c>
      <c r="E170" s="144" t="s">
        <v>426</v>
      </c>
      <c r="F170" s="145" t="s">
        <v>427</v>
      </c>
      <c r="G170" s="146" t="s">
        <v>142</v>
      </c>
      <c r="H170" s="147">
        <v>96</v>
      </c>
      <c r="I170" s="148"/>
      <c r="J170" s="149">
        <f t="shared" si="50"/>
        <v>0</v>
      </c>
      <c r="K170" s="145" t="s">
        <v>343</v>
      </c>
      <c r="L170" s="150"/>
      <c r="M170" s="151" t="s">
        <v>1</v>
      </c>
      <c r="N170" s="152" t="s">
        <v>44</v>
      </c>
      <c r="O170" s="45"/>
      <c r="P170" s="140">
        <f t="shared" si="51"/>
        <v>0</v>
      </c>
      <c r="Q170" s="140">
        <v>0.013</v>
      </c>
      <c r="R170" s="140">
        <f t="shared" si="52"/>
        <v>1.248</v>
      </c>
      <c r="S170" s="140">
        <v>0</v>
      </c>
      <c r="T170" s="141">
        <f t="shared" si="53"/>
        <v>0</v>
      </c>
      <c r="AR170" s="12" t="s">
        <v>219</v>
      </c>
      <c r="AT170" s="12" t="s">
        <v>216</v>
      </c>
      <c r="AU170" s="12" t="s">
        <v>144</v>
      </c>
      <c r="AY170" s="12" t="s">
        <v>115</v>
      </c>
      <c r="BE170" s="142">
        <f t="shared" si="54"/>
        <v>0</v>
      </c>
      <c r="BF170" s="142">
        <f t="shared" si="55"/>
        <v>0</v>
      </c>
      <c r="BG170" s="142">
        <f t="shared" si="56"/>
        <v>0</v>
      </c>
      <c r="BH170" s="142">
        <f t="shared" si="57"/>
        <v>0</v>
      </c>
      <c r="BI170" s="142">
        <f t="shared" si="58"/>
        <v>0</v>
      </c>
      <c r="BJ170" s="12" t="s">
        <v>78</v>
      </c>
      <c r="BK170" s="142">
        <f t="shared" si="59"/>
        <v>0</v>
      </c>
      <c r="BL170" s="12" t="s">
        <v>123</v>
      </c>
      <c r="BM170" s="12" t="s">
        <v>428</v>
      </c>
    </row>
    <row r="171" spans="2:65" s="1" customFormat="1" ht="16.5" customHeight="1">
      <c r="B171" s="130"/>
      <c r="C171" s="131" t="s">
        <v>429</v>
      </c>
      <c r="D171" s="131" t="s">
        <v>118</v>
      </c>
      <c r="E171" s="132" t="s">
        <v>430</v>
      </c>
      <c r="F171" s="133" t="s">
        <v>431</v>
      </c>
      <c r="G171" s="134" t="s">
        <v>282</v>
      </c>
      <c r="H171" s="135">
        <v>24</v>
      </c>
      <c r="I171" s="136"/>
      <c r="J171" s="137">
        <f t="shared" si="50"/>
        <v>0</v>
      </c>
      <c r="K171" s="133" t="s">
        <v>343</v>
      </c>
      <c r="L171" s="26"/>
      <c r="M171" s="138" t="s">
        <v>1</v>
      </c>
      <c r="N171" s="139" t="s">
        <v>44</v>
      </c>
      <c r="O171" s="45"/>
      <c r="P171" s="140">
        <f t="shared" si="51"/>
        <v>0</v>
      </c>
      <c r="Q171" s="140">
        <v>0</v>
      </c>
      <c r="R171" s="140">
        <f t="shared" si="52"/>
        <v>0</v>
      </c>
      <c r="S171" s="140">
        <v>0</v>
      </c>
      <c r="T171" s="141">
        <f t="shared" si="53"/>
        <v>0</v>
      </c>
      <c r="AR171" s="12" t="s">
        <v>123</v>
      </c>
      <c r="AT171" s="12" t="s">
        <v>118</v>
      </c>
      <c r="AU171" s="12" t="s">
        <v>144</v>
      </c>
      <c r="AY171" s="12" t="s">
        <v>115</v>
      </c>
      <c r="BE171" s="142">
        <f t="shared" si="54"/>
        <v>0</v>
      </c>
      <c r="BF171" s="142">
        <f t="shared" si="55"/>
        <v>0</v>
      </c>
      <c r="BG171" s="142">
        <f t="shared" si="56"/>
        <v>0</v>
      </c>
      <c r="BH171" s="142">
        <f t="shared" si="57"/>
        <v>0</v>
      </c>
      <c r="BI171" s="142">
        <f t="shared" si="58"/>
        <v>0</v>
      </c>
      <c r="BJ171" s="12" t="s">
        <v>78</v>
      </c>
      <c r="BK171" s="142">
        <f t="shared" si="59"/>
        <v>0</v>
      </c>
      <c r="BL171" s="12" t="s">
        <v>123</v>
      </c>
      <c r="BM171" s="12" t="s">
        <v>432</v>
      </c>
    </row>
    <row r="172" spans="2:65" s="1" customFormat="1" ht="16.5" customHeight="1">
      <c r="B172" s="130"/>
      <c r="C172" s="143" t="s">
        <v>433</v>
      </c>
      <c r="D172" s="143" t="s">
        <v>216</v>
      </c>
      <c r="E172" s="144" t="s">
        <v>434</v>
      </c>
      <c r="F172" s="145" t="s">
        <v>435</v>
      </c>
      <c r="G172" s="146" t="s">
        <v>282</v>
      </c>
      <c r="H172" s="147">
        <v>24</v>
      </c>
      <c r="I172" s="148"/>
      <c r="J172" s="149">
        <f t="shared" si="50"/>
        <v>0</v>
      </c>
      <c r="K172" s="145" t="s">
        <v>343</v>
      </c>
      <c r="L172" s="150"/>
      <c r="M172" s="151" t="s">
        <v>1</v>
      </c>
      <c r="N172" s="152" t="s">
        <v>44</v>
      </c>
      <c r="O172" s="45"/>
      <c r="P172" s="140">
        <f t="shared" si="51"/>
        <v>0</v>
      </c>
      <c r="Q172" s="140">
        <v>0.00065</v>
      </c>
      <c r="R172" s="140">
        <f t="shared" si="52"/>
        <v>0.0156</v>
      </c>
      <c r="S172" s="140">
        <v>0</v>
      </c>
      <c r="T172" s="141">
        <f t="shared" si="53"/>
        <v>0</v>
      </c>
      <c r="AR172" s="12" t="s">
        <v>219</v>
      </c>
      <c r="AT172" s="12" t="s">
        <v>216</v>
      </c>
      <c r="AU172" s="12" t="s">
        <v>144</v>
      </c>
      <c r="AY172" s="12" t="s">
        <v>115</v>
      </c>
      <c r="BE172" s="142">
        <f t="shared" si="54"/>
        <v>0</v>
      </c>
      <c r="BF172" s="142">
        <f t="shared" si="55"/>
        <v>0</v>
      </c>
      <c r="BG172" s="142">
        <f t="shared" si="56"/>
        <v>0</v>
      </c>
      <c r="BH172" s="142">
        <f t="shared" si="57"/>
        <v>0</v>
      </c>
      <c r="BI172" s="142">
        <f t="shared" si="58"/>
        <v>0</v>
      </c>
      <c r="BJ172" s="12" t="s">
        <v>78</v>
      </c>
      <c r="BK172" s="142">
        <f t="shared" si="59"/>
        <v>0</v>
      </c>
      <c r="BL172" s="12" t="s">
        <v>123</v>
      </c>
      <c r="BM172" s="12" t="s">
        <v>436</v>
      </c>
    </row>
    <row r="173" spans="2:65" s="1" customFormat="1" ht="16.5" customHeight="1">
      <c r="B173" s="130"/>
      <c r="C173" s="131" t="s">
        <v>437</v>
      </c>
      <c r="D173" s="131" t="s">
        <v>118</v>
      </c>
      <c r="E173" s="132" t="s">
        <v>438</v>
      </c>
      <c r="F173" s="133" t="s">
        <v>439</v>
      </c>
      <c r="G173" s="134" t="s">
        <v>311</v>
      </c>
      <c r="H173" s="135">
        <v>24</v>
      </c>
      <c r="I173" s="136"/>
      <c r="J173" s="137">
        <f t="shared" si="50"/>
        <v>0</v>
      </c>
      <c r="K173" s="133" t="s">
        <v>1</v>
      </c>
      <c r="L173" s="26"/>
      <c r="M173" s="138" t="s">
        <v>1</v>
      </c>
      <c r="N173" s="139" t="s">
        <v>44</v>
      </c>
      <c r="O173" s="45"/>
      <c r="P173" s="140">
        <f t="shared" si="51"/>
        <v>0</v>
      </c>
      <c r="Q173" s="140">
        <v>0</v>
      </c>
      <c r="R173" s="140">
        <f t="shared" si="52"/>
        <v>0</v>
      </c>
      <c r="S173" s="140">
        <v>0</v>
      </c>
      <c r="T173" s="141">
        <f t="shared" si="53"/>
        <v>0</v>
      </c>
      <c r="AR173" s="12" t="s">
        <v>123</v>
      </c>
      <c r="AT173" s="12" t="s">
        <v>118</v>
      </c>
      <c r="AU173" s="12" t="s">
        <v>144</v>
      </c>
      <c r="AY173" s="12" t="s">
        <v>115</v>
      </c>
      <c r="BE173" s="142">
        <f t="shared" si="54"/>
        <v>0</v>
      </c>
      <c r="BF173" s="142">
        <f t="shared" si="55"/>
        <v>0</v>
      </c>
      <c r="BG173" s="142">
        <f t="shared" si="56"/>
        <v>0</v>
      </c>
      <c r="BH173" s="142">
        <f t="shared" si="57"/>
        <v>0</v>
      </c>
      <c r="BI173" s="142">
        <f t="shared" si="58"/>
        <v>0</v>
      </c>
      <c r="BJ173" s="12" t="s">
        <v>78</v>
      </c>
      <c r="BK173" s="142">
        <f t="shared" si="59"/>
        <v>0</v>
      </c>
      <c r="BL173" s="12" t="s">
        <v>123</v>
      </c>
      <c r="BM173" s="12" t="s">
        <v>440</v>
      </c>
    </row>
    <row r="174" spans="2:63" s="10" customFormat="1" ht="20.85" customHeight="1">
      <c r="B174" s="117"/>
      <c r="D174" s="118" t="s">
        <v>72</v>
      </c>
      <c r="E174" s="128" t="s">
        <v>441</v>
      </c>
      <c r="F174" s="128" t="s">
        <v>442</v>
      </c>
      <c r="I174" s="120"/>
      <c r="J174" s="129">
        <f>BK174</f>
        <v>0</v>
      </c>
      <c r="L174" s="117"/>
      <c r="M174" s="122"/>
      <c r="N174" s="123"/>
      <c r="O174" s="123"/>
      <c r="P174" s="124">
        <f>SUM(P175:P228)</f>
        <v>0</v>
      </c>
      <c r="Q174" s="123"/>
      <c r="R174" s="124">
        <f>SUM(R175:R228)</f>
        <v>5.645160000000001</v>
      </c>
      <c r="S174" s="123"/>
      <c r="T174" s="125">
        <f>SUM(T175:T228)</f>
        <v>0</v>
      </c>
      <c r="AR174" s="118" t="s">
        <v>78</v>
      </c>
      <c r="AT174" s="126" t="s">
        <v>72</v>
      </c>
      <c r="AU174" s="126" t="s">
        <v>80</v>
      </c>
      <c r="AY174" s="118" t="s">
        <v>115</v>
      </c>
      <c r="BK174" s="127">
        <f>SUM(BK175:BK228)</f>
        <v>0</v>
      </c>
    </row>
    <row r="175" spans="2:65" s="1" customFormat="1" ht="16.5" customHeight="1">
      <c r="B175" s="130"/>
      <c r="C175" s="131" t="s">
        <v>443</v>
      </c>
      <c r="D175" s="131" t="s">
        <v>118</v>
      </c>
      <c r="E175" s="132" t="s">
        <v>444</v>
      </c>
      <c r="F175" s="133" t="s">
        <v>445</v>
      </c>
      <c r="G175" s="134" t="s">
        <v>142</v>
      </c>
      <c r="H175" s="135">
        <v>56</v>
      </c>
      <c r="I175" s="136"/>
      <c r="J175" s="137">
        <f aca="true" t="shared" si="60" ref="J175:J206">ROUND(I175*H175,2)</f>
        <v>0</v>
      </c>
      <c r="K175" s="133" t="s">
        <v>122</v>
      </c>
      <c r="L175" s="26"/>
      <c r="M175" s="138" t="s">
        <v>1</v>
      </c>
      <c r="N175" s="139" t="s">
        <v>44</v>
      </c>
      <c r="O175" s="45"/>
      <c r="P175" s="140">
        <f aca="true" t="shared" si="61" ref="P175:P206">O175*H175</f>
        <v>0</v>
      </c>
      <c r="Q175" s="140">
        <v>0</v>
      </c>
      <c r="R175" s="140">
        <f aca="true" t="shared" si="62" ref="R175:R206">Q175*H175</f>
        <v>0</v>
      </c>
      <c r="S175" s="140">
        <v>0</v>
      </c>
      <c r="T175" s="141">
        <f aca="true" t="shared" si="63" ref="T175:T206">S175*H175</f>
        <v>0</v>
      </c>
      <c r="AR175" s="12" t="s">
        <v>123</v>
      </c>
      <c r="AT175" s="12" t="s">
        <v>118</v>
      </c>
      <c r="AU175" s="12" t="s">
        <v>144</v>
      </c>
      <c r="AY175" s="12" t="s">
        <v>115</v>
      </c>
      <c r="BE175" s="142">
        <f aca="true" t="shared" si="64" ref="BE175:BE206">IF(N175="základní",J175,0)</f>
        <v>0</v>
      </c>
      <c r="BF175" s="142">
        <f aca="true" t="shared" si="65" ref="BF175:BF206">IF(N175="snížená",J175,0)</f>
        <v>0</v>
      </c>
      <c r="BG175" s="142">
        <f aca="true" t="shared" si="66" ref="BG175:BG206">IF(N175="zákl. přenesená",J175,0)</f>
        <v>0</v>
      </c>
      <c r="BH175" s="142">
        <f aca="true" t="shared" si="67" ref="BH175:BH206">IF(N175="sníž. přenesená",J175,0)</f>
        <v>0</v>
      </c>
      <c r="BI175" s="142">
        <f aca="true" t="shared" si="68" ref="BI175:BI206">IF(N175="nulová",J175,0)</f>
        <v>0</v>
      </c>
      <c r="BJ175" s="12" t="s">
        <v>78</v>
      </c>
      <c r="BK175" s="142">
        <f aca="true" t="shared" si="69" ref="BK175:BK206">ROUND(I175*H175,2)</f>
        <v>0</v>
      </c>
      <c r="BL175" s="12" t="s">
        <v>123</v>
      </c>
      <c r="BM175" s="12" t="s">
        <v>446</v>
      </c>
    </row>
    <row r="176" spans="2:65" s="1" customFormat="1" ht="16.5" customHeight="1">
      <c r="B176" s="130"/>
      <c r="C176" s="143" t="s">
        <v>447</v>
      </c>
      <c r="D176" s="143" t="s">
        <v>216</v>
      </c>
      <c r="E176" s="144" t="s">
        <v>448</v>
      </c>
      <c r="F176" s="145" t="s">
        <v>449</v>
      </c>
      <c r="G176" s="146" t="s">
        <v>142</v>
      </c>
      <c r="H176" s="147">
        <v>56</v>
      </c>
      <c r="I176" s="148"/>
      <c r="J176" s="149">
        <f t="shared" si="60"/>
        <v>0</v>
      </c>
      <c r="K176" s="145" t="s">
        <v>122</v>
      </c>
      <c r="L176" s="150"/>
      <c r="M176" s="151" t="s">
        <v>1</v>
      </c>
      <c r="N176" s="152" t="s">
        <v>44</v>
      </c>
      <c r="O176" s="45"/>
      <c r="P176" s="140">
        <f t="shared" si="61"/>
        <v>0</v>
      </c>
      <c r="Q176" s="140">
        <v>0.028</v>
      </c>
      <c r="R176" s="140">
        <f t="shared" si="62"/>
        <v>1.568</v>
      </c>
      <c r="S176" s="140">
        <v>0</v>
      </c>
      <c r="T176" s="141">
        <f t="shared" si="63"/>
        <v>0</v>
      </c>
      <c r="AR176" s="12" t="s">
        <v>219</v>
      </c>
      <c r="AT176" s="12" t="s">
        <v>216</v>
      </c>
      <c r="AU176" s="12" t="s">
        <v>144</v>
      </c>
      <c r="AY176" s="12" t="s">
        <v>115</v>
      </c>
      <c r="BE176" s="142">
        <f t="shared" si="64"/>
        <v>0</v>
      </c>
      <c r="BF176" s="142">
        <f t="shared" si="65"/>
        <v>0</v>
      </c>
      <c r="BG176" s="142">
        <f t="shared" si="66"/>
        <v>0</v>
      </c>
      <c r="BH176" s="142">
        <f t="shared" si="67"/>
        <v>0</v>
      </c>
      <c r="BI176" s="142">
        <f t="shared" si="68"/>
        <v>0</v>
      </c>
      <c r="BJ176" s="12" t="s">
        <v>78</v>
      </c>
      <c r="BK176" s="142">
        <f t="shared" si="69"/>
        <v>0</v>
      </c>
      <c r="BL176" s="12" t="s">
        <v>123</v>
      </c>
      <c r="BM176" s="12" t="s">
        <v>450</v>
      </c>
    </row>
    <row r="177" spans="2:65" s="1" customFormat="1" ht="16.5" customHeight="1">
      <c r="B177" s="130"/>
      <c r="C177" s="131" t="s">
        <v>451</v>
      </c>
      <c r="D177" s="131" t="s">
        <v>118</v>
      </c>
      <c r="E177" s="132" t="s">
        <v>452</v>
      </c>
      <c r="F177" s="133" t="s">
        <v>453</v>
      </c>
      <c r="G177" s="134" t="s">
        <v>282</v>
      </c>
      <c r="H177" s="135">
        <v>4</v>
      </c>
      <c r="I177" s="136"/>
      <c r="J177" s="137">
        <f t="shared" si="60"/>
        <v>0</v>
      </c>
      <c r="K177" s="133" t="s">
        <v>122</v>
      </c>
      <c r="L177" s="26"/>
      <c r="M177" s="138" t="s">
        <v>1</v>
      </c>
      <c r="N177" s="139" t="s">
        <v>44</v>
      </c>
      <c r="O177" s="45"/>
      <c r="P177" s="140">
        <f t="shared" si="61"/>
        <v>0</v>
      </c>
      <c r="Q177" s="140">
        <v>0.00296</v>
      </c>
      <c r="R177" s="140">
        <f t="shared" si="62"/>
        <v>0.01184</v>
      </c>
      <c r="S177" s="140">
        <v>0</v>
      </c>
      <c r="T177" s="141">
        <f t="shared" si="63"/>
        <v>0</v>
      </c>
      <c r="AR177" s="12" t="s">
        <v>123</v>
      </c>
      <c r="AT177" s="12" t="s">
        <v>118</v>
      </c>
      <c r="AU177" s="12" t="s">
        <v>144</v>
      </c>
      <c r="AY177" s="12" t="s">
        <v>115</v>
      </c>
      <c r="BE177" s="142">
        <f t="shared" si="64"/>
        <v>0</v>
      </c>
      <c r="BF177" s="142">
        <f t="shared" si="65"/>
        <v>0</v>
      </c>
      <c r="BG177" s="142">
        <f t="shared" si="66"/>
        <v>0</v>
      </c>
      <c r="BH177" s="142">
        <f t="shared" si="67"/>
        <v>0</v>
      </c>
      <c r="BI177" s="142">
        <f t="shared" si="68"/>
        <v>0</v>
      </c>
      <c r="BJ177" s="12" t="s">
        <v>78</v>
      </c>
      <c r="BK177" s="142">
        <f t="shared" si="69"/>
        <v>0</v>
      </c>
      <c r="BL177" s="12" t="s">
        <v>123</v>
      </c>
      <c r="BM177" s="12" t="s">
        <v>454</v>
      </c>
    </row>
    <row r="178" spans="2:65" s="1" customFormat="1" ht="16.5" customHeight="1">
      <c r="B178" s="130"/>
      <c r="C178" s="143" t="s">
        <v>455</v>
      </c>
      <c r="D178" s="143" t="s">
        <v>216</v>
      </c>
      <c r="E178" s="144" t="s">
        <v>456</v>
      </c>
      <c r="F178" s="145" t="s">
        <v>457</v>
      </c>
      <c r="G178" s="146" t="s">
        <v>311</v>
      </c>
      <c r="H178" s="147">
        <v>4</v>
      </c>
      <c r="I178" s="148"/>
      <c r="J178" s="149">
        <f t="shared" si="60"/>
        <v>0</v>
      </c>
      <c r="K178" s="145" t="s">
        <v>1</v>
      </c>
      <c r="L178" s="150"/>
      <c r="M178" s="151" t="s">
        <v>1</v>
      </c>
      <c r="N178" s="152" t="s">
        <v>44</v>
      </c>
      <c r="O178" s="45"/>
      <c r="P178" s="140">
        <f t="shared" si="61"/>
        <v>0</v>
      </c>
      <c r="Q178" s="140">
        <v>0</v>
      </c>
      <c r="R178" s="140">
        <f t="shared" si="62"/>
        <v>0</v>
      </c>
      <c r="S178" s="140">
        <v>0</v>
      </c>
      <c r="T178" s="141">
        <f t="shared" si="63"/>
        <v>0</v>
      </c>
      <c r="AR178" s="12" t="s">
        <v>219</v>
      </c>
      <c r="AT178" s="12" t="s">
        <v>216</v>
      </c>
      <c r="AU178" s="12" t="s">
        <v>144</v>
      </c>
      <c r="AY178" s="12" t="s">
        <v>115</v>
      </c>
      <c r="BE178" s="142">
        <f t="shared" si="64"/>
        <v>0</v>
      </c>
      <c r="BF178" s="142">
        <f t="shared" si="65"/>
        <v>0</v>
      </c>
      <c r="BG178" s="142">
        <f t="shared" si="66"/>
        <v>0</v>
      </c>
      <c r="BH178" s="142">
        <f t="shared" si="67"/>
        <v>0</v>
      </c>
      <c r="BI178" s="142">
        <f t="shared" si="68"/>
        <v>0</v>
      </c>
      <c r="BJ178" s="12" t="s">
        <v>78</v>
      </c>
      <c r="BK178" s="142">
        <f t="shared" si="69"/>
        <v>0</v>
      </c>
      <c r="BL178" s="12" t="s">
        <v>123</v>
      </c>
      <c r="BM178" s="12" t="s">
        <v>458</v>
      </c>
    </row>
    <row r="179" spans="2:65" s="1" customFormat="1" ht="16.5" customHeight="1">
      <c r="B179" s="130"/>
      <c r="C179" s="143" t="s">
        <v>459</v>
      </c>
      <c r="D179" s="143" t="s">
        <v>216</v>
      </c>
      <c r="E179" s="144" t="s">
        <v>460</v>
      </c>
      <c r="F179" s="145" t="s">
        <v>461</v>
      </c>
      <c r="G179" s="146" t="s">
        <v>311</v>
      </c>
      <c r="H179" s="147">
        <v>4</v>
      </c>
      <c r="I179" s="148"/>
      <c r="J179" s="149">
        <f t="shared" si="60"/>
        <v>0</v>
      </c>
      <c r="K179" s="145" t="s">
        <v>1</v>
      </c>
      <c r="L179" s="150"/>
      <c r="M179" s="151" t="s">
        <v>1</v>
      </c>
      <c r="N179" s="152" t="s">
        <v>44</v>
      </c>
      <c r="O179" s="45"/>
      <c r="P179" s="140">
        <f t="shared" si="61"/>
        <v>0</v>
      </c>
      <c r="Q179" s="140">
        <v>0</v>
      </c>
      <c r="R179" s="140">
        <f t="shared" si="62"/>
        <v>0</v>
      </c>
      <c r="S179" s="140">
        <v>0</v>
      </c>
      <c r="T179" s="141">
        <f t="shared" si="63"/>
        <v>0</v>
      </c>
      <c r="AR179" s="12" t="s">
        <v>219</v>
      </c>
      <c r="AT179" s="12" t="s">
        <v>216</v>
      </c>
      <c r="AU179" s="12" t="s">
        <v>144</v>
      </c>
      <c r="AY179" s="12" t="s">
        <v>115</v>
      </c>
      <c r="BE179" s="142">
        <f t="shared" si="64"/>
        <v>0</v>
      </c>
      <c r="BF179" s="142">
        <f t="shared" si="65"/>
        <v>0</v>
      </c>
      <c r="BG179" s="142">
        <f t="shared" si="66"/>
        <v>0</v>
      </c>
      <c r="BH179" s="142">
        <f t="shared" si="67"/>
        <v>0</v>
      </c>
      <c r="BI179" s="142">
        <f t="shared" si="68"/>
        <v>0</v>
      </c>
      <c r="BJ179" s="12" t="s">
        <v>78</v>
      </c>
      <c r="BK179" s="142">
        <f t="shared" si="69"/>
        <v>0</v>
      </c>
      <c r="BL179" s="12" t="s">
        <v>123</v>
      </c>
      <c r="BM179" s="12" t="s">
        <v>462</v>
      </c>
    </row>
    <row r="180" spans="2:65" s="1" customFormat="1" ht="16.5" customHeight="1">
      <c r="B180" s="130"/>
      <c r="C180" s="131" t="s">
        <v>463</v>
      </c>
      <c r="D180" s="131" t="s">
        <v>118</v>
      </c>
      <c r="E180" s="132" t="s">
        <v>464</v>
      </c>
      <c r="F180" s="133" t="s">
        <v>465</v>
      </c>
      <c r="G180" s="134" t="s">
        <v>311</v>
      </c>
      <c r="H180" s="135">
        <v>4</v>
      </c>
      <c r="I180" s="136"/>
      <c r="J180" s="137">
        <f t="shared" si="60"/>
        <v>0</v>
      </c>
      <c r="K180" s="133" t="s">
        <v>1</v>
      </c>
      <c r="L180" s="26"/>
      <c r="M180" s="138" t="s">
        <v>1</v>
      </c>
      <c r="N180" s="139" t="s">
        <v>44</v>
      </c>
      <c r="O180" s="45"/>
      <c r="P180" s="140">
        <f t="shared" si="61"/>
        <v>0</v>
      </c>
      <c r="Q180" s="140">
        <v>0</v>
      </c>
      <c r="R180" s="140">
        <f t="shared" si="62"/>
        <v>0</v>
      </c>
      <c r="S180" s="140">
        <v>0</v>
      </c>
      <c r="T180" s="141">
        <f t="shared" si="63"/>
        <v>0</v>
      </c>
      <c r="AR180" s="12" t="s">
        <v>123</v>
      </c>
      <c r="AT180" s="12" t="s">
        <v>118</v>
      </c>
      <c r="AU180" s="12" t="s">
        <v>144</v>
      </c>
      <c r="AY180" s="12" t="s">
        <v>115</v>
      </c>
      <c r="BE180" s="142">
        <f t="shared" si="64"/>
        <v>0</v>
      </c>
      <c r="BF180" s="142">
        <f t="shared" si="65"/>
        <v>0</v>
      </c>
      <c r="BG180" s="142">
        <f t="shared" si="66"/>
        <v>0</v>
      </c>
      <c r="BH180" s="142">
        <f t="shared" si="67"/>
        <v>0</v>
      </c>
      <c r="BI180" s="142">
        <f t="shared" si="68"/>
        <v>0</v>
      </c>
      <c r="BJ180" s="12" t="s">
        <v>78</v>
      </c>
      <c r="BK180" s="142">
        <f t="shared" si="69"/>
        <v>0</v>
      </c>
      <c r="BL180" s="12" t="s">
        <v>123</v>
      </c>
      <c r="BM180" s="12" t="s">
        <v>466</v>
      </c>
    </row>
    <row r="181" spans="2:65" s="1" customFormat="1" ht="16.5" customHeight="1">
      <c r="B181" s="130"/>
      <c r="C181" s="143" t="s">
        <v>467</v>
      </c>
      <c r="D181" s="143" t="s">
        <v>216</v>
      </c>
      <c r="E181" s="144" t="s">
        <v>468</v>
      </c>
      <c r="F181" s="145" t="s">
        <v>469</v>
      </c>
      <c r="G181" s="146" t="s">
        <v>311</v>
      </c>
      <c r="H181" s="147">
        <v>4</v>
      </c>
      <c r="I181" s="148"/>
      <c r="J181" s="149">
        <f t="shared" si="60"/>
        <v>0</v>
      </c>
      <c r="K181" s="145" t="s">
        <v>1</v>
      </c>
      <c r="L181" s="150"/>
      <c r="M181" s="151" t="s">
        <v>1</v>
      </c>
      <c r="N181" s="152" t="s">
        <v>44</v>
      </c>
      <c r="O181" s="45"/>
      <c r="P181" s="140">
        <f t="shared" si="61"/>
        <v>0</v>
      </c>
      <c r="Q181" s="140">
        <v>0</v>
      </c>
      <c r="R181" s="140">
        <f t="shared" si="62"/>
        <v>0</v>
      </c>
      <c r="S181" s="140">
        <v>0</v>
      </c>
      <c r="T181" s="141">
        <f t="shared" si="63"/>
        <v>0</v>
      </c>
      <c r="AR181" s="12" t="s">
        <v>219</v>
      </c>
      <c r="AT181" s="12" t="s">
        <v>216</v>
      </c>
      <c r="AU181" s="12" t="s">
        <v>144</v>
      </c>
      <c r="AY181" s="12" t="s">
        <v>115</v>
      </c>
      <c r="BE181" s="142">
        <f t="shared" si="64"/>
        <v>0</v>
      </c>
      <c r="BF181" s="142">
        <f t="shared" si="65"/>
        <v>0</v>
      </c>
      <c r="BG181" s="142">
        <f t="shared" si="66"/>
        <v>0</v>
      </c>
      <c r="BH181" s="142">
        <f t="shared" si="67"/>
        <v>0</v>
      </c>
      <c r="BI181" s="142">
        <f t="shared" si="68"/>
        <v>0</v>
      </c>
      <c r="BJ181" s="12" t="s">
        <v>78</v>
      </c>
      <c r="BK181" s="142">
        <f t="shared" si="69"/>
        <v>0</v>
      </c>
      <c r="BL181" s="12" t="s">
        <v>123</v>
      </c>
      <c r="BM181" s="12" t="s">
        <v>470</v>
      </c>
    </row>
    <row r="182" spans="2:65" s="1" customFormat="1" ht="16.5" customHeight="1">
      <c r="B182" s="130"/>
      <c r="C182" s="143" t="s">
        <v>471</v>
      </c>
      <c r="D182" s="143" t="s">
        <v>216</v>
      </c>
      <c r="E182" s="144" t="s">
        <v>472</v>
      </c>
      <c r="F182" s="145" t="s">
        <v>473</v>
      </c>
      <c r="G182" s="146" t="s">
        <v>311</v>
      </c>
      <c r="H182" s="147">
        <v>4</v>
      </c>
      <c r="I182" s="148"/>
      <c r="J182" s="149">
        <f t="shared" si="60"/>
        <v>0</v>
      </c>
      <c r="K182" s="145" t="s">
        <v>1</v>
      </c>
      <c r="L182" s="150"/>
      <c r="M182" s="151" t="s">
        <v>1</v>
      </c>
      <c r="N182" s="152" t="s">
        <v>44</v>
      </c>
      <c r="O182" s="45"/>
      <c r="P182" s="140">
        <f t="shared" si="61"/>
        <v>0</v>
      </c>
      <c r="Q182" s="140">
        <v>0</v>
      </c>
      <c r="R182" s="140">
        <f t="shared" si="62"/>
        <v>0</v>
      </c>
      <c r="S182" s="140">
        <v>0</v>
      </c>
      <c r="T182" s="141">
        <f t="shared" si="63"/>
        <v>0</v>
      </c>
      <c r="AR182" s="12" t="s">
        <v>219</v>
      </c>
      <c r="AT182" s="12" t="s">
        <v>216</v>
      </c>
      <c r="AU182" s="12" t="s">
        <v>144</v>
      </c>
      <c r="AY182" s="12" t="s">
        <v>115</v>
      </c>
      <c r="BE182" s="142">
        <f t="shared" si="64"/>
        <v>0</v>
      </c>
      <c r="BF182" s="142">
        <f t="shared" si="65"/>
        <v>0</v>
      </c>
      <c r="BG182" s="142">
        <f t="shared" si="66"/>
        <v>0</v>
      </c>
      <c r="BH182" s="142">
        <f t="shared" si="67"/>
        <v>0</v>
      </c>
      <c r="BI182" s="142">
        <f t="shared" si="68"/>
        <v>0</v>
      </c>
      <c r="BJ182" s="12" t="s">
        <v>78</v>
      </c>
      <c r="BK182" s="142">
        <f t="shared" si="69"/>
        <v>0</v>
      </c>
      <c r="BL182" s="12" t="s">
        <v>123</v>
      </c>
      <c r="BM182" s="12" t="s">
        <v>474</v>
      </c>
    </row>
    <row r="183" spans="2:65" s="1" customFormat="1" ht="16.5" customHeight="1">
      <c r="B183" s="130"/>
      <c r="C183" s="131" t="s">
        <v>475</v>
      </c>
      <c r="D183" s="131" t="s">
        <v>118</v>
      </c>
      <c r="E183" s="132" t="s">
        <v>476</v>
      </c>
      <c r="F183" s="133" t="s">
        <v>477</v>
      </c>
      <c r="G183" s="134" t="s">
        <v>142</v>
      </c>
      <c r="H183" s="135">
        <v>94</v>
      </c>
      <c r="I183" s="136"/>
      <c r="J183" s="137">
        <f t="shared" si="60"/>
        <v>0</v>
      </c>
      <c r="K183" s="133" t="s">
        <v>122</v>
      </c>
      <c r="L183" s="26"/>
      <c r="M183" s="138" t="s">
        <v>1</v>
      </c>
      <c r="N183" s="139" t="s">
        <v>44</v>
      </c>
      <c r="O183" s="45"/>
      <c r="P183" s="140">
        <f t="shared" si="61"/>
        <v>0</v>
      </c>
      <c r="Q183" s="140">
        <v>0</v>
      </c>
      <c r="R183" s="140">
        <f t="shared" si="62"/>
        <v>0</v>
      </c>
      <c r="S183" s="140">
        <v>0</v>
      </c>
      <c r="T183" s="141">
        <f t="shared" si="63"/>
        <v>0</v>
      </c>
      <c r="AR183" s="12" t="s">
        <v>123</v>
      </c>
      <c r="AT183" s="12" t="s">
        <v>118</v>
      </c>
      <c r="AU183" s="12" t="s">
        <v>144</v>
      </c>
      <c r="AY183" s="12" t="s">
        <v>115</v>
      </c>
      <c r="BE183" s="142">
        <f t="shared" si="64"/>
        <v>0</v>
      </c>
      <c r="BF183" s="142">
        <f t="shared" si="65"/>
        <v>0</v>
      </c>
      <c r="BG183" s="142">
        <f t="shared" si="66"/>
        <v>0</v>
      </c>
      <c r="BH183" s="142">
        <f t="shared" si="67"/>
        <v>0</v>
      </c>
      <c r="BI183" s="142">
        <f t="shared" si="68"/>
        <v>0</v>
      </c>
      <c r="BJ183" s="12" t="s">
        <v>78</v>
      </c>
      <c r="BK183" s="142">
        <f t="shared" si="69"/>
        <v>0</v>
      </c>
      <c r="BL183" s="12" t="s">
        <v>123</v>
      </c>
      <c r="BM183" s="12" t="s">
        <v>478</v>
      </c>
    </row>
    <row r="184" spans="2:65" s="1" customFormat="1" ht="16.5" customHeight="1">
      <c r="B184" s="130"/>
      <c r="C184" s="143" t="s">
        <v>479</v>
      </c>
      <c r="D184" s="143" t="s">
        <v>216</v>
      </c>
      <c r="E184" s="144" t="s">
        <v>480</v>
      </c>
      <c r="F184" s="145" t="s">
        <v>481</v>
      </c>
      <c r="G184" s="146" t="s">
        <v>142</v>
      </c>
      <c r="H184" s="147">
        <v>94</v>
      </c>
      <c r="I184" s="148"/>
      <c r="J184" s="149">
        <f t="shared" si="60"/>
        <v>0</v>
      </c>
      <c r="K184" s="145" t="s">
        <v>122</v>
      </c>
      <c r="L184" s="150"/>
      <c r="M184" s="151" t="s">
        <v>1</v>
      </c>
      <c r="N184" s="152" t="s">
        <v>44</v>
      </c>
      <c r="O184" s="45"/>
      <c r="P184" s="140">
        <f t="shared" si="61"/>
        <v>0</v>
      </c>
      <c r="Q184" s="140">
        <v>0.0177</v>
      </c>
      <c r="R184" s="140">
        <f t="shared" si="62"/>
        <v>1.6638</v>
      </c>
      <c r="S184" s="140">
        <v>0</v>
      </c>
      <c r="T184" s="141">
        <f t="shared" si="63"/>
        <v>0</v>
      </c>
      <c r="AR184" s="12" t="s">
        <v>219</v>
      </c>
      <c r="AT184" s="12" t="s">
        <v>216</v>
      </c>
      <c r="AU184" s="12" t="s">
        <v>144</v>
      </c>
      <c r="AY184" s="12" t="s">
        <v>115</v>
      </c>
      <c r="BE184" s="142">
        <f t="shared" si="64"/>
        <v>0</v>
      </c>
      <c r="BF184" s="142">
        <f t="shared" si="65"/>
        <v>0</v>
      </c>
      <c r="BG184" s="142">
        <f t="shared" si="66"/>
        <v>0</v>
      </c>
      <c r="BH184" s="142">
        <f t="shared" si="67"/>
        <v>0</v>
      </c>
      <c r="BI184" s="142">
        <f t="shared" si="68"/>
        <v>0</v>
      </c>
      <c r="BJ184" s="12" t="s">
        <v>78</v>
      </c>
      <c r="BK184" s="142">
        <f t="shared" si="69"/>
        <v>0</v>
      </c>
      <c r="BL184" s="12" t="s">
        <v>123</v>
      </c>
      <c r="BM184" s="12" t="s">
        <v>482</v>
      </c>
    </row>
    <row r="185" spans="2:65" s="1" customFormat="1" ht="16.5" customHeight="1">
      <c r="B185" s="130"/>
      <c r="C185" s="131" t="s">
        <v>483</v>
      </c>
      <c r="D185" s="131" t="s">
        <v>118</v>
      </c>
      <c r="E185" s="132" t="s">
        <v>484</v>
      </c>
      <c r="F185" s="133" t="s">
        <v>485</v>
      </c>
      <c r="G185" s="134" t="s">
        <v>282</v>
      </c>
      <c r="H185" s="135">
        <v>2</v>
      </c>
      <c r="I185" s="136"/>
      <c r="J185" s="137">
        <f t="shared" si="60"/>
        <v>0</v>
      </c>
      <c r="K185" s="133" t="s">
        <v>122</v>
      </c>
      <c r="L185" s="26"/>
      <c r="M185" s="138" t="s">
        <v>1</v>
      </c>
      <c r="N185" s="139" t="s">
        <v>44</v>
      </c>
      <c r="O185" s="45"/>
      <c r="P185" s="140">
        <f t="shared" si="61"/>
        <v>0</v>
      </c>
      <c r="Q185" s="140">
        <v>0.00165</v>
      </c>
      <c r="R185" s="140">
        <f t="shared" si="62"/>
        <v>0.0033</v>
      </c>
      <c r="S185" s="140">
        <v>0</v>
      </c>
      <c r="T185" s="141">
        <f t="shared" si="63"/>
        <v>0</v>
      </c>
      <c r="AR185" s="12" t="s">
        <v>123</v>
      </c>
      <c r="AT185" s="12" t="s">
        <v>118</v>
      </c>
      <c r="AU185" s="12" t="s">
        <v>144</v>
      </c>
      <c r="AY185" s="12" t="s">
        <v>115</v>
      </c>
      <c r="BE185" s="142">
        <f t="shared" si="64"/>
        <v>0</v>
      </c>
      <c r="BF185" s="142">
        <f t="shared" si="65"/>
        <v>0</v>
      </c>
      <c r="BG185" s="142">
        <f t="shared" si="66"/>
        <v>0</v>
      </c>
      <c r="BH185" s="142">
        <f t="shared" si="67"/>
        <v>0</v>
      </c>
      <c r="BI185" s="142">
        <f t="shared" si="68"/>
        <v>0</v>
      </c>
      <c r="BJ185" s="12" t="s">
        <v>78</v>
      </c>
      <c r="BK185" s="142">
        <f t="shared" si="69"/>
        <v>0</v>
      </c>
      <c r="BL185" s="12" t="s">
        <v>123</v>
      </c>
      <c r="BM185" s="12" t="s">
        <v>486</v>
      </c>
    </row>
    <row r="186" spans="2:65" s="1" customFormat="1" ht="16.5" customHeight="1">
      <c r="B186" s="130"/>
      <c r="C186" s="143" t="s">
        <v>487</v>
      </c>
      <c r="D186" s="143" t="s">
        <v>216</v>
      </c>
      <c r="E186" s="144" t="s">
        <v>488</v>
      </c>
      <c r="F186" s="145" t="s">
        <v>489</v>
      </c>
      <c r="G186" s="146" t="s">
        <v>311</v>
      </c>
      <c r="H186" s="147">
        <v>2</v>
      </c>
      <c r="I186" s="148"/>
      <c r="J186" s="149">
        <f t="shared" si="60"/>
        <v>0</v>
      </c>
      <c r="K186" s="145" t="s">
        <v>1</v>
      </c>
      <c r="L186" s="150"/>
      <c r="M186" s="151" t="s">
        <v>1</v>
      </c>
      <c r="N186" s="152" t="s">
        <v>44</v>
      </c>
      <c r="O186" s="45"/>
      <c r="P186" s="140">
        <f t="shared" si="61"/>
        <v>0</v>
      </c>
      <c r="Q186" s="140">
        <v>0</v>
      </c>
      <c r="R186" s="140">
        <f t="shared" si="62"/>
        <v>0</v>
      </c>
      <c r="S186" s="140">
        <v>0</v>
      </c>
      <c r="T186" s="141">
        <f t="shared" si="63"/>
        <v>0</v>
      </c>
      <c r="AR186" s="12" t="s">
        <v>219</v>
      </c>
      <c r="AT186" s="12" t="s">
        <v>216</v>
      </c>
      <c r="AU186" s="12" t="s">
        <v>144</v>
      </c>
      <c r="AY186" s="12" t="s">
        <v>115</v>
      </c>
      <c r="BE186" s="142">
        <f t="shared" si="64"/>
        <v>0</v>
      </c>
      <c r="BF186" s="142">
        <f t="shared" si="65"/>
        <v>0</v>
      </c>
      <c r="BG186" s="142">
        <f t="shared" si="66"/>
        <v>0</v>
      </c>
      <c r="BH186" s="142">
        <f t="shared" si="67"/>
        <v>0</v>
      </c>
      <c r="BI186" s="142">
        <f t="shared" si="68"/>
        <v>0</v>
      </c>
      <c r="BJ186" s="12" t="s">
        <v>78</v>
      </c>
      <c r="BK186" s="142">
        <f t="shared" si="69"/>
        <v>0</v>
      </c>
      <c r="BL186" s="12" t="s">
        <v>123</v>
      </c>
      <c r="BM186" s="12" t="s">
        <v>490</v>
      </c>
    </row>
    <row r="187" spans="2:65" s="1" customFormat="1" ht="16.5" customHeight="1">
      <c r="B187" s="130"/>
      <c r="C187" s="143" t="s">
        <v>491</v>
      </c>
      <c r="D187" s="143" t="s">
        <v>216</v>
      </c>
      <c r="E187" s="144" t="s">
        <v>492</v>
      </c>
      <c r="F187" s="145" t="s">
        <v>493</v>
      </c>
      <c r="G187" s="146" t="s">
        <v>311</v>
      </c>
      <c r="H187" s="147">
        <v>2</v>
      </c>
      <c r="I187" s="148"/>
      <c r="J187" s="149">
        <f t="shared" si="60"/>
        <v>0</v>
      </c>
      <c r="K187" s="145" t="s">
        <v>1</v>
      </c>
      <c r="L187" s="150"/>
      <c r="M187" s="151" t="s">
        <v>1</v>
      </c>
      <c r="N187" s="152" t="s">
        <v>44</v>
      </c>
      <c r="O187" s="45"/>
      <c r="P187" s="140">
        <f t="shared" si="61"/>
        <v>0</v>
      </c>
      <c r="Q187" s="140">
        <v>0</v>
      </c>
      <c r="R187" s="140">
        <f t="shared" si="62"/>
        <v>0</v>
      </c>
      <c r="S187" s="140">
        <v>0</v>
      </c>
      <c r="T187" s="141">
        <f t="shared" si="63"/>
        <v>0</v>
      </c>
      <c r="AR187" s="12" t="s">
        <v>219</v>
      </c>
      <c r="AT187" s="12" t="s">
        <v>216</v>
      </c>
      <c r="AU187" s="12" t="s">
        <v>144</v>
      </c>
      <c r="AY187" s="12" t="s">
        <v>115</v>
      </c>
      <c r="BE187" s="142">
        <f t="shared" si="64"/>
        <v>0</v>
      </c>
      <c r="BF187" s="142">
        <f t="shared" si="65"/>
        <v>0</v>
      </c>
      <c r="BG187" s="142">
        <f t="shared" si="66"/>
        <v>0</v>
      </c>
      <c r="BH187" s="142">
        <f t="shared" si="67"/>
        <v>0</v>
      </c>
      <c r="BI187" s="142">
        <f t="shared" si="68"/>
        <v>0</v>
      </c>
      <c r="BJ187" s="12" t="s">
        <v>78</v>
      </c>
      <c r="BK187" s="142">
        <f t="shared" si="69"/>
        <v>0</v>
      </c>
      <c r="BL187" s="12" t="s">
        <v>123</v>
      </c>
      <c r="BM187" s="12" t="s">
        <v>494</v>
      </c>
    </row>
    <row r="188" spans="2:65" s="1" customFormat="1" ht="16.5" customHeight="1">
      <c r="B188" s="130"/>
      <c r="C188" s="131" t="s">
        <v>495</v>
      </c>
      <c r="D188" s="131" t="s">
        <v>118</v>
      </c>
      <c r="E188" s="132" t="s">
        <v>496</v>
      </c>
      <c r="F188" s="133" t="s">
        <v>465</v>
      </c>
      <c r="G188" s="134" t="s">
        <v>311</v>
      </c>
      <c r="H188" s="135">
        <v>2</v>
      </c>
      <c r="I188" s="136"/>
      <c r="J188" s="137">
        <f t="shared" si="60"/>
        <v>0</v>
      </c>
      <c r="K188" s="133" t="s">
        <v>1</v>
      </c>
      <c r="L188" s="26"/>
      <c r="M188" s="138" t="s">
        <v>1</v>
      </c>
      <c r="N188" s="139" t="s">
        <v>44</v>
      </c>
      <c r="O188" s="45"/>
      <c r="P188" s="140">
        <f t="shared" si="61"/>
        <v>0</v>
      </c>
      <c r="Q188" s="140">
        <v>0</v>
      </c>
      <c r="R188" s="140">
        <f t="shared" si="62"/>
        <v>0</v>
      </c>
      <c r="S188" s="140">
        <v>0</v>
      </c>
      <c r="T188" s="141">
        <f t="shared" si="63"/>
        <v>0</v>
      </c>
      <c r="AR188" s="12" t="s">
        <v>123</v>
      </c>
      <c r="AT188" s="12" t="s">
        <v>118</v>
      </c>
      <c r="AU188" s="12" t="s">
        <v>144</v>
      </c>
      <c r="AY188" s="12" t="s">
        <v>115</v>
      </c>
      <c r="BE188" s="142">
        <f t="shared" si="64"/>
        <v>0</v>
      </c>
      <c r="BF188" s="142">
        <f t="shared" si="65"/>
        <v>0</v>
      </c>
      <c r="BG188" s="142">
        <f t="shared" si="66"/>
        <v>0</v>
      </c>
      <c r="BH188" s="142">
        <f t="shared" si="67"/>
        <v>0</v>
      </c>
      <c r="BI188" s="142">
        <f t="shared" si="68"/>
        <v>0</v>
      </c>
      <c r="BJ188" s="12" t="s">
        <v>78</v>
      </c>
      <c r="BK188" s="142">
        <f t="shared" si="69"/>
        <v>0</v>
      </c>
      <c r="BL188" s="12" t="s">
        <v>123</v>
      </c>
      <c r="BM188" s="12" t="s">
        <v>497</v>
      </c>
    </row>
    <row r="189" spans="2:65" s="1" customFormat="1" ht="16.5" customHeight="1">
      <c r="B189" s="130"/>
      <c r="C189" s="143" t="s">
        <v>498</v>
      </c>
      <c r="D189" s="143" t="s">
        <v>216</v>
      </c>
      <c r="E189" s="144" t="s">
        <v>499</v>
      </c>
      <c r="F189" s="145" t="s">
        <v>500</v>
      </c>
      <c r="G189" s="146" t="s">
        <v>311</v>
      </c>
      <c r="H189" s="147">
        <v>2</v>
      </c>
      <c r="I189" s="148"/>
      <c r="J189" s="149">
        <f t="shared" si="60"/>
        <v>0</v>
      </c>
      <c r="K189" s="145" t="s">
        <v>1</v>
      </c>
      <c r="L189" s="150"/>
      <c r="M189" s="151" t="s">
        <v>1</v>
      </c>
      <c r="N189" s="152" t="s">
        <v>44</v>
      </c>
      <c r="O189" s="45"/>
      <c r="P189" s="140">
        <f t="shared" si="61"/>
        <v>0</v>
      </c>
      <c r="Q189" s="140">
        <v>0</v>
      </c>
      <c r="R189" s="140">
        <f t="shared" si="62"/>
        <v>0</v>
      </c>
      <c r="S189" s="140">
        <v>0</v>
      </c>
      <c r="T189" s="141">
        <f t="shared" si="63"/>
        <v>0</v>
      </c>
      <c r="AR189" s="12" t="s">
        <v>219</v>
      </c>
      <c r="AT189" s="12" t="s">
        <v>216</v>
      </c>
      <c r="AU189" s="12" t="s">
        <v>144</v>
      </c>
      <c r="AY189" s="12" t="s">
        <v>115</v>
      </c>
      <c r="BE189" s="142">
        <f t="shared" si="64"/>
        <v>0</v>
      </c>
      <c r="BF189" s="142">
        <f t="shared" si="65"/>
        <v>0</v>
      </c>
      <c r="BG189" s="142">
        <f t="shared" si="66"/>
        <v>0</v>
      </c>
      <c r="BH189" s="142">
        <f t="shared" si="67"/>
        <v>0</v>
      </c>
      <c r="BI189" s="142">
        <f t="shared" si="68"/>
        <v>0</v>
      </c>
      <c r="BJ189" s="12" t="s">
        <v>78</v>
      </c>
      <c r="BK189" s="142">
        <f t="shared" si="69"/>
        <v>0</v>
      </c>
      <c r="BL189" s="12" t="s">
        <v>123</v>
      </c>
      <c r="BM189" s="12" t="s">
        <v>501</v>
      </c>
    </row>
    <row r="190" spans="2:65" s="1" customFormat="1" ht="16.5" customHeight="1">
      <c r="B190" s="130"/>
      <c r="C190" s="143" t="s">
        <v>502</v>
      </c>
      <c r="D190" s="143" t="s">
        <v>216</v>
      </c>
      <c r="E190" s="144" t="s">
        <v>503</v>
      </c>
      <c r="F190" s="145" t="s">
        <v>473</v>
      </c>
      <c r="G190" s="146" t="s">
        <v>311</v>
      </c>
      <c r="H190" s="147">
        <v>2</v>
      </c>
      <c r="I190" s="148"/>
      <c r="J190" s="149">
        <f t="shared" si="60"/>
        <v>0</v>
      </c>
      <c r="K190" s="145" t="s">
        <v>1</v>
      </c>
      <c r="L190" s="150"/>
      <c r="M190" s="151" t="s">
        <v>1</v>
      </c>
      <c r="N190" s="152" t="s">
        <v>44</v>
      </c>
      <c r="O190" s="45"/>
      <c r="P190" s="140">
        <f t="shared" si="61"/>
        <v>0</v>
      </c>
      <c r="Q190" s="140">
        <v>0</v>
      </c>
      <c r="R190" s="140">
        <f t="shared" si="62"/>
        <v>0</v>
      </c>
      <c r="S190" s="140">
        <v>0</v>
      </c>
      <c r="T190" s="141">
        <f t="shared" si="63"/>
        <v>0</v>
      </c>
      <c r="AR190" s="12" t="s">
        <v>219</v>
      </c>
      <c r="AT190" s="12" t="s">
        <v>216</v>
      </c>
      <c r="AU190" s="12" t="s">
        <v>144</v>
      </c>
      <c r="AY190" s="12" t="s">
        <v>115</v>
      </c>
      <c r="BE190" s="142">
        <f t="shared" si="64"/>
        <v>0</v>
      </c>
      <c r="BF190" s="142">
        <f t="shared" si="65"/>
        <v>0</v>
      </c>
      <c r="BG190" s="142">
        <f t="shared" si="66"/>
        <v>0</v>
      </c>
      <c r="BH190" s="142">
        <f t="shared" si="67"/>
        <v>0</v>
      </c>
      <c r="BI190" s="142">
        <f t="shared" si="68"/>
        <v>0</v>
      </c>
      <c r="BJ190" s="12" t="s">
        <v>78</v>
      </c>
      <c r="BK190" s="142">
        <f t="shared" si="69"/>
        <v>0</v>
      </c>
      <c r="BL190" s="12" t="s">
        <v>123</v>
      </c>
      <c r="BM190" s="12" t="s">
        <v>504</v>
      </c>
    </row>
    <row r="191" spans="2:65" s="1" customFormat="1" ht="16.5" customHeight="1">
      <c r="B191" s="130"/>
      <c r="C191" s="131" t="s">
        <v>505</v>
      </c>
      <c r="D191" s="131" t="s">
        <v>118</v>
      </c>
      <c r="E191" s="132" t="s">
        <v>506</v>
      </c>
      <c r="F191" s="133" t="s">
        <v>507</v>
      </c>
      <c r="G191" s="134" t="s">
        <v>142</v>
      </c>
      <c r="H191" s="135">
        <v>144</v>
      </c>
      <c r="I191" s="136"/>
      <c r="J191" s="137">
        <f t="shared" si="60"/>
        <v>0</v>
      </c>
      <c r="K191" s="133" t="s">
        <v>122</v>
      </c>
      <c r="L191" s="26"/>
      <c r="M191" s="138" t="s">
        <v>1</v>
      </c>
      <c r="N191" s="139" t="s">
        <v>44</v>
      </c>
      <c r="O191" s="45"/>
      <c r="P191" s="140">
        <f t="shared" si="61"/>
        <v>0</v>
      </c>
      <c r="Q191" s="140">
        <v>0</v>
      </c>
      <c r="R191" s="140">
        <f t="shared" si="62"/>
        <v>0</v>
      </c>
      <c r="S191" s="140">
        <v>0</v>
      </c>
      <c r="T191" s="141">
        <f t="shared" si="63"/>
        <v>0</v>
      </c>
      <c r="AR191" s="12" t="s">
        <v>123</v>
      </c>
      <c r="AT191" s="12" t="s">
        <v>118</v>
      </c>
      <c r="AU191" s="12" t="s">
        <v>144</v>
      </c>
      <c r="AY191" s="12" t="s">
        <v>115</v>
      </c>
      <c r="BE191" s="142">
        <f t="shared" si="64"/>
        <v>0</v>
      </c>
      <c r="BF191" s="142">
        <f t="shared" si="65"/>
        <v>0</v>
      </c>
      <c r="BG191" s="142">
        <f t="shared" si="66"/>
        <v>0</v>
      </c>
      <c r="BH191" s="142">
        <f t="shared" si="67"/>
        <v>0</v>
      </c>
      <c r="BI191" s="142">
        <f t="shared" si="68"/>
        <v>0</v>
      </c>
      <c r="BJ191" s="12" t="s">
        <v>78</v>
      </c>
      <c r="BK191" s="142">
        <f t="shared" si="69"/>
        <v>0</v>
      </c>
      <c r="BL191" s="12" t="s">
        <v>123</v>
      </c>
      <c r="BM191" s="12" t="s">
        <v>508</v>
      </c>
    </row>
    <row r="192" spans="2:65" s="1" customFormat="1" ht="16.5" customHeight="1">
      <c r="B192" s="130"/>
      <c r="C192" s="143" t="s">
        <v>509</v>
      </c>
      <c r="D192" s="143" t="s">
        <v>216</v>
      </c>
      <c r="E192" s="144" t="s">
        <v>510</v>
      </c>
      <c r="F192" s="145" t="s">
        <v>511</v>
      </c>
      <c r="G192" s="146" t="s">
        <v>142</v>
      </c>
      <c r="H192" s="147">
        <v>144</v>
      </c>
      <c r="I192" s="148"/>
      <c r="J192" s="149">
        <f t="shared" si="60"/>
        <v>0</v>
      </c>
      <c r="K192" s="145" t="s">
        <v>122</v>
      </c>
      <c r="L192" s="150"/>
      <c r="M192" s="151" t="s">
        <v>1</v>
      </c>
      <c r="N192" s="152" t="s">
        <v>44</v>
      </c>
      <c r="O192" s="45"/>
      <c r="P192" s="140">
        <f t="shared" si="61"/>
        <v>0</v>
      </c>
      <c r="Q192" s="140">
        <v>0.0145</v>
      </c>
      <c r="R192" s="140">
        <f t="shared" si="62"/>
        <v>2.088</v>
      </c>
      <c r="S192" s="140">
        <v>0</v>
      </c>
      <c r="T192" s="141">
        <f t="shared" si="63"/>
        <v>0</v>
      </c>
      <c r="AR192" s="12" t="s">
        <v>219</v>
      </c>
      <c r="AT192" s="12" t="s">
        <v>216</v>
      </c>
      <c r="AU192" s="12" t="s">
        <v>144</v>
      </c>
      <c r="AY192" s="12" t="s">
        <v>115</v>
      </c>
      <c r="BE192" s="142">
        <f t="shared" si="64"/>
        <v>0</v>
      </c>
      <c r="BF192" s="142">
        <f t="shared" si="65"/>
        <v>0</v>
      </c>
      <c r="BG192" s="142">
        <f t="shared" si="66"/>
        <v>0</v>
      </c>
      <c r="BH192" s="142">
        <f t="shared" si="67"/>
        <v>0</v>
      </c>
      <c r="BI192" s="142">
        <f t="shared" si="68"/>
        <v>0</v>
      </c>
      <c r="BJ192" s="12" t="s">
        <v>78</v>
      </c>
      <c r="BK192" s="142">
        <f t="shared" si="69"/>
        <v>0</v>
      </c>
      <c r="BL192" s="12" t="s">
        <v>123</v>
      </c>
      <c r="BM192" s="12" t="s">
        <v>512</v>
      </c>
    </row>
    <row r="193" spans="2:65" s="1" customFormat="1" ht="16.5" customHeight="1">
      <c r="B193" s="130"/>
      <c r="C193" s="131" t="s">
        <v>441</v>
      </c>
      <c r="D193" s="131" t="s">
        <v>118</v>
      </c>
      <c r="E193" s="132" t="s">
        <v>513</v>
      </c>
      <c r="F193" s="133" t="s">
        <v>514</v>
      </c>
      <c r="G193" s="134" t="s">
        <v>311</v>
      </c>
      <c r="H193" s="135">
        <v>7</v>
      </c>
      <c r="I193" s="136"/>
      <c r="J193" s="137">
        <f t="shared" si="60"/>
        <v>0</v>
      </c>
      <c r="K193" s="133" t="s">
        <v>1</v>
      </c>
      <c r="L193" s="26"/>
      <c r="M193" s="138" t="s">
        <v>1</v>
      </c>
      <c r="N193" s="139" t="s">
        <v>44</v>
      </c>
      <c r="O193" s="45"/>
      <c r="P193" s="140">
        <f t="shared" si="61"/>
        <v>0</v>
      </c>
      <c r="Q193" s="140">
        <v>0</v>
      </c>
      <c r="R193" s="140">
        <f t="shared" si="62"/>
        <v>0</v>
      </c>
      <c r="S193" s="140">
        <v>0</v>
      </c>
      <c r="T193" s="141">
        <f t="shared" si="63"/>
        <v>0</v>
      </c>
      <c r="AR193" s="12" t="s">
        <v>123</v>
      </c>
      <c r="AT193" s="12" t="s">
        <v>118</v>
      </c>
      <c r="AU193" s="12" t="s">
        <v>144</v>
      </c>
      <c r="AY193" s="12" t="s">
        <v>115</v>
      </c>
      <c r="BE193" s="142">
        <f t="shared" si="64"/>
        <v>0</v>
      </c>
      <c r="BF193" s="142">
        <f t="shared" si="65"/>
        <v>0</v>
      </c>
      <c r="BG193" s="142">
        <f t="shared" si="66"/>
        <v>0</v>
      </c>
      <c r="BH193" s="142">
        <f t="shared" si="67"/>
        <v>0</v>
      </c>
      <c r="BI193" s="142">
        <f t="shared" si="68"/>
        <v>0</v>
      </c>
      <c r="BJ193" s="12" t="s">
        <v>78</v>
      </c>
      <c r="BK193" s="142">
        <f t="shared" si="69"/>
        <v>0</v>
      </c>
      <c r="BL193" s="12" t="s">
        <v>123</v>
      </c>
      <c r="BM193" s="12" t="s">
        <v>515</v>
      </c>
    </row>
    <row r="194" spans="2:65" s="1" customFormat="1" ht="16.5" customHeight="1">
      <c r="B194" s="130"/>
      <c r="C194" s="143" t="s">
        <v>516</v>
      </c>
      <c r="D194" s="143" t="s">
        <v>216</v>
      </c>
      <c r="E194" s="144" t="s">
        <v>517</v>
      </c>
      <c r="F194" s="145" t="s">
        <v>518</v>
      </c>
      <c r="G194" s="146" t="s">
        <v>311</v>
      </c>
      <c r="H194" s="147">
        <v>7</v>
      </c>
      <c r="I194" s="148"/>
      <c r="J194" s="149">
        <f t="shared" si="60"/>
        <v>0</v>
      </c>
      <c r="K194" s="145" t="s">
        <v>1</v>
      </c>
      <c r="L194" s="150"/>
      <c r="M194" s="151" t="s">
        <v>1</v>
      </c>
      <c r="N194" s="152" t="s">
        <v>44</v>
      </c>
      <c r="O194" s="45"/>
      <c r="P194" s="140">
        <f t="shared" si="61"/>
        <v>0</v>
      </c>
      <c r="Q194" s="140">
        <v>0</v>
      </c>
      <c r="R194" s="140">
        <f t="shared" si="62"/>
        <v>0</v>
      </c>
      <c r="S194" s="140">
        <v>0</v>
      </c>
      <c r="T194" s="141">
        <f t="shared" si="63"/>
        <v>0</v>
      </c>
      <c r="AR194" s="12" t="s">
        <v>219</v>
      </c>
      <c r="AT194" s="12" t="s">
        <v>216</v>
      </c>
      <c r="AU194" s="12" t="s">
        <v>144</v>
      </c>
      <c r="AY194" s="12" t="s">
        <v>115</v>
      </c>
      <c r="BE194" s="142">
        <f t="shared" si="64"/>
        <v>0</v>
      </c>
      <c r="BF194" s="142">
        <f t="shared" si="65"/>
        <v>0</v>
      </c>
      <c r="BG194" s="142">
        <f t="shared" si="66"/>
        <v>0</v>
      </c>
      <c r="BH194" s="142">
        <f t="shared" si="67"/>
        <v>0</v>
      </c>
      <c r="BI194" s="142">
        <f t="shared" si="68"/>
        <v>0</v>
      </c>
      <c r="BJ194" s="12" t="s">
        <v>78</v>
      </c>
      <c r="BK194" s="142">
        <f t="shared" si="69"/>
        <v>0</v>
      </c>
      <c r="BL194" s="12" t="s">
        <v>123</v>
      </c>
      <c r="BM194" s="12" t="s">
        <v>519</v>
      </c>
    </row>
    <row r="195" spans="2:65" s="1" customFormat="1" ht="16.5" customHeight="1">
      <c r="B195" s="130"/>
      <c r="C195" s="143" t="s">
        <v>520</v>
      </c>
      <c r="D195" s="143" t="s">
        <v>216</v>
      </c>
      <c r="E195" s="144" t="s">
        <v>521</v>
      </c>
      <c r="F195" s="145" t="s">
        <v>522</v>
      </c>
      <c r="G195" s="146" t="s">
        <v>311</v>
      </c>
      <c r="H195" s="147">
        <v>7</v>
      </c>
      <c r="I195" s="148"/>
      <c r="J195" s="149">
        <f t="shared" si="60"/>
        <v>0</v>
      </c>
      <c r="K195" s="145" t="s">
        <v>1</v>
      </c>
      <c r="L195" s="150"/>
      <c r="M195" s="151" t="s">
        <v>1</v>
      </c>
      <c r="N195" s="152" t="s">
        <v>44</v>
      </c>
      <c r="O195" s="45"/>
      <c r="P195" s="140">
        <f t="shared" si="61"/>
        <v>0</v>
      </c>
      <c r="Q195" s="140">
        <v>0</v>
      </c>
      <c r="R195" s="140">
        <f t="shared" si="62"/>
        <v>0</v>
      </c>
      <c r="S195" s="140">
        <v>0</v>
      </c>
      <c r="T195" s="141">
        <f t="shared" si="63"/>
        <v>0</v>
      </c>
      <c r="AR195" s="12" t="s">
        <v>219</v>
      </c>
      <c r="AT195" s="12" t="s">
        <v>216</v>
      </c>
      <c r="AU195" s="12" t="s">
        <v>144</v>
      </c>
      <c r="AY195" s="12" t="s">
        <v>115</v>
      </c>
      <c r="BE195" s="142">
        <f t="shared" si="64"/>
        <v>0</v>
      </c>
      <c r="BF195" s="142">
        <f t="shared" si="65"/>
        <v>0</v>
      </c>
      <c r="BG195" s="142">
        <f t="shared" si="66"/>
        <v>0</v>
      </c>
      <c r="BH195" s="142">
        <f t="shared" si="67"/>
        <v>0</v>
      </c>
      <c r="BI195" s="142">
        <f t="shared" si="68"/>
        <v>0</v>
      </c>
      <c r="BJ195" s="12" t="s">
        <v>78</v>
      </c>
      <c r="BK195" s="142">
        <f t="shared" si="69"/>
        <v>0</v>
      </c>
      <c r="BL195" s="12" t="s">
        <v>123</v>
      </c>
      <c r="BM195" s="12" t="s">
        <v>523</v>
      </c>
    </row>
    <row r="196" spans="2:65" s="1" customFormat="1" ht="16.5" customHeight="1">
      <c r="B196" s="130"/>
      <c r="C196" s="131" t="s">
        <v>524</v>
      </c>
      <c r="D196" s="131" t="s">
        <v>118</v>
      </c>
      <c r="E196" s="132" t="s">
        <v>496</v>
      </c>
      <c r="F196" s="133" t="s">
        <v>465</v>
      </c>
      <c r="G196" s="134" t="s">
        <v>311</v>
      </c>
      <c r="H196" s="135">
        <v>7</v>
      </c>
      <c r="I196" s="136"/>
      <c r="J196" s="137">
        <f t="shared" si="60"/>
        <v>0</v>
      </c>
      <c r="K196" s="133" t="s">
        <v>1</v>
      </c>
      <c r="L196" s="26"/>
      <c r="M196" s="138" t="s">
        <v>1</v>
      </c>
      <c r="N196" s="139" t="s">
        <v>44</v>
      </c>
      <c r="O196" s="45"/>
      <c r="P196" s="140">
        <f t="shared" si="61"/>
        <v>0</v>
      </c>
      <c r="Q196" s="140">
        <v>0</v>
      </c>
      <c r="R196" s="140">
        <f t="shared" si="62"/>
        <v>0</v>
      </c>
      <c r="S196" s="140">
        <v>0</v>
      </c>
      <c r="T196" s="141">
        <f t="shared" si="63"/>
        <v>0</v>
      </c>
      <c r="AR196" s="12" t="s">
        <v>123</v>
      </c>
      <c r="AT196" s="12" t="s">
        <v>118</v>
      </c>
      <c r="AU196" s="12" t="s">
        <v>144</v>
      </c>
      <c r="AY196" s="12" t="s">
        <v>115</v>
      </c>
      <c r="BE196" s="142">
        <f t="shared" si="64"/>
        <v>0</v>
      </c>
      <c r="BF196" s="142">
        <f t="shared" si="65"/>
        <v>0</v>
      </c>
      <c r="BG196" s="142">
        <f t="shared" si="66"/>
        <v>0</v>
      </c>
      <c r="BH196" s="142">
        <f t="shared" si="67"/>
        <v>0</v>
      </c>
      <c r="BI196" s="142">
        <f t="shared" si="68"/>
        <v>0</v>
      </c>
      <c r="BJ196" s="12" t="s">
        <v>78</v>
      </c>
      <c r="BK196" s="142">
        <f t="shared" si="69"/>
        <v>0</v>
      </c>
      <c r="BL196" s="12" t="s">
        <v>123</v>
      </c>
      <c r="BM196" s="12" t="s">
        <v>525</v>
      </c>
    </row>
    <row r="197" spans="2:65" s="1" customFormat="1" ht="16.5" customHeight="1">
      <c r="B197" s="130"/>
      <c r="C197" s="143" t="s">
        <v>526</v>
      </c>
      <c r="D197" s="143" t="s">
        <v>216</v>
      </c>
      <c r="E197" s="144" t="s">
        <v>527</v>
      </c>
      <c r="F197" s="145" t="s">
        <v>469</v>
      </c>
      <c r="G197" s="146" t="s">
        <v>311</v>
      </c>
      <c r="H197" s="147">
        <v>7</v>
      </c>
      <c r="I197" s="148"/>
      <c r="J197" s="149">
        <f t="shared" si="60"/>
        <v>0</v>
      </c>
      <c r="K197" s="145" t="s">
        <v>1</v>
      </c>
      <c r="L197" s="150"/>
      <c r="M197" s="151" t="s">
        <v>1</v>
      </c>
      <c r="N197" s="152" t="s">
        <v>44</v>
      </c>
      <c r="O197" s="45"/>
      <c r="P197" s="140">
        <f t="shared" si="61"/>
        <v>0</v>
      </c>
      <c r="Q197" s="140">
        <v>0</v>
      </c>
      <c r="R197" s="140">
        <f t="shared" si="62"/>
        <v>0</v>
      </c>
      <c r="S197" s="140">
        <v>0</v>
      </c>
      <c r="T197" s="141">
        <f t="shared" si="63"/>
        <v>0</v>
      </c>
      <c r="AR197" s="12" t="s">
        <v>219</v>
      </c>
      <c r="AT197" s="12" t="s">
        <v>216</v>
      </c>
      <c r="AU197" s="12" t="s">
        <v>144</v>
      </c>
      <c r="AY197" s="12" t="s">
        <v>115</v>
      </c>
      <c r="BE197" s="142">
        <f t="shared" si="64"/>
        <v>0</v>
      </c>
      <c r="BF197" s="142">
        <f t="shared" si="65"/>
        <v>0</v>
      </c>
      <c r="BG197" s="142">
        <f t="shared" si="66"/>
        <v>0</v>
      </c>
      <c r="BH197" s="142">
        <f t="shared" si="67"/>
        <v>0</v>
      </c>
      <c r="BI197" s="142">
        <f t="shared" si="68"/>
        <v>0</v>
      </c>
      <c r="BJ197" s="12" t="s">
        <v>78</v>
      </c>
      <c r="BK197" s="142">
        <f t="shared" si="69"/>
        <v>0</v>
      </c>
      <c r="BL197" s="12" t="s">
        <v>123</v>
      </c>
      <c r="BM197" s="12" t="s">
        <v>528</v>
      </c>
    </row>
    <row r="198" spans="2:65" s="1" customFormat="1" ht="16.5" customHeight="1">
      <c r="B198" s="130"/>
      <c r="C198" s="143" t="s">
        <v>529</v>
      </c>
      <c r="D198" s="143" t="s">
        <v>216</v>
      </c>
      <c r="E198" s="144" t="s">
        <v>530</v>
      </c>
      <c r="F198" s="145" t="s">
        <v>473</v>
      </c>
      <c r="G198" s="146" t="s">
        <v>311</v>
      </c>
      <c r="H198" s="147">
        <v>7</v>
      </c>
      <c r="I198" s="148"/>
      <c r="J198" s="149">
        <f t="shared" si="60"/>
        <v>0</v>
      </c>
      <c r="K198" s="145" t="s">
        <v>1</v>
      </c>
      <c r="L198" s="150"/>
      <c r="M198" s="151" t="s">
        <v>1</v>
      </c>
      <c r="N198" s="152" t="s">
        <v>44</v>
      </c>
      <c r="O198" s="45"/>
      <c r="P198" s="140">
        <f t="shared" si="61"/>
        <v>0</v>
      </c>
      <c r="Q198" s="140">
        <v>0</v>
      </c>
      <c r="R198" s="140">
        <f t="shared" si="62"/>
        <v>0</v>
      </c>
      <c r="S198" s="140">
        <v>0</v>
      </c>
      <c r="T198" s="141">
        <f t="shared" si="63"/>
        <v>0</v>
      </c>
      <c r="AR198" s="12" t="s">
        <v>219</v>
      </c>
      <c r="AT198" s="12" t="s">
        <v>216</v>
      </c>
      <c r="AU198" s="12" t="s">
        <v>144</v>
      </c>
      <c r="AY198" s="12" t="s">
        <v>115</v>
      </c>
      <c r="BE198" s="142">
        <f t="shared" si="64"/>
        <v>0</v>
      </c>
      <c r="BF198" s="142">
        <f t="shared" si="65"/>
        <v>0</v>
      </c>
      <c r="BG198" s="142">
        <f t="shared" si="66"/>
        <v>0</v>
      </c>
      <c r="BH198" s="142">
        <f t="shared" si="67"/>
        <v>0</v>
      </c>
      <c r="BI198" s="142">
        <f t="shared" si="68"/>
        <v>0</v>
      </c>
      <c r="BJ198" s="12" t="s">
        <v>78</v>
      </c>
      <c r="BK198" s="142">
        <f t="shared" si="69"/>
        <v>0</v>
      </c>
      <c r="BL198" s="12" t="s">
        <v>123</v>
      </c>
      <c r="BM198" s="12" t="s">
        <v>531</v>
      </c>
    </row>
    <row r="199" spans="2:65" s="1" customFormat="1" ht="16.5" customHeight="1">
      <c r="B199" s="130"/>
      <c r="C199" s="131" t="s">
        <v>532</v>
      </c>
      <c r="D199" s="131" t="s">
        <v>118</v>
      </c>
      <c r="E199" s="132" t="s">
        <v>533</v>
      </c>
      <c r="F199" s="133" t="s">
        <v>534</v>
      </c>
      <c r="G199" s="134" t="s">
        <v>282</v>
      </c>
      <c r="H199" s="135">
        <v>6</v>
      </c>
      <c r="I199" s="136"/>
      <c r="J199" s="137">
        <f t="shared" si="60"/>
        <v>0</v>
      </c>
      <c r="K199" s="133" t="s">
        <v>122</v>
      </c>
      <c r="L199" s="26"/>
      <c r="M199" s="138" t="s">
        <v>1</v>
      </c>
      <c r="N199" s="139" t="s">
        <v>44</v>
      </c>
      <c r="O199" s="45"/>
      <c r="P199" s="140">
        <f t="shared" si="61"/>
        <v>0</v>
      </c>
      <c r="Q199" s="140">
        <v>0.00165</v>
      </c>
      <c r="R199" s="140">
        <f t="shared" si="62"/>
        <v>0.009899999999999999</v>
      </c>
      <c r="S199" s="140">
        <v>0</v>
      </c>
      <c r="T199" s="141">
        <f t="shared" si="63"/>
        <v>0</v>
      </c>
      <c r="AR199" s="12" t="s">
        <v>123</v>
      </c>
      <c r="AT199" s="12" t="s">
        <v>118</v>
      </c>
      <c r="AU199" s="12" t="s">
        <v>144</v>
      </c>
      <c r="AY199" s="12" t="s">
        <v>115</v>
      </c>
      <c r="BE199" s="142">
        <f t="shared" si="64"/>
        <v>0</v>
      </c>
      <c r="BF199" s="142">
        <f t="shared" si="65"/>
        <v>0</v>
      </c>
      <c r="BG199" s="142">
        <f t="shared" si="66"/>
        <v>0</v>
      </c>
      <c r="BH199" s="142">
        <f t="shared" si="67"/>
        <v>0</v>
      </c>
      <c r="BI199" s="142">
        <f t="shared" si="68"/>
        <v>0</v>
      </c>
      <c r="BJ199" s="12" t="s">
        <v>78</v>
      </c>
      <c r="BK199" s="142">
        <f t="shared" si="69"/>
        <v>0</v>
      </c>
      <c r="BL199" s="12" t="s">
        <v>123</v>
      </c>
      <c r="BM199" s="12" t="s">
        <v>535</v>
      </c>
    </row>
    <row r="200" spans="2:65" s="1" customFormat="1" ht="16.5" customHeight="1">
      <c r="B200" s="130"/>
      <c r="C200" s="143" t="s">
        <v>536</v>
      </c>
      <c r="D200" s="143" t="s">
        <v>216</v>
      </c>
      <c r="E200" s="144" t="s">
        <v>537</v>
      </c>
      <c r="F200" s="145" t="s">
        <v>538</v>
      </c>
      <c r="G200" s="146" t="s">
        <v>282</v>
      </c>
      <c r="H200" s="147">
        <v>2</v>
      </c>
      <c r="I200" s="148"/>
      <c r="J200" s="149">
        <f t="shared" si="60"/>
        <v>0</v>
      </c>
      <c r="K200" s="145" t="s">
        <v>1</v>
      </c>
      <c r="L200" s="150"/>
      <c r="M200" s="151" t="s">
        <v>1</v>
      </c>
      <c r="N200" s="152" t="s">
        <v>44</v>
      </c>
      <c r="O200" s="45"/>
      <c r="P200" s="140">
        <f t="shared" si="61"/>
        <v>0</v>
      </c>
      <c r="Q200" s="140">
        <v>0</v>
      </c>
      <c r="R200" s="140">
        <f t="shared" si="62"/>
        <v>0</v>
      </c>
      <c r="S200" s="140">
        <v>0</v>
      </c>
      <c r="T200" s="141">
        <f t="shared" si="63"/>
        <v>0</v>
      </c>
      <c r="AR200" s="12" t="s">
        <v>219</v>
      </c>
      <c r="AT200" s="12" t="s">
        <v>216</v>
      </c>
      <c r="AU200" s="12" t="s">
        <v>144</v>
      </c>
      <c r="AY200" s="12" t="s">
        <v>115</v>
      </c>
      <c r="BE200" s="142">
        <f t="shared" si="64"/>
        <v>0</v>
      </c>
      <c r="BF200" s="142">
        <f t="shared" si="65"/>
        <v>0</v>
      </c>
      <c r="BG200" s="142">
        <f t="shared" si="66"/>
        <v>0</v>
      </c>
      <c r="BH200" s="142">
        <f t="shared" si="67"/>
        <v>0</v>
      </c>
      <c r="BI200" s="142">
        <f t="shared" si="68"/>
        <v>0</v>
      </c>
      <c r="BJ200" s="12" t="s">
        <v>78</v>
      </c>
      <c r="BK200" s="142">
        <f t="shared" si="69"/>
        <v>0</v>
      </c>
      <c r="BL200" s="12" t="s">
        <v>123</v>
      </c>
      <c r="BM200" s="12" t="s">
        <v>539</v>
      </c>
    </row>
    <row r="201" spans="2:65" s="1" customFormat="1" ht="16.5" customHeight="1">
      <c r="B201" s="130"/>
      <c r="C201" s="143" t="s">
        <v>540</v>
      </c>
      <c r="D201" s="143" t="s">
        <v>216</v>
      </c>
      <c r="E201" s="144" t="s">
        <v>541</v>
      </c>
      <c r="F201" s="145" t="s">
        <v>542</v>
      </c>
      <c r="G201" s="146" t="s">
        <v>311</v>
      </c>
      <c r="H201" s="147">
        <v>1</v>
      </c>
      <c r="I201" s="148"/>
      <c r="J201" s="149">
        <f t="shared" si="60"/>
        <v>0</v>
      </c>
      <c r="K201" s="145" t="s">
        <v>1</v>
      </c>
      <c r="L201" s="150"/>
      <c r="M201" s="151" t="s">
        <v>1</v>
      </c>
      <c r="N201" s="152" t="s">
        <v>44</v>
      </c>
      <c r="O201" s="45"/>
      <c r="P201" s="140">
        <f t="shared" si="61"/>
        <v>0</v>
      </c>
      <c r="Q201" s="140">
        <v>0</v>
      </c>
      <c r="R201" s="140">
        <f t="shared" si="62"/>
        <v>0</v>
      </c>
      <c r="S201" s="140">
        <v>0</v>
      </c>
      <c r="T201" s="141">
        <f t="shared" si="63"/>
        <v>0</v>
      </c>
      <c r="AR201" s="12" t="s">
        <v>219</v>
      </c>
      <c r="AT201" s="12" t="s">
        <v>216</v>
      </c>
      <c r="AU201" s="12" t="s">
        <v>144</v>
      </c>
      <c r="AY201" s="12" t="s">
        <v>115</v>
      </c>
      <c r="BE201" s="142">
        <f t="shared" si="64"/>
        <v>0</v>
      </c>
      <c r="BF201" s="142">
        <f t="shared" si="65"/>
        <v>0</v>
      </c>
      <c r="BG201" s="142">
        <f t="shared" si="66"/>
        <v>0</v>
      </c>
      <c r="BH201" s="142">
        <f t="shared" si="67"/>
        <v>0</v>
      </c>
      <c r="BI201" s="142">
        <f t="shared" si="68"/>
        <v>0</v>
      </c>
      <c r="BJ201" s="12" t="s">
        <v>78</v>
      </c>
      <c r="BK201" s="142">
        <f t="shared" si="69"/>
        <v>0</v>
      </c>
      <c r="BL201" s="12" t="s">
        <v>123</v>
      </c>
      <c r="BM201" s="12" t="s">
        <v>543</v>
      </c>
    </row>
    <row r="202" spans="2:65" s="1" customFormat="1" ht="16.5" customHeight="1">
      <c r="B202" s="130"/>
      <c r="C202" s="143" t="s">
        <v>544</v>
      </c>
      <c r="D202" s="143" t="s">
        <v>216</v>
      </c>
      <c r="E202" s="144" t="s">
        <v>545</v>
      </c>
      <c r="F202" s="145" t="s">
        <v>545</v>
      </c>
      <c r="G202" s="146" t="s">
        <v>311</v>
      </c>
      <c r="H202" s="147">
        <v>2</v>
      </c>
      <c r="I202" s="148"/>
      <c r="J202" s="149">
        <f t="shared" si="60"/>
        <v>0</v>
      </c>
      <c r="K202" s="145" t="s">
        <v>1</v>
      </c>
      <c r="L202" s="150"/>
      <c r="M202" s="151" t="s">
        <v>1</v>
      </c>
      <c r="N202" s="152" t="s">
        <v>44</v>
      </c>
      <c r="O202" s="45"/>
      <c r="P202" s="140">
        <f t="shared" si="61"/>
        <v>0</v>
      </c>
      <c r="Q202" s="140">
        <v>0</v>
      </c>
      <c r="R202" s="140">
        <f t="shared" si="62"/>
        <v>0</v>
      </c>
      <c r="S202" s="140">
        <v>0</v>
      </c>
      <c r="T202" s="141">
        <f t="shared" si="63"/>
        <v>0</v>
      </c>
      <c r="AR202" s="12" t="s">
        <v>219</v>
      </c>
      <c r="AT202" s="12" t="s">
        <v>216</v>
      </c>
      <c r="AU202" s="12" t="s">
        <v>144</v>
      </c>
      <c r="AY202" s="12" t="s">
        <v>115</v>
      </c>
      <c r="BE202" s="142">
        <f t="shared" si="64"/>
        <v>0</v>
      </c>
      <c r="BF202" s="142">
        <f t="shared" si="65"/>
        <v>0</v>
      </c>
      <c r="BG202" s="142">
        <f t="shared" si="66"/>
        <v>0</v>
      </c>
      <c r="BH202" s="142">
        <f t="shared" si="67"/>
        <v>0</v>
      </c>
      <c r="BI202" s="142">
        <f t="shared" si="68"/>
        <v>0</v>
      </c>
      <c r="BJ202" s="12" t="s">
        <v>78</v>
      </c>
      <c r="BK202" s="142">
        <f t="shared" si="69"/>
        <v>0</v>
      </c>
      <c r="BL202" s="12" t="s">
        <v>123</v>
      </c>
      <c r="BM202" s="12" t="s">
        <v>546</v>
      </c>
    </row>
    <row r="203" spans="2:65" s="1" customFormat="1" ht="16.5" customHeight="1">
      <c r="B203" s="130"/>
      <c r="C203" s="143" t="s">
        <v>547</v>
      </c>
      <c r="D203" s="143" t="s">
        <v>216</v>
      </c>
      <c r="E203" s="144" t="s">
        <v>548</v>
      </c>
      <c r="F203" s="145" t="s">
        <v>548</v>
      </c>
      <c r="G203" s="146" t="s">
        <v>311</v>
      </c>
      <c r="H203" s="147">
        <v>1</v>
      </c>
      <c r="I203" s="148"/>
      <c r="J203" s="149">
        <f t="shared" si="60"/>
        <v>0</v>
      </c>
      <c r="K203" s="145" t="s">
        <v>1</v>
      </c>
      <c r="L203" s="150"/>
      <c r="M203" s="151" t="s">
        <v>1</v>
      </c>
      <c r="N203" s="152" t="s">
        <v>44</v>
      </c>
      <c r="O203" s="45"/>
      <c r="P203" s="140">
        <f t="shared" si="61"/>
        <v>0</v>
      </c>
      <c r="Q203" s="140">
        <v>0</v>
      </c>
      <c r="R203" s="140">
        <f t="shared" si="62"/>
        <v>0</v>
      </c>
      <c r="S203" s="140">
        <v>0</v>
      </c>
      <c r="T203" s="141">
        <f t="shared" si="63"/>
        <v>0</v>
      </c>
      <c r="AR203" s="12" t="s">
        <v>219</v>
      </c>
      <c r="AT203" s="12" t="s">
        <v>216</v>
      </c>
      <c r="AU203" s="12" t="s">
        <v>144</v>
      </c>
      <c r="AY203" s="12" t="s">
        <v>115</v>
      </c>
      <c r="BE203" s="142">
        <f t="shared" si="64"/>
        <v>0</v>
      </c>
      <c r="BF203" s="142">
        <f t="shared" si="65"/>
        <v>0</v>
      </c>
      <c r="BG203" s="142">
        <f t="shared" si="66"/>
        <v>0</v>
      </c>
      <c r="BH203" s="142">
        <f t="shared" si="67"/>
        <v>0</v>
      </c>
      <c r="BI203" s="142">
        <f t="shared" si="68"/>
        <v>0</v>
      </c>
      <c r="BJ203" s="12" t="s">
        <v>78</v>
      </c>
      <c r="BK203" s="142">
        <f t="shared" si="69"/>
        <v>0</v>
      </c>
      <c r="BL203" s="12" t="s">
        <v>123</v>
      </c>
      <c r="BM203" s="12" t="s">
        <v>549</v>
      </c>
    </row>
    <row r="204" spans="2:65" s="1" customFormat="1" ht="16.5" customHeight="1">
      <c r="B204" s="130"/>
      <c r="C204" s="143" t="s">
        <v>550</v>
      </c>
      <c r="D204" s="143" t="s">
        <v>216</v>
      </c>
      <c r="E204" s="144" t="s">
        <v>551</v>
      </c>
      <c r="F204" s="145" t="s">
        <v>552</v>
      </c>
      <c r="G204" s="146" t="s">
        <v>311</v>
      </c>
      <c r="H204" s="147">
        <v>1</v>
      </c>
      <c r="I204" s="148"/>
      <c r="J204" s="149">
        <f t="shared" si="60"/>
        <v>0</v>
      </c>
      <c r="K204" s="145" t="s">
        <v>1</v>
      </c>
      <c r="L204" s="150"/>
      <c r="M204" s="151" t="s">
        <v>1</v>
      </c>
      <c r="N204" s="152" t="s">
        <v>44</v>
      </c>
      <c r="O204" s="45"/>
      <c r="P204" s="140">
        <f t="shared" si="61"/>
        <v>0</v>
      </c>
      <c r="Q204" s="140">
        <v>0</v>
      </c>
      <c r="R204" s="140">
        <f t="shared" si="62"/>
        <v>0</v>
      </c>
      <c r="S204" s="140">
        <v>0</v>
      </c>
      <c r="T204" s="141">
        <f t="shared" si="63"/>
        <v>0</v>
      </c>
      <c r="AR204" s="12" t="s">
        <v>219</v>
      </c>
      <c r="AT204" s="12" t="s">
        <v>216</v>
      </c>
      <c r="AU204" s="12" t="s">
        <v>144</v>
      </c>
      <c r="AY204" s="12" t="s">
        <v>115</v>
      </c>
      <c r="BE204" s="142">
        <f t="shared" si="64"/>
        <v>0</v>
      </c>
      <c r="BF204" s="142">
        <f t="shared" si="65"/>
        <v>0</v>
      </c>
      <c r="BG204" s="142">
        <f t="shared" si="66"/>
        <v>0</v>
      </c>
      <c r="BH204" s="142">
        <f t="shared" si="67"/>
        <v>0</v>
      </c>
      <c r="BI204" s="142">
        <f t="shared" si="68"/>
        <v>0</v>
      </c>
      <c r="BJ204" s="12" t="s">
        <v>78</v>
      </c>
      <c r="BK204" s="142">
        <f t="shared" si="69"/>
        <v>0</v>
      </c>
      <c r="BL204" s="12" t="s">
        <v>123</v>
      </c>
      <c r="BM204" s="12" t="s">
        <v>553</v>
      </c>
    </row>
    <row r="205" spans="2:65" s="1" customFormat="1" ht="16.5" customHeight="1">
      <c r="B205" s="130"/>
      <c r="C205" s="131" t="s">
        <v>554</v>
      </c>
      <c r="D205" s="131" t="s">
        <v>118</v>
      </c>
      <c r="E205" s="132" t="s">
        <v>555</v>
      </c>
      <c r="F205" s="133" t="s">
        <v>556</v>
      </c>
      <c r="G205" s="134" t="s">
        <v>282</v>
      </c>
      <c r="H205" s="135">
        <v>8</v>
      </c>
      <c r="I205" s="136"/>
      <c r="J205" s="137">
        <f t="shared" si="60"/>
        <v>0</v>
      </c>
      <c r="K205" s="133" t="s">
        <v>122</v>
      </c>
      <c r="L205" s="26"/>
      <c r="M205" s="138" t="s">
        <v>1</v>
      </c>
      <c r="N205" s="139" t="s">
        <v>44</v>
      </c>
      <c r="O205" s="45"/>
      <c r="P205" s="140">
        <f t="shared" si="61"/>
        <v>0</v>
      </c>
      <c r="Q205" s="140">
        <v>0.00161</v>
      </c>
      <c r="R205" s="140">
        <f t="shared" si="62"/>
        <v>0.01288</v>
      </c>
      <c r="S205" s="140">
        <v>0</v>
      </c>
      <c r="T205" s="141">
        <f t="shared" si="63"/>
        <v>0</v>
      </c>
      <c r="AR205" s="12" t="s">
        <v>123</v>
      </c>
      <c r="AT205" s="12" t="s">
        <v>118</v>
      </c>
      <c r="AU205" s="12" t="s">
        <v>144</v>
      </c>
      <c r="AY205" s="12" t="s">
        <v>115</v>
      </c>
      <c r="BE205" s="142">
        <f t="shared" si="64"/>
        <v>0</v>
      </c>
      <c r="BF205" s="142">
        <f t="shared" si="65"/>
        <v>0</v>
      </c>
      <c r="BG205" s="142">
        <f t="shared" si="66"/>
        <v>0</v>
      </c>
      <c r="BH205" s="142">
        <f t="shared" si="67"/>
        <v>0</v>
      </c>
      <c r="BI205" s="142">
        <f t="shared" si="68"/>
        <v>0</v>
      </c>
      <c r="BJ205" s="12" t="s">
        <v>78</v>
      </c>
      <c r="BK205" s="142">
        <f t="shared" si="69"/>
        <v>0</v>
      </c>
      <c r="BL205" s="12" t="s">
        <v>123</v>
      </c>
      <c r="BM205" s="12" t="s">
        <v>557</v>
      </c>
    </row>
    <row r="206" spans="2:65" s="1" customFormat="1" ht="16.5" customHeight="1">
      <c r="B206" s="130"/>
      <c r="C206" s="143" t="s">
        <v>558</v>
      </c>
      <c r="D206" s="143" t="s">
        <v>216</v>
      </c>
      <c r="E206" s="144" t="s">
        <v>559</v>
      </c>
      <c r="F206" s="145" t="s">
        <v>560</v>
      </c>
      <c r="G206" s="146" t="s">
        <v>282</v>
      </c>
      <c r="H206" s="147">
        <v>6</v>
      </c>
      <c r="I206" s="148"/>
      <c r="J206" s="149">
        <f t="shared" si="60"/>
        <v>0</v>
      </c>
      <c r="K206" s="145" t="s">
        <v>1</v>
      </c>
      <c r="L206" s="150"/>
      <c r="M206" s="151" t="s">
        <v>1</v>
      </c>
      <c r="N206" s="152" t="s">
        <v>44</v>
      </c>
      <c r="O206" s="45"/>
      <c r="P206" s="140">
        <f t="shared" si="61"/>
        <v>0</v>
      </c>
      <c r="Q206" s="140">
        <v>0</v>
      </c>
      <c r="R206" s="140">
        <f t="shared" si="62"/>
        <v>0</v>
      </c>
      <c r="S206" s="140">
        <v>0</v>
      </c>
      <c r="T206" s="141">
        <f t="shared" si="63"/>
        <v>0</v>
      </c>
      <c r="AR206" s="12" t="s">
        <v>219</v>
      </c>
      <c r="AT206" s="12" t="s">
        <v>216</v>
      </c>
      <c r="AU206" s="12" t="s">
        <v>144</v>
      </c>
      <c r="AY206" s="12" t="s">
        <v>115</v>
      </c>
      <c r="BE206" s="142">
        <f t="shared" si="64"/>
        <v>0</v>
      </c>
      <c r="BF206" s="142">
        <f t="shared" si="65"/>
        <v>0</v>
      </c>
      <c r="BG206" s="142">
        <f t="shared" si="66"/>
        <v>0</v>
      </c>
      <c r="BH206" s="142">
        <f t="shared" si="67"/>
        <v>0</v>
      </c>
      <c r="BI206" s="142">
        <f t="shared" si="68"/>
        <v>0</v>
      </c>
      <c r="BJ206" s="12" t="s">
        <v>78</v>
      </c>
      <c r="BK206" s="142">
        <f t="shared" si="69"/>
        <v>0</v>
      </c>
      <c r="BL206" s="12" t="s">
        <v>123</v>
      </c>
      <c r="BM206" s="12" t="s">
        <v>561</v>
      </c>
    </row>
    <row r="207" spans="2:65" s="1" customFormat="1" ht="16.5" customHeight="1">
      <c r="B207" s="130"/>
      <c r="C207" s="143" t="s">
        <v>562</v>
      </c>
      <c r="D207" s="143" t="s">
        <v>216</v>
      </c>
      <c r="E207" s="144" t="s">
        <v>563</v>
      </c>
      <c r="F207" s="145" t="s">
        <v>564</v>
      </c>
      <c r="G207" s="146" t="s">
        <v>311</v>
      </c>
      <c r="H207" s="147">
        <v>2</v>
      </c>
      <c r="I207" s="148"/>
      <c r="J207" s="149">
        <f aca="true" t="shared" si="70" ref="J207:J228">ROUND(I207*H207,2)</f>
        <v>0</v>
      </c>
      <c r="K207" s="145" t="s">
        <v>1</v>
      </c>
      <c r="L207" s="150"/>
      <c r="M207" s="151" t="s">
        <v>1</v>
      </c>
      <c r="N207" s="152" t="s">
        <v>44</v>
      </c>
      <c r="O207" s="45"/>
      <c r="P207" s="140">
        <f aca="true" t="shared" si="71" ref="P207:P228">O207*H207</f>
        <v>0</v>
      </c>
      <c r="Q207" s="140">
        <v>0</v>
      </c>
      <c r="R207" s="140">
        <f aca="true" t="shared" si="72" ref="R207:R228">Q207*H207</f>
        <v>0</v>
      </c>
      <c r="S207" s="140">
        <v>0</v>
      </c>
      <c r="T207" s="141">
        <f aca="true" t="shared" si="73" ref="T207:T228">S207*H207</f>
        <v>0</v>
      </c>
      <c r="AR207" s="12" t="s">
        <v>219</v>
      </c>
      <c r="AT207" s="12" t="s">
        <v>216</v>
      </c>
      <c r="AU207" s="12" t="s">
        <v>144</v>
      </c>
      <c r="AY207" s="12" t="s">
        <v>115</v>
      </c>
      <c r="BE207" s="142">
        <f aca="true" t="shared" si="74" ref="BE207:BE228">IF(N207="základní",J207,0)</f>
        <v>0</v>
      </c>
      <c r="BF207" s="142">
        <f aca="true" t="shared" si="75" ref="BF207:BF228">IF(N207="snížená",J207,0)</f>
        <v>0</v>
      </c>
      <c r="BG207" s="142">
        <f aca="true" t="shared" si="76" ref="BG207:BG228">IF(N207="zákl. přenesená",J207,0)</f>
        <v>0</v>
      </c>
      <c r="BH207" s="142">
        <f aca="true" t="shared" si="77" ref="BH207:BH228">IF(N207="sníž. přenesená",J207,0)</f>
        <v>0</v>
      </c>
      <c r="BI207" s="142">
        <f aca="true" t="shared" si="78" ref="BI207:BI228">IF(N207="nulová",J207,0)</f>
        <v>0</v>
      </c>
      <c r="BJ207" s="12" t="s">
        <v>78</v>
      </c>
      <c r="BK207" s="142">
        <f aca="true" t="shared" si="79" ref="BK207:BK228">ROUND(I207*H207,2)</f>
        <v>0</v>
      </c>
      <c r="BL207" s="12" t="s">
        <v>123</v>
      </c>
      <c r="BM207" s="12" t="s">
        <v>565</v>
      </c>
    </row>
    <row r="208" spans="2:65" s="1" customFormat="1" ht="16.5" customHeight="1">
      <c r="B208" s="130"/>
      <c r="C208" s="143" t="s">
        <v>566</v>
      </c>
      <c r="D208" s="143" t="s">
        <v>216</v>
      </c>
      <c r="E208" s="144" t="s">
        <v>567</v>
      </c>
      <c r="F208" s="145" t="s">
        <v>568</v>
      </c>
      <c r="G208" s="146" t="s">
        <v>282</v>
      </c>
      <c r="H208" s="147">
        <v>4</v>
      </c>
      <c r="I208" s="148"/>
      <c r="J208" s="149">
        <f t="shared" si="70"/>
        <v>0</v>
      </c>
      <c r="K208" s="145" t="s">
        <v>1</v>
      </c>
      <c r="L208" s="150"/>
      <c r="M208" s="151" t="s">
        <v>1</v>
      </c>
      <c r="N208" s="152" t="s">
        <v>44</v>
      </c>
      <c r="O208" s="45"/>
      <c r="P208" s="140">
        <f t="shared" si="71"/>
        <v>0</v>
      </c>
      <c r="Q208" s="140">
        <v>0.0141</v>
      </c>
      <c r="R208" s="140">
        <f t="shared" si="72"/>
        <v>0.0564</v>
      </c>
      <c r="S208" s="140">
        <v>0</v>
      </c>
      <c r="T208" s="141">
        <f t="shared" si="73"/>
        <v>0</v>
      </c>
      <c r="AR208" s="12" t="s">
        <v>219</v>
      </c>
      <c r="AT208" s="12" t="s">
        <v>216</v>
      </c>
      <c r="AU208" s="12" t="s">
        <v>144</v>
      </c>
      <c r="AY208" s="12" t="s">
        <v>115</v>
      </c>
      <c r="BE208" s="142">
        <f t="shared" si="74"/>
        <v>0</v>
      </c>
      <c r="BF208" s="142">
        <f t="shared" si="75"/>
        <v>0</v>
      </c>
      <c r="BG208" s="142">
        <f t="shared" si="76"/>
        <v>0</v>
      </c>
      <c r="BH208" s="142">
        <f t="shared" si="77"/>
        <v>0</v>
      </c>
      <c r="BI208" s="142">
        <f t="shared" si="78"/>
        <v>0</v>
      </c>
      <c r="BJ208" s="12" t="s">
        <v>78</v>
      </c>
      <c r="BK208" s="142">
        <f t="shared" si="79"/>
        <v>0</v>
      </c>
      <c r="BL208" s="12" t="s">
        <v>123</v>
      </c>
      <c r="BM208" s="12" t="s">
        <v>569</v>
      </c>
    </row>
    <row r="209" spans="2:65" s="1" customFormat="1" ht="16.5" customHeight="1">
      <c r="B209" s="130"/>
      <c r="C209" s="143" t="s">
        <v>570</v>
      </c>
      <c r="D209" s="143" t="s">
        <v>216</v>
      </c>
      <c r="E209" s="144" t="s">
        <v>571</v>
      </c>
      <c r="F209" s="145" t="s">
        <v>572</v>
      </c>
      <c r="G209" s="146" t="s">
        <v>311</v>
      </c>
      <c r="H209" s="147">
        <v>1</v>
      </c>
      <c r="I209" s="148"/>
      <c r="J209" s="149">
        <f t="shared" si="70"/>
        <v>0</v>
      </c>
      <c r="K209" s="145" t="s">
        <v>1</v>
      </c>
      <c r="L209" s="150"/>
      <c r="M209" s="151" t="s">
        <v>1</v>
      </c>
      <c r="N209" s="152" t="s">
        <v>44</v>
      </c>
      <c r="O209" s="45"/>
      <c r="P209" s="140">
        <f t="shared" si="71"/>
        <v>0</v>
      </c>
      <c r="Q209" s="140">
        <v>0</v>
      </c>
      <c r="R209" s="140">
        <f t="shared" si="72"/>
        <v>0</v>
      </c>
      <c r="S209" s="140">
        <v>0</v>
      </c>
      <c r="T209" s="141">
        <f t="shared" si="73"/>
        <v>0</v>
      </c>
      <c r="AR209" s="12" t="s">
        <v>219</v>
      </c>
      <c r="AT209" s="12" t="s">
        <v>216</v>
      </c>
      <c r="AU209" s="12" t="s">
        <v>144</v>
      </c>
      <c r="AY209" s="12" t="s">
        <v>115</v>
      </c>
      <c r="BE209" s="142">
        <f t="shared" si="74"/>
        <v>0</v>
      </c>
      <c r="BF209" s="142">
        <f t="shared" si="75"/>
        <v>0</v>
      </c>
      <c r="BG209" s="142">
        <f t="shared" si="76"/>
        <v>0</v>
      </c>
      <c r="BH209" s="142">
        <f t="shared" si="77"/>
        <v>0</v>
      </c>
      <c r="BI209" s="142">
        <f t="shared" si="78"/>
        <v>0</v>
      </c>
      <c r="BJ209" s="12" t="s">
        <v>78</v>
      </c>
      <c r="BK209" s="142">
        <f t="shared" si="79"/>
        <v>0</v>
      </c>
      <c r="BL209" s="12" t="s">
        <v>123</v>
      </c>
      <c r="BM209" s="12" t="s">
        <v>573</v>
      </c>
    </row>
    <row r="210" spans="2:65" s="1" customFormat="1" ht="16.5" customHeight="1">
      <c r="B210" s="130"/>
      <c r="C210" s="131" t="s">
        <v>574</v>
      </c>
      <c r="D210" s="131" t="s">
        <v>118</v>
      </c>
      <c r="E210" s="132" t="s">
        <v>575</v>
      </c>
      <c r="F210" s="133" t="s">
        <v>576</v>
      </c>
      <c r="G210" s="134" t="s">
        <v>282</v>
      </c>
      <c r="H210" s="135">
        <v>9</v>
      </c>
      <c r="I210" s="136"/>
      <c r="J210" s="137">
        <f t="shared" si="70"/>
        <v>0</v>
      </c>
      <c r="K210" s="133" t="s">
        <v>122</v>
      </c>
      <c r="L210" s="26"/>
      <c r="M210" s="138" t="s">
        <v>1</v>
      </c>
      <c r="N210" s="139" t="s">
        <v>44</v>
      </c>
      <c r="O210" s="45"/>
      <c r="P210" s="140">
        <f t="shared" si="71"/>
        <v>0</v>
      </c>
      <c r="Q210" s="140">
        <v>0.00296</v>
      </c>
      <c r="R210" s="140">
        <f t="shared" si="72"/>
        <v>0.02664</v>
      </c>
      <c r="S210" s="140">
        <v>0</v>
      </c>
      <c r="T210" s="141">
        <f t="shared" si="73"/>
        <v>0</v>
      </c>
      <c r="AR210" s="12" t="s">
        <v>123</v>
      </c>
      <c r="AT210" s="12" t="s">
        <v>118</v>
      </c>
      <c r="AU210" s="12" t="s">
        <v>144</v>
      </c>
      <c r="AY210" s="12" t="s">
        <v>115</v>
      </c>
      <c r="BE210" s="142">
        <f t="shared" si="74"/>
        <v>0</v>
      </c>
      <c r="BF210" s="142">
        <f t="shared" si="75"/>
        <v>0</v>
      </c>
      <c r="BG210" s="142">
        <f t="shared" si="76"/>
        <v>0</v>
      </c>
      <c r="BH210" s="142">
        <f t="shared" si="77"/>
        <v>0</v>
      </c>
      <c r="BI210" s="142">
        <f t="shared" si="78"/>
        <v>0</v>
      </c>
      <c r="BJ210" s="12" t="s">
        <v>78</v>
      </c>
      <c r="BK210" s="142">
        <f t="shared" si="79"/>
        <v>0</v>
      </c>
      <c r="BL210" s="12" t="s">
        <v>123</v>
      </c>
      <c r="BM210" s="12" t="s">
        <v>577</v>
      </c>
    </row>
    <row r="211" spans="2:65" s="1" customFormat="1" ht="16.5" customHeight="1">
      <c r="B211" s="130"/>
      <c r="C211" s="143" t="s">
        <v>578</v>
      </c>
      <c r="D211" s="143" t="s">
        <v>216</v>
      </c>
      <c r="E211" s="144" t="s">
        <v>579</v>
      </c>
      <c r="F211" s="145" t="s">
        <v>580</v>
      </c>
      <c r="G211" s="146" t="s">
        <v>282</v>
      </c>
      <c r="H211" s="147">
        <v>4</v>
      </c>
      <c r="I211" s="148"/>
      <c r="J211" s="149">
        <f t="shared" si="70"/>
        <v>0</v>
      </c>
      <c r="K211" s="145" t="s">
        <v>1</v>
      </c>
      <c r="L211" s="150"/>
      <c r="M211" s="151" t="s">
        <v>1</v>
      </c>
      <c r="N211" s="152" t="s">
        <v>44</v>
      </c>
      <c r="O211" s="45"/>
      <c r="P211" s="140">
        <f t="shared" si="71"/>
        <v>0</v>
      </c>
      <c r="Q211" s="140">
        <v>0</v>
      </c>
      <c r="R211" s="140">
        <f t="shared" si="72"/>
        <v>0</v>
      </c>
      <c r="S211" s="140">
        <v>0</v>
      </c>
      <c r="T211" s="141">
        <f t="shared" si="73"/>
        <v>0</v>
      </c>
      <c r="AR211" s="12" t="s">
        <v>219</v>
      </c>
      <c r="AT211" s="12" t="s">
        <v>216</v>
      </c>
      <c r="AU211" s="12" t="s">
        <v>144</v>
      </c>
      <c r="AY211" s="12" t="s">
        <v>115</v>
      </c>
      <c r="BE211" s="142">
        <f t="shared" si="74"/>
        <v>0</v>
      </c>
      <c r="BF211" s="142">
        <f t="shared" si="75"/>
        <v>0</v>
      </c>
      <c r="BG211" s="142">
        <f t="shared" si="76"/>
        <v>0</v>
      </c>
      <c r="BH211" s="142">
        <f t="shared" si="77"/>
        <v>0</v>
      </c>
      <c r="BI211" s="142">
        <f t="shared" si="78"/>
        <v>0</v>
      </c>
      <c r="BJ211" s="12" t="s">
        <v>78</v>
      </c>
      <c r="BK211" s="142">
        <f t="shared" si="79"/>
        <v>0</v>
      </c>
      <c r="BL211" s="12" t="s">
        <v>123</v>
      </c>
      <c r="BM211" s="12" t="s">
        <v>581</v>
      </c>
    </row>
    <row r="212" spans="2:65" s="1" customFormat="1" ht="16.5" customHeight="1">
      <c r="B212" s="130"/>
      <c r="C212" s="143" t="s">
        <v>582</v>
      </c>
      <c r="D212" s="143" t="s">
        <v>216</v>
      </c>
      <c r="E212" s="144" t="s">
        <v>583</v>
      </c>
      <c r="F212" s="145" t="s">
        <v>584</v>
      </c>
      <c r="G212" s="146" t="s">
        <v>311</v>
      </c>
      <c r="H212" s="147">
        <v>1</v>
      </c>
      <c r="I212" s="148"/>
      <c r="J212" s="149">
        <f t="shared" si="70"/>
        <v>0</v>
      </c>
      <c r="K212" s="145" t="s">
        <v>1</v>
      </c>
      <c r="L212" s="150"/>
      <c r="M212" s="151" t="s">
        <v>1</v>
      </c>
      <c r="N212" s="152" t="s">
        <v>44</v>
      </c>
      <c r="O212" s="45"/>
      <c r="P212" s="140">
        <f t="shared" si="71"/>
        <v>0</v>
      </c>
      <c r="Q212" s="140">
        <v>0</v>
      </c>
      <c r="R212" s="140">
        <f t="shared" si="72"/>
        <v>0</v>
      </c>
      <c r="S212" s="140">
        <v>0</v>
      </c>
      <c r="T212" s="141">
        <f t="shared" si="73"/>
        <v>0</v>
      </c>
      <c r="AR212" s="12" t="s">
        <v>219</v>
      </c>
      <c r="AT212" s="12" t="s">
        <v>216</v>
      </c>
      <c r="AU212" s="12" t="s">
        <v>144</v>
      </c>
      <c r="AY212" s="12" t="s">
        <v>115</v>
      </c>
      <c r="BE212" s="142">
        <f t="shared" si="74"/>
        <v>0</v>
      </c>
      <c r="BF212" s="142">
        <f t="shared" si="75"/>
        <v>0</v>
      </c>
      <c r="BG212" s="142">
        <f t="shared" si="76"/>
        <v>0</v>
      </c>
      <c r="BH212" s="142">
        <f t="shared" si="77"/>
        <v>0</v>
      </c>
      <c r="BI212" s="142">
        <f t="shared" si="78"/>
        <v>0</v>
      </c>
      <c r="BJ212" s="12" t="s">
        <v>78</v>
      </c>
      <c r="BK212" s="142">
        <f t="shared" si="79"/>
        <v>0</v>
      </c>
      <c r="BL212" s="12" t="s">
        <v>123</v>
      </c>
      <c r="BM212" s="12" t="s">
        <v>585</v>
      </c>
    </row>
    <row r="213" spans="2:65" s="1" customFormat="1" ht="16.5" customHeight="1">
      <c r="B213" s="130"/>
      <c r="C213" s="143" t="s">
        <v>586</v>
      </c>
      <c r="D213" s="143" t="s">
        <v>216</v>
      </c>
      <c r="E213" s="144" t="s">
        <v>587</v>
      </c>
      <c r="F213" s="145" t="s">
        <v>588</v>
      </c>
      <c r="G213" s="146" t="s">
        <v>311</v>
      </c>
      <c r="H213" s="147">
        <v>1</v>
      </c>
      <c r="I213" s="148"/>
      <c r="J213" s="149">
        <f t="shared" si="70"/>
        <v>0</v>
      </c>
      <c r="K213" s="145" t="s">
        <v>1</v>
      </c>
      <c r="L213" s="150"/>
      <c r="M213" s="151" t="s">
        <v>1</v>
      </c>
      <c r="N213" s="152" t="s">
        <v>44</v>
      </c>
      <c r="O213" s="45"/>
      <c r="P213" s="140">
        <f t="shared" si="71"/>
        <v>0</v>
      </c>
      <c r="Q213" s="140">
        <v>0</v>
      </c>
      <c r="R213" s="140">
        <f t="shared" si="72"/>
        <v>0</v>
      </c>
      <c r="S213" s="140">
        <v>0</v>
      </c>
      <c r="T213" s="141">
        <f t="shared" si="73"/>
        <v>0</v>
      </c>
      <c r="AR213" s="12" t="s">
        <v>219</v>
      </c>
      <c r="AT213" s="12" t="s">
        <v>216</v>
      </c>
      <c r="AU213" s="12" t="s">
        <v>144</v>
      </c>
      <c r="AY213" s="12" t="s">
        <v>115</v>
      </c>
      <c r="BE213" s="142">
        <f t="shared" si="74"/>
        <v>0</v>
      </c>
      <c r="BF213" s="142">
        <f t="shared" si="75"/>
        <v>0</v>
      </c>
      <c r="BG213" s="142">
        <f t="shared" si="76"/>
        <v>0</v>
      </c>
      <c r="BH213" s="142">
        <f t="shared" si="77"/>
        <v>0</v>
      </c>
      <c r="BI213" s="142">
        <f t="shared" si="78"/>
        <v>0</v>
      </c>
      <c r="BJ213" s="12" t="s">
        <v>78</v>
      </c>
      <c r="BK213" s="142">
        <f t="shared" si="79"/>
        <v>0</v>
      </c>
      <c r="BL213" s="12" t="s">
        <v>123</v>
      </c>
      <c r="BM213" s="12" t="s">
        <v>589</v>
      </c>
    </row>
    <row r="214" spans="2:65" s="1" customFormat="1" ht="16.5" customHeight="1">
      <c r="B214" s="130"/>
      <c r="C214" s="143" t="s">
        <v>590</v>
      </c>
      <c r="D214" s="143" t="s">
        <v>216</v>
      </c>
      <c r="E214" s="144" t="s">
        <v>591</v>
      </c>
      <c r="F214" s="145" t="s">
        <v>592</v>
      </c>
      <c r="G214" s="146" t="s">
        <v>311</v>
      </c>
      <c r="H214" s="147">
        <v>1</v>
      </c>
      <c r="I214" s="148"/>
      <c r="J214" s="149">
        <f t="shared" si="70"/>
        <v>0</v>
      </c>
      <c r="K214" s="145" t="s">
        <v>1</v>
      </c>
      <c r="L214" s="150"/>
      <c r="M214" s="151" t="s">
        <v>1</v>
      </c>
      <c r="N214" s="152" t="s">
        <v>44</v>
      </c>
      <c r="O214" s="45"/>
      <c r="P214" s="140">
        <f t="shared" si="71"/>
        <v>0</v>
      </c>
      <c r="Q214" s="140">
        <v>0</v>
      </c>
      <c r="R214" s="140">
        <f t="shared" si="72"/>
        <v>0</v>
      </c>
      <c r="S214" s="140">
        <v>0</v>
      </c>
      <c r="T214" s="141">
        <f t="shared" si="73"/>
        <v>0</v>
      </c>
      <c r="AR214" s="12" t="s">
        <v>219</v>
      </c>
      <c r="AT214" s="12" t="s">
        <v>216</v>
      </c>
      <c r="AU214" s="12" t="s">
        <v>144</v>
      </c>
      <c r="AY214" s="12" t="s">
        <v>115</v>
      </c>
      <c r="BE214" s="142">
        <f t="shared" si="74"/>
        <v>0</v>
      </c>
      <c r="BF214" s="142">
        <f t="shared" si="75"/>
        <v>0</v>
      </c>
      <c r="BG214" s="142">
        <f t="shared" si="76"/>
        <v>0</v>
      </c>
      <c r="BH214" s="142">
        <f t="shared" si="77"/>
        <v>0</v>
      </c>
      <c r="BI214" s="142">
        <f t="shared" si="78"/>
        <v>0</v>
      </c>
      <c r="BJ214" s="12" t="s">
        <v>78</v>
      </c>
      <c r="BK214" s="142">
        <f t="shared" si="79"/>
        <v>0</v>
      </c>
      <c r="BL214" s="12" t="s">
        <v>123</v>
      </c>
      <c r="BM214" s="12" t="s">
        <v>593</v>
      </c>
    </row>
    <row r="215" spans="2:65" s="1" customFormat="1" ht="16.5" customHeight="1">
      <c r="B215" s="130"/>
      <c r="C215" s="143" t="s">
        <v>594</v>
      </c>
      <c r="D215" s="143" t="s">
        <v>216</v>
      </c>
      <c r="E215" s="144" t="s">
        <v>595</v>
      </c>
      <c r="F215" s="145" t="s">
        <v>595</v>
      </c>
      <c r="G215" s="146" t="s">
        <v>311</v>
      </c>
      <c r="H215" s="147">
        <v>1</v>
      </c>
      <c r="I215" s="148"/>
      <c r="J215" s="149">
        <f t="shared" si="70"/>
        <v>0</v>
      </c>
      <c r="K215" s="145" t="s">
        <v>1</v>
      </c>
      <c r="L215" s="150"/>
      <c r="M215" s="151" t="s">
        <v>1</v>
      </c>
      <c r="N215" s="152" t="s">
        <v>44</v>
      </c>
      <c r="O215" s="45"/>
      <c r="P215" s="140">
        <f t="shared" si="71"/>
        <v>0</v>
      </c>
      <c r="Q215" s="140">
        <v>0</v>
      </c>
      <c r="R215" s="140">
        <f t="shared" si="72"/>
        <v>0</v>
      </c>
      <c r="S215" s="140">
        <v>0</v>
      </c>
      <c r="T215" s="141">
        <f t="shared" si="73"/>
        <v>0</v>
      </c>
      <c r="AR215" s="12" t="s">
        <v>219</v>
      </c>
      <c r="AT215" s="12" t="s">
        <v>216</v>
      </c>
      <c r="AU215" s="12" t="s">
        <v>144</v>
      </c>
      <c r="AY215" s="12" t="s">
        <v>115</v>
      </c>
      <c r="BE215" s="142">
        <f t="shared" si="74"/>
        <v>0</v>
      </c>
      <c r="BF215" s="142">
        <f t="shared" si="75"/>
        <v>0</v>
      </c>
      <c r="BG215" s="142">
        <f t="shared" si="76"/>
        <v>0</v>
      </c>
      <c r="BH215" s="142">
        <f t="shared" si="77"/>
        <v>0</v>
      </c>
      <c r="BI215" s="142">
        <f t="shared" si="78"/>
        <v>0</v>
      </c>
      <c r="BJ215" s="12" t="s">
        <v>78</v>
      </c>
      <c r="BK215" s="142">
        <f t="shared" si="79"/>
        <v>0</v>
      </c>
      <c r="BL215" s="12" t="s">
        <v>123</v>
      </c>
      <c r="BM215" s="12" t="s">
        <v>596</v>
      </c>
    </row>
    <row r="216" spans="2:65" s="1" customFormat="1" ht="16.5" customHeight="1">
      <c r="B216" s="130"/>
      <c r="C216" s="143" t="s">
        <v>597</v>
      </c>
      <c r="D216" s="143" t="s">
        <v>216</v>
      </c>
      <c r="E216" s="144" t="s">
        <v>598</v>
      </c>
      <c r="F216" s="145" t="s">
        <v>598</v>
      </c>
      <c r="G216" s="146" t="s">
        <v>311</v>
      </c>
      <c r="H216" s="147">
        <v>1</v>
      </c>
      <c r="I216" s="148"/>
      <c r="J216" s="149">
        <f t="shared" si="70"/>
        <v>0</v>
      </c>
      <c r="K216" s="145" t="s">
        <v>1</v>
      </c>
      <c r="L216" s="150"/>
      <c r="M216" s="151" t="s">
        <v>1</v>
      </c>
      <c r="N216" s="152" t="s">
        <v>44</v>
      </c>
      <c r="O216" s="45"/>
      <c r="P216" s="140">
        <f t="shared" si="71"/>
        <v>0</v>
      </c>
      <c r="Q216" s="140">
        <v>0</v>
      </c>
      <c r="R216" s="140">
        <f t="shared" si="72"/>
        <v>0</v>
      </c>
      <c r="S216" s="140">
        <v>0</v>
      </c>
      <c r="T216" s="141">
        <f t="shared" si="73"/>
        <v>0</v>
      </c>
      <c r="AR216" s="12" t="s">
        <v>219</v>
      </c>
      <c r="AT216" s="12" t="s">
        <v>216</v>
      </c>
      <c r="AU216" s="12" t="s">
        <v>144</v>
      </c>
      <c r="AY216" s="12" t="s">
        <v>115</v>
      </c>
      <c r="BE216" s="142">
        <f t="shared" si="74"/>
        <v>0</v>
      </c>
      <c r="BF216" s="142">
        <f t="shared" si="75"/>
        <v>0</v>
      </c>
      <c r="BG216" s="142">
        <f t="shared" si="76"/>
        <v>0</v>
      </c>
      <c r="BH216" s="142">
        <f t="shared" si="77"/>
        <v>0</v>
      </c>
      <c r="BI216" s="142">
        <f t="shared" si="78"/>
        <v>0</v>
      </c>
      <c r="BJ216" s="12" t="s">
        <v>78</v>
      </c>
      <c r="BK216" s="142">
        <f t="shared" si="79"/>
        <v>0</v>
      </c>
      <c r="BL216" s="12" t="s">
        <v>123</v>
      </c>
      <c r="BM216" s="12" t="s">
        <v>599</v>
      </c>
    </row>
    <row r="217" spans="2:65" s="1" customFormat="1" ht="16.5" customHeight="1">
      <c r="B217" s="130"/>
      <c r="C217" s="131" t="s">
        <v>600</v>
      </c>
      <c r="D217" s="131" t="s">
        <v>118</v>
      </c>
      <c r="E217" s="132" t="s">
        <v>601</v>
      </c>
      <c r="F217" s="133" t="s">
        <v>602</v>
      </c>
      <c r="G217" s="134" t="s">
        <v>282</v>
      </c>
      <c r="H217" s="135">
        <v>24</v>
      </c>
      <c r="I217" s="136"/>
      <c r="J217" s="137">
        <f t="shared" si="70"/>
        <v>0</v>
      </c>
      <c r="K217" s="133" t="s">
        <v>122</v>
      </c>
      <c r="L217" s="26"/>
      <c r="M217" s="138" t="s">
        <v>1</v>
      </c>
      <c r="N217" s="139" t="s">
        <v>44</v>
      </c>
      <c r="O217" s="45"/>
      <c r="P217" s="140">
        <f t="shared" si="71"/>
        <v>0</v>
      </c>
      <c r="Q217" s="140">
        <v>0</v>
      </c>
      <c r="R217" s="140">
        <f t="shared" si="72"/>
        <v>0</v>
      </c>
      <c r="S217" s="140">
        <v>0</v>
      </c>
      <c r="T217" s="141">
        <f t="shared" si="73"/>
        <v>0</v>
      </c>
      <c r="AR217" s="12" t="s">
        <v>123</v>
      </c>
      <c r="AT217" s="12" t="s">
        <v>118</v>
      </c>
      <c r="AU217" s="12" t="s">
        <v>144</v>
      </c>
      <c r="AY217" s="12" t="s">
        <v>115</v>
      </c>
      <c r="BE217" s="142">
        <f t="shared" si="74"/>
        <v>0</v>
      </c>
      <c r="BF217" s="142">
        <f t="shared" si="75"/>
        <v>0</v>
      </c>
      <c r="BG217" s="142">
        <f t="shared" si="76"/>
        <v>0</v>
      </c>
      <c r="BH217" s="142">
        <f t="shared" si="77"/>
        <v>0</v>
      </c>
      <c r="BI217" s="142">
        <f t="shared" si="78"/>
        <v>0</v>
      </c>
      <c r="BJ217" s="12" t="s">
        <v>78</v>
      </c>
      <c r="BK217" s="142">
        <f t="shared" si="79"/>
        <v>0</v>
      </c>
      <c r="BL217" s="12" t="s">
        <v>123</v>
      </c>
      <c r="BM217" s="12" t="s">
        <v>603</v>
      </c>
    </row>
    <row r="218" spans="2:65" s="1" customFormat="1" ht="16.5" customHeight="1">
      <c r="B218" s="130"/>
      <c r="C218" s="143" t="s">
        <v>604</v>
      </c>
      <c r="D218" s="143" t="s">
        <v>216</v>
      </c>
      <c r="E218" s="144" t="s">
        <v>605</v>
      </c>
      <c r="F218" s="145" t="s">
        <v>606</v>
      </c>
      <c r="G218" s="146" t="s">
        <v>282</v>
      </c>
      <c r="H218" s="147">
        <v>24</v>
      </c>
      <c r="I218" s="148"/>
      <c r="J218" s="149">
        <f t="shared" si="70"/>
        <v>0</v>
      </c>
      <c r="K218" s="145" t="s">
        <v>122</v>
      </c>
      <c r="L218" s="150"/>
      <c r="M218" s="151" t="s">
        <v>1</v>
      </c>
      <c r="N218" s="152" t="s">
        <v>44</v>
      </c>
      <c r="O218" s="45"/>
      <c r="P218" s="140">
        <f t="shared" si="71"/>
        <v>0</v>
      </c>
      <c r="Q218" s="140">
        <v>0.0036</v>
      </c>
      <c r="R218" s="140">
        <f t="shared" si="72"/>
        <v>0.0864</v>
      </c>
      <c r="S218" s="140">
        <v>0</v>
      </c>
      <c r="T218" s="141">
        <f t="shared" si="73"/>
        <v>0</v>
      </c>
      <c r="AR218" s="12" t="s">
        <v>219</v>
      </c>
      <c r="AT218" s="12" t="s">
        <v>216</v>
      </c>
      <c r="AU218" s="12" t="s">
        <v>144</v>
      </c>
      <c r="AY218" s="12" t="s">
        <v>115</v>
      </c>
      <c r="BE218" s="142">
        <f t="shared" si="74"/>
        <v>0</v>
      </c>
      <c r="BF218" s="142">
        <f t="shared" si="75"/>
        <v>0</v>
      </c>
      <c r="BG218" s="142">
        <f t="shared" si="76"/>
        <v>0</v>
      </c>
      <c r="BH218" s="142">
        <f t="shared" si="77"/>
        <v>0</v>
      </c>
      <c r="BI218" s="142">
        <f t="shared" si="78"/>
        <v>0</v>
      </c>
      <c r="BJ218" s="12" t="s">
        <v>78</v>
      </c>
      <c r="BK218" s="142">
        <f t="shared" si="79"/>
        <v>0</v>
      </c>
      <c r="BL218" s="12" t="s">
        <v>123</v>
      </c>
      <c r="BM218" s="12" t="s">
        <v>607</v>
      </c>
    </row>
    <row r="219" spans="2:65" s="1" customFormat="1" ht="16.5" customHeight="1">
      <c r="B219" s="130"/>
      <c r="C219" s="143" t="s">
        <v>608</v>
      </c>
      <c r="D219" s="143" t="s">
        <v>216</v>
      </c>
      <c r="E219" s="144" t="s">
        <v>609</v>
      </c>
      <c r="F219" s="145" t="s">
        <v>610</v>
      </c>
      <c r="G219" s="146" t="s">
        <v>282</v>
      </c>
      <c r="H219" s="147">
        <v>24</v>
      </c>
      <c r="I219" s="148"/>
      <c r="J219" s="149">
        <f t="shared" si="70"/>
        <v>0</v>
      </c>
      <c r="K219" s="145" t="s">
        <v>1</v>
      </c>
      <c r="L219" s="150"/>
      <c r="M219" s="151" t="s">
        <v>1</v>
      </c>
      <c r="N219" s="152" t="s">
        <v>44</v>
      </c>
      <c r="O219" s="45"/>
      <c r="P219" s="140">
        <f t="shared" si="71"/>
        <v>0</v>
      </c>
      <c r="Q219" s="140">
        <v>0</v>
      </c>
      <c r="R219" s="140">
        <f t="shared" si="72"/>
        <v>0</v>
      </c>
      <c r="S219" s="140">
        <v>0</v>
      </c>
      <c r="T219" s="141">
        <f t="shared" si="73"/>
        <v>0</v>
      </c>
      <c r="AR219" s="12" t="s">
        <v>219</v>
      </c>
      <c r="AT219" s="12" t="s">
        <v>216</v>
      </c>
      <c r="AU219" s="12" t="s">
        <v>144</v>
      </c>
      <c r="AY219" s="12" t="s">
        <v>115</v>
      </c>
      <c r="BE219" s="142">
        <f t="shared" si="74"/>
        <v>0</v>
      </c>
      <c r="BF219" s="142">
        <f t="shared" si="75"/>
        <v>0</v>
      </c>
      <c r="BG219" s="142">
        <f t="shared" si="76"/>
        <v>0</v>
      </c>
      <c r="BH219" s="142">
        <f t="shared" si="77"/>
        <v>0</v>
      </c>
      <c r="BI219" s="142">
        <f t="shared" si="78"/>
        <v>0</v>
      </c>
      <c r="BJ219" s="12" t="s">
        <v>78</v>
      </c>
      <c r="BK219" s="142">
        <f t="shared" si="79"/>
        <v>0</v>
      </c>
      <c r="BL219" s="12" t="s">
        <v>123</v>
      </c>
      <c r="BM219" s="12" t="s">
        <v>611</v>
      </c>
    </row>
    <row r="220" spans="2:65" s="1" customFormat="1" ht="16.5" customHeight="1">
      <c r="B220" s="130"/>
      <c r="C220" s="131" t="s">
        <v>612</v>
      </c>
      <c r="D220" s="131" t="s">
        <v>118</v>
      </c>
      <c r="E220" s="132" t="s">
        <v>496</v>
      </c>
      <c r="F220" s="133" t="s">
        <v>465</v>
      </c>
      <c r="G220" s="134" t="s">
        <v>311</v>
      </c>
      <c r="H220" s="135">
        <v>24</v>
      </c>
      <c r="I220" s="136"/>
      <c r="J220" s="137">
        <f t="shared" si="70"/>
        <v>0</v>
      </c>
      <c r="K220" s="133" t="s">
        <v>1</v>
      </c>
      <c r="L220" s="26"/>
      <c r="M220" s="138" t="s">
        <v>1</v>
      </c>
      <c r="N220" s="139" t="s">
        <v>44</v>
      </c>
      <c r="O220" s="45"/>
      <c r="P220" s="140">
        <f t="shared" si="71"/>
        <v>0</v>
      </c>
      <c r="Q220" s="140">
        <v>0</v>
      </c>
      <c r="R220" s="140">
        <f t="shared" si="72"/>
        <v>0</v>
      </c>
      <c r="S220" s="140">
        <v>0</v>
      </c>
      <c r="T220" s="141">
        <f t="shared" si="73"/>
        <v>0</v>
      </c>
      <c r="AR220" s="12" t="s">
        <v>123</v>
      </c>
      <c r="AT220" s="12" t="s">
        <v>118</v>
      </c>
      <c r="AU220" s="12" t="s">
        <v>144</v>
      </c>
      <c r="AY220" s="12" t="s">
        <v>115</v>
      </c>
      <c r="BE220" s="142">
        <f t="shared" si="74"/>
        <v>0</v>
      </c>
      <c r="BF220" s="142">
        <f t="shared" si="75"/>
        <v>0</v>
      </c>
      <c r="BG220" s="142">
        <f t="shared" si="76"/>
        <v>0</v>
      </c>
      <c r="BH220" s="142">
        <f t="shared" si="77"/>
        <v>0</v>
      </c>
      <c r="BI220" s="142">
        <f t="shared" si="78"/>
        <v>0</v>
      </c>
      <c r="BJ220" s="12" t="s">
        <v>78</v>
      </c>
      <c r="BK220" s="142">
        <f t="shared" si="79"/>
        <v>0</v>
      </c>
      <c r="BL220" s="12" t="s">
        <v>123</v>
      </c>
      <c r="BM220" s="12" t="s">
        <v>613</v>
      </c>
    </row>
    <row r="221" spans="2:65" s="1" customFormat="1" ht="16.5" customHeight="1">
      <c r="B221" s="130"/>
      <c r="C221" s="143" t="s">
        <v>614</v>
      </c>
      <c r="D221" s="143" t="s">
        <v>216</v>
      </c>
      <c r="E221" s="144" t="s">
        <v>615</v>
      </c>
      <c r="F221" s="145" t="s">
        <v>616</v>
      </c>
      <c r="G221" s="146" t="s">
        <v>311</v>
      </c>
      <c r="H221" s="147">
        <v>24</v>
      </c>
      <c r="I221" s="148"/>
      <c r="J221" s="149">
        <f t="shared" si="70"/>
        <v>0</v>
      </c>
      <c r="K221" s="145" t="s">
        <v>1</v>
      </c>
      <c r="L221" s="150"/>
      <c r="M221" s="151" t="s">
        <v>1</v>
      </c>
      <c r="N221" s="152" t="s">
        <v>44</v>
      </c>
      <c r="O221" s="45"/>
      <c r="P221" s="140">
        <f t="shared" si="71"/>
        <v>0</v>
      </c>
      <c r="Q221" s="140">
        <v>0</v>
      </c>
      <c r="R221" s="140">
        <f t="shared" si="72"/>
        <v>0</v>
      </c>
      <c r="S221" s="140">
        <v>0</v>
      </c>
      <c r="T221" s="141">
        <f t="shared" si="73"/>
        <v>0</v>
      </c>
      <c r="AR221" s="12" t="s">
        <v>219</v>
      </c>
      <c r="AT221" s="12" t="s">
        <v>216</v>
      </c>
      <c r="AU221" s="12" t="s">
        <v>144</v>
      </c>
      <c r="AY221" s="12" t="s">
        <v>115</v>
      </c>
      <c r="BE221" s="142">
        <f t="shared" si="74"/>
        <v>0</v>
      </c>
      <c r="BF221" s="142">
        <f t="shared" si="75"/>
        <v>0</v>
      </c>
      <c r="BG221" s="142">
        <f t="shared" si="76"/>
        <v>0</v>
      </c>
      <c r="BH221" s="142">
        <f t="shared" si="77"/>
        <v>0</v>
      </c>
      <c r="BI221" s="142">
        <f t="shared" si="78"/>
        <v>0</v>
      </c>
      <c r="BJ221" s="12" t="s">
        <v>78</v>
      </c>
      <c r="BK221" s="142">
        <f t="shared" si="79"/>
        <v>0</v>
      </c>
      <c r="BL221" s="12" t="s">
        <v>123</v>
      </c>
      <c r="BM221" s="12" t="s">
        <v>617</v>
      </c>
    </row>
    <row r="222" spans="2:65" s="1" customFormat="1" ht="16.5" customHeight="1">
      <c r="B222" s="130"/>
      <c r="C222" s="143" t="s">
        <v>269</v>
      </c>
      <c r="D222" s="143" t="s">
        <v>216</v>
      </c>
      <c r="E222" s="144" t="s">
        <v>618</v>
      </c>
      <c r="F222" s="145" t="s">
        <v>619</v>
      </c>
      <c r="G222" s="146" t="s">
        <v>282</v>
      </c>
      <c r="H222" s="147">
        <v>24</v>
      </c>
      <c r="I222" s="148"/>
      <c r="J222" s="149">
        <f t="shared" si="70"/>
        <v>0</v>
      </c>
      <c r="K222" s="145" t="s">
        <v>1</v>
      </c>
      <c r="L222" s="150"/>
      <c r="M222" s="151" t="s">
        <v>1</v>
      </c>
      <c r="N222" s="152" t="s">
        <v>44</v>
      </c>
      <c r="O222" s="45"/>
      <c r="P222" s="140">
        <f t="shared" si="71"/>
        <v>0</v>
      </c>
      <c r="Q222" s="140">
        <v>0</v>
      </c>
      <c r="R222" s="140">
        <f t="shared" si="72"/>
        <v>0</v>
      </c>
      <c r="S222" s="140">
        <v>0</v>
      </c>
      <c r="T222" s="141">
        <f t="shared" si="73"/>
        <v>0</v>
      </c>
      <c r="AR222" s="12" t="s">
        <v>219</v>
      </c>
      <c r="AT222" s="12" t="s">
        <v>216</v>
      </c>
      <c r="AU222" s="12" t="s">
        <v>144</v>
      </c>
      <c r="AY222" s="12" t="s">
        <v>115</v>
      </c>
      <c r="BE222" s="142">
        <f t="shared" si="74"/>
        <v>0</v>
      </c>
      <c r="BF222" s="142">
        <f t="shared" si="75"/>
        <v>0</v>
      </c>
      <c r="BG222" s="142">
        <f t="shared" si="76"/>
        <v>0</v>
      </c>
      <c r="BH222" s="142">
        <f t="shared" si="77"/>
        <v>0</v>
      </c>
      <c r="BI222" s="142">
        <f t="shared" si="78"/>
        <v>0</v>
      </c>
      <c r="BJ222" s="12" t="s">
        <v>78</v>
      </c>
      <c r="BK222" s="142">
        <f t="shared" si="79"/>
        <v>0</v>
      </c>
      <c r="BL222" s="12" t="s">
        <v>123</v>
      </c>
      <c r="BM222" s="12" t="s">
        <v>620</v>
      </c>
    </row>
    <row r="223" spans="2:65" s="1" customFormat="1" ht="16.5" customHeight="1">
      <c r="B223" s="130"/>
      <c r="C223" s="131" t="s">
        <v>621</v>
      </c>
      <c r="D223" s="131" t="s">
        <v>118</v>
      </c>
      <c r="E223" s="132" t="s">
        <v>622</v>
      </c>
      <c r="F223" s="133" t="s">
        <v>623</v>
      </c>
      <c r="G223" s="134" t="s">
        <v>282</v>
      </c>
      <c r="H223" s="135">
        <v>4</v>
      </c>
      <c r="I223" s="136"/>
      <c r="J223" s="137">
        <f t="shared" si="70"/>
        <v>0</v>
      </c>
      <c r="K223" s="133" t="s">
        <v>1</v>
      </c>
      <c r="L223" s="26"/>
      <c r="M223" s="138" t="s">
        <v>1</v>
      </c>
      <c r="N223" s="139" t="s">
        <v>44</v>
      </c>
      <c r="O223" s="45"/>
      <c r="P223" s="140">
        <f t="shared" si="71"/>
        <v>0</v>
      </c>
      <c r="Q223" s="140">
        <v>0</v>
      </c>
      <c r="R223" s="140">
        <f t="shared" si="72"/>
        <v>0</v>
      </c>
      <c r="S223" s="140">
        <v>0</v>
      </c>
      <c r="T223" s="141">
        <f t="shared" si="73"/>
        <v>0</v>
      </c>
      <c r="AR223" s="12" t="s">
        <v>123</v>
      </c>
      <c r="AT223" s="12" t="s">
        <v>118</v>
      </c>
      <c r="AU223" s="12" t="s">
        <v>144</v>
      </c>
      <c r="AY223" s="12" t="s">
        <v>115</v>
      </c>
      <c r="BE223" s="142">
        <f t="shared" si="74"/>
        <v>0</v>
      </c>
      <c r="BF223" s="142">
        <f t="shared" si="75"/>
        <v>0</v>
      </c>
      <c r="BG223" s="142">
        <f t="shared" si="76"/>
        <v>0</v>
      </c>
      <c r="BH223" s="142">
        <f t="shared" si="77"/>
        <v>0</v>
      </c>
      <c r="BI223" s="142">
        <f t="shared" si="78"/>
        <v>0</v>
      </c>
      <c r="BJ223" s="12" t="s">
        <v>78</v>
      </c>
      <c r="BK223" s="142">
        <f t="shared" si="79"/>
        <v>0</v>
      </c>
      <c r="BL223" s="12" t="s">
        <v>123</v>
      </c>
      <c r="BM223" s="12" t="s">
        <v>624</v>
      </c>
    </row>
    <row r="224" spans="2:65" s="1" customFormat="1" ht="16.5" customHeight="1">
      <c r="B224" s="130"/>
      <c r="C224" s="143" t="s">
        <v>625</v>
      </c>
      <c r="D224" s="143" t="s">
        <v>216</v>
      </c>
      <c r="E224" s="144" t="s">
        <v>626</v>
      </c>
      <c r="F224" s="145" t="s">
        <v>627</v>
      </c>
      <c r="G224" s="146" t="s">
        <v>282</v>
      </c>
      <c r="H224" s="147">
        <v>4</v>
      </c>
      <c r="I224" s="148"/>
      <c r="J224" s="149">
        <f t="shared" si="70"/>
        <v>0</v>
      </c>
      <c r="K224" s="145" t="s">
        <v>1</v>
      </c>
      <c r="L224" s="150"/>
      <c r="M224" s="151" t="s">
        <v>1</v>
      </c>
      <c r="N224" s="152" t="s">
        <v>44</v>
      </c>
      <c r="O224" s="45"/>
      <c r="P224" s="140">
        <f t="shared" si="71"/>
        <v>0</v>
      </c>
      <c r="Q224" s="140">
        <v>0</v>
      </c>
      <c r="R224" s="140">
        <f t="shared" si="72"/>
        <v>0</v>
      </c>
      <c r="S224" s="140">
        <v>0</v>
      </c>
      <c r="T224" s="141">
        <f t="shared" si="73"/>
        <v>0</v>
      </c>
      <c r="AR224" s="12" t="s">
        <v>219</v>
      </c>
      <c r="AT224" s="12" t="s">
        <v>216</v>
      </c>
      <c r="AU224" s="12" t="s">
        <v>144</v>
      </c>
      <c r="AY224" s="12" t="s">
        <v>115</v>
      </c>
      <c r="BE224" s="142">
        <f t="shared" si="74"/>
        <v>0</v>
      </c>
      <c r="BF224" s="142">
        <f t="shared" si="75"/>
        <v>0</v>
      </c>
      <c r="BG224" s="142">
        <f t="shared" si="76"/>
        <v>0</v>
      </c>
      <c r="BH224" s="142">
        <f t="shared" si="77"/>
        <v>0</v>
      </c>
      <c r="BI224" s="142">
        <f t="shared" si="78"/>
        <v>0</v>
      </c>
      <c r="BJ224" s="12" t="s">
        <v>78</v>
      </c>
      <c r="BK224" s="142">
        <f t="shared" si="79"/>
        <v>0</v>
      </c>
      <c r="BL224" s="12" t="s">
        <v>123</v>
      </c>
      <c r="BM224" s="12" t="s">
        <v>628</v>
      </c>
    </row>
    <row r="225" spans="2:65" s="1" customFormat="1" ht="16.5" customHeight="1">
      <c r="B225" s="130"/>
      <c r="C225" s="131" t="s">
        <v>629</v>
      </c>
      <c r="D225" s="131" t="s">
        <v>118</v>
      </c>
      <c r="E225" s="132" t="s">
        <v>630</v>
      </c>
      <c r="F225" s="133" t="s">
        <v>631</v>
      </c>
      <c r="G225" s="134" t="s">
        <v>282</v>
      </c>
      <c r="H225" s="135">
        <v>4</v>
      </c>
      <c r="I225" s="136"/>
      <c r="J225" s="137">
        <f t="shared" si="70"/>
        <v>0</v>
      </c>
      <c r="K225" s="133" t="s">
        <v>1</v>
      </c>
      <c r="L225" s="26"/>
      <c r="M225" s="138" t="s">
        <v>1</v>
      </c>
      <c r="N225" s="139" t="s">
        <v>44</v>
      </c>
      <c r="O225" s="45"/>
      <c r="P225" s="140">
        <f t="shared" si="71"/>
        <v>0</v>
      </c>
      <c r="Q225" s="140">
        <v>0</v>
      </c>
      <c r="R225" s="140">
        <f t="shared" si="72"/>
        <v>0</v>
      </c>
      <c r="S225" s="140">
        <v>0</v>
      </c>
      <c r="T225" s="141">
        <f t="shared" si="73"/>
        <v>0</v>
      </c>
      <c r="AR225" s="12" t="s">
        <v>123</v>
      </c>
      <c r="AT225" s="12" t="s">
        <v>118</v>
      </c>
      <c r="AU225" s="12" t="s">
        <v>144</v>
      </c>
      <c r="AY225" s="12" t="s">
        <v>115</v>
      </c>
      <c r="BE225" s="142">
        <f t="shared" si="74"/>
        <v>0</v>
      </c>
      <c r="BF225" s="142">
        <f t="shared" si="75"/>
        <v>0</v>
      </c>
      <c r="BG225" s="142">
        <f t="shared" si="76"/>
        <v>0</v>
      </c>
      <c r="BH225" s="142">
        <f t="shared" si="77"/>
        <v>0</v>
      </c>
      <c r="BI225" s="142">
        <f t="shared" si="78"/>
        <v>0</v>
      </c>
      <c r="BJ225" s="12" t="s">
        <v>78</v>
      </c>
      <c r="BK225" s="142">
        <f t="shared" si="79"/>
        <v>0</v>
      </c>
      <c r="BL225" s="12" t="s">
        <v>123</v>
      </c>
      <c r="BM225" s="12" t="s">
        <v>632</v>
      </c>
    </row>
    <row r="226" spans="2:65" s="1" customFormat="1" ht="16.5" customHeight="1">
      <c r="B226" s="130"/>
      <c r="C226" s="143" t="s">
        <v>633</v>
      </c>
      <c r="D226" s="143" t="s">
        <v>216</v>
      </c>
      <c r="E226" s="144" t="s">
        <v>634</v>
      </c>
      <c r="F226" s="145" t="s">
        <v>635</v>
      </c>
      <c r="G226" s="146" t="s">
        <v>282</v>
      </c>
      <c r="H226" s="147">
        <v>4</v>
      </c>
      <c r="I226" s="148"/>
      <c r="J226" s="149">
        <f t="shared" si="70"/>
        <v>0</v>
      </c>
      <c r="K226" s="145" t="s">
        <v>173</v>
      </c>
      <c r="L226" s="150"/>
      <c r="M226" s="151" t="s">
        <v>1</v>
      </c>
      <c r="N226" s="152" t="s">
        <v>44</v>
      </c>
      <c r="O226" s="45"/>
      <c r="P226" s="140">
        <f t="shared" si="71"/>
        <v>0</v>
      </c>
      <c r="Q226" s="140">
        <v>0.0295</v>
      </c>
      <c r="R226" s="140">
        <f t="shared" si="72"/>
        <v>0.118</v>
      </c>
      <c r="S226" s="140">
        <v>0</v>
      </c>
      <c r="T226" s="141">
        <f t="shared" si="73"/>
        <v>0</v>
      </c>
      <c r="AR226" s="12" t="s">
        <v>219</v>
      </c>
      <c r="AT226" s="12" t="s">
        <v>216</v>
      </c>
      <c r="AU226" s="12" t="s">
        <v>144</v>
      </c>
      <c r="AY226" s="12" t="s">
        <v>115</v>
      </c>
      <c r="BE226" s="142">
        <f t="shared" si="74"/>
        <v>0</v>
      </c>
      <c r="BF226" s="142">
        <f t="shared" si="75"/>
        <v>0</v>
      </c>
      <c r="BG226" s="142">
        <f t="shared" si="76"/>
        <v>0</v>
      </c>
      <c r="BH226" s="142">
        <f t="shared" si="77"/>
        <v>0</v>
      </c>
      <c r="BI226" s="142">
        <f t="shared" si="78"/>
        <v>0</v>
      </c>
      <c r="BJ226" s="12" t="s">
        <v>78</v>
      </c>
      <c r="BK226" s="142">
        <f t="shared" si="79"/>
        <v>0</v>
      </c>
      <c r="BL226" s="12" t="s">
        <v>123</v>
      </c>
      <c r="BM226" s="12" t="s">
        <v>636</v>
      </c>
    </row>
    <row r="227" spans="2:65" s="1" customFormat="1" ht="16.5" customHeight="1">
      <c r="B227" s="130"/>
      <c r="C227" s="131" t="s">
        <v>637</v>
      </c>
      <c r="D227" s="131" t="s">
        <v>118</v>
      </c>
      <c r="E227" s="132" t="s">
        <v>638</v>
      </c>
      <c r="F227" s="133" t="s">
        <v>639</v>
      </c>
      <c r="G227" s="134" t="s">
        <v>142</v>
      </c>
      <c r="H227" s="135">
        <v>294</v>
      </c>
      <c r="I227" s="136"/>
      <c r="J227" s="137">
        <f t="shared" si="70"/>
        <v>0</v>
      </c>
      <c r="K227" s="133" t="s">
        <v>122</v>
      </c>
      <c r="L227" s="26"/>
      <c r="M227" s="138" t="s">
        <v>1</v>
      </c>
      <c r="N227" s="139" t="s">
        <v>44</v>
      </c>
      <c r="O227" s="45"/>
      <c r="P227" s="140">
        <f t="shared" si="71"/>
        <v>0</v>
      </c>
      <c r="Q227" s="140">
        <v>0</v>
      </c>
      <c r="R227" s="140">
        <f t="shared" si="72"/>
        <v>0</v>
      </c>
      <c r="S227" s="140">
        <v>0</v>
      </c>
      <c r="T227" s="141">
        <f t="shared" si="73"/>
        <v>0</v>
      </c>
      <c r="AR227" s="12" t="s">
        <v>123</v>
      </c>
      <c r="AT227" s="12" t="s">
        <v>118</v>
      </c>
      <c r="AU227" s="12" t="s">
        <v>144</v>
      </c>
      <c r="AY227" s="12" t="s">
        <v>115</v>
      </c>
      <c r="BE227" s="142">
        <f t="shared" si="74"/>
        <v>0</v>
      </c>
      <c r="BF227" s="142">
        <f t="shared" si="75"/>
        <v>0</v>
      </c>
      <c r="BG227" s="142">
        <f t="shared" si="76"/>
        <v>0</v>
      </c>
      <c r="BH227" s="142">
        <f t="shared" si="77"/>
        <v>0</v>
      </c>
      <c r="BI227" s="142">
        <f t="shared" si="78"/>
        <v>0</v>
      </c>
      <c r="BJ227" s="12" t="s">
        <v>78</v>
      </c>
      <c r="BK227" s="142">
        <f t="shared" si="79"/>
        <v>0</v>
      </c>
      <c r="BL227" s="12" t="s">
        <v>123</v>
      </c>
      <c r="BM227" s="12" t="s">
        <v>640</v>
      </c>
    </row>
    <row r="228" spans="2:65" s="1" customFormat="1" ht="16.5" customHeight="1">
      <c r="B228" s="130"/>
      <c r="C228" s="131" t="s">
        <v>641</v>
      </c>
      <c r="D228" s="131" t="s">
        <v>118</v>
      </c>
      <c r="E228" s="132" t="s">
        <v>642</v>
      </c>
      <c r="F228" s="133" t="s">
        <v>643</v>
      </c>
      <c r="G228" s="134" t="s">
        <v>142</v>
      </c>
      <c r="H228" s="135">
        <v>294</v>
      </c>
      <c r="I228" s="136"/>
      <c r="J228" s="137">
        <f t="shared" si="70"/>
        <v>0</v>
      </c>
      <c r="K228" s="133" t="s">
        <v>122</v>
      </c>
      <c r="L228" s="26"/>
      <c r="M228" s="138" t="s">
        <v>1</v>
      </c>
      <c r="N228" s="139" t="s">
        <v>44</v>
      </c>
      <c r="O228" s="45"/>
      <c r="P228" s="140">
        <f t="shared" si="71"/>
        <v>0</v>
      </c>
      <c r="Q228" s="140">
        <v>0</v>
      </c>
      <c r="R228" s="140">
        <f t="shared" si="72"/>
        <v>0</v>
      </c>
      <c r="S228" s="140">
        <v>0</v>
      </c>
      <c r="T228" s="141">
        <f t="shared" si="73"/>
        <v>0</v>
      </c>
      <c r="AR228" s="12" t="s">
        <v>123</v>
      </c>
      <c r="AT228" s="12" t="s">
        <v>118</v>
      </c>
      <c r="AU228" s="12" t="s">
        <v>144</v>
      </c>
      <c r="AY228" s="12" t="s">
        <v>115</v>
      </c>
      <c r="BE228" s="142">
        <f t="shared" si="74"/>
        <v>0</v>
      </c>
      <c r="BF228" s="142">
        <f t="shared" si="75"/>
        <v>0</v>
      </c>
      <c r="BG228" s="142">
        <f t="shared" si="76"/>
        <v>0</v>
      </c>
      <c r="BH228" s="142">
        <f t="shared" si="77"/>
        <v>0</v>
      </c>
      <c r="BI228" s="142">
        <f t="shared" si="78"/>
        <v>0</v>
      </c>
      <c r="BJ228" s="12" t="s">
        <v>78</v>
      </c>
      <c r="BK228" s="142">
        <f t="shared" si="79"/>
        <v>0</v>
      </c>
      <c r="BL228" s="12" t="s">
        <v>123</v>
      </c>
      <c r="BM228" s="12" t="s">
        <v>644</v>
      </c>
    </row>
    <row r="229" spans="2:63" s="10" customFormat="1" ht="20.85" customHeight="1">
      <c r="B229" s="117"/>
      <c r="D229" s="118" t="s">
        <v>72</v>
      </c>
      <c r="E229" s="128" t="s">
        <v>516</v>
      </c>
      <c r="F229" s="128" t="s">
        <v>645</v>
      </c>
      <c r="I229" s="120"/>
      <c r="J229" s="129">
        <f>BK229</f>
        <v>0</v>
      </c>
      <c r="L229" s="117"/>
      <c r="M229" s="122"/>
      <c r="N229" s="123"/>
      <c r="O229" s="123"/>
      <c r="P229" s="124">
        <f>SUM(P230:P236)</f>
        <v>0</v>
      </c>
      <c r="Q229" s="123"/>
      <c r="R229" s="124">
        <f>SUM(R230:R236)</f>
        <v>0.035519999999999996</v>
      </c>
      <c r="S229" s="123"/>
      <c r="T229" s="125">
        <f>SUM(T230:T236)</f>
        <v>0</v>
      </c>
      <c r="AR229" s="118" t="s">
        <v>78</v>
      </c>
      <c r="AT229" s="126" t="s">
        <v>72</v>
      </c>
      <c r="AU229" s="126" t="s">
        <v>80</v>
      </c>
      <c r="AY229" s="118" t="s">
        <v>115</v>
      </c>
      <c r="BK229" s="127">
        <f>SUM(BK230:BK236)</f>
        <v>0</v>
      </c>
    </row>
    <row r="230" spans="2:65" s="1" customFormat="1" ht="16.5" customHeight="1">
      <c r="B230" s="130"/>
      <c r="C230" s="131" t="s">
        <v>646</v>
      </c>
      <c r="D230" s="131" t="s">
        <v>118</v>
      </c>
      <c r="E230" s="132" t="s">
        <v>647</v>
      </c>
      <c r="F230" s="133" t="s">
        <v>648</v>
      </c>
      <c r="G230" s="134" t="s">
        <v>142</v>
      </c>
      <c r="H230" s="135">
        <v>96</v>
      </c>
      <c r="I230" s="136"/>
      <c r="J230" s="137">
        <f aca="true" t="shared" si="80" ref="J230:J236">ROUND(I230*H230,2)</f>
        <v>0</v>
      </c>
      <c r="K230" s="133" t="s">
        <v>1</v>
      </c>
      <c r="L230" s="26"/>
      <c r="M230" s="138" t="s">
        <v>1</v>
      </c>
      <c r="N230" s="139" t="s">
        <v>44</v>
      </c>
      <c r="O230" s="45"/>
      <c r="P230" s="140">
        <f aca="true" t="shared" si="81" ref="P230:P236">O230*H230</f>
        <v>0</v>
      </c>
      <c r="Q230" s="140">
        <v>0</v>
      </c>
      <c r="R230" s="140">
        <f aca="true" t="shared" si="82" ref="R230:R236">Q230*H230</f>
        <v>0</v>
      </c>
      <c r="S230" s="140">
        <v>0</v>
      </c>
      <c r="T230" s="141">
        <f aca="true" t="shared" si="83" ref="T230:T236">S230*H230</f>
        <v>0</v>
      </c>
      <c r="AR230" s="12" t="s">
        <v>123</v>
      </c>
      <c r="AT230" s="12" t="s">
        <v>118</v>
      </c>
      <c r="AU230" s="12" t="s">
        <v>144</v>
      </c>
      <c r="AY230" s="12" t="s">
        <v>115</v>
      </c>
      <c r="BE230" s="142">
        <f aca="true" t="shared" si="84" ref="BE230:BE236">IF(N230="základní",J230,0)</f>
        <v>0</v>
      </c>
      <c r="BF230" s="142">
        <f aca="true" t="shared" si="85" ref="BF230:BF236">IF(N230="snížená",J230,0)</f>
        <v>0</v>
      </c>
      <c r="BG230" s="142">
        <f aca="true" t="shared" si="86" ref="BG230:BG236">IF(N230="zákl. přenesená",J230,0)</f>
        <v>0</v>
      </c>
      <c r="BH230" s="142">
        <f aca="true" t="shared" si="87" ref="BH230:BH236">IF(N230="sníž. přenesená",J230,0)</f>
        <v>0</v>
      </c>
      <c r="BI230" s="142">
        <f aca="true" t="shared" si="88" ref="BI230:BI236">IF(N230="nulová",J230,0)</f>
        <v>0</v>
      </c>
      <c r="BJ230" s="12" t="s">
        <v>78</v>
      </c>
      <c r="BK230" s="142">
        <f aca="true" t="shared" si="89" ref="BK230:BK236">ROUND(I230*H230,2)</f>
        <v>0</v>
      </c>
      <c r="BL230" s="12" t="s">
        <v>123</v>
      </c>
      <c r="BM230" s="12" t="s">
        <v>649</v>
      </c>
    </row>
    <row r="231" spans="2:65" s="1" customFormat="1" ht="16.5" customHeight="1">
      <c r="B231" s="130"/>
      <c r="C231" s="143" t="s">
        <v>650</v>
      </c>
      <c r="D231" s="143" t="s">
        <v>216</v>
      </c>
      <c r="E231" s="144" t="s">
        <v>651</v>
      </c>
      <c r="F231" s="145" t="s">
        <v>652</v>
      </c>
      <c r="G231" s="146" t="s">
        <v>142</v>
      </c>
      <c r="H231" s="147">
        <v>96</v>
      </c>
      <c r="I231" s="148"/>
      <c r="J231" s="149">
        <f t="shared" si="80"/>
        <v>0</v>
      </c>
      <c r="K231" s="145" t="s">
        <v>1</v>
      </c>
      <c r="L231" s="150"/>
      <c r="M231" s="151" t="s">
        <v>1</v>
      </c>
      <c r="N231" s="152" t="s">
        <v>44</v>
      </c>
      <c r="O231" s="45"/>
      <c r="P231" s="140">
        <f t="shared" si="81"/>
        <v>0</v>
      </c>
      <c r="Q231" s="140">
        <v>0.00037</v>
      </c>
      <c r="R231" s="140">
        <f t="shared" si="82"/>
        <v>0.035519999999999996</v>
      </c>
      <c r="S231" s="140">
        <v>0</v>
      </c>
      <c r="T231" s="141">
        <f t="shared" si="83"/>
        <v>0</v>
      </c>
      <c r="AR231" s="12" t="s">
        <v>219</v>
      </c>
      <c r="AT231" s="12" t="s">
        <v>216</v>
      </c>
      <c r="AU231" s="12" t="s">
        <v>144</v>
      </c>
      <c r="AY231" s="12" t="s">
        <v>115</v>
      </c>
      <c r="BE231" s="142">
        <f t="shared" si="84"/>
        <v>0</v>
      </c>
      <c r="BF231" s="142">
        <f t="shared" si="85"/>
        <v>0</v>
      </c>
      <c r="BG231" s="142">
        <f t="shared" si="86"/>
        <v>0</v>
      </c>
      <c r="BH231" s="142">
        <f t="shared" si="87"/>
        <v>0</v>
      </c>
      <c r="BI231" s="142">
        <f t="shared" si="88"/>
        <v>0</v>
      </c>
      <c r="BJ231" s="12" t="s">
        <v>78</v>
      </c>
      <c r="BK231" s="142">
        <f t="shared" si="89"/>
        <v>0</v>
      </c>
      <c r="BL231" s="12" t="s">
        <v>123</v>
      </c>
      <c r="BM231" s="12" t="s">
        <v>653</v>
      </c>
    </row>
    <row r="232" spans="2:65" s="1" customFormat="1" ht="16.5" customHeight="1">
      <c r="B232" s="130"/>
      <c r="C232" s="143" t="s">
        <v>654</v>
      </c>
      <c r="D232" s="143" t="s">
        <v>216</v>
      </c>
      <c r="E232" s="144" t="s">
        <v>655</v>
      </c>
      <c r="F232" s="145" t="s">
        <v>656</v>
      </c>
      <c r="G232" s="146" t="s">
        <v>142</v>
      </c>
      <c r="H232" s="147">
        <v>96</v>
      </c>
      <c r="I232" s="148"/>
      <c r="J232" s="149">
        <f t="shared" si="80"/>
        <v>0</v>
      </c>
      <c r="K232" s="145" t="s">
        <v>1</v>
      </c>
      <c r="L232" s="150"/>
      <c r="M232" s="151" t="s">
        <v>1</v>
      </c>
      <c r="N232" s="152" t="s">
        <v>44</v>
      </c>
      <c r="O232" s="45"/>
      <c r="P232" s="140">
        <f t="shared" si="81"/>
        <v>0</v>
      </c>
      <c r="Q232" s="140">
        <v>0</v>
      </c>
      <c r="R232" s="140">
        <f t="shared" si="82"/>
        <v>0</v>
      </c>
      <c r="S232" s="140">
        <v>0</v>
      </c>
      <c r="T232" s="141">
        <f t="shared" si="83"/>
        <v>0</v>
      </c>
      <c r="AR232" s="12" t="s">
        <v>219</v>
      </c>
      <c r="AT232" s="12" t="s">
        <v>216</v>
      </c>
      <c r="AU232" s="12" t="s">
        <v>144</v>
      </c>
      <c r="AY232" s="12" t="s">
        <v>115</v>
      </c>
      <c r="BE232" s="142">
        <f t="shared" si="84"/>
        <v>0</v>
      </c>
      <c r="BF232" s="142">
        <f t="shared" si="85"/>
        <v>0</v>
      </c>
      <c r="BG232" s="142">
        <f t="shared" si="86"/>
        <v>0</v>
      </c>
      <c r="BH232" s="142">
        <f t="shared" si="87"/>
        <v>0</v>
      </c>
      <c r="BI232" s="142">
        <f t="shared" si="88"/>
        <v>0</v>
      </c>
      <c r="BJ232" s="12" t="s">
        <v>78</v>
      </c>
      <c r="BK232" s="142">
        <f t="shared" si="89"/>
        <v>0</v>
      </c>
      <c r="BL232" s="12" t="s">
        <v>123</v>
      </c>
      <c r="BM232" s="12" t="s">
        <v>657</v>
      </c>
    </row>
    <row r="233" spans="2:65" s="1" customFormat="1" ht="16.5" customHeight="1">
      <c r="B233" s="130"/>
      <c r="C233" s="143" t="s">
        <v>658</v>
      </c>
      <c r="D233" s="143" t="s">
        <v>216</v>
      </c>
      <c r="E233" s="144" t="s">
        <v>659</v>
      </c>
      <c r="F233" s="145" t="s">
        <v>660</v>
      </c>
      <c r="G233" s="146" t="s">
        <v>142</v>
      </c>
      <c r="H233" s="147">
        <v>96</v>
      </c>
      <c r="I233" s="148"/>
      <c r="J233" s="149">
        <f t="shared" si="80"/>
        <v>0</v>
      </c>
      <c r="K233" s="145" t="s">
        <v>1</v>
      </c>
      <c r="L233" s="150"/>
      <c r="M233" s="151" t="s">
        <v>1</v>
      </c>
      <c r="N233" s="152" t="s">
        <v>44</v>
      </c>
      <c r="O233" s="45"/>
      <c r="P233" s="140">
        <f t="shared" si="81"/>
        <v>0</v>
      </c>
      <c r="Q233" s="140">
        <v>0</v>
      </c>
      <c r="R233" s="140">
        <f t="shared" si="82"/>
        <v>0</v>
      </c>
      <c r="S233" s="140">
        <v>0</v>
      </c>
      <c r="T233" s="141">
        <f t="shared" si="83"/>
        <v>0</v>
      </c>
      <c r="AR233" s="12" t="s">
        <v>219</v>
      </c>
      <c r="AT233" s="12" t="s">
        <v>216</v>
      </c>
      <c r="AU233" s="12" t="s">
        <v>144</v>
      </c>
      <c r="AY233" s="12" t="s">
        <v>115</v>
      </c>
      <c r="BE233" s="142">
        <f t="shared" si="84"/>
        <v>0</v>
      </c>
      <c r="BF233" s="142">
        <f t="shared" si="85"/>
        <v>0</v>
      </c>
      <c r="BG233" s="142">
        <f t="shared" si="86"/>
        <v>0</v>
      </c>
      <c r="BH233" s="142">
        <f t="shared" si="87"/>
        <v>0</v>
      </c>
      <c r="BI233" s="142">
        <f t="shared" si="88"/>
        <v>0</v>
      </c>
      <c r="BJ233" s="12" t="s">
        <v>78</v>
      </c>
      <c r="BK233" s="142">
        <f t="shared" si="89"/>
        <v>0</v>
      </c>
      <c r="BL233" s="12" t="s">
        <v>123</v>
      </c>
      <c r="BM233" s="12" t="s">
        <v>661</v>
      </c>
    </row>
    <row r="234" spans="2:65" s="1" customFormat="1" ht="16.5" customHeight="1">
      <c r="B234" s="130"/>
      <c r="C234" s="131" t="s">
        <v>662</v>
      </c>
      <c r="D234" s="131" t="s">
        <v>118</v>
      </c>
      <c r="E234" s="132" t="s">
        <v>663</v>
      </c>
      <c r="F234" s="133" t="s">
        <v>664</v>
      </c>
      <c r="G234" s="134" t="s">
        <v>142</v>
      </c>
      <c r="H234" s="135">
        <v>96</v>
      </c>
      <c r="I234" s="136"/>
      <c r="J234" s="137">
        <f t="shared" si="80"/>
        <v>0</v>
      </c>
      <c r="K234" s="133" t="s">
        <v>122</v>
      </c>
      <c r="L234" s="26"/>
      <c r="M234" s="138" t="s">
        <v>1</v>
      </c>
      <c r="N234" s="139" t="s">
        <v>44</v>
      </c>
      <c r="O234" s="45"/>
      <c r="P234" s="140">
        <f t="shared" si="81"/>
        <v>0</v>
      </c>
      <c r="Q234" s="140">
        <v>0</v>
      </c>
      <c r="R234" s="140">
        <f t="shared" si="82"/>
        <v>0</v>
      </c>
      <c r="S234" s="140">
        <v>0</v>
      </c>
      <c r="T234" s="141">
        <f t="shared" si="83"/>
        <v>0</v>
      </c>
      <c r="AR234" s="12" t="s">
        <v>123</v>
      </c>
      <c r="AT234" s="12" t="s">
        <v>118</v>
      </c>
      <c r="AU234" s="12" t="s">
        <v>144</v>
      </c>
      <c r="AY234" s="12" t="s">
        <v>115</v>
      </c>
      <c r="BE234" s="142">
        <f t="shared" si="84"/>
        <v>0</v>
      </c>
      <c r="BF234" s="142">
        <f t="shared" si="85"/>
        <v>0</v>
      </c>
      <c r="BG234" s="142">
        <f t="shared" si="86"/>
        <v>0</v>
      </c>
      <c r="BH234" s="142">
        <f t="shared" si="87"/>
        <v>0</v>
      </c>
      <c r="BI234" s="142">
        <f t="shared" si="88"/>
        <v>0</v>
      </c>
      <c r="BJ234" s="12" t="s">
        <v>78</v>
      </c>
      <c r="BK234" s="142">
        <f t="shared" si="89"/>
        <v>0</v>
      </c>
      <c r="BL234" s="12" t="s">
        <v>123</v>
      </c>
      <c r="BM234" s="12" t="s">
        <v>665</v>
      </c>
    </row>
    <row r="235" spans="2:65" s="1" customFormat="1" ht="16.5" customHeight="1">
      <c r="B235" s="130"/>
      <c r="C235" s="131" t="s">
        <v>666</v>
      </c>
      <c r="D235" s="131" t="s">
        <v>118</v>
      </c>
      <c r="E235" s="132" t="s">
        <v>667</v>
      </c>
      <c r="F235" s="133" t="s">
        <v>668</v>
      </c>
      <c r="G235" s="134" t="s">
        <v>142</v>
      </c>
      <c r="H235" s="135">
        <v>96</v>
      </c>
      <c r="I235" s="136"/>
      <c r="J235" s="137">
        <f t="shared" si="80"/>
        <v>0</v>
      </c>
      <c r="K235" s="133" t="s">
        <v>122</v>
      </c>
      <c r="L235" s="26"/>
      <c r="M235" s="138" t="s">
        <v>1</v>
      </c>
      <c r="N235" s="139" t="s">
        <v>44</v>
      </c>
      <c r="O235" s="45"/>
      <c r="P235" s="140">
        <f t="shared" si="81"/>
        <v>0</v>
      </c>
      <c r="Q235" s="140">
        <v>0</v>
      </c>
      <c r="R235" s="140">
        <f t="shared" si="82"/>
        <v>0</v>
      </c>
      <c r="S235" s="140">
        <v>0</v>
      </c>
      <c r="T235" s="141">
        <f t="shared" si="83"/>
        <v>0</v>
      </c>
      <c r="AR235" s="12" t="s">
        <v>123</v>
      </c>
      <c r="AT235" s="12" t="s">
        <v>118</v>
      </c>
      <c r="AU235" s="12" t="s">
        <v>144</v>
      </c>
      <c r="AY235" s="12" t="s">
        <v>115</v>
      </c>
      <c r="BE235" s="142">
        <f t="shared" si="84"/>
        <v>0</v>
      </c>
      <c r="BF235" s="142">
        <f t="shared" si="85"/>
        <v>0</v>
      </c>
      <c r="BG235" s="142">
        <f t="shared" si="86"/>
        <v>0</v>
      </c>
      <c r="BH235" s="142">
        <f t="shared" si="87"/>
        <v>0</v>
      </c>
      <c r="BI235" s="142">
        <f t="shared" si="88"/>
        <v>0</v>
      </c>
      <c r="BJ235" s="12" t="s">
        <v>78</v>
      </c>
      <c r="BK235" s="142">
        <f t="shared" si="89"/>
        <v>0</v>
      </c>
      <c r="BL235" s="12" t="s">
        <v>123</v>
      </c>
      <c r="BM235" s="12" t="s">
        <v>669</v>
      </c>
    </row>
    <row r="236" spans="2:65" s="1" customFormat="1" ht="16.5" customHeight="1">
      <c r="B236" s="130"/>
      <c r="C236" s="131" t="s">
        <v>670</v>
      </c>
      <c r="D236" s="131" t="s">
        <v>118</v>
      </c>
      <c r="E236" s="132" t="s">
        <v>671</v>
      </c>
      <c r="F236" s="133" t="s">
        <v>672</v>
      </c>
      <c r="G236" s="134" t="s">
        <v>336</v>
      </c>
      <c r="H236" s="135">
        <v>1</v>
      </c>
      <c r="I236" s="136"/>
      <c r="J236" s="137">
        <f t="shared" si="80"/>
        <v>0</v>
      </c>
      <c r="K236" s="133" t="s">
        <v>1</v>
      </c>
      <c r="L236" s="26"/>
      <c r="M236" s="138" t="s">
        <v>1</v>
      </c>
      <c r="N236" s="139" t="s">
        <v>44</v>
      </c>
      <c r="O236" s="45"/>
      <c r="P236" s="140">
        <f t="shared" si="81"/>
        <v>0</v>
      </c>
      <c r="Q236" s="140">
        <v>0</v>
      </c>
      <c r="R236" s="140">
        <f t="shared" si="82"/>
        <v>0</v>
      </c>
      <c r="S236" s="140">
        <v>0</v>
      </c>
      <c r="T236" s="141">
        <f t="shared" si="83"/>
        <v>0</v>
      </c>
      <c r="AR236" s="12" t="s">
        <v>123</v>
      </c>
      <c r="AT236" s="12" t="s">
        <v>118</v>
      </c>
      <c r="AU236" s="12" t="s">
        <v>144</v>
      </c>
      <c r="AY236" s="12" t="s">
        <v>115</v>
      </c>
      <c r="BE236" s="142">
        <f t="shared" si="84"/>
        <v>0</v>
      </c>
      <c r="BF236" s="142">
        <f t="shared" si="85"/>
        <v>0</v>
      </c>
      <c r="BG236" s="142">
        <f t="shared" si="86"/>
        <v>0</v>
      </c>
      <c r="BH236" s="142">
        <f t="shared" si="87"/>
        <v>0</v>
      </c>
      <c r="BI236" s="142">
        <f t="shared" si="88"/>
        <v>0</v>
      </c>
      <c r="BJ236" s="12" t="s">
        <v>78</v>
      </c>
      <c r="BK236" s="142">
        <f t="shared" si="89"/>
        <v>0</v>
      </c>
      <c r="BL236" s="12" t="s">
        <v>123</v>
      </c>
      <c r="BM236" s="12" t="s">
        <v>673</v>
      </c>
    </row>
    <row r="237" spans="2:63" s="10" customFormat="1" ht="22.9" customHeight="1">
      <c r="B237" s="117"/>
      <c r="D237" s="118" t="s">
        <v>72</v>
      </c>
      <c r="E237" s="128" t="s">
        <v>170</v>
      </c>
      <c r="F237" s="128" t="s">
        <v>674</v>
      </c>
      <c r="I237" s="120"/>
      <c r="J237" s="129">
        <f>BK237</f>
        <v>0</v>
      </c>
      <c r="L237" s="117"/>
      <c r="M237" s="122"/>
      <c r="N237" s="123"/>
      <c r="O237" s="123"/>
      <c r="P237" s="124">
        <f>SUM(P238:P239)</f>
        <v>0</v>
      </c>
      <c r="Q237" s="123"/>
      <c r="R237" s="124">
        <f>SUM(R238:R239)</f>
        <v>13.944999999999999</v>
      </c>
      <c r="S237" s="123"/>
      <c r="T237" s="125">
        <f>SUM(T238:T239)</f>
        <v>0</v>
      </c>
      <c r="AR237" s="118" t="s">
        <v>78</v>
      </c>
      <c r="AT237" s="126" t="s">
        <v>72</v>
      </c>
      <c r="AU237" s="126" t="s">
        <v>78</v>
      </c>
      <c r="AY237" s="118" t="s">
        <v>115</v>
      </c>
      <c r="BK237" s="127">
        <f>SUM(BK238:BK239)</f>
        <v>0</v>
      </c>
    </row>
    <row r="238" spans="2:65" s="1" customFormat="1" ht="16.5" customHeight="1">
      <c r="B238" s="130"/>
      <c r="C238" s="131" t="s">
        <v>675</v>
      </c>
      <c r="D238" s="131" t="s">
        <v>118</v>
      </c>
      <c r="E238" s="132" t="s">
        <v>676</v>
      </c>
      <c r="F238" s="133" t="s">
        <v>677</v>
      </c>
      <c r="G238" s="134" t="s">
        <v>142</v>
      </c>
      <c r="H238" s="135">
        <v>100</v>
      </c>
      <c r="I238" s="136"/>
      <c r="J238" s="137">
        <f>ROUND(I238*H238,2)</f>
        <v>0</v>
      </c>
      <c r="K238" s="133" t="s">
        <v>122</v>
      </c>
      <c r="L238" s="26"/>
      <c r="M238" s="138" t="s">
        <v>1</v>
      </c>
      <c r="N238" s="139" t="s">
        <v>44</v>
      </c>
      <c r="O238" s="45"/>
      <c r="P238" s="140">
        <f>O238*H238</f>
        <v>0</v>
      </c>
      <c r="Q238" s="140">
        <v>0.13945</v>
      </c>
      <c r="R238" s="140">
        <f>Q238*H238</f>
        <v>13.944999999999999</v>
      </c>
      <c r="S238" s="140">
        <v>0</v>
      </c>
      <c r="T238" s="141">
        <f>S238*H238</f>
        <v>0</v>
      </c>
      <c r="AR238" s="12" t="s">
        <v>123</v>
      </c>
      <c r="AT238" s="12" t="s">
        <v>118</v>
      </c>
      <c r="AU238" s="12" t="s">
        <v>80</v>
      </c>
      <c r="AY238" s="12" t="s">
        <v>115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12" t="s">
        <v>78</v>
      </c>
      <c r="BK238" s="142">
        <f>ROUND(I238*H238,2)</f>
        <v>0</v>
      </c>
      <c r="BL238" s="12" t="s">
        <v>123</v>
      </c>
      <c r="BM238" s="12" t="s">
        <v>678</v>
      </c>
    </row>
    <row r="239" spans="2:65" s="1" customFormat="1" ht="16.5" customHeight="1">
      <c r="B239" s="130"/>
      <c r="C239" s="131" t="s">
        <v>679</v>
      </c>
      <c r="D239" s="131" t="s">
        <v>118</v>
      </c>
      <c r="E239" s="132" t="s">
        <v>680</v>
      </c>
      <c r="F239" s="133" t="s">
        <v>681</v>
      </c>
      <c r="G239" s="134" t="s">
        <v>121</v>
      </c>
      <c r="H239" s="135">
        <v>0</v>
      </c>
      <c r="I239" s="136"/>
      <c r="J239" s="137">
        <f>ROUND(I239*H239,2)</f>
        <v>0</v>
      </c>
      <c r="K239" s="133" t="s">
        <v>1</v>
      </c>
      <c r="L239" s="26"/>
      <c r="M239" s="138" t="s">
        <v>1</v>
      </c>
      <c r="N239" s="139" t="s">
        <v>44</v>
      </c>
      <c r="O239" s="45"/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2" t="s">
        <v>123</v>
      </c>
      <c r="AT239" s="12" t="s">
        <v>118</v>
      </c>
      <c r="AU239" s="12" t="s">
        <v>80</v>
      </c>
      <c r="AY239" s="12" t="s">
        <v>115</v>
      </c>
      <c r="BE239" s="142">
        <f>IF(N239="základní",J239,0)</f>
        <v>0</v>
      </c>
      <c r="BF239" s="142">
        <f>IF(N239="snížená",J239,0)</f>
        <v>0</v>
      </c>
      <c r="BG239" s="142">
        <f>IF(N239="zákl. přenesená",J239,0)</f>
        <v>0</v>
      </c>
      <c r="BH239" s="142">
        <f>IF(N239="sníž. přenesená",J239,0)</f>
        <v>0</v>
      </c>
      <c r="BI239" s="142">
        <f>IF(N239="nulová",J239,0)</f>
        <v>0</v>
      </c>
      <c r="BJ239" s="12" t="s">
        <v>78</v>
      </c>
      <c r="BK239" s="142">
        <f>ROUND(I239*H239,2)</f>
        <v>0</v>
      </c>
      <c r="BL239" s="12" t="s">
        <v>123</v>
      </c>
      <c r="BM239" s="12" t="s">
        <v>682</v>
      </c>
    </row>
    <row r="240" spans="2:63" s="10" customFormat="1" ht="22.9" customHeight="1">
      <c r="B240" s="117"/>
      <c r="D240" s="118" t="s">
        <v>72</v>
      </c>
      <c r="E240" s="128" t="s">
        <v>683</v>
      </c>
      <c r="F240" s="128" t="s">
        <v>684</v>
      </c>
      <c r="I240" s="120"/>
      <c r="J240" s="129">
        <f>BK240</f>
        <v>0</v>
      </c>
      <c r="L240" s="117"/>
      <c r="M240" s="122"/>
      <c r="N240" s="123"/>
      <c r="O240" s="123"/>
      <c r="P240" s="124">
        <f>P241</f>
        <v>0</v>
      </c>
      <c r="Q240" s="123"/>
      <c r="R240" s="124">
        <f>R241</f>
        <v>0</v>
      </c>
      <c r="S240" s="123"/>
      <c r="T240" s="125">
        <f>T241</f>
        <v>0</v>
      </c>
      <c r="AR240" s="118" t="s">
        <v>78</v>
      </c>
      <c r="AT240" s="126" t="s">
        <v>72</v>
      </c>
      <c r="AU240" s="126" t="s">
        <v>78</v>
      </c>
      <c r="AY240" s="118" t="s">
        <v>115</v>
      </c>
      <c r="BK240" s="127">
        <f>BK241</f>
        <v>0</v>
      </c>
    </row>
    <row r="241" spans="2:65" s="1" customFormat="1" ht="16.5" customHeight="1">
      <c r="B241" s="130"/>
      <c r="C241" s="131" t="s">
        <v>683</v>
      </c>
      <c r="D241" s="131" t="s">
        <v>118</v>
      </c>
      <c r="E241" s="132" t="s">
        <v>685</v>
      </c>
      <c r="F241" s="133" t="s">
        <v>686</v>
      </c>
      <c r="G241" s="134" t="s">
        <v>205</v>
      </c>
      <c r="H241" s="135">
        <v>605</v>
      </c>
      <c r="I241" s="136"/>
      <c r="J241" s="137">
        <f>ROUND(I241*H241,2)</f>
        <v>0</v>
      </c>
      <c r="K241" s="133" t="s">
        <v>1</v>
      </c>
      <c r="L241" s="26"/>
      <c r="M241" s="153" t="s">
        <v>1</v>
      </c>
      <c r="N241" s="154" t="s">
        <v>44</v>
      </c>
      <c r="O241" s="155"/>
      <c r="P241" s="156">
        <f>O241*H241</f>
        <v>0</v>
      </c>
      <c r="Q241" s="156">
        <v>0</v>
      </c>
      <c r="R241" s="156">
        <f>Q241*H241</f>
        <v>0</v>
      </c>
      <c r="S241" s="156">
        <v>0</v>
      </c>
      <c r="T241" s="157">
        <f>S241*H241</f>
        <v>0</v>
      </c>
      <c r="AR241" s="12" t="s">
        <v>123</v>
      </c>
      <c r="AT241" s="12" t="s">
        <v>118</v>
      </c>
      <c r="AU241" s="12" t="s">
        <v>80</v>
      </c>
      <c r="AY241" s="12" t="s">
        <v>115</v>
      </c>
      <c r="BE241" s="142">
        <f>IF(N241="základní",J241,0)</f>
        <v>0</v>
      </c>
      <c r="BF241" s="142">
        <f>IF(N241="snížená",J241,0)</f>
        <v>0</v>
      </c>
      <c r="BG241" s="142">
        <f>IF(N241="zákl. přenesená",J241,0)</f>
        <v>0</v>
      </c>
      <c r="BH241" s="142">
        <f>IF(N241="sníž. přenesená",J241,0)</f>
        <v>0</v>
      </c>
      <c r="BI241" s="142">
        <f>IF(N241="nulová",J241,0)</f>
        <v>0</v>
      </c>
      <c r="BJ241" s="12" t="s">
        <v>78</v>
      </c>
      <c r="BK241" s="142">
        <f>ROUND(I241*H241,2)</f>
        <v>0</v>
      </c>
      <c r="BL241" s="12" t="s">
        <v>123</v>
      </c>
      <c r="BM241" s="12" t="s">
        <v>687</v>
      </c>
    </row>
    <row r="242" spans="2:12" s="1" customFormat="1" ht="6.95" customHeight="1">
      <c r="B242" s="35"/>
      <c r="C242" s="36"/>
      <c r="D242" s="36"/>
      <c r="E242" s="36"/>
      <c r="F242" s="36"/>
      <c r="G242" s="36"/>
      <c r="H242" s="36"/>
      <c r="I242" s="91"/>
      <c r="J242" s="36"/>
      <c r="K242" s="36"/>
      <c r="L242" s="26"/>
    </row>
  </sheetData>
  <autoFilter ref="C85:K241"/>
  <mergeCells count="6">
    <mergeCell ref="E78:H78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Mastikova_L\stavba_2</dc:creator>
  <cp:keywords/>
  <dc:description/>
  <cp:lastModifiedBy>Pavlína Tůmová</cp:lastModifiedBy>
  <dcterms:created xsi:type="dcterms:W3CDTF">2019-08-29T06:22:45Z</dcterms:created>
  <dcterms:modified xsi:type="dcterms:W3CDTF">2019-08-29T11:13:50Z</dcterms:modified>
  <cp:category/>
  <cp:version/>
  <cp:contentType/>
  <cp:contentStatus/>
</cp:coreProperties>
</file>