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tabRatio="802" activeTab="0"/>
  </bookViews>
  <sheets>
    <sheet name="Rekapitulace stavby" sheetId="1" r:id="rId1"/>
    <sheet name="SO 01 - Přístavba výtahu" sheetId="2" r:id="rId2"/>
    <sheet name="SO 02 - Schodišťová plošina" sheetId="3" r:id="rId3"/>
    <sheet name="SO 03 - Úprava venkovního..." sheetId="4" r:id="rId4"/>
    <sheet name="SO 04 - Úprava vnitřního ..." sheetId="5" r:id="rId5"/>
    <sheet name="SO 05 - Elektroinstalace" sheetId="6" r:id="rId6"/>
    <sheet name="SO 05 EI - položky" sheetId="9" r:id="rId7"/>
  </sheets>
  <definedNames>
    <definedName name="_xlnm._FilterDatabase" localSheetId="1" hidden="1">'SO 01 - Přístavba výtahu'!$C$138:$K$350</definedName>
    <definedName name="_xlnm._FilterDatabase" localSheetId="2" hidden="1">'SO 02 - Schodišťová plošina'!$C$120:$K$133</definedName>
    <definedName name="_xlnm._FilterDatabase" localSheetId="3" hidden="1">'SO 03 - Úprava venkovního...'!$C$129:$K$203</definedName>
    <definedName name="_xlnm._FilterDatabase" localSheetId="4" hidden="1">'SO 04 - Úprava vnitřního ...'!$C$127:$K$174</definedName>
    <definedName name="_xlnm._FilterDatabase" localSheetId="5" hidden="1">'SO 05 - Elektroinstalace'!$C$116:$K$119</definedName>
    <definedName name="_xlnm.Print_Area" localSheetId="0">'Rekapitulace stavby'!$D$4:$AO$76,'Rekapitulace stavby'!$C$82:$AQ$100</definedName>
    <definedName name="_xlnm.Print_Area" localSheetId="1">'SO 01 - Přístavba výtahu'!$C$4:$J$76,'SO 01 - Přístavba výtahu'!$C$82:$J$120,'SO 01 - Přístavba výtahu'!$C$126:$K$350</definedName>
    <definedName name="_xlnm.Print_Area" localSheetId="2">'SO 02 - Schodišťová plošina'!$C$4:$J$76,'SO 02 - Schodišťová plošina'!$C$82:$J$102,'SO 02 - Schodišťová plošina'!$C$108:$K$133</definedName>
    <definedName name="_xlnm.Print_Area" localSheetId="3">'SO 03 - Úprava venkovního...'!$C$4:$J$76,'SO 03 - Úprava venkovního...'!$C$82:$J$111,'SO 03 - Úprava venkovního...'!$C$117:$K$203</definedName>
    <definedName name="_xlnm.Print_Area" localSheetId="4">'SO 04 - Úprava vnitřního ...'!$C$4:$J$76,'SO 04 - Úprava vnitřního ...'!$C$82:$J$109,'SO 04 - Úprava vnitřního ...'!$C$115:$K$174</definedName>
    <definedName name="_xlnm.Print_Area" localSheetId="5">'SO 05 - Elektroinstalace'!$C$4:$J$76,'SO 05 - Elektroinstalace'!$C$82:$J$98,'SO 05 - Elektroinstalace'!$C$104:$K$119</definedName>
    <definedName name="_xlnm.Print_Titles" localSheetId="0">'Rekapitulace stavby'!$92:$92</definedName>
    <definedName name="_xlnm.Print_Titles" localSheetId="1">'SO 01 - Přístavba výtahu'!$138:$138</definedName>
    <definedName name="_xlnm.Print_Titles" localSheetId="2">'SO 02 - Schodišťová plošina'!$120:$120</definedName>
    <definedName name="_xlnm.Print_Titles" localSheetId="3">'SO 03 - Úprava venkovního...'!$129:$129</definedName>
    <definedName name="_xlnm.Print_Titles" localSheetId="4">'SO 04 - Úprava vnitřního ...'!$127:$127</definedName>
    <definedName name="_xlnm.Print_Titles" localSheetId="5">'SO 05 - Elektroinstalace'!$116:$116</definedName>
  </definedNames>
  <calcPr calcId="181029"/>
  <extLst/>
</workbook>
</file>

<file path=xl/sharedStrings.xml><?xml version="1.0" encoding="utf-8"?>
<sst xmlns="http://schemas.openxmlformats.org/spreadsheetml/2006/main" count="5254" uniqueCount="1174">
  <si>
    <t>Export Komplet</t>
  </si>
  <si>
    <t/>
  </si>
  <si>
    <t>2.0</t>
  </si>
  <si>
    <t>False</t>
  </si>
  <si>
    <t>{52a1cfc0-d43f-4d05-ac0d-6d4982300838}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</si>
  <si>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</si>
  <si>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</si>
  <si>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</si>
  <si>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</si>
  <si>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</si>
  <si>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</si>
  <si>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</si>
  <si>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</si>
  <si>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ZSDuk_vytah</t>
  </si>
  <si>
    <t>Stavba:</t>
  </si>
  <si>
    <t>ZŠ Dukelská, Benešov - přístavba výtahu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</si>
  <si>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</si>
  <si>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</si>
  <si>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</si>
  <si>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</si>
  <si>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</si>
  <si>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</si>
  <si>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</si>
  <si>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</si>
  <si>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</si>
  <si>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</si>
  <si>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</si>
  <si>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</si>
  <si>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</si>
  <si>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</si>
  <si>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</si>
  <si>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</si>
  <si>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</si>
  <si>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</si>
  <si>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</si>
  <si>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</si>
  <si>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</si>
  <si>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</si>
  <si>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</si>
  <si>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</si>
  <si>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</si>
  <si>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</si>
  <si>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</si>
  <si>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</si>
  <si>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</si>
  <si>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</si>
  <si>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</si>
  <si>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</si>
  <si>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</si>
  <si>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</si>
  <si>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</si>
  <si>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</si>
  <si>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</si>
  <si>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</si>
  <si>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</si>
  <si>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</si>
  <si>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</si>
  <si>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</si>
  <si>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</si>
  <si>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</si>
  <si>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</si>
  <si>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</si>
  <si>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</si>
  <si>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</si>
  <si>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</si>
  <si>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</si>
  <si>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</si>
  <si>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</si>
  <si>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</si>
  <si>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</si>
  <si>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</si>
  <si>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</si>
  <si>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</si>
  <si>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</si>
  <si>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</si>
  <si>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Přístavba výtahu</t>
  </si>
  <si>
    <t>STA</t>
  </si>
  <si>
    <t>1</t>
  </si>
  <si>
    <t>{821be219-3911-4b03-b89f-18ce310e6556}</t>
  </si>
  <si>
    <t>2</t>
  </si>
  <si>
    <t>SO 02</t>
  </si>
  <si>
    <t>Schodišťová plošina</t>
  </si>
  <si>
    <t>{4134ed23-ca11-4787-a615-f381c28346ba}</t>
  </si>
  <si>
    <t>SO 03</t>
  </si>
  <si>
    <t>Úprava venkovního schodiště</t>
  </si>
  <si>
    <t>{e08e34cc-aebe-47de-99b5-080044844e34}</t>
  </si>
  <si>
    <t>SO 04</t>
  </si>
  <si>
    <t>Úprava vnitřního schodiště</t>
  </si>
  <si>
    <t>{32173412-d60d-4289-a1a9-f548cfc3c6b2}</t>
  </si>
  <si>
    <t>SO 05</t>
  </si>
  <si>
    <t>Elektroinstalace</t>
  </si>
  <si>
    <t>{8974a7d9-a3d2-4109-b749-5f8a9acbbbcf}</t>
  </si>
  <si>
    <t>KRYCÍ LIST SOUPISU PRACÍ</t>
  </si>
  <si>
    <t>Objekt:</t>
  </si>
  <si>
    <t>SO 01 - Přístavba výtahu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</si>
  <si>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</si>
  <si>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</si>
  <si>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</si>
  <si>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</si>
  <si>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</si>
  <si>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</si>
  <si>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</si>
  <si>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</si>
  <si>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</si>
  <si>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</si>
  <si>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</si>
  <si>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</si>
  <si>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</t>
  </si>
  <si>
    <t xml:space="preserve">    96 - Bourání konstrukcí</t>
  </si>
  <si>
    <t xml:space="preserve">    998 - Přesun hmot HSV</t>
  </si>
  <si>
    <t>PSV - Práce a dodávky PSV</t>
  </si>
  <si>
    <t xml:space="preserve">    711 - Izolace proti vodě</t>
  </si>
  <si>
    <t xml:space="preserve">    713 - Izolace tepelné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</si>
  <si>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</si>
  <si>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</si>
  <si>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</si>
  <si>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</si>
  <si>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</si>
  <si>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</si>
  <si>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</t>
  </si>
  <si>
    <t>M - Práce a dodávky M</t>
  </si>
  <si>
    <t xml:space="preserve">    33-M - Montáže dopravních zařízení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</si>
  <si>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</si>
  <si>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</si>
  <si>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</si>
  <si>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</si>
  <si>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</si>
  <si>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</si>
  <si>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</si>
  <si>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</si>
  <si>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</si>
  <si>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</si>
  <si>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</si>
  <si>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</si>
  <si>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</si>
  <si>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</si>
  <si>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</si>
  <si>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</si>
  <si>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</si>
  <si>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</si>
  <si>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</si>
  <si>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131251103</t>
  </si>
  <si>
    <t>Hloubení jam nezapažených v hornině třídy těžitelnosti I, objem do 100 m3 strojně</t>
  </si>
  <si>
    <t>m3</t>
  </si>
  <si>
    <t>4</t>
  </si>
  <si>
    <t>-90594881</t>
  </si>
  <si>
    <t>162251102</t>
  </si>
  <si>
    <t>Vodorovné přemístění do 50 m výkopku/sypaniny z horniny třídy těžitelnosti I</t>
  </si>
  <si>
    <t>-727642118</t>
  </si>
  <si>
    <t>3</t>
  </si>
  <si>
    <t>171251201</t>
  </si>
  <si>
    <t>Uložení sypaniny na skládky nebo meziskládky</t>
  </si>
  <si>
    <t>1824864651</t>
  </si>
  <si>
    <t>167151101</t>
  </si>
  <si>
    <t>Nakládání výkopku z hornin třídy těžitelnosti I, do 100 m3 strojně</t>
  </si>
  <si>
    <t>417220889</t>
  </si>
  <si>
    <t>5</t>
  </si>
  <si>
    <t>586282558</t>
  </si>
  <si>
    <t>6</t>
  </si>
  <si>
    <t>171151103</t>
  </si>
  <si>
    <t>Uložení sypaniny z hornin soudržných do násypů zhutněných</t>
  </si>
  <si>
    <t>-1769527091</t>
  </si>
  <si>
    <t>7</t>
  </si>
  <si>
    <t>175111209</t>
  </si>
  <si>
    <t>Příplatek za ruční prohození sypaniny</t>
  </si>
  <si>
    <t>1119860687</t>
  </si>
  <si>
    <t>8</t>
  </si>
  <si>
    <t>162751117</t>
  </si>
  <si>
    <t>Vodorovné přemístění do 10000 m výkopku/sypaniny z horniny třídy těžitelnosti I</t>
  </si>
  <si>
    <t>-1195193586</t>
  </si>
  <si>
    <t>9</t>
  </si>
  <si>
    <t>162751119</t>
  </si>
  <si>
    <t>Příplatek k vodorovnému přemístění výkopku/sypaniny z horniny třídy těžitelnosti I ZKD 1000 m přes 10000 m</t>
  </si>
  <si>
    <t>1585123803</t>
  </si>
  <si>
    <t>10</t>
  </si>
  <si>
    <t>171251201a</t>
  </si>
  <si>
    <t>Uložení zeminy na skládce</t>
  </si>
  <si>
    <t>-203624315</t>
  </si>
  <si>
    <t>11</t>
  </si>
  <si>
    <t>171201231</t>
  </si>
  <si>
    <t>Poplatek za uložení zeminy na recyklační skládce</t>
  </si>
  <si>
    <t>t</t>
  </si>
  <si>
    <t>887818444</t>
  </si>
  <si>
    <t>12</t>
  </si>
  <si>
    <t>182251101</t>
  </si>
  <si>
    <t>Úprava terénu - svahování násypů, modelace</t>
  </si>
  <si>
    <t>m2</t>
  </si>
  <si>
    <t>876031187</t>
  </si>
  <si>
    <t>13</t>
  </si>
  <si>
    <t>181411132</t>
  </si>
  <si>
    <t>Založení parkového trávníku výsevem plochy do 1000 m2 ve svahu do 1:2</t>
  </si>
  <si>
    <t>-581002476</t>
  </si>
  <si>
    <t>14</t>
  </si>
  <si>
    <t>M</t>
  </si>
  <si>
    <t>00572410</t>
  </si>
  <si>
    <t>Osivo směs travní parková</t>
  </si>
  <si>
    <t>kg</t>
  </si>
  <si>
    <t>699769231</t>
  </si>
  <si>
    <t>Zakládání</t>
  </si>
  <si>
    <t>271532213</t>
  </si>
  <si>
    <t>Podsyp, zásyp se zhutněním z kameniva</t>
  </si>
  <si>
    <t>-2103077929</t>
  </si>
  <si>
    <t>16</t>
  </si>
  <si>
    <t>273313611</t>
  </si>
  <si>
    <t>Základové desky z betonu tř. C 16/20 (podkl. beton)</t>
  </si>
  <si>
    <t>-754171329</t>
  </si>
  <si>
    <t>17</t>
  </si>
  <si>
    <t>273321411</t>
  </si>
  <si>
    <t>Základové desky ze ŽB tř. C 20/25 (podkl. beton)</t>
  </si>
  <si>
    <t>1458556533</t>
  </si>
  <si>
    <t>18</t>
  </si>
  <si>
    <t>273362021</t>
  </si>
  <si>
    <t>Výztuž základových desek svařovanými sítěmi Kari</t>
  </si>
  <si>
    <t>922106492</t>
  </si>
  <si>
    <t>19</t>
  </si>
  <si>
    <t>274313711</t>
  </si>
  <si>
    <t>Základové pásy z betonu tř. C 20/25</t>
  </si>
  <si>
    <t>-1714233810</t>
  </si>
  <si>
    <t>20</t>
  </si>
  <si>
    <t>279113145</t>
  </si>
  <si>
    <t>Základová zeď tl do 400 mm z tvárnic ztraceného bednění včetně výplně z betonu tř. C 20/25</t>
  </si>
  <si>
    <t>-2098392153</t>
  </si>
  <si>
    <t>274361821</t>
  </si>
  <si>
    <t>Výztuž ztraceného bednění betonářskou ocelí 10 505 (R)</t>
  </si>
  <si>
    <t>986334397</t>
  </si>
  <si>
    <t>22</t>
  </si>
  <si>
    <t>273323511</t>
  </si>
  <si>
    <t>Základové desky ze ŽB pro konstrukce bílých van tř. C 25/30</t>
  </si>
  <si>
    <t>25636616</t>
  </si>
  <si>
    <t>23</t>
  </si>
  <si>
    <t>279323111</t>
  </si>
  <si>
    <t>Základová zeď ze ŽB pro konstrukce bílých van tř. C 25/30</t>
  </si>
  <si>
    <t>-49081450</t>
  </si>
  <si>
    <t>24</t>
  </si>
  <si>
    <t>273351121</t>
  </si>
  <si>
    <t>Zřízení bednění základových desek</t>
  </si>
  <si>
    <t>1466533800</t>
  </si>
  <si>
    <t>25</t>
  </si>
  <si>
    <t>273351122</t>
  </si>
  <si>
    <t>Odstranění bednění základových desek</t>
  </si>
  <si>
    <t>1102615373</t>
  </si>
  <si>
    <t>26</t>
  </si>
  <si>
    <t>274351121</t>
  </si>
  <si>
    <t>Zřízení bednění základových pasů rovných</t>
  </si>
  <si>
    <t>2030732370</t>
  </si>
  <si>
    <t>27</t>
  </si>
  <si>
    <t>274351122</t>
  </si>
  <si>
    <t>Odstranění bednění základových pasů rovných</t>
  </si>
  <si>
    <t>2091910026</t>
  </si>
  <si>
    <t>28</t>
  </si>
  <si>
    <t>279351121</t>
  </si>
  <si>
    <t>Zřízení oboustranného bednění základových zdí</t>
  </si>
  <si>
    <t>1017935184</t>
  </si>
  <si>
    <t>29</t>
  </si>
  <si>
    <t>279351122</t>
  </si>
  <si>
    <t>Odstranění oboustranného bednění základových zdí</t>
  </si>
  <si>
    <t>-1132348439</t>
  </si>
  <si>
    <t>30</t>
  </si>
  <si>
    <t>273361821</t>
  </si>
  <si>
    <t>Výztuž základových desek a zdí betonářskou ocelí 10 505 (R)</t>
  </si>
  <si>
    <t>368652468</t>
  </si>
  <si>
    <t>31</t>
  </si>
  <si>
    <t>953334315</t>
  </si>
  <si>
    <t>Těsnění pracovní spáry (např. kombinovaný těsnící PVC pás s bobtnavým profilem š 150 mm)</t>
  </si>
  <si>
    <t>m</t>
  </si>
  <si>
    <t>2031706038</t>
  </si>
  <si>
    <t>Svislé a kompletní konstrukce</t>
  </si>
  <si>
    <t>32</t>
  </si>
  <si>
    <t>311235145</t>
  </si>
  <si>
    <t>Zdivo jednovrstvé z cihel broušených přes P10 do P15 na tenkovrstvou maltu tl 250 mm</t>
  </si>
  <si>
    <t>181897626</t>
  </si>
  <si>
    <t>33</t>
  </si>
  <si>
    <t>310238211</t>
  </si>
  <si>
    <t>Zazdívky, dozdívky cihlami na MVC</t>
  </si>
  <si>
    <t>1391793648</t>
  </si>
  <si>
    <t>34</t>
  </si>
  <si>
    <t>317168053</t>
  </si>
  <si>
    <t>Překlad keramický vysoký v 238 mm dl 1500 mm</t>
  </si>
  <si>
    <t>kus</t>
  </si>
  <si>
    <t>-1338501061</t>
  </si>
  <si>
    <t>35</t>
  </si>
  <si>
    <t>317168055</t>
  </si>
  <si>
    <t>Překlad keramický vysoký v 238 mm dl 2000 mm</t>
  </si>
  <si>
    <t>1063134106</t>
  </si>
  <si>
    <t>Vodorovné konstrukce</t>
  </si>
  <si>
    <t>36</t>
  </si>
  <si>
    <t>411168281</t>
  </si>
  <si>
    <t>Strop keramický tl 21 cm z vložek MIAKO a keramobetonových nosníků dl do 2 m OVN 50 cm</t>
  </si>
  <si>
    <t>822040001</t>
  </si>
  <si>
    <t>37</t>
  </si>
  <si>
    <t>411354313</t>
  </si>
  <si>
    <t>Zřízení podpěrné konstrukce stropů výšky do 4 m tl. do 25 cm</t>
  </si>
  <si>
    <t>-1835620117</t>
  </si>
  <si>
    <t>38</t>
  </si>
  <si>
    <t>411354314</t>
  </si>
  <si>
    <t>Odstranění podpěrné konstrukce stropů výšky do 4 m tl. do 25 cm</t>
  </si>
  <si>
    <t>1436569322</t>
  </si>
  <si>
    <t>39</t>
  </si>
  <si>
    <t>413321414</t>
  </si>
  <si>
    <t>Věnce, nosníky, průvlaky ze ŽB tř. C 25/30</t>
  </si>
  <si>
    <t>-1166015320</t>
  </si>
  <si>
    <t>40</t>
  </si>
  <si>
    <t>413351111</t>
  </si>
  <si>
    <t>Zřízení bednění věnců, nosníků a průvlaků bez podpěrné kce výšky do 100 cm</t>
  </si>
  <si>
    <t>-914141713</t>
  </si>
  <si>
    <t>41</t>
  </si>
  <si>
    <t>413351112</t>
  </si>
  <si>
    <t>Odstranění bednění věnců, nosníků a průvlaků bez podpěrné kce výšky do 100 cm</t>
  </si>
  <si>
    <t>-944989646</t>
  </si>
  <si>
    <t>42</t>
  </si>
  <si>
    <t>413352111</t>
  </si>
  <si>
    <t>Zřízení podpěrné konstrukce věnců, nosníků, průvlaků výšky podepření do 4 m pro nosník výšky do 100 cm</t>
  </si>
  <si>
    <t>1237626319</t>
  </si>
  <si>
    <t>43</t>
  </si>
  <si>
    <t>413352112</t>
  </si>
  <si>
    <t>Odstranění podpěrné konstrukce věnců, nosníků, průvlaků výšky podepření do 4 m pro nosník výšky do 100 cm</t>
  </si>
  <si>
    <t>-1350726005</t>
  </si>
  <si>
    <t>44</t>
  </si>
  <si>
    <t>413361821</t>
  </si>
  <si>
    <t>Výztuž věnců, nosníků, průvlaků volných trámů betonářskou ocelí 10 505</t>
  </si>
  <si>
    <t>-902889863</t>
  </si>
  <si>
    <t>Komunikace pozemní</t>
  </si>
  <si>
    <t>45</t>
  </si>
  <si>
    <t>564750011</t>
  </si>
  <si>
    <t>Podklad z kameniva hrubého drceného vel. 8-16 mm tl 150 mm</t>
  </si>
  <si>
    <t>1761801946</t>
  </si>
  <si>
    <t>46</t>
  </si>
  <si>
    <t>564801111</t>
  </si>
  <si>
    <t>Podklad ze štěrkodrtě ŠD tl 30 mm</t>
  </si>
  <si>
    <t>-124776860</t>
  </si>
  <si>
    <t>47</t>
  </si>
  <si>
    <t>596211110</t>
  </si>
  <si>
    <t>Kladení zámkové dlažby komunikací pro pěší tl 60 mm skupiny A pl do 50 m2</t>
  </si>
  <si>
    <t>544283613</t>
  </si>
  <si>
    <t>48</t>
  </si>
  <si>
    <t>59245018</t>
  </si>
  <si>
    <t>Dlažba tvar obdélník betonová 200x100x60mm přírodní</t>
  </si>
  <si>
    <t>122211566</t>
  </si>
  <si>
    <t>49</t>
  </si>
  <si>
    <t>916231213</t>
  </si>
  <si>
    <t>Osazení chodníkového obrubníku betonového stojatého s boční opěrou do lože z betonu prostého</t>
  </si>
  <si>
    <t>16177660</t>
  </si>
  <si>
    <t>50</t>
  </si>
  <si>
    <t>59217037</t>
  </si>
  <si>
    <t>Obrubník betonový parkový přírodní 500x50x200mm</t>
  </si>
  <si>
    <t>345484726</t>
  </si>
  <si>
    <t>51</t>
  </si>
  <si>
    <t>919901111</t>
  </si>
  <si>
    <t>Úprava, napojení na stávající asfaltový chodník</t>
  </si>
  <si>
    <t>-368330864</t>
  </si>
  <si>
    <t>Úpravy povrchů, podlahy a osazování výplní</t>
  </si>
  <si>
    <t>52</t>
  </si>
  <si>
    <t>611321141</t>
  </si>
  <si>
    <t>Vápenocementová omítka štuková dvouvrstvá vnitřních stropů rovných nanášená ručně</t>
  </si>
  <si>
    <t>-1821708160</t>
  </si>
  <si>
    <t>53</t>
  </si>
  <si>
    <t>612142001</t>
  </si>
  <si>
    <t>Potažení vnitřních ploch sklovláknitým pletivem vtlačeným do tenkovrstvé hmoty</t>
  </si>
  <si>
    <t>1623820159</t>
  </si>
  <si>
    <t>54</t>
  </si>
  <si>
    <t>612321141</t>
  </si>
  <si>
    <t>Vápenocementová omítka štuková dvouvrstvá vnitřních stěn nanášená ručně</t>
  </si>
  <si>
    <t>881939733</t>
  </si>
  <si>
    <t>55</t>
  </si>
  <si>
    <t>611321191</t>
  </si>
  <si>
    <t>Příplatek k vápenocementové omítce vnitřních stropů za každých dalších 5 mm tloušťky ručně</t>
  </si>
  <si>
    <t>-367365540</t>
  </si>
  <si>
    <t>56</t>
  </si>
  <si>
    <t>612321191</t>
  </si>
  <si>
    <t>Příplatek k vápenocementové omítce vnitřních stěn za každých dalších 5 mm tloušťky ručně</t>
  </si>
  <si>
    <t>1667153214</t>
  </si>
  <si>
    <t>57</t>
  </si>
  <si>
    <t>612325302</t>
  </si>
  <si>
    <t>Vápenocementová štuková omítka ostění nebo nadpraží</t>
  </si>
  <si>
    <t>-1642756115</t>
  </si>
  <si>
    <t>58</t>
  </si>
  <si>
    <t>619991011</t>
  </si>
  <si>
    <t>Zakrývání vnitřních výplní otvorů fólií přilepenou lepící páskou</t>
  </si>
  <si>
    <t>1141146520</t>
  </si>
  <si>
    <t>59</t>
  </si>
  <si>
    <t>619995001</t>
  </si>
  <si>
    <t>Začištění omítek kolem oken, dveří (včetně APU lišt)</t>
  </si>
  <si>
    <t>-836875792</t>
  </si>
  <si>
    <t>60</t>
  </si>
  <si>
    <t>622211031</t>
  </si>
  <si>
    <t>Montáž kontaktního zateplení vnějších stěn lepením a mechanickým kotvením polystyrénových desek tl do 160 mm, vč. dodávky tmelu, výzt. tkaniny, hmoždinek a lišt</t>
  </si>
  <si>
    <t>-681090666</t>
  </si>
  <si>
    <t>61</t>
  </si>
  <si>
    <t>28376445</t>
  </si>
  <si>
    <t>Deska z polystyrénu XPS, hrana rovná a strukturovaný povrch tl 140mm</t>
  </si>
  <si>
    <t>1974953628</t>
  </si>
  <si>
    <t>62</t>
  </si>
  <si>
    <t>28375952</t>
  </si>
  <si>
    <t>Deska EPS 70 fasádní tl 160mm</t>
  </si>
  <si>
    <t>1015544712</t>
  </si>
  <si>
    <t>63</t>
  </si>
  <si>
    <t>622221031</t>
  </si>
  <si>
    <t>Montáž kontaktního zateplení vnějších stěn lepením a mechanickým kotvením desek z minerální vlny tl. do 160 mm, vč. dodávky tmelu, výzt. tkaniny, hmoždinek a lišt</t>
  </si>
  <si>
    <t>1623925835</t>
  </si>
  <si>
    <t>64</t>
  </si>
  <si>
    <t>63151538</t>
  </si>
  <si>
    <t>Deska tepelně izolační minerální kontaktních fasád podélné vlákno tl. 160mm</t>
  </si>
  <si>
    <t>-2145904901</t>
  </si>
  <si>
    <t>65</t>
  </si>
  <si>
    <t>622251001</t>
  </si>
  <si>
    <t>Příplatek k cenám kontaktního zateplení vnějších stěn za montáž pod keramický obklad</t>
  </si>
  <si>
    <t>-344059647</t>
  </si>
  <si>
    <t>66</t>
  </si>
  <si>
    <t>622531011</t>
  </si>
  <si>
    <t>Tenkovrstvá probarvená silikonová omítka zrn. 1,5 mm včetně penetrace vnějších stěn</t>
  </si>
  <si>
    <t>2020159572</t>
  </si>
  <si>
    <t>67</t>
  </si>
  <si>
    <t>629991011</t>
  </si>
  <si>
    <t>Zakrývání vnějších výplní otvorů fólií přilepenou lepící páskou</t>
  </si>
  <si>
    <t>1261044269</t>
  </si>
  <si>
    <t>68</t>
  </si>
  <si>
    <t>631311114</t>
  </si>
  <si>
    <t>Mazanina tl do 80 mm z betonu prostého bez zvýšených nároků na prostředí tř. C 16/20</t>
  </si>
  <si>
    <t>1540503752</t>
  </si>
  <si>
    <t>69</t>
  </si>
  <si>
    <t>631311124</t>
  </si>
  <si>
    <t>Mazanina tl do 120 mm z betonu prostého bez zvýšených nároků na prostředí tř. C 16/20</t>
  </si>
  <si>
    <t>-2033143410</t>
  </si>
  <si>
    <t>70</t>
  </si>
  <si>
    <t>631311121</t>
  </si>
  <si>
    <t>Doplnění dosavadních mazanin betonem prostým</t>
  </si>
  <si>
    <t>-540934010</t>
  </si>
  <si>
    <t>71</t>
  </si>
  <si>
    <t>631319021</t>
  </si>
  <si>
    <t>Příplatek k mazanině tl do 80 mm za přehlazení s poprášením cementem</t>
  </si>
  <si>
    <t>-1325496117</t>
  </si>
  <si>
    <t>72</t>
  </si>
  <si>
    <t>631319022</t>
  </si>
  <si>
    <t>Příplatek k mazanině tl do 120 mm za přehlazení s poprášením cementem</t>
  </si>
  <si>
    <t>-1010271924</t>
  </si>
  <si>
    <t>73</t>
  </si>
  <si>
    <t>631319171</t>
  </si>
  <si>
    <t>Příplatek k mazanině tl do 80 mm za stržení povrchu spodní vrstvy před vložením výztuže</t>
  </si>
  <si>
    <t>-1700485653</t>
  </si>
  <si>
    <t>74</t>
  </si>
  <si>
    <t>631319173</t>
  </si>
  <si>
    <t>Příplatek k mazanině tl do 120 mm za stržení povrchu spodní vrstvy před vložením výztuže</t>
  </si>
  <si>
    <t>-49268399</t>
  </si>
  <si>
    <t>75</t>
  </si>
  <si>
    <t>631351101</t>
  </si>
  <si>
    <t>Zřízení bednění mazanin a potěrů</t>
  </si>
  <si>
    <t>-1330528402</t>
  </si>
  <si>
    <t>76</t>
  </si>
  <si>
    <t>631351102</t>
  </si>
  <si>
    <t>Odstranění bednění mazanin a potěrů</t>
  </si>
  <si>
    <t>-981856147</t>
  </si>
  <si>
    <t>77</t>
  </si>
  <si>
    <t>631362021</t>
  </si>
  <si>
    <t>Výztuž mazanin svařovanými sítěmi Kari</t>
  </si>
  <si>
    <t>953597339</t>
  </si>
  <si>
    <t>78</t>
  </si>
  <si>
    <t>632450122</t>
  </si>
  <si>
    <t>Vyrovnávací cementový potěr tl. do 30 mm provedený v pásu</t>
  </si>
  <si>
    <t>-139839359</t>
  </si>
  <si>
    <t>79</t>
  </si>
  <si>
    <t>632481212</t>
  </si>
  <si>
    <t>Separační vrstva z asfaltovaného pásu</t>
  </si>
  <si>
    <t>-1694122489</t>
  </si>
  <si>
    <t>80</t>
  </si>
  <si>
    <t>634112128</t>
  </si>
  <si>
    <t>Obvodová dilatace podlahovým páskem z pěnového PE s fólií v. do 150 mm</t>
  </si>
  <si>
    <t>1612319417</t>
  </si>
  <si>
    <t>81</t>
  </si>
  <si>
    <t>637211122</t>
  </si>
  <si>
    <t>Okapový chodník z betonových dlaždic tl do 60 mm kladených do písku se zalitím spár MC</t>
  </si>
  <si>
    <t>-243997083</t>
  </si>
  <si>
    <t>Ostatní konstrukce a práce</t>
  </si>
  <si>
    <t>82</t>
  </si>
  <si>
    <t>952901111</t>
  </si>
  <si>
    <t>Vyčištění budov bytové a občanské výstavby při výšce podlaží do 4 m</t>
  </si>
  <si>
    <t>-382760217</t>
  </si>
  <si>
    <t>83</t>
  </si>
  <si>
    <t>953319190</t>
  </si>
  <si>
    <t>Dilatace</t>
  </si>
  <si>
    <t>soub</t>
  </si>
  <si>
    <t>1675154524</t>
  </si>
  <si>
    <t>84</t>
  </si>
  <si>
    <t>953949790</t>
  </si>
  <si>
    <t>Přemístění reproduktorů městského rozhlasu</t>
  </si>
  <si>
    <t>ks</t>
  </si>
  <si>
    <t>-1903376567</t>
  </si>
  <si>
    <t>85</t>
  </si>
  <si>
    <t>958901119</t>
  </si>
  <si>
    <t>Zednické přípomoce pro montáž výtahu (zazdění dveří a rozvaděče apod.)</t>
  </si>
  <si>
    <t>2145322704</t>
  </si>
  <si>
    <t>86</t>
  </si>
  <si>
    <t>959909590</t>
  </si>
  <si>
    <t>Ochrana stávajících konstrukcí a vybavení před poškozením, ochrana před zatečením vody do objektu apod.</t>
  </si>
  <si>
    <t>1718169005</t>
  </si>
  <si>
    <t>87</t>
  </si>
  <si>
    <t>985331215</t>
  </si>
  <si>
    <t>Dodatečné vlepování betonářské výztuže D 16 mm do chemické malty včetně vyvrtání otvoru</t>
  </si>
  <si>
    <t>373395144</t>
  </si>
  <si>
    <t>88</t>
  </si>
  <si>
    <t>985331217</t>
  </si>
  <si>
    <t>Dodatečné vlepování betonářské výztuže D 20 mm do chemické malty včetně vyvrtání otvoru</t>
  </si>
  <si>
    <t>1037350944</t>
  </si>
  <si>
    <t>89</t>
  </si>
  <si>
    <t>13021015</t>
  </si>
  <si>
    <t>Tyč ocelová žebírková jakost BSt 500S výztuž do betonu D 16mm</t>
  </si>
  <si>
    <t>812251343</t>
  </si>
  <si>
    <t>90</t>
  </si>
  <si>
    <t>13021017</t>
  </si>
  <si>
    <t>Tyč ocelová žebírková jakost BSt 500S výztuž do betonu D 20mm</t>
  </si>
  <si>
    <t>-1209458020</t>
  </si>
  <si>
    <t>91</t>
  </si>
  <si>
    <t>941121112</t>
  </si>
  <si>
    <t>Montáž lešení řadového těžkého s podlahami š do 1,5 m v do 20 m</t>
  </si>
  <si>
    <t>1762436001</t>
  </si>
  <si>
    <t>92</t>
  </si>
  <si>
    <t>941121212</t>
  </si>
  <si>
    <t>Příplatek k lešení řadovému těžkému s podlahami š 1,5 m v 20 m za první a ZKD den použití</t>
  </si>
  <si>
    <t>1293693875</t>
  </si>
  <si>
    <t>93</t>
  </si>
  <si>
    <t>941121812</t>
  </si>
  <si>
    <t>Demontáž lešení řadového těžkého s podlahami š do 1,5 m v do 20 m</t>
  </si>
  <si>
    <t>-1421796457</t>
  </si>
  <si>
    <t>94</t>
  </si>
  <si>
    <t>943221112</t>
  </si>
  <si>
    <t>Montáž lešení prostorového těžkého s podlahami v do 25 m</t>
  </si>
  <si>
    <t>-385320950</t>
  </si>
  <si>
    <t>95</t>
  </si>
  <si>
    <t>943221119</t>
  </si>
  <si>
    <t>Příplatek k lešení prostorovému těžkému s podlahami za půdorysnou plochu do 6 m2</t>
  </si>
  <si>
    <t>908103356</t>
  </si>
  <si>
    <t>96</t>
  </si>
  <si>
    <t>943221212</t>
  </si>
  <si>
    <t>Příplatek k lešení prostorovémutěžkému s podlahami v 25 m za první a ZKD den použití</t>
  </si>
  <si>
    <t>1442449655</t>
  </si>
  <si>
    <t>97</t>
  </si>
  <si>
    <t>943221812</t>
  </si>
  <si>
    <t>Demontáž lešení prostorového těžkého s podlahami v do 25 m</t>
  </si>
  <si>
    <t>-460814464</t>
  </si>
  <si>
    <t>98</t>
  </si>
  <si>
    <t>949101111</t>
  </si>
  <si>
    <t>Lešení pomocné s lešeňovou podlahou v. do 1,9 m</t>
  </si>
  <si>
    <t>1723449934</t>
  </si>
  <si>
    <t>99</t>
  </si>
  <si>
    <t>958906111</t>
  </si>
  <si>
    <t>PHP práškový 6 kg vč. osazení</t>
  </si>
  <si>
    <t>-894472134</t>
  </si>
  <si>
    <t>Bourání konstrukcí</t>
  </si>
  <si>
    <t>100</t>
  </si>
  <si>
    <t>961055111</t>
  </si>
  <si>
    <t>Bourání základů ze ŽB</t>
  </si>
  <si>
    <t>-1631128237</t>
  </si>
  <si>
    <t>101</t>
  </si>
  <si>
    <t>962032241</t>
  </si>
  <si>
    <t>Bourání zdiva z cihel pálených nebo vápenopískových na MC přes 1 m3</t>
  </si>
  <si>
    <t>1383088008</t>
  </si>
  <si>
    <t>102</t>
  </si>
  <si>
    <t>962052211</t>
  </si>
  <si>
    <t>Bourání zdiva nadzákladového ze ŽB přes 1 m3</t>
  </si>
  <si>
    <t>1935048388</t>
  </si>
  <si>
    <t>103</t>
  </si>
  <si>
    <t>963053935</t>
  </si>
  <si>
    <t>Bourání ŽB schodišť</t>
  </si>
  <si>
    <t>-1535526222</t>
  </si>
  <si>
    <t>104</t>
  </si>
  <si>
    <t>965043331</t>
  </si>
  <si>
    <t>Bourání mazanin betonových s potěrem nebo teracem</t>
  </si>
  <si>
    <t>123075855</t>
  </si>
  <si>
    <t>105</t>
  </si>
  <si>
    <t>965049111</t>
  </si>
  <si>
    <t>Příplatek k bourání betonových mazanin za bourání mazanin se svařovanou sítí</t>
  </si>
  <si>
    <t>-1140199521</t>
  </si>
  <si>
    <t>106</t>
  </si>
  <si>
    <t>977211112</t>
  </si>
  <si>
    <t>Řezání stěnovou pilou ŽB kcí s výztuží průměru do 16 mm hl do 350 mm</t>
  </si>
  <si>
    <t>-812589206</t>
  </si>
  <si>
    <t>107</t>
  </si>
  <si>
    <t>965081919</t>
  </si>
  <si>
    <t>Odstranění nášlapných vrstev podlah</t>
  </si>
  <si>
    <t>-1073119139</t>
  </si>
  <si>
    <t>108</t>
  </si>
  <si>
    <t>968082018</t>
  </si>
  <si>
    <t>Vybourání plastových rámů oken, stěn nebo dveří včetně křídel plochy přes 4 m2</t>
  </si>
  <si>
    <t>1090988541</t>
  </si>
  <si>
    <t>109</t>
  </si>
  <si>
    <t>978011191</t>
  </si>
  <si>
    <t>Otlučení (osekání) vnitřní vápenné nebo vápenocementové omítky stropů v rozsahu do 100 %</t>
  </si>
  <si>
    <t>623380903</t>
  </si>
  <si>
    <t>110</t>
  </si>
  <si>
    <t>978013191</t>
  </si>
  <si>
    <t>Otlučení (osekání) vnitřní vápenné nebo vápenocementové omítky stěn v rozsahu do 100 %</t>
  </si>
  <si>
    <t>-1576210031</t>
  </si>
  <si>
    <t>111</t>
  </si>
  <si>
    <t>966080105</t>
  </si>
  <si>
    <t>Bourání kontaktního zateplení z polystyrenových desek tloušťky do 180 mm, včetně omítky</t>
  </si>
  <si>
    <t>41775824</t>
  </si>
  <si>
    <t>112</t>
  </si>
  <si>
    <t>966072811</t>
  </si>
  <si>
    <t>Rozebrání rámového oplocení na ocelové sloupky výšky do 2m</t>
  </si>
  <si>
    <t>1024360207</t>
  </si>
  <si>
    <t>113</t>
  </si>
  <si>
    <t>764002851</t>
  </si>
  <si>
    <t>Demontáž oplechování parapetů do suti</t>
  </si>
  <si>
    <t>788390304</t>
  </si>
  <si>
    <t>114</t>
  </si>
  <si>
    <t>764002841</t>
  </si>
  <si>
    <t>Demontáž oplechování horních ploch zdí a nadezdívek do suti</t>
  </si>
  <si>
    <t>910113780</t>
  </si>
  <si>
    <t>115</t>
  </si>
  <si>
    <t>997013213</t>
  </si>
  <si>
    <t>Vnitrostaveništní doprava suti a vybouraných hmot pro budovy v do 12 m ručně</t>
  </si>
  <si>
    <t>1268072977</t>
  </si>
  <si>
    <t>116</t>
  </si>
  <si>
    <t>997013511</t>
  </si>
  <si>
    <t>Odvoz suti a vybouraných hmot na skládku do 1 km s naložením a se složením</t>
  </si>
  <si>
    <t>239280742</t>
  </si>
  <si>
    <t>117</t>
  </si>
  <si>
    <t>997013509</t>
  </si>
  <si>
    <t>Příplatek k odvozu suti a vybouraných hmot na skládku ZKD 1 km přes 1 km</t>
  </si>
  <si>
    <t>2136181482</t>
  </si>
  <si>
    <t>118</t>
  </si>
  <si>
    <t>997013631</t>
  </si>
  <si>
    <t>Poplatek za uložení na skládce (skládkovné) stavebního odpadu směsného</t>
  </si>
  <si>
    <t>1822999239</t>
  </si>
  <si>
    <t>998</t>
  </si>
  <si>
    <t>Přesun hmot HSV</t>
  </si>
  <si>
    <t>119</t>
  </si>
  <si>
    <t>998018002</t>
  </si>
  <si>
    <t>Přesun hmot ruční pro budovy v do 12 m</t>
  </si>
  <si>
    <t>-571350835</t>
  </si>
  <si>
    <t>PSV</t>
  </si>
  <si>
    <t>Práce a dodávky PSV</t>
  </si>
  <si>
    <t>711</t>
  </si>
  <si>
    <t>Izolace proti vodě</t>
  </si>
  <si>
    <t>120</t>
  </si>
  <si>
    <t>711111001</t>
  </si>
  <si>
    <t>Provedení izolace proti zemní vlhkosti vodorovné za studena nátěrem penetračním</t>
  </si>
  <si>
    <t>1432382005</t>
  </si>
  <si>
    <t>121</t>
  </si>
  <si>
    <t>711112001</t>
  </si>
  <si>
    <t>Provedení izolace proti zemní vlhkosti svislé za studena nátěrem penetračním</t>
  </si>
  <si>
    <t>1030821010</t>
  </si>
  <si>
    <t>122</t>
  </si>
  <si>
    <t>11163150</t>
  </si>
  <si>
    <t>Lak penetrační asfaltový</t>
  </si>
  <si>
    <t>1422783363</t>
  </si>
  <si>
    <t>123</t>
  </si>
  <si>
    <t>711141559</t>
  </si>
  <si>
    <t>Provedení izolace proti zemní vlhkosti pásy přitavením vodorovné NAIP</t>
  </si>
  <si>
    <t>515672801</t>
  </si>
  <si>
    <t>124</t>
  </si>
  <si>
    <t>711142559</t>
  </si>
  <si>
    <t>Provedení izolace proti zemní vlhkosti pásy přitavením svislé NAIP</t>
  </si>
  <si>
    <t>2008859750</t>
  </si>
  <si>
    <t>125</t>
  </si>
  <si>
    <t>62853004</t>
  </si>
  <si>
    <t>Pás asfaltový natavitelný modifikovaný SBS tl 4,0mm s vložkou ze skleněné tkaniny a spalitelnou PE fólií nebo jemnozrnný minerálním posypem na horním povrchu</t>
  </si>
  <si>
    <t>-1658165026</t>
  </si>
  <si>
    <t>126</t>
  </si>
  <si>
    <t>62855001</t>
  </si>
  <si>
    <t>Pás asfaltový natavitelný modifikovaný SBS tl 4,0mm s vložkou z polyesterové rohože a spalitelnou PE fólií nebo jemnozrnný minerálním posypem na horním povrchu</t>
  </si>
  <si>
    <t>1671675616</t>
  </si>
  <si>
    <t>127</t>
  </si>
  <si>
    <t>711131111</t>
  </si>
  <si>
    <t>Provedení izolace proti vodě pásy na sucho samolepící vodovné</t>
  </si>
  <si>
    <t>738790687</t>
  </si>
  <si>
    <t>128</t>
  </si>
  <si>
    <t>62866281</t>
  </si>
  <si>
    <t>Pás asfaltový samolepicí modifikovaný SBS tl 3mm s vložkou ze skleněné tkaniny se spalitelnou fólií nebo jemnozrnným minerálním posypem nebo textilií na horním povrchu</t>
  </si>
  <si>
    <t>-1013352561</t>
  </si>
  <si>
    <t>129</t>
  </si>
  <si>
    <t>998711202</t>
  </si>
  <si>
    <t>Přesun hmot procentní pro izolace proti vodě v objektech v. do 12 m</t>
  </si>
  <si>
    <t>%</t>
  </si>
  <si>
    <t>-114702631</t>
  </si>
  <si>
    <t>713</t>
  </si>
  <si>
    <t>Izolace tepelné</t>
  </si>
  <si>
    <t>130</t>
  </si>
  <si>
    <t>713121111</t>
  </si>
  <si>
    <t>Montáž izolace tepelné podlah nebo stropů volně kladenými rohožemi, pásy, dílci, deskami 1 vrstva</t>
  </si>
  <si>
    <t>-1086058088</t>
  </si>
  <si>
    <t>131</t>
  </si>
  <si>
    <t>28372319</t>
  </si>
  <si>
    <t>Deska EPS 100 do podlah a plochých střech tl 160mm</t>
  </si>
  <si>
    <t>251422940</t>
  </si>
  <si>
    <t>132</t>
  </si>
  <si>
    <t>61155354</t>
  </si>
  <si>
    <t>Kročejová izolace tl 5mm</t>
  </si>
  <si>
    <t>-1361387973</t>
  </si>
  <si>
    <t>133</t>
  </si>
  <si>
    <t>713121121</t>
  </si>
  <si>
    <t>Montáž izolace tepelné podlah nebo stropů volně kladenými rohožemi, pásy, dílci, deskami 2 vrstvy</t>
  </si>
  <si>
    <t>161944211</t>
  </si>
  <si>
    <t>134</t>
  </si>
  <si>
    <t>28372309</t>
  </si>
  <si>
    <t>Deska EPS 100 do podlah a plochých střech tl 100mm</t>
  </si>
  <si>
    <t>-1506907735</t>
  </si>
  <si>
    <t>135</t>
  </si>
  <si>
    <t>28372312</t>
  </si>
  <si>
    <t>Deska EPS 100 do podlah a plochých střech tl 120mm</t>
  </si>
  <si>
    <t>-779563973</t>
  </si>
  <si>
    <t>136</t>
  </si>
  <si>
    <t>713131143</t>
  </si>
  <si>
    <t>Montáž izolace tepelné stěn a základů lepením celoplošně v kombinaci s mechanickým kotvením rohoží, pásů, dílců, desek</t>
  </si>
  <si>
    <t>1444102012</t>
  </si>
  <si>
    <t>137</t>
  </si>
  <si>
    <t>28376441</t>
  </si>
  <si>
    <t>Deska z polystyrénu XPS, hrana rovná a strukturovaný povrch tl 60mm</t>
  </si>
  <si>
    <t>-1004462016</t>
  </si>
  <si>
    <t>138</t>
  </si>
  <si>
    <t>713149190</t>
  </si>
  <si>
    <t>Doplnění tepelné izolace střechy</t>
  </si>
  <si>
    <t>-1876950659</t>
  </si>
  <si>
    <t>139</t>
  </si>
  <si>
    <t>998713202</t>
  </si>
  <si>
    <t>Přesun hmot procentní pro izolace tepelné v objektech v. do 12 m</t>
  </si>
  <si>
    <t>-1608469923</t>
  </si>
  <si>
    <t>764</t>
  </si>
  <si>
    <t>Konstrukce klempířské</t>
  </si>
  <si>
    <t>140</t>
  </si>
  <si>
    <t>764216644</t>
  </si>
  <si>
    <t>Oplechování rovných parapetů celoplošně lepené z Pz s povrchovou úpravou rš do 330 mm</t>
  </si>
  <si>
    <t>-1576706224</t>
  </si>
  <si>
    <t>141</t>
  </si>
  <si>
    <t>998764202</t>
  </si>
  <si>
    <t>Přesun hmot procentní pro konstrukce klempířské v objektech v. do 12 m</t>
  </si>
  <si>
    <t>-1862372534</t>
  </si>
  <si>
    <t>766</t>
  </si>
  <si>
    <t>Konstrukce truhlářské</t>
  </si>
  <si>
    <t>142</t>
  </si>
  <si>
    <t>766629001</t>
  </si>
  <si>
    <t>Dodávka a montáž plastových oken 940 x 2490 mm ozn. O1 dle PD vč. kování, doplňků a ošetření připoj. spár</t>
  </si>
  <si>
    <t>-889637739</t>
  </si>
  <si>
    <t>143</t>
  </si>
  <si>
    <t>766629002</t>
  </si>
  <si>
    <t>Dodávka a montáž plastových oken 1200 x 2340 mm ozn. O2 dle PD vč. kování, doplňků a ošetření připoj. spár</t>
  </si>
  <si>
    <t>436136082</t>
  </si>
  <si>
    <t>144</t>
  </si>
  <si>
    <t>766659901</t>
  </si>
  <si>
    <t>Dodávka a montáž plastových vstupních dveří 1200 x 2700 mm ozn. D1 dle PD vč. kování, el. zámku, doplňků a ošetření připoj. spár</t>
  </si>
  <si>
    <t>1221224213</t>
  </si>
  <si>
    <t>145</t>
  </si>
  <si>
    <t>766659902</t>
  </si>
  <si>
    <t>Dodávka a montáž plastových dveří 1650 x 3300 mm ozn. D2 dle PD vč. kování, el. zámku, doplňků a ošetření připoj. spár</t>
  </si>
  <si>
    <t>948004504</t>
  </si>
  <si>
    <t>146</t>
  </si>
  <si>
    <t>766695250</t>
  </si>
  <si>
    <t>Dodávka a montáž vnitřních PVC parapetů š. 250 mm ozn. T1 dle PD vč. bočních krytek</t>
  </si>
  <si>
    <t>-654588916</t>
  </si>
  <si>
    <t>147</t>
  </si>
  <si>
    <t>998766202</t>
  </si>
  <si>
    <t>Přesun hmot procentní pro konstrukce truhlářské v objektech v. do 12 m</t>
  </si>
  <si>
    <t>-1038208461</t>
  </si>
  <si>
    <t>767</t>
  </si>
  <si>
    <t>Konstrukce zámečnické</t>
  </si>
  <si>
    <t>148</t>
  </si>
  <si>
    <t>767901001</t>
  </si>
  <si>
    <t>Dodávka a montáž ocelových lemovacích úhelníků 120 x 120 x 10 mm ozn. Z1 dle PD vč. povrchové úpravy</t>
  </si>
  <si>
    <t>187088185</t>
  </si>
  <si>
    <t>149</t>
  </si>
  <si>
    <t>767901002</t>
  </si>
  <si>
    <t>Dodávka a montáž atyp. skleněné stříšky 2250 x 900 mm nad vstupem ozn. Z2 dle PD vč. povrchové úpravy</t>
  </si>
  <si>
    <t>1136734476</t>
  </si>
  <si>
    <t>150</t>
  </si>
  <si>
    <t>767901003</t>
  </si>
  <si>
    <t>Dodávka a montáž branky oplocení, š. 1 m, vč. kování, zámku, sloupků a povrchové úpravy</t>
  </si>
  <si>
    <t>-755476919</t>
  </si>
  <si>
    <t>151</t>
  </si>
  <si>
    <t>767901004</t>
  </si>
  <si>
    <t>Doplnění rámového oplocení vč. povrchové úpravy</t>
  </si>
  <si>
    <t>-982641046</t>
  </si>
  <si>
    <t>152</t>
  </si>
  <si>
    <t>767901005</t>
  </si>
  <si>
    <t>Doplnění části ocelové kce zastřešení včetně povrch. úpravy</t>
  </si>
  <si>
    <t>-2078918484</t>
  </si>
  <si>
    <t>153</t>
  </si>
  <si>
    <t>998767202</t>
  </si>
  <si>
    <t>Přesun hmot procentní pro zámečnické konstrukce v objektech v. do 12 m</t>
  </si>
  <si>
    <t>634358901</t>
  </si>
  <si>
    <t>776</t>
  </si>
  <si>
    <t>Podlahy povlakové</t>
  </si>
  <si>
    <t>154</t>
  </si>
  <si>
    <t>776111111</t>
  </si>
  <si>
    <t>Broušení podkladu povlakových podlah</t>
  </si>
  <si>
    <t>-1251640048</t>
  </si>
  <si>
    <t>155</t>
  </si>
  <si>
    <t>776111311</t>
  </si>
  <si>
    <t>Vysátí podkladu povlakových podlah</t>
  </si>
  <si>
    <t>-907055601</t>
  </si>
  <si>
    <t>156</t>
  </si>
  <si>
    <t>776121111</t>
  </si>
  <si>
    <t>Penetrace savého podkladu povlakových podlah</t>
  </si>
  <si>
    <t>973284432</t>
  </si>
  <si>
    <t>157</t>
  </si>
  <si>
    <t>776141122</t>
  </si>
  <si>
    <t>Vyrovnání podkladu povlakových podlah stěrkou tl. do 5 mm</t>
  </si>
  <si>
    <t>-2101872575</t>
  </si>
  <si>
    <t>158</t>
  </si>
  <si>
    <t>776221111</t>
  </si>
  <si>
    <t>Lepení pásů z PVC standardním lepidlem</t>
  </si>
  <si>
    <t>1326140345</t>
  </si>
  <si>
    <t>159</t>
  </si>
  <si>
    <t>28411014</t>
  </si>
  <si>
    <t>PVC heterogenní protiskluzné zátěžové</t>
  </si>
  <si>
    <t>1785671387</t>
  </si>
  <si>
    <t>160</t>
  </si>
  <si>
    <t>776223112</t>
  </si>
  <si>
    <t>Spoj povlakových podlahovin z PVC svařováním za studena</t>
  </si>
  <si>
    <t>561456504</t>
  </si>
  <si>
    <t>161</t>
  </si>
  <si>
    <t>776411111</t>
  </si>
  <si>
    <t>Montáž obvodových soklíků výšky do 80 mm</t>
  </si>
  <si>
    <t>1852155858</t>
  </si>
  <si>
    <t>162</t>
  </si>
  <si>
    <t>28411009</t>
  </si>
  <si>
    <t>Lišta soklová PVC vč. doplňků</t>
  </si>
  <si>
    <t>418791233</t>
  </si>
  <si>
    <t>163</t>
  </si>
  <si>
    <t>776421312</t>
  </si>
  <si>
    <t>Montáž přechodových lišt</t>
  </si>
  <si>
    <t>-614884335</t>
  </si>
  <si>
    <t>164</t>
  </si>
  <si>
    <t>55343116</t>
  </si>
  <si>
    <t>Profil přechodový Al 40mm</t>
  </si>
  <si>
    <t>-1358761123</t>
  </si>
  <si>
    <t>165</t>
  </si>
  <si>
    <t>998776202</t>
  </si>
  <si>
    <t>Přesun hmot procentní pro podlahy povlakové v objektech v. do 12 m</t>
  </si>
  <si>
    <t>511404471</t>
  </si>
  <si>
    <t>781</t>
  </si>
  <si>
    <t>Dokončovací práce - obklady</t>
  </si>
  <si>
    <t>166</t>
  </si>
  <si>
    <t>781121011</t>
  </si>
  <si>
    <t>Nátěr penetrační na stěnu</t>
  </si>
  <si>
    <t>1150389628</t>
  </si>
  <si>
    <t>167</t>
  </si>
  <si>
    <t>781784111</t>
  </si>
  <si>
    <t>Montáž obkladů vnějších z mozaiky do 500x500 mm lepené flexibilním lepidlem</t>
  </si>
  <si>
    <t>638349746</t>
  </si>
  <si>
    <t>168</t>
  </si>
  <si>
    <t>781789191</t>
  </si>
  <si>
    <t>Příplatek k montáži obkladů vnějších z mozaiky za plochu do 10 m2</t>
  </si>
  <si>
    <t>-1466615428</t>
  </si>
  <si>
    <t>169</t>
  </si>
  <si>
    <t>781789194</t>
  </si>
  <si>
    <t>Příplatek k montáži obkladů vnějších z mozaiky za vyrovnání povrchu</t>
  </si>
  <si>
    <t>197967868</t>
  </si>
  <si>
    <t>170</t>
  </si>
  <si>
    <t>59761179</t>
  </si>
  <si>
    <t>Mozaika keramická dle PD</t>
  </si>
  <si>
    <t>-1404325995</t>
  </si>
  <si>
    <t>171</t>
  </si>
  <si>
    <t>998781202</t>
  </si>
  <si>
    <t>Přesun hmot procentní pro obklady keramické v objektech v. do 12 m</t>
  </si>
  <si>
    <t>-959641008</t>
  </si>
  <si>
    <t>783</t>
  </si>
  <si>
    <t>Dokončovací práce - nátěry</t>
  </si>
  <si>
    <t>172</t>
  </si>
  <si>
    <t>783314101</t>
  </si>
  <si>
    <t>Základní jednonásobný syntetický nátěr zámečnických konstrukcí</t>
  </si>
  <si>
    <t>-1034610499</t>
  </si>
  <si>
    <t>173</t>
  </si>
  <si>
    <t>783315101</t>
  </si>
  <si>
    <t>Mezinátěr jednonásobný syntetický standardní zámečnických konstrukcí</t>
  </si>
  <si>
    <t>2054247575</t>
  </si>
  <si>
    <t>174</t>
  </si>
  <si>
    <t>783317101</t>
  </si>
  <si>
    <t>Krycí jednonásobný syntetický standardní nátěr zámečnických konstrukcí</t>
  </si>
  <si>
    <t>1093217563</t>
  </si>
  <si>
    <t>175</t>
  </si>
  <si>
    <t>783932171</t>
  </si>
  <si>
    <t>Celoplošné vyrovnání betonové podlahy stěrkou tloušťky do 3 mm</t>
  </si>
  <si>
    <t>-1548737293</t>
  </si>
  <si>
    <t>176</t>
  </si>
  <si>
    <t>783933151</t>
  </si>
  <si>
    <t>Penetrační epoxidový nátěr hladkých betonových podlah</t>
  </si>
  <si>
    <t>1663424858</t>
  </si>
  <si>
    <t>177</t>
  </si>
  <si>
    <t>783937163</t>
  </si>
  <si>
    <t>Krycí dvojnásobný epoxidový nátěr betonové podlahy</t>
  </si>
  <si>
    <t>1371543464</t>
  </si>
  <si>
    <t>178</t>
  </si>
  <si>
    <t>783939605</t>
  </si>
  <si>
    <t>Soklík v. do 5 cm vč. tmelení spáry PU tmelem</t>
  </si>
  <si>
    <t>-1212178759</t>
  </si>
  <si>
    <t>784</t>
  </si>
  <si>
    <t>Dokončovací práce - malby</t>
  </si>
  <si>
    <t>179</t>
  </si>
  <si>
    <t>784181101</t>
  </si>
  <si>
    <t>Základní jednonásobná penetrace podkladu v místnostech výšky do 3,80m</t>
  </si>
  <si>
    <t>-229705869</t>
  </si>
  <si>
    <t>180</t>
  </si>
  <si>
    <t>784211101</t>
  </si>
  <si>
    <t>Dvojnásobné bílé malby ze směsí za mokra výborně otěruvzdorných v místnostech výšky do 3,80 m</t>
  </si>
  <si>
    <t>394775858</t>
  </si>
  <si>
    <t>Práce a dodávky M</t>
  </si>
  <si>
    <t>33-M</t>
  </si>
  <si>
    <t>Montáže dopravních zařízení</t>
  </si>
  <si>
    <t>181</t>
  </si>
  <si>
    <t>33-001</t>
  </si>
  <si>
    <t>Dodávka a montáž výtahu, prosklené šachty, střechy (vč. střechy nad zádveřím) - MSV Liberec - není součástí tohoto výběr. řízení</t>
  </si>
  <si>
    <t>-1123978765</t>
  </si>
  <si>
    <t>VRN</t>
  </si>
  <si>
    <t>Vedlejší rozpočtové náklady</t>
  </si>
  <si>
    <t>182</t>
  </si>
  <si>
    <t>011002000</t>
  </si>
  <si>
    <t>Průzkumné práce</t>
  </si>
  <si>
    <t>1024</t>
  </si>
  <si>
    <t>1592850259</t>
  </si>
  <si>
    <t>183</t>
  </si>
  <si>
    <t>012002000</t>
  </si>
  <si>
    <t>Geodetické práce</t>
  </si>
  <si>
    <t>-1471042189</t>
  </si>
  <si>
    <t>184</t>
  </si>
  <si>
    <t>013002000</t>
  </si>
  <si>
    <t>Projektové práce (dokumentace skutečného provedení)</t>
  </si>
  <si>
    <t>-1174117532</t>
  </si>
  <si>
    <t>185</t>
  </si>
  <si>
    <t>030001000</t>
  </si>
  <si>
    <t>Zařízení staveniště</t>
  </si>
  <si>
    <t>-1183412885</t>
  </si>
  <si>
    <t>186</t>
  </si>
  <si>
    <t>040001000</t>
  </si>
  <si>
    <t>Inženýrská a kompletační činnost zhotovitele</t>
  </si>
  <si>
    <t>697954748</t>
  </si>
  <si>
    <t>187</t>
  </si>
  <si>
    <t>060001000</t>
  </si>
  <si>
    <t>Územní vlivy</t>
  </si>
  <si>
    <t>1761873268</t>
  </si>
  <si>
    <t>188</t>
  </si>
  <si>
    <t>070001000</t>
  </si>
  <si>
    <t>Provozní vlivy</t>
  </si>
  <si>
    <t>728277053</t>
  </si>
  <si>
    <t>SO 02 - Schodišťová plošina</t>
  </si>
  <si>
    <t>1555079808</t>
  </si>
  <si>
    <t>Zednické přípomoce pro montáž schodišťové plošiny (včetně doplnění zábradlí apod.)</t>
  </si>
  <si>
    <t>457438218</t>
  </si>
  <si>
    <t>33-002</t>
  </si>
  <si>
    <t>Dodávka a montáž schodišťové plošiny vč. ocelové konstrukce - ALTECH Uherské Hradiště - není součástí tohoto výběr. řízení</t>
  </si>
  <si>
    <t>2073105746</t>
  </si>
  <si>
    <t>-110492100</t>
  </si>
  <si>
    <t>-63070216</t>
  </si>
  <si>
    <t>1421903022</t>
  </si>
  <si>
    <t>110962948</t>
  </si>
  <si>
    <t>SO 03 - Úprava venkovního schodiště</t>
  </si>
  <si>
    <t xml:space="preserve">    771 - Podlahy z dlaždic</t>
  </si>
  <si>
    <t>132251251</t>
  </si>
  <si>
    <t>Hloubení rýh nezapažených š do 2000 mm v hornině třídy těžitelnosti I, objem do 20 m3 strojně</t>
  </si>
  <si>
    <t>-1108369606</t>
  </si>
  <si>
    <t>-1311400811</t>
  </si>
  <si>
    <t>-1750687346</t>
  </si>
  <si>
    <t>112065433</t>
  </si>
  <si>
    <t>1144392237</t>
  </si>
  <si>
    <t>122353559</t>
  </si>
  <si>
    <t>1692397074</t>
  </si>
  <si>
    <t>-11400316</t>
  </si>
  <si>
    <t>-70557693</t>
  </si>
  <si>
    <t>274321411</t>
  </si>
  <si>
    <t>Základové pasy ze ŽB tř. C 20/25</t>
  </si>
  <si>
    <t>1169141784</t>
  </si>
  <si>
    <t>2025561804</t>
  </si>
  <si>
    <t>-329775034</t>
  </si>
  <si>
    <t>274362021</t>
  </si>
  <si>
    <t>Výztuž základových pásů svařovanými sítěmi Kari</t>
  </si>
  <si>
    <t>1736959169</t>
  </si>
  <si>
    <t>310321111</t>
  </si>
  <si>
    <t>Dozdění nebo dobetonování včetně bednění a výztuže</t>
  </si>
  <si>
    <t>660733192</t>
  </si>
  <si>
    <t>430321515</t>
  </si>
  <si>
    <t>Schodišťová konstrukce a rampa ze ŽB tř. C 20/25</t>
  </si>
  <si>
    <t>-2095478788</t>
  </si>
  <si>
    <t>430362021</t>
  </si>
  <si>
    <t>Výztuž schodišťové konstrukce a rampy svařovanými sítěmi Kari</t>
  </si>
  <si>
    <t>-659217979</t>
  </si>
  <si>
    <t>431351121</t>
  </si>
  <si>
    <t>Zřízení bednění schodišť a ramp přímočarých v do 4 m</t>
  </si>
  <si>
    <t>1643030316</t>
  </si>
  <si>
    <t>431351122</t>
  </si>
  <si>
    <t>Odstranění bednění schodišť a ramp přímočarých v do 4 m</t>
  </si>
  <si>
    <t>-288581681</t>
  </si>
  <si>
    <t>622331121</t>
  </si>
  <si>
    <t>Cementová omítka hladká jednovrstvá vnějších ploch nanášená ručně</t>
  </si>
  <si>
    <t>-2052774111</t>
  </si>
  <si>
    <t>985323111</t>
  </si>
  <si>
    <t>Spojovací můstek reprofilovaného nebo doplňovaného betonu na cementové bázi tl 1 mm</t>
  </si>
  <si>
    <t>1741967642</t>
  </si>
  <si>
    <t>632450124</t>
  </si>
  <si>
    <t>Vyrovnávací cementový potěr tl do 50 mm provedený v pásu</t>
  </si>
  <si>
    <t>304949317</t>
  </si>
  <si>
    <t>632450134</t>
  </si>
  <si>
    <t>Vyrovnávací cementový potěr tl do 50 mm provedený v ploše</t>
  </si>
  <si>
    <t>-876179623</t>
  </si>
  <si>
    <t>1768438809</t>
  </si>
  <si>
    <t>1945801537</t>
  </si>
  <si>
    <t>637959019</t>
  </si>
  <si>
    <t>Doplnění části zpevněné plochy</t>
  </si>
  <si>
    <t>-1084676329</t>
  </si>
  <si>
    <t>1539731947</t>
  </si>
  <si>
    <t>-1135421971</t>
  </si>
  <si>
    <t>965042241</t>
  </si>
  <si>
    <t>Bourání mazanin betonových tl přes 100 mm pl přes 4 m2</t>
  </si>
  <si>
    <t>1689026984</t>
  </si>
  <si>
    <t>1907369918</t>
  </si>
  <si>
    <t>965081353</t>
  </si>
  <si>
    <t>Bourání podlah z dlaždic betonových, teracových nebo kamenných tl do 50 mm plochy přes 1 m2, včetně obkladu schod. stupňů a soklu</t>
  </si>
  <si>
    <t>1384814928</t>
  </si>
  <si>
    <t>965091911</t>
  </si>
  <si>
    <t>Odstranění části zpevněné plochy</t>
  </si>
  <si>
    <t>-756371754</t>
  </si>
  <si>
    <t>338694056</t>
  </si>
  <si>
    <t>997013211</t>
  </si>
  <si>
    <t>Vnitrostaveništní doprava suti a vybouraných hmot pro budovy v do 6 m ručně</t>
  </si>
  <si>
    <t>-1419809308</t>
  </si>
  <si>
    <t>-1829183652</t>
  </si>
  <si>
    <t>2071590818</t>
  </si>
  <si>
    <t>-1629641404</t>
  </si>
  <si>
    <t>998018001</t>
  </si>
  <si>
    <t>Přesun hmot ruční pro budovy v do 6 m</t>
  </si>
  <si>
    <t>1716032790</t>
  </si>
  <si>
    <t>711493111</t>
  </si>
  <si>
    <t>Izolace proti vodě vodorovná těsnicí hmotou dvousložkovou na bázi cementu</t>
  </si>
  <si>
    <t>-757114550</t>
  </si>
  <si>
    <t>711493121</t>
  </si>
  <si>
    <t>Izolace proti vodě svislá těsnicí hmotou dvousložkovou na bázi cementu</t>
  </si>
  <si>
    <t>789861046</t>
  </si>
  <si>
    <t>998711201</t>
  </si>
  <si>
    <t>Přesun hmot procentní pro izolace proti vodě v objektech v do 6 m</t>
  </si>
  <si>
    <t>965342239</t>
  </si>
  <si>
    <t>767901035</t>
  </si>
  <si>
    <t>Dodávka a montáž ocelového zábradlí ozn. Z5 dle PD vč. mont. a spojovacího materiálu a povrch. úpravy</t>
  </si>
  <si>
    <t>1397931578</t>
  </si>
  <si>
    <t>767901036</t>
  </si>
  <si>
    <t>Dodávka a montáž ocelového zábradlí ozn. Z6 dle PD vč. mont. a spojovacího materiálu a povrch. úpravy</t>
  </si>
  <si>
    <t>-1686343392</t>
  </si>
  <si>
    <t>998767201</t>
  </si>
  <si>
    <t>Přesun hmot procentní pro zámečnické konstrukce v objektech v do 6 m</t>
  </si>
  <si>
    <t>-185504012</t>
  </si>
  <si>
    <t>771</t>
  </si>
  <si>
    <t>Podlahy z dlaždic</t>
  </si>
  <si>
    <t>771574263</t>
  </si>
  <si>
    <t>Montáž podlah keramických pro mechanické zatížení protiskluzných lepených flexibilním lepidlem do 12 ks/m2</t>
  </si>
  <si>
    <t>-1792281548</t>
  </si>
  <si>
    <t>771274124</t>
  </si>
  <si>
    <t>Montáž obkladů stupnic z dlaždic protiskluzných keramických flexibilní lepidlo š do 350 mm</t>
  </si>
  <si>
    <t>-502297033</t>
  </si>
  <si>
    <t>771274241</t>
  </si>
  <si>
    <t>Montáž obkladů podstupnic z dlaždic reliéfních keramických flexibilní lepidlo v do 150 mm</t>
  </si>
  <si>
    <t>-1812064853</t>
  </si>
  <si>
    <t>771274244</t>
  </si>
  <si>
    <t>Montáž obkladů podstupnic, boků schodišť nebo ramp z dlaždic reliéfních keramických flexibilní lepidlo v do 400 mm</t>
  </si>
  <si>
    <t>-1766417532</t>
  </si>
  <si>
    <t>59761409</t>
  </si>
  <si>
    <t>Dlažba keramická slinutá protiskluzná do interiéru i exteriéru pro vysoké mechanické namáhání přes 9 do 12ks/m2</t>
  </si>
  <si>
    <t>-1231869648</t>
  </si>
  <si>
    <t>998771201</t>
  </si>
  <si>
    <t>Přesun hmot procentní pro podlahy z dlaždic v objektech v do 6 m</t>
  </si>
  <si>
    <t>972933305</t>
  </si>
  <si>
    <t>-1046223442</t>
  </si>
  <si>
    <t>-785385485</t>
  </si>
  <si>
    <t>-1419819593</t>
  </si>
  <si>
    <t>-2063284230</t>
  </si>
  <si>
    <t>-689726746</t>
  </si>
  <si>
    <t>1818622737</t>
  </si>
  <si>
    <t>959367247</t>
  </si>
  <si>
    <t>591929325</t>
  </si>
  <si>
    <t>351945992</t>
  </si>
  <si>
    <t>1894893285</t>
  </si>
  <si>
    <t>SO 04 - Úprava vnitřního schodiště</t>
  </si>
  <si>
    <t>606028876</t>
  </si>
  <si>
    <t>-606953713</t>
  </si>
  <si>
    <t>1973783849</t>
  </si>
  <si>
    <t>-2087840066</t>
  </si>
  <si>
    <t>-1370588962</t>
  </si>
  <si>
    <t>764349842</t>
  </si>
  <si>
    <t>Ochrana stávajících konstrukcí a vybavení před poškozením</t>
  </si>
  <si>
    <t>-2131652519</t>
  </si>
  <si>
    <t>225462591</t>
  </si>
  <si>
    <t>965081223</t>
  </si>
  <si>
    <t>Bourání podlah z dlaždic keramických tl přes 10 mm plochy přes 1 m2, včetně obkladu schod. stupňů a soklu</t>
  </si>
  <si>
    <t>1802602133</t>
  </si>
  <si>
    <t>977312111</t>
  </si>
  <si>
    <t>Řezání stávajících dlažeb a betonových mazanin vyztužených hl do 50 mm</t>
  </si>
  <si>
    <t>-1561417884</t>
  </si>
  <si>
    <t>695430806</t>
  </si>
  <si>
    <t>784320635</t>
  </si>
  <si>
    <t>-127838069</t>
  </si>
  <si>
    <t>803859311</t>
  </si>
  <si>
    <t>-1736419574</t>
  </si>
  <si>
    <t>-165220378</t>
  </si>
  <si>
    <t>767901043</t>
  </si>
  <si>
    <t>Dodávka a montáž ocelového madla ozn. Z3 dle PD vč. mont. a spojovacího materiálu a povrch. úpravy</t>
  </si>
  <si>
    <t>135117556</t>
  </si>
  <si>
    <t>767901044</t>
  </si>
  <si>
    <t>Dodávka a montáž ocelovévodící tyče ozn. Z4 dle PD vč. mont. a spojovacího materiálu a povrch. úpravy</t>
  </si>
  <si>
    <t>1909594471</t>
  </si>
  <si>
    <t>754099428</t>
  </si>
  <si>
    <t>433419711</t>
  </si>
  <si>
    <t>771474124</t>
  </si>
  <si>
    <t>Montáž soklů z dlaždic keramických schodišťových šikmých flexibilní lepidlo v do 150 mm</t>
  </si>
  <si>
    <t>-214176945</t>
  </si>
  <si>
    <t>-1957761614</t>
  </si>
  <si>
    <t>-401677771</t>
  </si>
  <si>
    <t>390981275</t>
  </si>
  <si>
    <t>1921915021</t>
  </si>
  <si>
    <t>-1463086983</t>
  </si>
  <si>
    <t>1232201264</t>
  </si>
  <si>
    <t>992094757</t>
  </si>
  <si>
    <t>-1512959991</t>
  </si>
  <si>
    <t>786076574</t>
  </si>
  <si>
    <t>-2003737984</t>
  </si>
  <si>
    <t>200451950</t>
  </si>
  <si>
    <t>1206419548</t>
  </si>
  <si>
    <t>-319942555</t>
  </si>
  <si>
    <t>SO 05 - Elektroinstalace</t>
  </si>
  <si>
    <t>740 - Elektroinstalace</t>
  </si>
  <si>
    <t>740</t>
  </si>
  <si>
    <t>740-001</t>
  </si>
  <si>
    <t>Elektroinstalace - viz samostatný rozpočet</t>
  </si>
  <si>
    <t>657507384</t>
  </si>
  <si>
    <t>D.1.4.1 Elektroinstalace</t>
  </si>
  <si>
    <t>POLOŽKA</t>
  </si>
  <si>
    <t>MĚR.JED.</t>
  </si>
  <si>
    <t>MNOŽSTVÍ</t>
  </si>
  <si>
    <t>Jistič s nadproud.ochranou PFL7 B/1+N 6A</t>
  </si>
  <si>
    <t>Dtto B/1+N 16A</t>
  </si>
  <si>
    <t>Jistič jednopólový B/6A</t>
  </si>
  <si>
    <t>Jistič jednopólový B/10A</t>
  </si>
  <si>
    <t>Jistič třípólový C/10A</t>
  </si>
  <si>
    <t xml:space="preserve">Zdroj do rozvaděče 230V/AC/12V/DC 50VA </t>
  </si>
  <si>
    <t>Kabel CYKY 5x4</t>
  </si>
  <si>
    <t>Kabel CYKY 2x2,5</t>
  </si>
  <si>
    <t>Dtto 3x1,5</t>
  </si>
  <si>
    <t>Dtto 3x2,5</t>
  </si>
  <si>
    <t>Vodič CY6 z/ž</t>
  </si>
  <si>
    <t>Krabice přístrojová (univerzální) jednoduchá</t>
  </si>
  <si>
    <t>Přístrojová krabice</t>
  </si>
  <si>
    <t>Krabice protahovací</t>
  </si>
  <si>
    <t>Svorka krabicová do 2,5 mm2 (3sv.)</t>
  </si>
  <si>
    <t xml:space="preserve">Jednopólový vypínač na povrch </t>
  </si>
  <si>
    <t>Střídavý přepínač pod omítku</t>
  </si>
  <si>
    <t>Venkovní senzor pohybu nástěnný</t>
  </si>
  <si>
    <t>Zásuvka 230V/16A IP44</t>
  </si>
  <si>
    <t>Svorka pospojování</t>
  </si>
  <si>
    <t>Přisazené svítidlo s prizmatickým krytem LED zdroj 20W</t>
  </si>
  <si>
    <t>G Přisazené venkovní nástěnné svítidlo s krytem  1x26W IP44 LED zdroj</t>
  </si>
  <si>
    <t>Přisazené svítidlo s krytema mřížkou IP44, E27 60W</t>
  </si>
  <si>
    <t>El.přímotopný konvektor IP24 2kW/230V</t>
  </si>
  <si>
    <t>Prostorový termostat 230V/10A 0-45 st.</t>
  </si>
  <si>
    <t>Kabelový rošt 50/50 ocelový</t>
  </si>
  <si>
    <t>Lišta instalační 40/20</t>
  </si>
  <si>
    <t>Přístupový systém výtahu čtečka čipů s přímým ovládáním zámku</t>
  </si>
  <si>
    <t>Čip pro bezkontaktní přístup</t>
  </si>
  <si>
    <t>Zvonkové tablo</t>
  </si>
  <si>
    <t xml:space="preserve">Kabel UTP </t>
  </si>
  <si>
    <t>Kabel JYTY 4x1</t>
  </si>
  <si>
    <t>Kabel Koax BNC vč.koncovek</t>
  </si>
  <si>
    <t>Kamera venkovní síťová</t>
  </si>
  <si>
    <t>Jímací a svodové vedení AlMgSi 8 mm vč. podpěr</t>
  </si>
  <si>
    <t>Jímací tyč vč.svorky a podstavce 2m</t>
  </si>
  <si>
    <t>Drát FeZn 10 mm v zemi</t>
  </si>
  <si>
    <t>Pásek FeZn 30x4 v zemi</t>
  </si>
  <si>
    <t>Ukončení kabelu do 4x10</t>
  </si>
  <si>
    <t>Ukončení kabelu do 5x10</t>
  </si>
  <si>
    <t>Ukončení vodiče pospojování</t>
  </si>
  <si>
    <t>Ukončení kabelu UTP,FTP</t>
  </si>
  <si>
    <t>Součet</t>
  </si>
  <si>
    <t>Pomocný materiál</t>
  </si>
  <si>
    <t>Výkop a zához rýhy 35x80cm tř.3</t>
  </si>
  <si>
    <t>Průraz zdivem</t>
  </si>
  <si>
    <t>Prostup mezi požárními úseky</t>
  </si>
  <si>
    <t>Drážka ve zdivu vč. začištění</t>
  </si>
  <si>
    <t>Revize el. zařízení</t>
  </si>
  <si>
    <t>Pomocné montážní práce, zkušební provoz, kompletace</t>
  </si>
  <si>
    <t>hod</t>
  </si>
  <si>
    <t>Cena vč.montáže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</si>
</sst>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167" fontId="18" fillId="0" borderId="21" xfId="0" applyNumberFormat="1" applyFont="1" applyBorder="1" applyAlignment="1" applyProtection="1">
      <alignment vertical="center"/>
      <protection locked="0"/>
    </xf>
    <xf numFmtId="4" fontId="18" fillId="0" borderId="21" xfId="0" applyNumberFormat="1" applyFont="1" applyBorder="1" applyAlignment="1" applyProtection="1">
      <alignment vertical="center"/>
      <protection locked="0"/>
    </xf>
    <xf numFmtId="4" fontId="30" fillId="0" borderId="21" xfId="0" applyNumberFormat="1" applyFont="1" applyBorder="1" applyAlignment="1" applyProtection="1">
      <alignment vertical="center"/>
      <protection locked="0"/>
    </xf>
    <xf numFmtId="0" fontId="3" fillId="0" borderId="0" xfId="21" applyAlignment="1">
      <alignment horizontal="center"/>
      <protection/>
    </xf>
    <xf numFmtId="0" fontId="3" fillId="0" borderId="0" xfId="21">
      <alignment/>
      <protection/>
    </xf>
    <xf numFmtId="0" fontId="3" fillId="0" borderId="0" xfId="21" applyAlignment="1">
      <alignment horizontal="left"/>
      <protection/>
    </xf>
    <xf numFmtId="4" fontId="3" fillId="0" borderId="0" xfId="21" applyNumberFormat="1" applyAlignment="1">
      <alignment/>
      <protection/>
    </xf>
    <xf numFmtId="4" fontId="3" fillId="0" borderId="0" xfId="21" applyNumberFormat="1" applyAlignment="1">
      <alignment horizontal="right"/>
      <protection/>
    </xf>
    <xf numFmtId="0" fontId="4" fillId="0" borderId="0" xfId="21" applyFont="1">
      <alignment/>
      <protection/>
    </xf>
    <xf numFmtId="0" fontId="3" fillId="0" borderId="0" xfId="21" applyFont="1" applyFill="1" applyBorder="1" applyAlignment="1">
      <alignment/>
      <protection/>
    </xf>
    <xf numFmtId="0" fontId="3" fillId="0" borderId="0" xfId="21" applyFont="1" applyFill="1" applyBorder="1" applyAlignment="1">
      <alignment horizontal="center"/>
      <protection/>
    </xf>
    <xf numFmtId="4" fontId="3" fillId="0" borderId="0" xfId="21" applyNumberFormat="1" applyFont="1" applyFill="1" applyBorder="1" applyAlignment="1">
      <alignment/>
      <protection/>
    </xf>
    <xf numFmtId="4" fontId="3" fillId="0" borderId="0" xfId="21" applyNumberFormat="1" applyFont="1" applyFill="1" applyBorder="1" applyAlignment="1">
      <alignment horizontal="center"/>
      <protection/>
    </xf>
    <xf numFmtId="0" fontId="3" fillId="0" borderId="0" xfId="21" applyFill="1" applyBorder="1" applyAlignment="1">
      <alignment horizontal="center"/>
      <protection/>
    </xf>
    <xf numFmtId="4" fontId="3" fillId="0" borderId="0" xfId="21" applyNumberFormat="1" applyFont="1" applyFill="1" applyBorder="1" applyAlignment="1">
      <alignment horizontal="right"/>
      <protection/>
    </xf>
    <xf numFmtId="0" fontId="3" fillId="0" borderId="0" xfId="21" applyFill="1" applyBorder="1" applyAlignment="1">
      <alignment/>
      <protection/>
    </xf>
    <xf numFmtId="0" fontId="3" fillId="0" borderId="0" xfId="21" applyFill="1" applyAlignment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15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8" fillId="3" borderId="0" xfId="0" applyFont="1" applyFill="1" applyAlignment="1" applyProtection="1">
      <alignment horizontal="left" vertical="center"/>
      <protection/>
    </xf>
    <xf numFmtId="0" fontId="18" fillId="3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3" borderId="13" xfId="0" applyFont="1" applyFill="1" applyBorder="1" applyAlignment="1" applyProtection="1">
      <alignment horizontal="center" vertical="center" wrapText="1"/>
      <protection/>
    </xf>
    <xf numFmtId="0" fontId="18" fillId="3" borderId="14" xfId="0" applyFont="1" applyFill="1" applyBorder="1" applyAlignment="1" applyProtection="1">
      <alignment horizontal="center" vertical="center" wrapText="1"/>
      <protection/>
    </xf>
    <xf numFmtId="0" fontId="18" fillId="3" borderId="15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2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8" fillId="0" borderId="21" xfId="0" applyFont="1" applyBorder="1" applyAlignment="1" applyProtection="1">
      <alignment horizontal="center" vertical="center"/>
      <protection/>
    </xf>
    <xf numFmtId="49" fontId="18" fillId="0" borderId="21" xfId="0" applyNumberFormat="1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167" fontId="18" fillId="0" borderId="21" xfId="0" applyNumberFormat="1" applyFont="1" applyBorder="1" applyAlignment="1" applyProtection="1">
      <alignment vertical="center"/>
      <protection/>
    </xf>
    <xf numFmtId="4" fontId="18" fillId="0" borderId="21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166" fontId="19" fillId="0" borderId="12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0" fillId="0" borderId="21" xfId="0" applyFont="1" applyBorder="1" applyAlignment="1" applyProtection="1">
      <alignment horizontal="center" vertical="center"/>
      <protection/>
    </xf>
    <xf numFmtId="49" fontId="30" fillId="0" borderId="21" xfId="0" applyNumberFormat="1" applyFont="1" applyBorder="1" applyAlignment="1" applyProtection="1">
      <alignment horizontal="left" vertical="center" wrapText="1"/>
      <protection/>
    </xf>
    <xf numFmtId="0" fontId="30" fillId="0" borderId="21" xfId="0" applyFont="1" applyBorder="1" applyAlignment="1" applyProtection="1">
      <alignment horizontal="left" vertical="center" wrapText="1"/>
      <protection/>
    </xf>
    <xf numFmtId="0" fontId="30" fillId="0" borderId="21" xfId="0" applyFont="1" applyBorder="1" applyAlignment="1" applyProtection="1">
      <alignment horizontal="center" vertical="center" wrapText="1"/>
      <protection/>
    </xf>
    <xf numFmtId="167" fontId="30" fillId="0" borderId="21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21" xfId="0" applyFont="1" applyBorder="1" applyAlignment="1" applyProtection="1">
      <alignment vertical="center"/>
      <protection/>
    </xf>
    <xf numFmtId="0" fontId="31" fillId="0" borderId="3" xfId="0" applyFont="1" applyBorder="1" applyAlignment="1" applyProtection="1">
      <alignment vertical="center"/>
      <protection/>
    </xf>
    <xf numFmtId="0" fontId="30" fillId="0" borderId="17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166" fontId="19" fillId="0" borderId="19" xfId="0" applyNumberFormat="1" applyFont="1" applyBorder="1" applyAlignment="1" applyProtection="1">
      <alignment vertical="center"/>
      <protection/>
    </xf>
    <xf numFmtId="166" fontId="1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14" fontId="3" fillId="0" borderId="0" xfId="0" applyNumberFormat="1" applyFont="1" applyAlignment="1" applyProtection="1">
      <alignment horizontal="left" vertical="center"/>
      <protection locked="0"/>
    </xf>
    <xf numFmtId="4" fontId="3" fillId="0" borderId="0" xfId="21" applyNumberFormat="1" applyFont="1" applyFill="1" applyBorder="1" applyAlignment="1" applyProtection="1">
      <alignment/>
      <protection locked="0"/>
    </xf>
    <xf numFmtId="4" fontId="3" fillId="0" borderId="0" xfId="21" applyNumberFormat="1" applyFont="1" applyFill="1" applyBorder="1" applyAlignment="1" applyProtection="1">
      <alignment horizontal="right"/>
      <protection locked="0"/>
    </xf>
    <xf numFmtId="4" fontId="3" fillId="0" borderId="0" xfId="21" applyNumberFormat="1" applyFill="1" applyAlignment="1" applyProtection="1">
      <alignment horizontal="right"/>
      <protection locked="0"/>
    </xf>
    <xf numFmtId="4" fontId="3" fillId="0" borderId="0" xfId="21" applyNumberFormat="1" applyAlignment="1" applyProtection="1">
      <alignment horizontal="right"/>
      <protection locked="0"/>
    </xf>
    <xf numFmtId="4" fontId="3" fillId="0" borderId="0" xfId="21" applyNumberFormat="1" applyAlignment="1" applyProtection="1">
      <alignment/>
      <protection locked="0"/>
    </xf>
    <xf numFmtId="4" fontId="18" fillId="4" borderId="2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1" fillId="5" borderId="0" xfId="0" applyFont="1" applyFill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1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s="1" customFormat="1" ht="36.95" customHeight="1">
      <c r="AR2" s="248" t="s">
        <v>5</v>
      </c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S2" s="9" t="s">
        <v>6</v>
      </c>
      <c r="BT2" s="9" t="s">
        <v>7</v>
      </c>
    </row>
    <row r="3" spans="2:72" s="1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s="1" customFormat="1" ht="24.95" customHeight="1">
      <c r="B4" s="12"/>
      <c r="D4" s="13" t="s">
        <v>9</v>
      </c>
      <c r="AR4" s="12"/>
      <c r="AS4" s="14" t="s">
        <v>10</v>
      </c>
      <c r="BS4" s="9" t="s">
        <v>11</v>
      </c>
    </row>
    <row r="5" spans="2:71" s="1" customFormat="1" ht="12" customHeight="1">
      <c r="B5" s="12"/>
      <c r="D5" s="15" t="s">
        <v>12</v>
      </c>
      <c r="K5" s="241" t="s">
        <v>13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R5" s="12"/>
      <c r="BS5" s="9" t="s">
        <v>6</v>
      </c>
    </row>
    <row r="6" spans="2:71" s="1" customFormat="1" ht="36.95" customHeight="1">
      <c r="B6" s="12"/>
      <c r="D6" s="17" t="s">
        <v>14</v>
      </c>
      <c r="K6" s="243" t="s">
        <v>15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R6" s="12"/>
      <c r="BS6" s="9" t="s">
        <v>6</v>
      </c>
    </row>
    <row r="7" spans="2:71" s="1" customFormat="1" ht="12" customHeight="1">
      <c r="B7" s="12"/>
      <c r="D7" s="18" t="s">
        <v>16</v>
      </c>
      <c r="I7" s="210"/>
      <c r="J7" s="210"/>
      <c r="K7" s="211" t="s">
        <v>1</v>
      </c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K7" s="18" t="s">
        <v>17</v>
      </c>
      <c r="AN7" s="211" t="s">
        <v>1</v>
      </c>
      <c r="AR7" s="12"/>
      <c r="BS7" s="9" t="s">
        <v>6</v>
      </c>
    </row>
    <row r="8" spans="2:71" s="1" customFormat="1" ht="12" customHeight="1">
      <c r="B8" s="12"/>
      <c r="D8" s="18" t="s">
        <v>18</v>
      </c>
      <c r="I8" s="210"/>
      <c r="J8" s="210"/>
      <c r="K8" s="211" t="s">
        <v>19</v>
      </c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K8" s="18" t="s">
        <v>20</v>
      </c>
      <c r="AN8" s="212">
        <v>43941</v>
      </c>
      <c r="AR8" s="12"/>
      <c r="BS8" s="9" t="s">
        <v>6</v>
      </c>
    </row>
    <row r="9" spans="2:71" s="1" customFormat="1" ht="14.45" customHeight="1">
      <c r="B9" s="12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N9" s="210"/>
      <c r="AR9" s="12"/>
      <c r="BS9" s="9" t="s">
        <v>6</v>
      </c>
    </row>
    <row r="10" spans="2:71" s="1" customFormat="1" ht="12" customHeight="1">
      <c r="B10" s="12"/>
      <c r="D10" s="18" t="s">
        <v>21</v>
      </c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K10" s="18" t="s">
        <v>22</v>
      </c>
      <c r="AN10" s="211" t="s">
        <v>1</v>
      </c>
      <c r="AR10" s="12"/>
      <c r="BS10" s="9" t="s">
        <v>6</v>
      </c>
    </row>
    <row r="11" spans="2:71" s="1" customFormat="1" ht="18.4" customHeight="1">
      <c r="B11" s="12"/>
      <c r="E11" s="16" t="s">
        <v>19</v>
      </c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K11" s="18" t="s">
        <v>23</v>
      </c>
      <c r="AN11" s="211" t="s">
        <v>1</v>
      </c>
      <c r="AR11" s="12"/>
      <c r="BS11" s="9" t="s">
        <v>6</v>
      </c>
    </row>
    <row r="12" spans="2:71" s="1" customFormat="1" ht="6.95" customHeight="1">
      <c r="B12" s="12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N12" s="210"/>
      <c r="AR12" s="12"/>
      <c r="BS12" s="9" t="s">
        <v>6</v>
      </c>
    </row>
    <row r="13" spans="2:71" s="1" customFormat="1" ht="12" customHeight="1">
      <c r="B13" s="12"/>
      <c r="D13" s="18" t="s">
        <v>24</v>
      </c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K13" s="18" t="s">
        <v>22</v>
      </c>
      <c r="AN13" s="211" t="s">
        <v>1</v>
      </c>
      <c r="AR13" s="12"/>
      <c r="BS13" s="9" t="s">
        <v>6</v>
      </c>
    </row>
    <row r="14" spans="2:71" ht="12.75">
      <c r="B14" s="12"/>
      <c r="E14" s="16" t="s">
        <v>19</v>
      </c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K14" s="18" t="s">
        <v>23</v>
      </c>
      <c r="AN14" s="211" t="s">
        <v>1</v>
      </c>
      <c r="AR14" s="12"/>
      <c r="BS14" s="9" t="s">
        <v>6</v>
      </c>
    </row>
    <row r="15" spans="2:71" s="1" customFormat="1" ht="6.95" customHeight="1">
      <c r="B15" s="12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N15" s="210"/>
      <c r="AR15" s="12"/>
      <c r="BS15" s="9" t="s">
        <v>3</v>
      </c>
    </row>
    <row r="16" spans="2:71" s="1" customFormat="1" ht="12" customHeight="1">
      <c r="B16" s="12"/>
      <c r="D16" s="18" t="s">
        <v>25</v>
      </c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K16" s="18" t="s">
        <v>22</v>
      </c>
      <c r="AN16" s="211" t="s">
        <v>1</v>
      </c>
      <c r="AR16" s="12"/>
      <c r="BS16" s="9" t="s">
        <v>3</v>
      </c>
    </row>
    <row r="17" spans="2:71" s="1" customFormat="1" ht="18.4" customHeight="1">
      <c r="B17" s="12"/>
      <c r="E17" s="16" t="s">
        <v>19</v>
      </c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K17" s="18" t="s">
        <v>23</v>
      </c>
      <c r="AN17" s="211" t="s">
        <v>1</v>
      </c>
      <c r="AR17" s="12"/>
      <c r="BS17" s="9" t="s">
        <v>26</v>
      </c>
    </row>
    <row r="18" spans="2:71" s="1" customFormat="1" ht="6.95" customHeight="1">
      <c r="B18" s="12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N18" s="210"/>
      <c r="AR18" s="12"/>
      <c r="BS18" s="9" t="s">
        <v>6</v>
      </c>
    </row>
    <row r="19" spans="2:71" s="1" customFormat="1" ht="12" customHeight="1">
      <c r="B19" s="12"/>
      <c r="D19" s="18" t="s">
        <v>27</v>
      </c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K19" s="18" t="s">
        <v>22</v>
      </c>
      <c r="AN19" s="211" t="s">
        <v>1</v>
      </c>
      <c r="AR19" s="12"/>
      <c r="BS19" s="9" t="s">
        <v>6</v>
      </c>
    </row>
    <row r="20" spans="2:71" s="1" customFormat="1" ht="18.4" customHeight="1">
      <c r="B20" s="12"/>
      <c r="E20" s="16" t="s">
        <v>19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K20" s="18" t="s">
        <v>23</v>
      </c>
      <c r="AN20" s="211" t="s">
        <v>1</v>
      </c>
      <c r="AR20" s="12"/>
      <c r="BS20" s="9" t="s">
        <v>26</v>
      </c>
    </row>
    <row r="21" spans="2:44" s="1" customFormat="1" ht="6.95" customHeight="1">
      <c r="B21" s="12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N21" s="210"/>
      <c r="AR21" s="12"/>
    </row>
    <row r="22" spans="2:44" s="1" customFormat="1" ht="12" customHeight="1">
      <c r="B22" s="12"/>
      <c r="D22" s="18" t="s">
        <v>28</v>
      </c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N22" s="210"/>
      <c r="AR22" s="12"/>
    </row>
    <row r="23" spans="2:44" s="1" customFormat="1" ht="16.5" customHeight="1">
      <c r="B23" s="12"/>
      <c r="E23" s="244" t="s">
        <v>1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R23" s="12"/>
    </row>
    <row r="24" spans="2:44" s="1" customFormat="1" ht="6.95" customHeight="1">
      <c r="B24" s="12"/>
      <c r="AR24" s="12"/>
    </row>
    <row r="25" spans="2:44" s="1" customFormat="1" ht="6.95" customHeight="1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1:57" s="2" customFormat="1" ht="25.9" customHeight="1">
      <c r="A26" s="20"/>
      <c r="B26" s="21"/>
      <c r="C26" s="20"/>
      <c r="D26" s="22" t="s">
        <v>29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45">
        <f>ROUND(AG94,2)</f>
        <v>0</v>
      </c>
      <c r="AL26" s="246"/>
      <c r="AM26" s="246"/>
      <c r="AN26" s="246"/>
      <c r="AO26" s="246"/>
      <c r="AP26" s="20"/>
      <c r="AQ26" s="20"/>
      <c r="AR26" s="21"/>
      <c r="BE26" s="20"/>
    </row>
    <row r="27" spans="1:57" s="2" customFormat="1" ht="6.95" customHeight="1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BE27" s="20"/>
    </row>
    <row r="28" spans="1:57" s="2" customFormat="1" ht="12.7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47" t="s">
        <v>30</v>
      </c>
      <c r="M28" s="247"/>
      <c r="N28" s="247"/>
      <c r="O28" s="247"/>
      <c r="P28" s="247"/>
      <c r="Q28" s="20"/>
      <c r="R28" s="20"/>
      <c r="S28" s="20"/>
      <c r="T28" s="20"/>
      <c r="U28" s="20"/>
      <c r="V28" s="20"/>
      <c r="W28" s="247" t="s">
        <v>31</v>
      </c>
      <c r="X28" s="247"/>
      <c r="Y28" s="247"/>
      <c r="Z28" s="247"/>
      <c r="AA28" s="247"/>
      <c r="AB28" s="247"/>
      <c r="AC28" s="247"/>
      <c r="AD28" s="247"/>
      <c r="AE28" s="247"/>
      <c r="AF28" s="20"/>
      <c r="AG28" s="20"/>
      <c r="AH28" s="20"/>
      <c r="AI28" s="20"/>
      <c r="AJ28" s="20"/>
      <c r="AK28" s="247" t="s">
        <v>32</v>
      </c>
      <c r="AL28" s="247"/>
      <c r="AM28" s="247"/>
      <c r="AN28" s="247"/>
      <c r="AO28" s="247"/>
      <c r="AP28" s="20"/>
      <c r="AQ28" s="20"/>
      <c r="AR28" s="21"/>
      <c r="BE28" s="20"/>
    </row>
    <row r="29" spans="2:44" s="3" customFormat="1" ht="14.45" customHeight="1">
      <c r="B29" s="24"/>
      <c r="D29" s="18" t="s">
        <v>33</v>
      </c>
      <c r="F29" s="18" t="s">
        <v>34</v>
      </c>
      <c r="L29" s="238">
        <v>0.21</v>
      </c>
      <c r="M29" s="239"/>
      <c r="N29" s="239"/>
      <c r="O29" s="239"/>
      <c r="P29" s="239"/>
      <c r="W29" s="240">
        <f>ROUND(AZ94,2)</f>
        <v>0</v>
      </c>
      <c r="X29" s="239"/>
      <c r="Y29" s="239"/>
      <c r="Z29" s="239"/>
      <c r="AA29" s="239"/>
      <c r="AB29" s="239"/>
      <c r="AC29" s="239"/>
      <c r="AD29" s="239"/>
      <c r="AE29" s="239"/>
      <c r="AK29" s="240">
        <f>ROUND(AV94,2)</f>
        <v>0</v>
      </c>
      <c r="AL29" s="239"/>
      <c r="AM29" s="239"/>
      <c r="AN29" s="239"/>
      <c r="AO29" s="239"/>
      <c r="AR29" s="24"/>
    </row>
    <row r="30" spans="2:44" s="3" customFormat="1" ht="14.45" customHeight="1">
      <c r="B30" s="24"/>
      <c r="F30" s="18" t="s">
        <v>35</v>
      </c>
      <c r="L30" s="238">
        <v>0.15</v>
      </c>
      <c r="M30" s="239"/>
      <c r="N30" s="239"/>
      <c r="O30" s="239"/>
      <c r="P30" s="239"/>
      <c r="W30" s="240">
        <f>ROUND(BA94,2)</f>
        <v>0</v>
      </c>
      <c r="X30" s="239"/>
      <c r="Y30" s="239"/>
      <c r="Z30" s="239"/>
      <c r="AA30" s="239"/>
      <c r="AB30" s="239"/>
      <c r="AC30" s="239"/>
      <c r="AD30" s="239"/>
      <c r="AE30" s="239"/>
      <c r="AK30" s="240">
        <f>ROUND(AW94,2)</f>
        <v>0</v>
      </c>
      <c r="AL30" s="239"/>
      <c r="AM30" s="239"/>
      <c r="AN30" s="239"/>
      <c r="AO30" s="239"/>
      <c r="AR30" s="24"/>
    </row>
    <row r="31" spans="2:44" s="3" customFormat="1" ht="14.45" customHeight="1" hidden="1">
      <c r="B31" s="24"/>
      <c r="F31" s="18" t="s">
        <v>36</v>
      </c>
      <c r="L31" s="238">
        <v>0.21</v>
      </c>
      <c r="M31" s="239"/>
      <c r="N31" s="239"/>
      <c r="O31" s="239"/>
      <c r="P31" s="239"/>
      <c r="W31" s="240">
        <f>ROUND(BB94,2)</f>
        <v>0</v>
      </c>
      <c r="X31" s="239"/>
      <c r="Y31" s="239"/>
      <c r="Z31" s="239"/>
      <c r="AA31" s="239"/>
      <c r="AB31" s="239"/>
      <c r="AC31" s="239"/>
      <c r="AD31" s="239"/>
      <c r="AE31" s="239"/>
      <c r="AK31" s="240">
        <v>0</v>
      </c>
      <c r="AL31" s="239"/>
      <c r="AM31" s="239"/>
      <c r="AN31" s="239"/>
      <c r="AO31" s="239"/>
      <c r="AR31" s="24"/>
    </row>
    <row r="32" spans="2:44" s="3" customFormat="1" ht="14.45" customHeight="1" hidden="1">
      <c r="B32" s="24"/>
      <c r="F32" s="18" t="s">
        <v>37</v>
      </c>
      <c r="L32" s="238">
        <v>0.15</v>
      </c>
      <c r="M32" s="239"/>
      <c r="N32" s="239"/>
      <c r="O32" s="239"/>
      <c r="P32" s="239"/>
      <c r="W32" s="240">
        <f>ROUND(BC94,2)</f>
        <v>0</v>
      </c>
      <c r="X32" s="239"/>
      <c r="Y32" s="239"/>
      <c r="Z32" s="239"/>
      <c r="AA32" s="239"/>
      <c r="AB32" s="239"/>
      <c r="AC32" s="239"/>
      <c r="AD32" s="239"/>
      <c r="AE32" s="239"/>
      <c r="AK32" s="240">
        <v>0</v>
      </c>
      <c r="AL32" s="239"/>
      <c r="AM32" s="239"/>
      <c r="AN32" s="239"/>
      <c r="AO32" s="239"/>
      <c r="AR32" s="24"/>
    </row>
    <row r="33" spans="2:44" s="3" customFormat="1" ht="14.45" customHeight="1" hidden="1">
      <c r="B33" s="24"/>
      <c r="F33" s="18" t="s">
        <v>38</v>
      </c>
      <c r="L33" s="238">
        <v>0</v>
      </c>
      <c r="M33" s="239"/>
      <c r="N33" s="239"/>
      <c r="O33" s="239"/>
      <c r="P33" s="239"/>
      <c r="W33" s="240">
        <f>ROUND(BD94,2)</f>
        <v>0</v>
      </c>
      <c r="X33" s="239"/>
      <c r="Y33" s="239"/>
      <c r="Z33" s="239"/>
      <c r="AA33" s="239"/>
      <c r="AB33" s="239"/>
      <c r="AC33" s="239"/>
      <c r="AD33" s="239"/>
      <c r="AE33" s="239"/>
      <c r="AK33" s="240">
        <v>0</v>
      </c>
      <c r="AL33" s="239"/>
      <c r="AM33" s="239"/>
      <c r="AN33" s="239"/>
      <c r="AO33" s="239"/>
      <c r="AR33" s="24"/>
    </row>
    <row r="34" spans="1:57" s="2" customFormat="1" ht="6.95" customHeight="1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BE34" s="20"/>
    </row>
    <row r="35" spans="1:57" s="2" customFormat="1" ht="25.9" customHeight="1">
      <c r="A35" s="20"/>
      <c r="B35" s="21"/>
      <c r="C35" s="25"/>
      <c r="D35" s="26" t="s">
        <v>39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40</v>
      </c>
      <c r="U35" s="27"/>
      <c r="V35" s="27"/>
      <c r="W35" s="27"/>
      <c r="X35" s="252" t="s">
        <v>41</v>
      </c>
      <c r="Y35" s="250"/>
      <c r="Z35" s="250"/>
      <c r="AA35" s="250"/>
      <c r="AB35" s="250"/>
      <c r="AC35" s="27"/>
      <c r="AD35" s="27"/>
      <c r="AE35" s="27"/>
      <c r="AF35" s="27"/>
      <c r="AG35" s="27"/>
      <c r="AH35" s="27"/>
      <c r="AI35" s="27"/>
      <c r="AJ35" s="27"/>
      <c r="AK35" s="249">
        <f>SUM(AK26:AK33)</f>
        <v>0</v>
      </c>
      <c r="AL35" s="250"/>
      <c r="AM35" s="250"/>
      <c r="AN35" s="250"/>
      <c r="AO35" s="251"/>
      <c r="AP35" s="25"/>
      <c r="AQ35" s="25"/>
      <c r="AR35" s="21"/>
      <c r="BE35" s="20"/>
    </row>
    <row r="36" spans="1:57" s="2" customFormat="1" ht="6.95" customHeight="1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1"/>
      <c r="BE36" s="20"/>
    </row>
    <row r="37" spans="1:57" s="2" customFormat="1" ht="14.45" customHeight="1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1"/>
      <c r="BE37" s="20"/>
    </row>
    <row r="38" spans="2:44" s="1" customFormat="1" ht="14.45" customHeight="1">
      <c r="B38" s="12"/>
      <c r="AR38" s="12"/>
    </row>
    <row r="39" spans="2:44" s="1" customFormat="1" ht="14.45" customHeight="1">
      <c r="B39" s="12"/>
      <c r="AR39" s="12"/>
    </row>
    <row r="40" spans="2:44" s="1" customFormat="1" ht="14.45" customHeight="1">
      <c r="B40" s="12"/>
      <c r="AR40" s="12"/>
    </row>
    <row r="41" spans="2:44" s="1" customFormat="1" ht="14.45" customHeight="1">
      <c r="B41" s="12"/>
      <c r="AR41" s="12"/>
    </row>
    <row r="42" spans="2:44" s="1" customFormat="1" ht="14.45" customHeight="1">
      <c r="B42" s="12"/>
      <c r="AR42" s="12"/>
    </row>
    <row r="43" spans="2:44" s="1" customFormat="1" ht="14.45" customHeight="1">
      <c r="B43" s="12"/>
      <c r="AR43" s="12"/>
    </row>
    <row r="44" spans="2:44" s="1" customFormat="1" ht="14.45" customHeight="1">
      <c r="B44" s="12"/>
      <c r="AR44" s="12"/>
    </row>
    <row r="45" spans="2:44" s="1" customFormat="1" ht="14.45" customHeight="1">
      <c r="B45" s="12"/>
      <c r="AR45" s="12"/>
    </row>
    <row r="46" spans="2:44" s="1" customFormat="1" ht="14.45" customHeight="1">
      <c r="B46" s="12"/>
      <c r="AR46" s="12"/>
    </row>
    <row r="47" spans="2:44" s="1" customFormat="1" ht="14.45" customHeight="1">
      <c r="B47" s="12"/>
      <c r="AR47" s="12"/>
    </row>
    <row r="48" spans="2:44" s="1" customFormat="1" ht="14.45" customHeight="1">
      <c r="B48" s="12"/>
      <c r="AR48" s="12"/>
    </row>
    <row r="49" spans="2:44" s="2" customFormat="1" ht="14.45" customHeight="1">
      <c r="B49" s="29"/>
      <c r="D49" s="30" t="s">
        <v>42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 t="s">
        <v>43</v>
      </c>
      <c r="AI49" s="31"/>
      <c r="AJ49" s="31"/>
      <c r="AK49" s="31"/>
      <c r="AL49" s="31"/>
      <c r="AM49" s="31"/>
      <c r="AN49" s="31"/>
      <c r="AO49" s="31"/>
      <c r="AR49" s="29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1:57" s="2" customFormat="1" ht="12.75">
      <c r="A60" s="20"/>
      <c r="B60" s="21"/>
      <c r="C60" s="20"/>
      <c r="D60" s="32" t="s">
        <v>44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2" t="s">
        <v>45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2" t="s">
        <v>44</v>
      </c>
      <c r="AI60" s="23"/>
      <c r="AJ60" s="23"/>
      <c r="AK60" s="23"/>
      <c r="AL60" s="23"/>
      <c r="AM60" s="32" t="s">
        <v>45</v>
      </c>
      <c r="AN60" s="23"/>
      <c r="AO60" s="23"/>
      <c r="AP60" s="20"/>
      <c r="AQ60" s="20"/>
      <c r="AR60" s="21"/>
      <c r="BE60" s="20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1:57" s="2" customFormat="1" ht="12.75">
      <c r="A64" s="20"/>
      <c r="B64" s="21"/>
      <c r="C64" s="20"/>
      <c r="D64" s="30" t="s">
        <v>46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0" t="s">
        <v>47</v>
      </c>
      <c r="AI64" s="33"/>
      <c r="AJ64" s="33"/>
      <c r="AK64" s="33"/>
      <c r="AL64" s="33"/>
      <c r="AM64" s="33"/>
      <c r="AN64" s="33"/>
      <c r="AO64" s="33"/>
      <c r="AP64" s="20"/>
      <c r="AQ64" s="20"/>
      <c r="AR64" s="21"/>
      <c r="BE64" s="20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1:57" s="2" customFormat="1" ht="12.75">
      <c r="A75" s="20"/>
      <c r="B75" s="21"/>
      <c r="C75" s="20"/>
      <c r="D75" s="32" t="s">
        <v>44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2" t="s">
        <v>45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2" t="s">
        <v>44</v>
      </c>
      <c r="AI75" s="23"/>
      <c r="AJ75" s="23"/>
      <c r="AK75" s="23"/>
      <c r="AL75" s="23"/>
      <c r="AM75" s="32" t="s">
        <v>45</v>
      </c>
      <c r="AN75" s="23"/>
      <c r="AO75" s="23"/>
      <c r="AP75" s="20"/>
      <c r="AQ75" s="20"/>
      <c r="AR75" s="21"/>
      <c r="BE75" s="20"/>
    </row>
    <row r="76" spans="1:57" s="2" customFormat="1" ht="12">
      <c r="A76" s="20"/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1"/>
      <c r="BE76" s="20"/>
    </row>
    <row r="77" spans="1:57" s="2" customFormat="1" ht="6.95" customHeight="1">
      <c r="A77" s="20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21"/>
      <c r="BE77" s="20"/>
    </row>
    <row r="81" spans="1:57" s="2" customFormat="1" ht="6.95" customHeight="1">
      <c r="A81" s="20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21"/>
      <c r="BE81" s="20"/>
    </row>
    <row r="82" spans="1:57" s="2" customFormat="1" ht="24.95" customHeight="1">
      <c r="A82" s="20"/>
      <c r="B82" s="21"/>
      <c r="C82" s="13" t="s">
        <v>48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1"/>
      <c r="BE82" s="20"/>
    </row>
    <row r="83" spans="1:57" s="2" customFormat="1" ht="6.95" customHeight="1">
      <c r="A83" s="20"/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1"/>
      <c r="BE83" s="20"/>
    </row>
    <row r="84" spans="2:44" s="4" customFormat="1" ht="12" customHeight="1">
      <c r="B84" s="38"/>
      <c r="C84" s="18" t="s">
        <v>12</v>
      </c>
      <c r="L84" s="4" t="str">
        <f>K5</f>
        <v>ZSDuk_vytah</v>
      </c>
      <c r="AR84" s="38"/>
    </row>
    <row r="85" spans="2:44" s="5" customFormat="1" ht="36.95" customHeight="1">
      <c r="B85" s="39"/>
      <c r="C85" s="40" t="s">
        <v>14</v>
      </c>
      <c r="L85" s="219" t="str">
        <f>K6</f>
        <v>ZŠ Dukelská, Benešov - přístavba výtahu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39"/>
    </row>
    <row r="86" spans="1:57" s="2" customFormat="1" ht="6.95" customHeight="1">
      <c r="A86" s="20"/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1"/>
      <c r="BE86" s="20"/>
    </row>
    <row r="87" spans="1:57" s="2" customFormat="1" ht="12" customHeight="1">
      <c r="A87" s="20"/>
      <c r="B87" s="21"/>
      <c r="C87" s="18" t="s">
        <v>18</v>
      </c>
      <c r="D87" s="20"/>
      <c r="E87" s="20"/>
      <c r="F87" s="20"/>
      <c r="G87" s="20"/>
      <c r="H87" s="20"/>
      <c r="I87" s="20"/>
      <c r="J87" s="20"/>
      <c r="K87" s="20"/>
      <c r="L87" s="41" t="str">
        <f>IF(K8="","",K8)</f>
        <v xml:space="preserve"> 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8" t="s">
        <v>20</v>
      </c>
      <c r="AJ87" s="20"/>
      <c r="AK87" s="20"/>
      <c r="AL87" s="20"/>
      <c r="AM87" s="221">
        <f>IF(AN8="","",AN8)</f>
        <v>43941</v>
      </c>
      <c r="AN87" s="221"/>
      <c r="AO87" s="20"/>
      <c r="AP87" s="20"/>
      <c r="AQ87" s="20"/>
      <c r="AR87" s="21"/>
      <c r="BE87" s="20"/>
    </row>
    <row r="88" spans="1:57" s="2" customFormat="1" ht="6.95" customHeight="1">
      <c r="A88" s="20"/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1"/>
      <c r="BE88" s="20"/>
    </row>
    <row r="89" spans="1:57" s="2" customFormat="1" ht="15.2" customHeight="1">
      <c r="A89" s="20"/>
      <c r="B89" s="21"/>
      <c r="C89" s="18" t="s">
        <v>21</v>
      </c>
      <c r="D89" s="20"/>
      <c r="E89" s="20"/>
      <c r="F89" s="20"/>
      <c r="G89" s="20"/>
      <c r="H89" s="20"/>
      <c r="I89" s="20"/>
      <c r="J89" s="20"/>
      <c r="K89" s="20"/>
      <c r="L89" s="4" t="str">
        <f>IF(E11="","",E11)</f>
        <v xml:space="preserve"> 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18" t="s">
        <v>25</v>
      </c>
      <c r="AJ89" s="20"/>
      <c r="AK89" s="20"/>
      <c r="AL89" s="20"/>
      <c r="AM89" s="222" t="str">
        <f>IF(E17="","",E17)</f>
        <v xml:space="preserve"> </v>
      </c>
      <c r="AN89" s="223"/>
      <c r="AO89" s="223"/>
      <c r="AP89" s="223"/>
      <c r="AQ89" s="20"/>
      <c r="AR89" s="21"/>
      <c r="AS89" s="224" t="s">
        <v>49</v>
      </c>
      <c r="AT89" s="225"/>
      <c r="AU89" s="42"/>
      <c r="AV89" s="42"/>
      <c r="AW89" s="42"/>
      <c r="AX89" s="42"/>
      <c r="AY89" s="42"/>
      <c r="AZ89" s="42"/>
      <c r="BA89" s="42"/>
      <c r="BB89" s="42"/>
      <c r="BC89" s="42"/>
      <c r="BD89" s="43"/>
      <c r="BE89" s="20"/>
    </row>
    <row r="90" spans="1:57" s="2" customFormat="1" ht="15.2" customHeight="1">
      <c r="A90" s="20"/>
      <c r="B90" s="21"/>
      <c r="C90" s="18" t="s">
        <v>24</v>
      </c>
      <c r="D90" s="20"/>
      <c r="E90" s="20"/>
      <c r="F90" s="20"/>
      <c r="G90" s="20"/>
      <c r="H90" s="20"/>
      <c r="I90" s="20"/>
      <c r="J90" s="20"/>
      <c r="K90" s="20"/>
      <c r="L90" s="4" t="str">
        <f>IF(E14="","",E14)</f>
        <v xml:space="preserve"> 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18" t="s">
        <v>27</v>
      </c>
      <c r="AJ90" s="20"/>
      <c r="AK90" s="20"/>
      <c r="AL90" s="20"/>
      <c r="AM90" s="222" t="str">
        <f>IF(E20="","",E20)</f>
        <v xml:space="preserve"> </v>
      </c>
      <c r="AN90" s="223"/>
      <c r="AO90" s="223"/>
      <c r="AP90" s="223"/>
      <c r="AQ90" s="20"/>
      <c r="AR90" s="21"/>
      <c r="AS90" s="226"/>
      <c r="AT90" s="227"/>
      <c r="AU90" s="44"/>
      <c r="AV90" s="44"/>
      <c r="AW90" s="44"/>
      <c r="AX90" s="44"/>
      <c r="AY90" s="44"/>
      <c r="AZ90" s="44"/>
      <c r="BA90" s="44"/>
      <c r="BB90" s="44"/>
      <c r="BC90" s="44"/>
      <c r="BD90" s="45"/>
      <c r="BE90" s="20"/>
    </row>
    <row r="91" spans="1:57" s="2" customFormat="1" ht="10.9" customHeight="1">
      <c r="A91" s="20"/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1"/>
      <c r="AS91" s="226"/>
      <c r="AT91" s="227"/>
      <c r="AU91" s="44"/>
      <c r="AV91" s="44"/>
      <c r="AW91" s="44"/>
      <c r="AX91" s="44"/>
      <c r="AY91" s="44"/>
      <c r="AZ91" s="44"/>
      <c r="BA91" s="44"/>
      <c r="BB91" s="44"/>
      <c r="BC91" s="44"/>
      <c r="BD91" s="45"/>
      <c r="BE91" s="20"/>
    </row>
    <row r="92" spans="1:57" s="2" customFormat="1" ht="29.25" customHeight="1">
      <c r="A92" s="20"/>
      <c r="B92" s="21"/>
      <c r="C92" s="228" t="s">
        <v>50</v>
      </c>
      <c r="D92" s="229"/>
      <c r="E92" s="229"/>
      <c r="F92" s="229"/>
      <c r="G92" s="229"/>
      <c r="H92" s="46"/>
      <c r="I92" s="230" t="s">
        <v>51</v>
      </c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32" t="s">
        <v>52</v>
      </c>
      <c r="AH92" s="229"/>
      <c r="AI92" s="229"/>
      <c r="AJ92" s="229"/>
      <c r="AK92" s="229"/>
      <c r="AL92" s="229"/>
      <c r="AM92" s="229"/>
      <c r="AN92" s="230" t="s">
        <v>53</v>
      </c>
      <c r="AO92" s="229"/>
      <c r="AP92" s="231"/>
      <c r="AQ92" s="47" t="s">
        <v>54</v>
      </c>
      <c r="AR92" s="21"/>
      <c r="AS92" s="48" t="s">
        <v>55</v>
      </c>
      <c r="AT92" s="49" t="s">
        <v>56</v>
      </c>
      <c r="AU92" s="49" t="s">
        <v>57</v>
      </c>
      <c r="AV92" s="49" t="s">
        <v>58</v>
      </c>
      <c r="AW92" s="49" t="s">
        <v>59</v>
      </c>
      <c r="AX92" s="49" t="s">
        <v>60</v>
      </c>
      <c r="AY92" s="49" t="s">
        <v>61</v>
      </c>
      <c r="AZ92" s="49" t="s">
        <v>62</v>
      </c>
      <c r="BA92" s="49" t="s">
        <v>63</v>
      </c>
      <c r="BB92" s="49" t="s">
        <v>64</v>
      </c>
      <c r="BC92" s="49" t="s">
        <v>65</v>
      </c>
      <c r="BD92" s="50" t="s">
        <v>66</v>
      </c>
      <c r="BE92" s="20"/>
    </row>
    <row r="93" spans="1:57" s="2" customFormat="1" ht="10.9" customHeight="1">
      <c r="A93" s="20"/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1"/>
      <c r="AS93" s="5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  <c r="BE93" s="20"/>
    </row>
    <row r="94" spans="2:90" s="6" customFormat="1" ht="32.45" customHeight="1">
      <c r="B94" s="54"/>
      <c r="C94" s="55" t="s">
        <v>67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236">
        <f>ROUND(SUM(AG95:AG99),2)</f>
        <v>0</v>
      </c>
      <c r="AH94" s="236"/>
      <c r="AI94" s="236"/>
      <c r="AJ94" s="236"/>
      <c r="AK94" s="236"/>
      <c r="AL94" s="236"/>
      <c r="AM94" s="236"/>
      <c r="AN94" s="237">
        <f aca="true" t="shared" si="0" ref="AN94:AN99">SUM(AG94,AT94)</f>
        <v>0</v>
      </c>
      <c r="AO94" s="237"/>
      <c r="AP94" s="237"/>
      <c r="AQ94" s="57" t="s">
        <v>1</v>
      </c>
      <c r="AR94" s="54"/>
      <c r="AS94" s="58">
        <f>ROUND(SUM(AS95:AS99),2)</f>
        <v>0</v>
      </c>
      <c r="AT94" s="59">
        <f aca="true" t="shared" si="1" ref="AT94:AT99">ROUND(SUM(AV94:AW94),2)</f>
        <v>0</v>
      </c>
      <c r="AU94" s="60">
        <f>ROUND(SUM(AU95:AU99),5)</f>
        <v>2849.72262</v>
      </c>
      <c r="AV94" s="59">
        <f>ROUND(AZ94*L29,2)</f>
        <v>0</v>
      </c>
      <c r="AW94" s="59">
        <f>ROUND(BA94*L30,2)</f>
        <v>0</v>
      </c>
      <c r="AX94" s="59">
        <f>ROUND(BB94*L29,2)</f>
        <v>0</v>
      </c>
      <c r="AY94" s="59">
        <f>ROUND(BC94*L30,2)</f>
        <v>0</v>
      </c>
      <c r="AZ94" s="59">
        <f>ROUND(SUM(AZ95:AZ99),2)</f>
        <v>0</v>
      </c>
      <c r="BA94" s="59">
        <f>ROUND(SUM(BA95:BA99),2)</f>
        <v>0</v>
      </c>
      <c r="BB94" s="59">
        <f>ROUND(SUM(BB95:BB99),2)</f>
        <v>0</v>
      </c>
      <c r="BC94" s="59">
        <f>ROUND(SUM(BC95:BC99),2)</f>
        <v>0</v>
      </c>
      <c r="BD94" s="61">
        <f>ROUND(SUM(BD95:BD99),2)</f>
        <v>0</v>
      </c>
      <c r="BS94" s="62" t="s">
        <v>68</v>
      </c>
      <c r="BT94" s="62" t="s">
        <v>69</v>
      </c>
      <c r="BU94" s="63" t="s">
        <v>70</v>
      </c>
      <c r="BV94" s="62" t="s">
        <v>71</v>
      </c>
      <c r="BW94" s="62" t="s">
        <v>4</v>
      </c>
      <c r="BX94" s="62" t="s">
        <v>72</v>
      </c>
      <c r="CL94" s="62" t="s">
        <v>1</v>
      </c>
    </row>
    <row r="95" spans="1:91" s="7" customFormat="1" ht="16.5" customHeight="1">
      <c r="A95" s="64" t="s">
        <v>73</v>
      </c>
      <c r="B95" s="65"/>
      <c r="C95" s="66"/>
      <c r="D95" s="235" t="s">
        <v>74</v>
      </c>
      <c r="E95" s="235"/>
      <c r="F95" s="235"/>
      <c r="G95" s="235"/>
      <c r="H95" s="235"/>
      <c r="I95" s="67"/>
      <c r="J95" s="235" t="s">
        <v>75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3">
        <f>'SO 01 - Přístavba výtahu'!J30</f>
        <v>0</v>
      </c>
      <c r="AH95" s="234"/>
      <c r="AI95" s="234"/>
      <c r="AJ95" s="234"/>
      <c r="AK95" s="234"/>
      <c r="AL95" s="234"/>
      <c r="AM95" s="234"/>
      <c r="AN95" s="233">
        <f t="shared" si="0"/>
        <v>0</v>
      </c>
      <c r="AO95" s="234"/>
      <c r="AP95" s="234"/>
      <c r="AQ95" s="68" t="s">
        <v>76</v>
      </c>
      <c r="AR95" s="65"/>
      <c r="AS95" s="69">
        <v>0</v>
      </c>
      <c r="AT95" s="70">
        <f t="shared" si="1"/>
        <v>0</v>
      </c>
      <c r="AU95" s="71">
        <f>'SO 01 - Přístavba výtahu'!P139</f>
        <v>2226.8602579999997</v>
      </c>
      <c r="AV95" s="70">
        <f>'SO 01 - Přístavba výtahu'!J33</f>
        <v>0</v>
      </c>
      <c r="AW95" s="70">
        <f>'SO 01 - Přístavba výtahu'!J34</f>
        <v>0</v>
      </c>
      <c r="AX95" s="70">
        <f>'SO 01 - Přístavba výtahu'!J35</f>
        <v>0</v>
      </c>
      <c r="AY95" s="70">
        <f>'SO 01 - Přístavba výtahu'!J36</f>
        <v>0</v>
      </c>
      <c r="AZ95" s="70">
        <f>'SO 01 - Přístavba výtahu'!F33</f>
        <v>0</v>
      </c>
      <c r="BA95" s="70">
        <f>'SO 01 - Přístavba výtahu'!F34</f>
        <v>0</v>
      </c>
      <c r="BB95" s="70">
        <f>'SO 01 - Přístavba výtahu'!F35</f>
        <v>0</v>
      </c>
      <c r="BC95" s="70">
        <f>'SO 01 - Přístavba výtahu'!F36</f>
        <v>0</v>
      </c>
      <c r="BD95" s="72">
        <f>'SO 01 - Přístavba výtahu'!F37</f>
        <v>0</v>
      </c>
      <c r="BT95" s="73" t="s">
        <v>77</v>
      </c>
      <c r="BV95" s="73" t="s">
        <v>71</v>
      </c>
      <c r="BW95" s="73" t="s">
        <v>78</v>
      </c>
      <c r="BX95" s="73" t="s">
        <v>4</v>
      </c>
      <c r="CL95" s="73" t="s">
        <v>1</v>
      </c>
      <c r="CM95" s="73" t="s">
        <v>79</v>
      </c>
    </row>
    <row r="96" spans="1:91" s="7" customFormat="1" ht="16.5" customHeight="1">
      <c r="A96" s="64" t="s">
        <v>73</v>
      </c>
      <c r="B96" s="65"/>
      <c r="C96" s="66"/>
      <c r="D96" s="235" t="s">
        <v>80</v>
      </c>
      <c r="E96" s="235"/>
      <c r="F96" s="235"/>
      <c r="G96" s="235"/>
      <c r="H96" s="235"/>
      <c r="I96" s="67"/>
      <c r="J96" s="235" t="s">
        <v>81</v>
      </c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3">
        <f>'SO 02 - Schodišťová plošina'!J30</f>
        <v>0</v>
      </c>
      <c r="AH96" s="234"/>
      <c r="AI96" s="234"/>
      <c r="AJ96" s="234"/>
      <c r="AK96" s="234"/>
      <c r="AL96" s="234"/>
      <c r="AM96" s="234"/>
      <c r="AN96" s="233">
        <f t="shared" si="0"/>
        <v>0</v>
      </c>
      <c r="AO96" s="234"/>
      <c r="AP96" s="234"/>
      <c r="AQ96" s="68" t="s">
        <v>76</v>
      </c>
      <c r="AR96" s="65"/>
      <c r="AS96" s="69">
        <v>0</v>
      </c>
      <c r="AT96" s="70">
        <f t="shared" si="1"/>
        <v>0</v>
      </c>
      <c r="AU96" s="71">
        <f>'SO 02 - Schodišťová plošina'!P121</f>
        <v>9.779</v>
      </c>
      <c r="AV96" s="70">
        <f>'SO 02 - Schodišťová plošina'!J33</f>
        <v>0</v>
      </c>
      <c r="AW96" s="70">
        <f>'SO 02 - Schodišťová plošina'!J34</f>
        <v>0</v>
      </c>
      <c r="AX96" s="70">
        <f>'SO 02 - Schodišťová plošina'!J35</f>
        <v>0</v>
      </c>
      <c r="AY96" s="70">
        <f>'SO 02 - Schodišťová plošina'!J36</f>
        <v>0</v>
      </c>
      <c r="AZ96" s="70">
        <f>'SO 02 - Schodišťová plošina'!F33</f>
        <v>0</v>
      </c>
      <c r="BA96" s="70">
        <f>'SO 02 - Schodišťová plošina'!F34</f>
        <v>0</v>
      </c>
      <c r="BB96" s="70">
        <f>'SO 02 - Schodišťová plošina'!F35</f>
        <v>0</v>
      </c>
      <c r="BC96" s="70">
        <f>'SO 02 - Schodišťová plošina'!F36</f>
        <v>0</v>
      </c>
      <c r="BD96" s="72">
        <f>'SO 02 - Schodišťová plošina'!F37</f>
        <v>0</v>
      </c>
      <c r="BT96" s="73" t="s">
        <v>77</v>
      </c>
      <c r="BV96" s="73" t="s">
        <v>71</v>
      </c>
      <c r="BW96" s="73" t="s">
        <v>82</v>
      </c>
      <c r="BX96" s="73" t="s">
        <v>4</v>
      </c>
      <c r="CL96" s="73" t="s">
        <v>1</v>
      </c>
      <c r="CM96" s="73" t="s">
        <v>79</v>
      </c>
    </row>
    <row r="97" spans="1:91" s="7" customFormat="1" ht="16.5" customHeight="1">
      <c r="A97" s="64" t="s">
        <v>73</v>
      </c>
      <c r="B97" s="65"/>
      <c r="C97" s="66"/>
      <c r="D97" s="235" t="s">
        <v>83</v>
      </c>
      <c r="E97" s="235"/>
      <c r="F97" s="235"/>
      <c r="G97" s="235"/>
      <c r="H97" s="235"/>
      <c r="I97" s="67"/>
      <c r="J97" s="235" t="s">
        <v>84</v>
      </c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3">
        <f>'SO 03 - Úprava venkovního...'!J30</f>
        <v>0</v>
      </c>
      <c r="AH97" s="234"/>
      <c r="AI97" s="234"/>
      <c r="AJ97" s="234"/>
      <c r="AK97" s="234"/>
      <c r="AL97" s="234"/>
      <c r="AM97" s="234"/>
      <c r="AN97" s="233">
        <f t="shared" si="0"/>
        <v>0</v>
      </c>
      <c r="AO97" s="234"/>
      <c r="AP97" s="234"/>
      <c r="AQ97" s="68" t="s">
        <v>76</v>
      </c>
      <c r="AR97" s="65"/>
      <c r="AS97" s="69">
        <v>0</v>
      </c>
      <c r="AT97" s="70">
        <f t="shared" si="1"/>
        <v>0</v>
      </c>
      <c r="AU97" s="71">
        <f>'SO 03 - Úprava venkovního...'!P130</f>
        <v>587.3769279999999</v>
      </c>
      <c r="AV97" s="70">
        <f>'SO 03 - Úprava venkovního...'!J33</f>
        <v>0</v>
      </c>
      <c r="AW97" s="70">
        <f>'SO 03 - Úprava venkovního...'!J34</f>
        <v>0</v>
      </c>
      <c r="AX97" s="70">
        <f>'SO 03 - Úprava venkovního...'!J35</f>
        <v>0</v>
      </c>
      <c r="AY97" s="70">
        <f>'SO 03 - Úprava venkovního...'!J36</f>
        <v>0</v>
      </c>
      <c r="AZ97" s="70">
        <f>'SO 03 - Úprava venkovního...'!F33</f>
        <v>0</v>
      </c>
      <c r="BA97" s="70">
        <f>'SO 03 - Úprava venkovního...'!F34</f>
        <v>0</v>
      </c>
      <c r="BB97" s="70">
        <f>'SO 03 - Úprava venkovního...'!F35</f>
        <v>0</v>
      </c>
      <c r="BC97" s="70">
        <f>'SO 03 - Úprava venkovního...'!F36</f>
        <v>0</v>
      </c>
      <c r="BD97" s="72">
        <f>'SO 03 - Úprava venkovního...'!F37</f>
        <v>0</v>
      </c>
      <c r="BT97" s="73" t="s">
        <v>77</v>
      </c>
      <c r="BV97" s="73" t="s">
        <v>71</v>
      </c>
      <c r="BW97" s="73" t="s">
        <v>85</v>
      </c>
      <c r="BX97" s="73" t="s">
        <v>4</v>
      </c>
      <c r="CL97" s="73" t="s">
        <v>1</v>
      </c>
      <c r="CM97" s="73" t="s">
        <v>79</v>
      </c>
    </row>
    <row r="98" spans="1:91" s="7" customFormat="1" ht="16.5" customHeight="1">
      <c r="A98" s="64" t="s">
        <v>73</v>
      </c>
      <c r="B98" s="65"/>
      <c r="C98" s="66"/>
      <c r="D98" s="235" t="s">
        <v>86</v>
      </c>
      <c r="E98" s="235"/>
      <c r="F98" s="235"/>
      <c r="G98" s="235"/>
      <c r="H98" s="235"/>
      <c r="I98" s="67"/>
      <c r="J98" s="235" t="s">
        <v>87</v>
      </c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3">
        <f>'SO 04 - Úprava vnitřního ...'!J30</f>
        <v>0</v>
      </c>
      <c r="AH98" s="234"/>
      <c r="AI98" s="234"/>
      <c r="AJ98" s="234"/>
      <c r="AK98" s="234"/>
      <c r="AL98" s="234"/>
      <c r="AM98" s="234"/>
      <c r="AN98" s="233">
        <f t="shared" si="0"/>
        <v>0</v>
      </c>
      <c r="AO98" s="234"/>
      <c r="AP98" s="234"/>
      <c r="AQ98" s="68" t="s">
        <v>76</v>
      </c>
      <c r="AR98" s="65"/>
      <c r="AS98" s="69">
        <v>0</v>
      </c>
      <c r="AT98" s="70">
        <f t="shared" si="1"/>
        <v>0</v>
      </c>
      <c r="AU98" s="71">
        <f>'SO 04 - Úprava vnitřního ...'!P128</f>
        <v>25.706436999999994</v>
      </c>
      <c r="AV98" s="70">
        <f>'SO 04 - Úprava vnitřního ...'!J33</f>
        <v>0</v>
      </c>
      <c r="AW98" s="70">
        <f>'SO 04 - Úprava vnitřního ...'!J34</f>
        <v>0</v>
      </c>
      <c r="AX98" s="70">
        <f>'SO 04 - Úprava vnitřního ...'!J35</f>
        <v>0</v>
      </c>
      <c r="AY98" s="70">
        <f>'SO 04 - Úprava vnitřního ...'!J36</f>
        <v>0</v>
      </c>
      <c r="AZ98" s="70">
        <f>'SO 04 - Úprava vnitřního ...'!F33</f>
        <v>0</v>
      </c>
      <c r="BA98" s="70">
        <f>'SO 04 - Úprava vnitřního ...'!F34</f>
        <v>0</v>
      </c>
      <c r="BB98" s="70">
        <f>'SO 04 - Úprava vnitřního ...'!F35</f>
        <v>0</v>
      </c>
      <c r="BC98" s="70">
        <f>'SO 04 - Úprava vnitřního ...'!F36</f>
        <v>0</v>
      </c>
      <c r="BD98" s="72">
        <f>'SO 04 - Úprava vnitřního ...'!F37</f>
        <v>0</v>
      </c>
      <c r="BT98" s="73" t="s">
        <v>77</v>
      </c>
      <c r="BV98" s="73" t="s">
        <v>71</v>
      </c>
      <c r="BW98" s="73" t="s">
        <v>88</v>
      </c>
      <c r="BX98" s="73" t="s">
        <v>4</v>
      </c>
      <c r="CL98" s="73" t="s">
        <v>1</v>
      </c>
      <c r="CM98" s="73" t="s">
        <v>79</v>
      </c>
    </row>
    <row r="99" spans="1:91" s="7" customFormat="1" ht="16.5" customHeight="1">
      <c r="A99" s="64" t="s">
        <v>73</v>
      </c>
      <c r="B99" s="65"/>
      <c r="C99" s="66"/>
      <c r="D99" s="235" t="s">
        <v>89</v>
      </c>
      <c r="E99" s="235"/>
      <c r="F99" s="235"/>
      <c r="G99" s="235"/>
      <c r="H99" s="235"/>
      <c r="I99" s="67"/>
      <c r="J99" s="235" t="s">
        <v>90</v>
      </c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3">
        <f>'SO 05 - Elektroinstalace'!J30</f>
        <v>0</v>
      </c>
      <c r="AH99" s="234"/>
      <c r="AI99" s="234"/>
      <c r="AJ99" s="234"/>
      <c r="AK99" s="234"/>
      <c r="AL99" s="234"/>
      <c r="AM99" s="234"/>
      <c r="AN99" s="233">
        <f t="shared" si="0"/>
        <v>0</v>
      </c>
      <c r="AO99" s="234"/>
      <c r="AP99" s="234"/>
      <c r="AQ99" s="68" t="s">
        <v>76</v>
      </c>
      <c r="AR99" s="65"/>
      <c r="AS99" s="74">
        <v>0</v>
      </c>
      <c r="AT99" s="75">
        <f t="shared" si="1"/>
        <v>0</v>
      </c>
      <c r="AU99" s="76">
        <f>'SO 05 - Elektroinstalace'!P117</f>
        <v>0</v>
      </c>
      <c r="AV99" s="75">
        <f>'SO 05 - Elektroinstalace'!J33</f>
        <v>0</v>
      </c>
      <c r="AW99" s="75">
        <f>'SO 05 - Elektroinstalace'!J34</f>
        <v>0</v>
      </c>
      <c r="AX99" s="75">
        <f>'SO 05 - Elektroinstalace'!J35</f>
        <v>0</v>
      </c>
      <c r="AY99" s="75">
        <f>'SO 05 - Elektroinstalace'!J36</f>
        <v>0</v>
      </c>
      <c r="AZ99" s="75">
        <f>'SO 05 - Elektroinstalace'!F33</f>
        <v>0</v>
      </c>
      <c r="BA99" s="75">
        <f>'SO 05 - Elektroinstalace'!F34</f>
        <v>0</v>
      </c>
      <c r="BB99" s="75">
        <f>'SO 05 - Elektroinstalace'!F35</f>
        <v>0</v>
      </c>
      <c r="BC99" s="75">
        <f>'SO 05 - Elektroinstalace'!F36</f>
        <v>0</v>
      </c>
      <c r="BD99" s="77">
        <f>'SO 05 - Elektroinstalace'!F37</f>
        <v>0</v>
      </c>
      <c r="BT99" s="73" t="s">
        <v>77</v>
      </c>
      <c r="BV99" s="73" t="s">
        <v>71</v>
      </c>
      <c r="BW99" s="73" t="s">
        <v>91</v>
      </c>
      <c r="BX99" s="73" t="s">
        <v>4</v>
      </c>
      <c r="CL99" s="73" t="s">
        <v>1</v>
      </c>
      <c r="CM99" s="73" t="s">
        <v>79</v>
      </c>
    </row>
    <row r="100" spans="1:57" s="2" customFormat="1" ht="30" customHeight="1">
      <c r="A100" s="20"/>
      <c r="B100" s="2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1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s="2" customFormat="1" ht="6.95" customHeight="1">
      <c r="A101" s="20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21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</sheetData>
  <sheetProtection algorithmName="SHA-512" hashValue="nAeotHjSPJKLDw99vIg9nRg4J6aY5BPV1k9b/L4Jh86+tuHP7pfQjQZktjjRYXegRAbycdHaZLZygH67tPcCKA==" saltValue="JTlKMhI71jBpSTqKNn0W1g==" spinCount="100000" sheet="1" objects="1" scenarios="1"/>
  <mergeCells count="56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 01 - Přístavba výtahu'!C2" display="/"/>
    <hyperlink ref="A96" location="'SO 02 - Schodišťová plošina'!C2" display="/"/>
    <hyperlink ref="A97" location="'SO 03 - Úprava venkovního...'!C2" display="/"/>
    <hyperlink ref="A98" location="'SO 04 - Úprava vnitřního ...'!C2" display="/"/>
    <hyperlink ref="A99" location="'SO 05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1"/>
  <sheetViews>
    <sheetView showGridLines="0" workbookViewId="0" topLeftCell="A122">
      <selection activeCell="I5" sqref="I5"/>
    </sheetView>
  </sheetViews>
  <sheetFormatPr defaultColWidth="9.140625" defaultRowHeight="12"/>
  <cols>
    <col min="1" max="1" width="8.28125" style="78" customWidth="1"/>
    <col min="2" max="2" width="1.7109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00390625" style="78" customWidth="1"/>
    <col min="8" max="8" width="11.421875" style="78" customWidth="1"/>
    <col min="9" max="10" width="20.140625" style="78" customWidth="1"/>
    <col min="11" max="11" width="20.140625" style="78" hidden="1" customWidth="1"/>
    <col min="12" max="12" width="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/>
    <row r="2" spans="12:46" ht="36.95" customHeight="1">
      <c r="L2" s="257" t="s">
        <v>5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96" t="s">
        <v>78</v>
      </c>
    </row>
    <row r="3" spans="2:46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99"/>
      <c r="AT3" s="96" t="s">
        <v>79</v>
      </c>
    </row>
    <row r="4" spans="2:46" ht="24.95" customHeight="1">
      <c r="B4" s="99"/>
      <c r="D4" s="100" t="s">
        <v>92</v>
      </c>
      <c r="L4" s="99"/>
      <c r="M4" s="101" t="s">
        <v>10</v>
      </c>
      <c r="AT4" s="96" t="s">
        <v>3</v>
      </c>
    </row>
    <row r="5" spans="2:12" ht="6.95" customHeight="1">
      <c r="B5" s="99"/>
      <c r="L5" s="99"/>
    </row>
    <row r="6" spans="2:12" ht="12" customHeight="1">
      <c r="B6" s="99"/>
      <c r="D6" s="102" t="s">
        <v>14</v>
      </c>
      <c r="L6" s="99"/>
    </row>
    <row r="7" spans="2:12" ht="16.5" customHeight="1">
      <c r="B7" s="99"/>
      <c r="E7" s="255" t="str">
        <f>'Rekapitulace stavby'!K6</f>
        <v>ZŠ Dukelská, Benešov - přístavba výtahu</v>
      </c>
      <c r="F7" s="256"/>
      <c r="G7" s="256"/>
      <c r="H7" s="256"/>
      <c r="L7" s="99"/>
    </row>
    <row r="8" spans="1:31" s="106" customFormat="1" ht="12" customHeight="1">
      <c r="A8" s="103"/>
      <c r="B8" s="104"/>
      <c r="C8" s="103"/>
      <c r="D8" s="102" t="s">
        <v>93</v>
      </c>
      <c r="E8" s="103"/>
      <c r="F8" s="103"/>
      <c r="G8" s="103"/>
      <c r="H8" s="103"/>
      <c r="I8" s="103"/>
      <c r="J8" s="103"/>
      <c r="K8" s="103"/>
      <c r="L8" s="105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</row>
    <row r="9" spans="1:31" s="106" customFormat="1" ht="16.5" customHeight="1">
      <c r="A9" s="103"/>
      <c r="B9" s="104"/>
      <c r="C9" s="103"/>
      <c r="D9" s="103"/>
      <c r="E9" s="253" t="s">
        <v>94</v>
      </c>
      <c r="F9" s="254"/>
      <c r="G9" s="254"/>
      <c r="H9" s="254"/>
      <c r="I9" s="103"/>
      <c r="J9" s="103"/>
      <c r="K9" s="103"/>
      <c r="L9" s="105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</row>
    <row r="10" spans="1:31" s="106" customFormat="1" ht="12">
      <c r="A10" s="103"/>
      <c r="B10" s="104"/>
      <c r="C10" s="103"/>
      <c r="D10" s="103"/>
      <c r="E10" s="103"/>
      <c r="F10" s="103"/>
      <c r="G10" s="103"/>
      <c r="H10" s="103"/>
      <c r="I10" s="103"/>
      <c r="J10" s="103"/>
      <c r="K10" s="103"/>
      <c r="L10" s="105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</row>
    <row r="11" spans="1:31" s="106" customFormat="1" ht="12" customHeight="1">
      <c r="A11" s="103"/>
      <c r="B11" s="104"/>
      <c r="C11" s="103"/>
      <c r="D11" s="102" t="s">
        <v>16</v>
      </c>
      <c r="E11" s="103"/>
      <c r="F11" s="107" t="s">
        <v>1</v>
      </c>
      <c r="G11" s="103"/>
      <c r="H11" s="103"/>
      <c r="I11" s="102" t="s">
        <v>17</v>
      </c>
      <c r="J11" s="107" t="s">
        <v>1</v>
      </c>
      <c r="K11" s="103"/>
      <c r="L11" s="105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</row>
    <row r="12" spans="1:31" s="106" customFormat="1" ht="12" customHeight="1">
      <c r="A12" s="103"/>
      <c r="B12" s="104"/>
      <c r="C12" s="103"/>
      <c r="D12" s="102" t="s">
        <v>18</v>
      </c>
      <c r="E12" s="103"/>
      <c r="F12" s="107" t="s">
        <v>19</v>
      </c>
      <c r="G12" s="103"/>
      <c r="H12" s="103"/>
      <c r="I12" s="102" t="s">
        <v>20</v>
      </c>
      <c r="J12" s="108">
        <f>'Rekapitulace stavby'!AN8</f>
        <v>43941</v>
      </c>
      <c r="K12" s="103"/>
      <c r="L12" s="105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</row>
    <row r="13" spans="1:31" s="106" customFormat="1" ht="10.9" customHeight="1">
      <c r="A13" s="103"/>
      <c r="B13" s="104"/>
      <c r="C13" s="103"/>
      <c r="D13" s="103"/>
      <c r="E13" s="103"/>
      <c r="F13" s="103"/>
      <c r="G13" s="103"/>
      <c r="H13" s="103"/>
      <c r="I13" s="103"/>
      <c r="J13" s="103"/>
      <c r="K13" s="103"/>
      <c r="L13" s="105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</row>
    <row r="14" spans="1:31" s="106" customFormat="1" ht="12" customHeight="1">
      <c r="A14" s="103"/>
      <c r="B14" s="104"/>
      <c r="C14" s="103"/>
      <c r="D14" s="102" t="s">
        <v>21</v>
      </c>
      <c r="E14" s="103"/>
      <c r="F14" s="103"/>
      <c r="G14" s="103"/>
      <c r="H14" s="103"/>
      <c r="I14" s="102" t="s">
        <v>22</v>
      </c>
      <c r="J14" s="107" t="str">
        <f>IF('Rekapitulace stavby'!AN10="","",'Rekapitulace stavby'!AN10)</f>
        <v/>
      </c>
      <c r="K14" s="103"/>
      <c r="L14" s="105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</row>
    <row r="15" spans="1:31" s="106" customFormat="1" ht="18" customHeight="1">
      <c r="A15" s="103"/>
      <c r="B15" s="104"/>
      <c r="C15" s="103"/>
      <c r="D15" s="103"/>
      <c r="E15" s="107" t="str">
        <f>IF('Rekapitulace stavby'!E11="","",'Rekapitulace stavby'!E11)</f>
        <v xml:space="preserve"> </v>
      </c>
      <c r="F15" s="103"/>
      <c r="G15" s="103"/>
      <c r="H15" s="103"/>
      <c r="I15" s="102" t="s">
        <v>23</v>
      </c>
      <c r="J15" s="107" t="str">
        <f>IF('Rekapitulace stavby'!AN11="","",'Rekapitulace stavby'!AN11)</f>
        <v/>
      </c>
      <c r="K15" s="103"/>
      <c r="L15" s="105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</row>
    <row r="16" spans="1:31" s="106" customFormat="1" ht="6.95" customHeight="1">
      <c r="A16" s="103"/>
      <c r="B16" s="104"/>
      <c r="C16" s="103"/>
      <c r="D16" s="103"/>
      <c r="E16" s="103"/>
      <c r="F16" s="103"/>
      <c r="G16" s="103"/>
      <c r="H16" s="103"/>
      <c r="I16" s="103"/>
      <c r="J16" s="103"/>
      <c r="K16" s="103"/>
      <c r="L16" s="105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</row>
    <row r="17" spans="1:31" s="106" customFormat="1" ht="12" customHeight="1">
      <c r="A17" s="103"/>
      <c r="B17" s="104"/>
      <c r="C17" s="103"/>
      <c r="D17" s="102" t="s">
        <v>24</v>
      </c>
      <c r="E17" s="103"/>
      <c r="F17" s="103"/>
      <c r="G17" s="103"/>
      <c r="H17" s="103"/>
      <c r="I17" s="102" t="s">
        <v>22</v>
      </c>
      <c r="J17" s="107" t="str">
        <f>'Rekapitulace stavby'!AN13</f>
        <v/>
      </c>
      <c r="K17" s="103"/>
      <c r="L17" s="105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</row>
    <row r="18" spans="1:31" s="106" customFormat="1" ht="18" customHeight="1">
      <c r="A18" s="103"/>
      <c r="B18" s="104"/>
      <c r="C18" s="103"/>
      <c r="D18" s="103"/>
      <c r="E18" s="259" t="str">
        <f>'Rekapitulace stavby'!E14</f>
        <v xml:space="preserve"> </v>
      </c>
      <c r="F18" s="259"/>
      <c r="G18" s="259"/>
      <c r="H18" s="259"/>
      <c r="I18" s="102" t="s">
        <v>23</v>
      </c>
      <c r="J18" s="107" t="str">
        <f>'Rekapitulace stavby'!AN14</f>
        <v/>
      </c>
      <c r="K18" s="103"/>
      <c r="L18" s="105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</row>
    <row r="19" spans="1:31" s="106" customFormat="1" ht="6.95" customHeight="1">
      <c r="A19" s="103"/>
      <c r="B19" s="104"/>
      <c r="C19" s="103"/>
      <c r="D19" s="103"/>
      <c r="E19" s="103"/>
      <c r="F19" s="103"/>
      <c r="G19" s="103"/>
      <c r="H19" s="103"/>
      <c r="I19" s="103"/>
      <c r="J19" s="103"/>
      <c r="K19" s="103"/>
      <c r="L19" s="105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1:31" s="106" customFormat="1" ht="12" customHeight="1">
      <c r="A20" s="103"/>
      <c r="B20" s="104"/>
      <c r="C20" s="103"/>
      <c r="D20" s="102" t="s">
        <v>25</v>
      </c>
      <c r="E20" s="103"/>
      <c r="F20" s="103"/>
      <c r="G20" s="103"/>
      <c r="H20" s="103"/>
      <c r="I20" s="102" t="s">
        <v>22</v>
      </c>
      <c r="J20" s="107" t="str">
        <f>IF('Rekapitulace stavby'!AN16="","",'Rekapitulace stavby'!AN16)</f>
        <v/>
      </c>
      <c r="K20" s="103"/>
      <c r="L20" s="105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</row>
    <row r="21" spans="1:31" s="106" customFormat="1" ht="18" customHeight="1">
      <c r="A21" s="103"/>
      <c r="B21" s="104"/>
      <c r="C21" s="103"/>
      <c r="D21" s="103"/>
      <c r="E21" s="107" t="str">
        <f>IF('Rekapitulace stavby'!E17="","",'Rekapitulace stavby'!E17)</f>
        <v xml:space="preserve"> </v>
      </c>
      <c r="F21" s="103"/>
      <c r="G21" s="103"/>
      <c r="H21" s="103"/>
      <c r="I21" s="102" t="s">
        <v>23</v>
      </c>
      <c r="J21" s="107" t="str">
        <f>IF('Rekapitulace stavby'!AN17="","",'Rekapitulace stavby'!AN17)</f>
        <v/>
      </c>
      <c r="K21" s="103"/>
      <c r="L21" s="105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</row>
    <row r="22" spans="1:31" s="106" customFormat="1" ht="6.95" customHeight="1">
      <c r="A22" s="103"/>
      <c r="B22" s="104"/>
      <c r="C22" s="103"/>
      <c r="D22" s="103"/>
      <c r="E22" s="103"/>
      <c r="F22" s="103"/>
      <c r="G22" s="103"/>
      <c r="H22" s="103"/>
      <c r="I22" s="103"/>
      <c r="J22" s="103"/>
      <c r="K22" s="103"/>
      <c r="L22" s="105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</row>
    <row r="23" spans="1:31" s="106" customFormat="1" ht="12" customHeight="1">
      <c r="A23" s="103"/>
      <c r="B23" s="104"/>
      <c r="C23" s="103"/>
      <c r="D23" s="102" t="s">
        <v>27</v>
      </c>
      <c r="E23" s="103"/>
      <c r="F23" s="103"/>
      <c r="G23" s="103"/>
      <c r="H23" s="103"/>
      <c r="I23" s="102" t="s">
        <v>22</v>
      </c>
      <c r="J23" s="107" t="str">
        <f>IF('Rekapitulace stavby'!AN19="","",'Rekapitulace stavby'!AN19)</f>
        <v/>
      </c>
      <c r="K23" s="103"/>
      <c r="L23" s="105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</row>
    <row r="24" spans="1:31" s="106" customFormat="1" ht="18" customHeight="1">
      <c r="A24" s="103"/>
      <c r="B24" s="104"/>
      <c r="C24" s="103"/>
      <c r="D24" s="103"/>
      <c r="E24" s="107" t="str">
        <f>IF('Rekapitulace stavby'!E20="","",'Rekapitulace stavby'!E20)</f>
        <v xml:space="preserve"> </v>
      </c>
      <c r="F24" s="103"/>
      <c r="G24" s="103"/>
      <c r="H24" s="103"/>
      <c r="I24" s="102" t="s">
        <v>23</v>
      </c>
      <c r="J24" s="107" t="str">
        <f>IF('Rekapitulace stavby'!AN20="","",'Rekapitulace stavby'!AN20)</f>
        <v/>
      </c>
      <c r="K24" s="103"/>
      <c r="L24" s="105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</row>
    <row r="25" spans="1:31" s="106" customFormat="1" ht="6.95" customHeight="1">
      <c r="A25" s="103"/>
      <c r="B25" s="104"/>
      <c r="C25" s="103"/>
      <c r="D25" s="103"/>
      <c r="E25" s="103"/>
      <c r="F25" s="103"/>
      <c r="G25" s="103"/>
      <c r="H25" s="103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106" customFormat="1" ht="12" customHeight="1">
      <c r="A26" s="103"/>
      <c r="B26" s="104"/>
      <c r="C26" s="103"/>
      <c r="D26" s="102" t="s">
        <v>28</v>
      </c>
      <c r="E26" s="103"/>
      <c r="F26" s="103"/>
      <c r="G26" s="103"/>
      <c r="H26" s="103"/>
      <c r="I26" s="103"/>
      <c r="J26" s="103"/>
      <c r="K26" s="103"/>
      <c r="L26" s="105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</row>
    <row r="27" spans="1:31" s="112" customFormat="1" ht="16.5" customHeight="1">
      <c r="A27" s="109"/>
      <c r="B27" s="110"/>
      <c r="C27" s="109"/>
      <c r="D27" s="109"/>
      <c r="E27" s="260" t="s">
        <v>1</v>
      </c>
      <c r="F27" s="260"/>
      <c r="G27" s="260"/>
      <c r="H27" s="260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106" customFormat="1" ht="6.95" customHeight="1">
      <c r="A28" s="103"/>
      <c r="B28" s="104"/>
      <c r="C28" s="103"/>
      <c r="D28" s="103"/>
      <c r="E28" s="103"/>
      <c r="F28" s="103"/>
      <c r="G28" s="103"/>
      <c r="H28" s="103"/>
      <c r="I28" s="103"/>
      <c r="J28" s="103"/>
      <c r="K28" s="103"/>
      <c r="L28" s="105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</row>
    <row r="29" spans="1:31" s="106" customFormat="1" ht="6.95" customHeight="1">
      <c r="A29" s="103"/>
      <c r="B29" s="104"/>
      <c r="C29" s="103"/>
      <c r="D29" s="113"/>
      <c r="E29" s="113"/>
      <c r="F29" s="113"/>
      <c r="G29" s="113"/>
      <c r="H29" s="113"/>
      <c r="I29" s="113"/>
      <c r="J29" s="113"/>
      <c r="K29" s="11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106" customFormat="1" ht="25.35" customHeight="1">
      <c r="A30" s="103"/>
      <c r="B30" s="104"/>
      <c r="C30" s="103"/>
      <c r="D30" s="114" t="s">
        <v>29</v>
      </c>
      <c r="E30" s="103"/>
      <c r="F30" s="103"/>
      <c r="G30" s="103"/>
      <c r="H30" s="103"/>
      <c r="I30" s="103"/>
      <c r="J30" s="115">
        <f>ROUND(J139,2)</f>
        <v>0</v>
      </c>
      <c r="K30" s="103"/>
      <c r="L30" s="105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</row>
    <row r="31" spans="1:31" s="106" customFormat="1" ht="6.95" customHeight="1">
      <c r="A31" s="103"/>
      <c r="B31" s="104"/>
      <c r="C31" s="103"/>
      <c r="D31" s="113"/>
      <c r="E31" s="113"/>
      <c r="F31" s="113"/>
      <c r="G31" s="113"/>
      <c r="H31" s="113"/>
      <c r="I31" s="113"/>
      <c r="J31" s="113"/>
      <c r="K31" s="113"/>
      <c r="L31" s="105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</row>
    <row r="32" spans="1:31" s="106" customFormat="1" ht="14.45" customHeight="1">
      <c r="A32" s="103"/>
      <c r="B32" s="104"/>
      <c r="C32" s="103"/>
      <c r="D32" s="103"/>
      <c r="E32" s="103"/>
      <c r="F32" s="116" t="s">
        <v>31</v>
      </c>
      <c r="G32" s="103"/>
      <c r="H32" s="103"/>
      <c r="I32" s="116" t="s">
        <v>30</v>
      </c>
      <c r="J32" s="116" t="s">
        <v>32</v>
      </c>
      <c r="K32" s="103"/>
      <c r="L32" s="105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</row>
    <row r="33" spans="1:31" s="106" customFormat="1" ht="14.45" customHeight="1">
      <c r="A33" s="103"/>
      <c r="B33" s="104"/>
      <c r="C33" s="103"/>
      <c r="D33" s="117" t="s">
        <v>33</v>
      </c>
      <c r="E33" s="102" t="s">
        <v>34</v>
      </c>
      <c r="F33" s="118">
        <f>ROUND((SUM(BE139:BE350)),2)</f>
        <v>0</v>
      </c>
      <c r="G33" s="103"/>
      <c r="H33" s="103"/>
      <c r="I33" s="119">
        <v>0.21</v>
      </c>
      <c r="J33" s="118">
        <f>ROUND(((SUM(BE139:BE350))*I33),2)</f>
        <v>0</v>
      </c>
      <c r="K33" s="103"/>
      <c r="L33" s="105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</row>
    <row r="34" spans="1:31" s="106" customFormat="1" ht="14.45" customHeight="1">
      <c r="A34" s="103"/>
      <c r="B34" s="104"/>
      <c r="C34" s="103"/>
      <c r="D34" s="103"/>
      <c r="E34" s="102" t="s">
        <v>35</v>
      </c>
      <c r="F34" s="118">
        <f>ROUND((SUM(BF139:BF350)),2)</f>
        <v>0</v>
      </c>
      <c r="G34" s="103"/>
      <c r="H34" s="103"/>
      <c r="I34" s="119">
        <v>0.15</v>
      </c>
      <c r="J34" s="118">
        <f>ROUND(((SUM(BF139:BF350))*I34),2)</f>
        <v>0</v>
      </c>
      <c r="K34" s="103"/>
      <c r="L34" s="105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</row>
    <row r="35" spans="1:31" s="106" customFormat="1" ht="14.45" customHeight="1" hidden="1">
      <c r="A35" s="103"/>
      <c r="B35" s="104"/>
      <c r="C35" s="103"/>
      <c r="D35" s="103"/>
      <c r="E35" s="102" t="s">
        <v>36</v>
      </c>
      <c r="F35" s="118">
        <f>ROUND((SUM(BG139:BG350)),2)</f>
        <v>0</v>
      </c>
      <c r="G35" s="103"/>
      <c r="H35" s="103"/>
      <c r="I35" s="119">
        <v>0.21</v>
      </c>
      <c r="J35" s="118">
        <f>0</f>
        <v>0</v>
      </c>
      <c r="K35" s="103"/>
      <c r="L35" s="10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</row>
    <row r="36" spans="1:31" s="106" customFormat="1" ht="14.45" customHeight="1" hidden="1">
      <c r="A36" s="103"/>
      <c r="B36" s="104"/>
      <c r="C36" s="103"/>
      <c r="D36" s="103"/>
      <c r="E36" s="102" t="s">
        <v>37</v>
      </c>
      <c r="F36" s="118">
        <f>ROUND((SUM(BH139:BH350)),2)</f>
        <v>0</v>
      </c>
      <c r="G36" s="103"/>
      <c r="H36" s="103"/>
      <c r="I36" s="119">
        <v>0.15</v>
      </c>
      <c r="J36" s="118">
        <f>0</f>
        <v>0</v>
      </c>
      <c r="K36" s="103"/>
      <c r="L36" s="105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</row>
    <row r="37" spans="1:31" s="106" customFormat="1" ht="14.45" customHeight="1" hidden="1">
      <c r="A37" s="103"/>
      <c r="B37" s="104"/>
      <c r="C37" s="103"/>
      <c r="D37" s="103"/>
      <c r="E37" s="102" t="s">
        <v>38</v>
      </c>
      <c r="F37" s="118">
        <f>ROUND((SUM(BI139:BI350)),2)</f>
        <v>0</v>
      </c>
      <c r="G37" s="103"/>
      <c r="H37" s="103"/>
      <c r="I37" s="119">
        <v>0</v>
      </c>
      <c r="J37" s="118">
        <f>0</f>
        <v>0</v>
      </c>
      <c r="K37" s="103"/>
      <c r="L37" s="105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</row>
    <row r="38" spans="1:31" s="106" customFormat="1" ht="6.95" customHeight="1">
      <c r="A38" s="103"/>
      <c r="B38" s="104"/>
      <c r="C38" s="103"/>
      <c r="D38" s="103"/>
      <c r="E38" s="103"/>
      <c r="F38" s="103"/>
      <c r="G38" s="103"/>
      <c r="H38" s="103"/>
      <c r="I38" s="103"/>
      <c r="J38" s="103"/>
      <c r="K38" s="103"/>
      <c r="L38" s="105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</row>
    <row r="39" spans="1:31" s="106" customFormat="1" ht="25.35" customHeight="1">
      <c r="A39" s="103"/>
      <c r="B39" s="104"/>
      <c r="C39" s="120"/>
      <c r="D39" s="121" t="s">
        <v>39</v>
      </c>
      <c r="E39" s="122"/>
      <c r="F39" s="122"/>
      <c r="G39" s="123" t="s">
        <v>40</v>
      </c>
      <c r="H39" s="124" t="s">
        <v>41</v>
      </c>
      <c r="I39" s="122"/>
      <c r="J39" s="125">
        <f>SUM(J30:J37)</f>
        <v>0</v>
      </c>
      <c r="K39" s="126"/>
      <c r="L39" s="105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</row>
    <row r="40" spans="1:31" s="106" customFormat="1" ht="14.45" customHeight="1">
      <c r="A40" s="103"/>
      <c r="B40" s="104"/>
      <c r="C40" s="103"/>
      <c r="D40" s="103"/>
      <c r="E40" s="103"/>
      <c r="F40" s="103"/>
      <c r="G40" s="103"/>
      <c r="H40" s="103"/>
      <c r="I40" s="103"/>
      <c r="J40" s="103"/>
      <c r="K40" s="103"/>
      <c r="L40" s="105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</row>
    <row r="41" spans="2:12" ht="14.45" customHeight="1">
      <c r="B41" s="99"/>
      <c r="L41" s="99"/>
    </row>
    <row r="42" spans="2:12" ht="14.45" customHeight="1">
      <c r="B42" s="99"/>
      <c r="L42" s="99"/>
    </row>
    <row r="43" spans="2:12" ht="14.45" customHeight="1">
      <c r="B43" s="99"/>
      <c r="L43" s="99"/>
    </row>
    <row r="44" spans="2:12" ht="14.45" customHeight="1">
      <c r="B44" s="99"/>
      <c r="L44" s="99"/>
    </row>
    <row r="45" spans="2:12" ht="14.45" customHeight="1">
      <c r="B45" s="99"/>
      <c r="L45" s="99"/>
    </row>
    <row r="46" spans="2:12" ht="14.45" customHeight="1">
      <c r="B46" s="99"/>
      <c r="L46" s="99"/>
    </row>
    <row r="47" spans="2:12" ht="14.45" customHeight="1">
      <c r="B47" s="99"/>
      <c r="L47" s="99"/>
    </row>
    <row r="48" spans="2:12" ht="14.45" customHeight="1">
      <c r="B48" s="99"/>
      <c r="L48" s="99"/>
    </row>
    <row r="49" spans="2:12" ht="14.45" customHeight="1">
      <c r="B49" s="99"/>
      <c r="L49" s="99"/>
    </row>
    <row r="50" spans="2:12" s="106" customFormat="1" ht="14.45" customHeight="1">
      <c r="B50" s="105"/>
      <c r="D50" s="127" t="s">
        <v>42</v>
      </c>
      <c r="E50" s="128"/>
      <c r="F50" s="128"/>
      <c r="G50" s="127" t="s">
        <v>43</v>
      </c>
      <c r="H50" s="128"/>
      <c r="I50" s="128"/>
      <c r="J50" s="128"/>
      <c r="K50" s="128"/>
      <c r="L50" s="105"/>
    </row>
    <row r="51" spans="2:12" ht="12">
      <c r="B51" s="99"/>
      <c r="L51" s="99"/>
    </row>
    <row r="52" spans="2:12" ht="12">
      <c r="B52" s="99"/>
      <c r="L52" s="99"/>
    </row>
    <row r="53" spans="2:12" ht="12">
      <c r="B53" s="99"/>
      <c r="L53" s="99"/>
    </row>
    <row r="54" spans="2:12" ht="12">
      <c r="B54" s="99"/>
      <c r="L54" s="99"/>
    </row>
    <row r="55" spans="2:12" ht="12">
      <c r="B55" s="99"/>
      <c r="L55" s="99"/>
    </row>
    <row r="56" spans="2:12" ht="12">
      <c r="B56" s="99"/>
      <c r="L56" s="99"/>
    </row>
    <row r="57" spans="2:12" ht="12">
      <c r="B57" s="99"/>
      <c r="L57" s="99"/>
    </row>
    <row r="58" spans="2:12" ht="12">
      <c r="B58" s="99"/>
      <c r="L58" s="99"/>
    </row>
    <row r="59" spans="2:12" ht="12">
      <c r="B59" s="99"/>
      <c r="L59" s="99"/>
    </row>
    <row r="60" spans="2:12" ht="12">
      <c r="B60" s="99"/>
      <c r="L60" s="99"/>
    </row>
    <row r="61" spans="1:31" s="106" customFormat="1" ht="12.75">
      <c r="A61" s="103"/>
      <c r="B61" s="104"/>
      <c r="C61" s="103"/>
      <c r="D61" s="129" t="s">
        <v>44</v>
      </c>
      <c r="E61" s="130"/>
      <c r="F61" s="131" t="s">
        <v>45</v>
      </c>
      <c r="G61" s="129" t="s">
        <v>44</v>
      </c>
      <c r="H61" s="130"/>
      <c r="I61" s="130"/>
      <c r="J61" s="132" t="s">
        <v>45</v>
      </c>
      <c r="K61" s="130"/>
      <c r="L61" s="105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</row>
    <row r="62" spans="2:12" ht="12">
      <c r="B62" s="99"/>
      <c r="L62" s="99"/>
    </row>
    <row r="63" spans="2:12" ht="12">
      <c r="B63" s="99"/>
      <c r="L63" s="99"/>
    </row>
    <row r="64" spans="2:12" ht="12">
      <c r="B64" s="99"/>
      <c r="L64" s="99"/>
    </row>
    <row r="65" spans="1:31" s="106" customFormat="1" ht="12.75">
      <c r="A65" s="103"/>
      <c r="B65" s="104"/>
      <c r="C65" s="103"/>
      <c r="D65" s="127" t="s">
        <v>46</v>
      </c>
      <c r="E65" s="133"/>
      <c r="F65" s="133"/>
      <c r="G65" s="127" t="s">
        <v>47</v>
      </c>
      <c r="H65" s="133"/>
      <c r="I65" s="133"/>
      <c r="J65" s="133"/>
      <c r="K65" s="133"/>
      <c r="L65" s="105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</row>
    <row r="66" spans="2:12" ht="12">
      <c r="B66" s="99"/>
      <c r="L66" s="99"/>
    </row>
    <row r="67" spans="2:12" ht="12">
      <c r="B67" s="99"/>
      <c r="L67" s="99"/>
    </row>
    <row r="68" spans="2:12" ht="12">
      <c r="B68" s="99"/>
      <c r="L68" s="99"/>
    </row>
    <row r="69" spans="2:12" ht="12">
      <c r="B69" s="99"/>
      <c r="L69" s="99"/>
    </row>
    <row r="70" spans="2:12" ht="12">
      <c r="B70" s="99"/>
      <c r="L70" s="99"/>
    </row>
    <row r="71" spans="2:12" ht="12">
      <c r="B71" s="99"/>
      <c r="L71" s="99"/>
    </row>
    <row r="72" spans="2:12" ht="12">
      <c r="B72" s="99"/>
      <c r="L72" s="99"/>
    </row>
    <row r="73" spans="2:12" ht="12">
      <c r="B73" s="99"/>
      <c r="L73" s="99"/>
    </row>
    <row r="74" spans="2:12" ht="12">
      <c r="B74" s="99"/>
      <c r="L74" s="99"/>
    </row>
    <row r="75" spans="2:12" ht="12">
      <c r="B75" s="99"/>
      <c r="L75" s="99"/>
    </row>
    <row r="76" spans="1:31" s="106" customFormat="1" ht="12.75">
      <c r="A76" s="103"/>
      <c r="B76" s="104"/>
      <c r="C76" s="103"/>
      <c r="D76" s="129" t="s">
        <v>44</v>
      </c>
      <c r="E76" s="130"/>
      <c r="F76" s="131" t="s">
        <v>45</v>
      </c>
      <c r="G76" s="129" t="s">
        <v>44</v>
      </c>
      <c r="H76" s="130"/>
      <c r="I76" s="130"/>
      <c r="J76" s="132" t="s">
        <v>45</v>
      </c>
      <c r="K76" s="130"/>
      <c r="L76" s="105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</row>
    <row r="77" spans="1:31" s="106" customFormat="1" ht="14.45" customHeight="1">
      <c r="A77" s="103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05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</row>
    <row r="81" spans="1:31" s="106" customFormat="1" ht="6.95" customHeight="1">
      <c r="A81" s="103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05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</row>
    <row r="82" spans="1:31" s="106" customFormat="1" ht="24.95" customHeight="1">
      <c r="A82" s="103"/>
      <c r="B82" s="104"/>
      <c r="C82" s="100" t="s">
        <v>95</v>
      </c>
      <c r="D82" s="103"/>
      <c r="E82" s="103"/>
      <c r="F82" s="103"/>
      <c r="G82" s="103"/>
      <c r="H82" s="103"/>
      <c r="I82" s="103"/>
      <c r="J82" s="103"/>
      <c r="K82" s="103"/>
      <c r="L82" s="105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</row>
    <row r="83" spans="1:31" s="106" customFormat="1" ht="6.95" customHeight="1">
      <c r="A83" s="103"/>
      <c r="B83" s="104"/>
      <c r="C83" s="103"/>
      <c r="D83" s="103"/>
      <c r="E83" s="103"/>
      <c r="F83" s="103"/>
      <c r="G83" s="103"/>
      <c r="H83" s="103"/>
      <c r="I83" s="103"/>
      <c r="J83" s="103"/>
      <c r="K83" s="103"/>
      <c r="L83" s="105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</row>
    <row r="84" spans="1:31" s="106" customFormat="1" ht="12" customHeight="1">
      <c r="A84" s="103"/>
      <c r="B84" s="104"/>
      <c r="C84" s="102" t="s">
        <v>14</v>
      </c>
      <c r="D84" s="103"/>
      <c r="E84" s="103"/>
      <c r="F84" s="103"/>
      <c r="G84" s="103"/>
      <c r="H84" s="103"/>
      <c r="I84" s="103"/>
      <c r="J84" s="103"/>
      <c r="K84" s="103"/>
      <c r="L84" s="105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</row>
    <row r="85" spans="1:31" s="106" customFormat="1" ht="16.5" customHeight="1">
      <c r="A85" s="103"/>
      <c r="B85" s="104"/>
      <c r="C85" s="103"/>
      <c r="D85" s="103"/>
      <c r="E85" s="255" t="str">
        <f>E7</f>
        <v>ZŠ Dukelská, Benešov - přístavba výtahu</v>
      </c>
      <c r="F85" s="256"/>
      <c r="G85" s="256"/>
      <c r="H85" s="256"/>
      <c r="I85" s="103"/>
      <c r="J85" s="103"/>
      <c r="K85" s="103"/>
      <c r="L85" s="105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</row>
    <row r="86" spans="1:31" s="106" customFormat="1" ht="12" customHeight="1">
      <c r="A86" s="103"/>
      <c r="B86" s="104"/>
      <c r="C86" s="102" t="s">
        <v>93</v>
      </c>
      <c r="D86" s="103"/>
      <c r="E86" s="103"/>
      <c r="F86" s="103"/>
      <c r="G86" s="103"/>
      <c r="H86" s="103"/>
      <c r="I86" s="103"/>
      <c r="J86" s="103"/>
      <c r="K86" s="103"/>
      <c r="L86" s="105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</row>
    <row r="87" spans="1:31" s="106" customFormat="1" ht="16.5" customHeight="1">
      <c r="A87" s="103"/>
      <c r="B87" s="104"/>
      <c r="C87" s="103"/>
      <c r="D87" s="103"/>
      <c r="E87" s="253" t="str">
        <f>E9</f>
        <v>SO 01 - Přístavba výtahu</v>
      </c>
      <c r="F87" s="254"/>
      <c r="G87" s="254"/>
      <c r="H87" s="254"/>
      <c r="I87" s="103"/>
      <c r="J87" s="103"/>
      <c r="K87" s="103"/>
      <c r="L87" s="105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</row>
    <row r="88" spans="1:31" s="106" customFormat="1" ht="6.95" customHeight="1">
      <c r="A88" s="103"/>
      <c r="B88" s="104"/>
      <c r="C88" s="103"/>
      <c r="D88" s="103"/>
      <c r="E88" s="103"/>
      <c r="F88" s="103"/>
      <c r="G88" s="103"/>
      <c r="H88" s="103"/>
      <c r="I88" s="103"/>
      <c r="J88" s="103"/>
      <c r="K88" s="103"/>
      <c r="L88" s="105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</row>
    <row r="89" spans="1:31" s="106" customFormat="1" ht="12" customHeight="1">
      <c r="A89" s="103"/>
      <c r="B89" s="104"/>
      <c r="C89" s="102" t="s">
        <v>18</v>
      </c>
      <c r="D89" s="103"/>
      <c r="E89" s="103"/>
      <c r="F89" s="107" t="str">
        <f>F12</f>
        <v xml:space="preserve"> </v>
      </c>
      <c r="G89" s="103"/>
      <c r="H89" s="103"/>
      <c r="I89" s="102" t="s">
        <v>20</v>
      </c>
      <c r="J89" s="108">
        <f>IF(J12="","",J12)</f>
        <v>43941</v>
      </c>
      <c r="K89" s="103"/>
      <c r="L89" s="105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</row>
    <row r="90" spans="1:31" s="106" customFormat="1" ht="6.95" customHeight="1">
      <c r="A90" s="103"/>
      <c r="B90" s="104"/>
      <c r="C90" s="103"/>
      <c r="D90" s="103"/>
      <c r="E90" s="103"/>
      <c r="F90" s="103"/>
      <c r="G90" s="103"/>
      <c r="H90" s="103"/>
      <c r="I90" s="103"/>
      <c r="J90" s="103"/>
      <c r="K90" s="103"/>
      <c r="L90" s="105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</row>
    <row r="91" spans="1:31" s="106" customFormat="1" ht="15.2" customHeight="1">
      <c r="A91" s="103"/>
      <c r="B91" s="104"/>
      <c r="C91" s="102" t="s">
        <v>21</v>
      </c>
      <c r="D91" s="103"/>
      <c r="E91" s="103"/>
      <c r="F91" s="107" t="str">
        <f>E15</f>
        <v xml:space="preserve"> </v>
      </c>
      <c r="G91" s="103"/>
      <c r="H91" s="103"/>
      <c r="I91" s="102" t="s">
        <v>25</v>
      </c>
      <c r="J91" s="138" t="str">
        <f>E21</f>
        <v xml:space="preserve"> </v>
      </c>
      <c r="K91" s="103"/>
      <c r="L91" s="105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</row>
    <row r="92" spans="1:31" s="106" customFormat="1" ht="15.2" customHeight="1">
      <c r="A92" s="103"/>
      <c r="B92" s="104"/>
      <c r="C92" s="102" t="s">
        <v>24</v>
      </c>
      <c r="D92" s="103"/>
      <c r="E92" s="103"/>
      <c r="F92" s="107" t="str">
        <f>IF(E18="","",E18)</f>
        <v xml:space="preserve"> </v>
      </c>
      <c r="G92" s="103"/>
      <c r="H92" s="103"/>
      <c r="I92" s="102" t="s">
        <v>27</v>
      </c>
      <c r="J92" s="138" t="str">
        <f>E24</f>
        <v xml:space="preserve"> </v>
      </c>
      <c r="K92" s="103"/>
      <c r="L92" s="105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</row>
    <row r="93" spans="1:31" s="106" customFormat="1" ht="10.35" customHeight="1">
      <c r="A93" s="103"/>
      <c r="B93" s="104"/>
      <c r="C93" s="103"/>
      <c r="D93" s="103"/>
      <c r="E93" s="103"/>
      <c r="F93" s="103"/>
      <c r="G93" s="103"/>
      <c r="H93" s="103"/>
      <c r="I93" s="103"/>
      <c r="J93" s="103"/>
      <c r="K93" s="103"/>
      <c r="L93" s="105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</row>
    <row r="94" spans="1:31" s="106" customFormat="1" ht="29.25" customHeight="1">
      <c r="A94" s="103"/>
      <c r="B94" s="104"/>
      <c r="C94" s="139" t="s">
        <v>96</v>
      </c>
      <c r="D94" s="120"/>
      <c r="E94" s="120"/>
      <c r="F94" s="120"/>
      <c r="G94" s="120"/>
      <c r="H94" s="120"/>
      <c r="I94" s="120"/>
      <c r="J94" s="140" t="s">
        <v>97</v>
      </c>
      <c r="K94" s="120"/>
      <c r="L94" s="105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</row>
    <row r="95" spans="1:31" s="106" customFormat="1" ht="10.35" customHeight="1">
      <c r="A95" s="103"/>
      <c r="B95" s="104"/>
      <c r="C95" s="103"/>
      <c r="D95" s="103"/>
      <c r="E95" s="103"/>
      <c r="F95" s="103"/>
      <c r="G95" s="103"/>
      <c r="H95" s="103"/>
      <c r="I95" s="103"/>
      <c r="J95" s="103"/>
      <c r="K95" s="103"/>
      <c r="L95" s="105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</row>
    <row r="96" spans="1:47" s="106" customFormat="1" ht="22.9" customHeight="1">
      <c r="A96" s="103"/>
      <c r="B96" s="104"/>
      <c r="C96" s="141" t="s">
        <v>98</v>
      </c>
      <c r="D96" s="103"/>
      <c r="E96" s="103"/>
      <c r="F96" s="103"/>
      <c r="G96" s="103"/>
      <c r="H96" s="103"/>
      <c r="I96" s="103"/>
      <c r="J96" s="115">
        <f>J139</f>
        <v>0</v>
      </c>
      <c r="K96" s="103"/>
      <c r="L96" s="105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U96" s="96" t="s">
        <v>99</v>
      </c>
    </row>
    <row r="97" spans="2:12" s="143" customFormat="1" ht="24.95" customHeight="1">
      <c r="B97" s="142"/>
      <c r="D97" s="144" t="s">
        <v>100</v>
      </c>
      <c r="E97" s="145"/>
      <c r="F97" s="145"/>
      <c r="G97" s="145"/>
      <c r="H97" s="145"/>
      <c r="I97" s="145"/>
      <c r="J97" s="146">
        <f>J140</f>
        <v>0</v>
      </c>
      <c r="L97" s="142"/>
    </row>
    <row r="98" spans="2:12" s="148" customFormat="1" ht="19.9" customHeight="1">
      <c r="B98" s="147"/>
      <c r="D98" s="149" t="s">
        <v>101</v>
      </c>
      <c r="E98" s="150"/>
      <c r="F98" s="150"/>
      <c r="G98" s="150"/>
      <c r="H98" s="150"/>
      <c r="I98" s="150"/>
      <c r="J98" s="151">
        <f>J141</f>
        <v>0</v>
      </c>
      <c r="L98" s="147"/>
    </row>
    <row r="99" spans="2:12" s="148" customFormat="1" ht="19.9" customHeight="1">
      <c r="B99" s="147"/>
      <c r="D99" s="149" t="s">
        <v>102</v>
      </c>
      <c r="E99" s="150"/>
      <c r="F99" s="150"/>
      <c r="G99" s="150"/>
      <c r="H99" s="150"/>
      <c r="I99" s="150"/>
      <c r="J99" s="151">
        <f>J156</f>
        <v>0</v>
      </c>
      <c r="L99" s="147"/>
    </row>
    <row r="100" spans="2:12" s="148" customFormat="1" ht="19.9" customHeight="1">
      <c r="B100" s="147"/>
      <c r="D100" s="149" t="s">
        <v>103</v>
      </c>
      <c r="E100" s="150"/>
      <c r="F100" s="150"/>
      <c r="G100" s="150"/>
      <c r="H100" s="150"/>
      <c r="I100" s="150"/>
      <c r="J100" s="151">
        <f>J174</f>
        <v>0</v>
      </c>
      <c r="L100" s="147"/>
    </row>
    <row r="101" spans="2:12" s="148" customFormat="1" ht="19.9" customHeight="1">
      <c r="B101" s="147"/>
      <c r="D101" s="149" t="s">
        <v>104</v>
      </c>
      <c r="E101" s="150"/>
      <c r="F101" s="150"/>
      <c r="G101" s="150"/>
      <c r="H101" s="150"/>
      <c r="I101" s="150"/>
      <c r="J101" s="151">
        <f>J179</f>
        <v>0</v>
      </c>
      <c r="L101" s="147"/>
    </row>
    <row r="102" spans="2:12" s="148" customFormat="1" ht="19.9" customHeight="1">
      <c r="B102" s="147"/>
      <c r="D102" s="149" t="s">
        <v>105</v>
      </c>
      <c r="E102" s="150"/>
      <c r="F102" s="150"/>
      <c r="G102" s="150"/>
      <c r="H102" s="150"/>
      <c r="I102" s="150"/>
      <c r="J102" s="151">
        <f>J189</f>
        <v>0</v>
      </c>
      <c r="L102" s="147"/>
    </row>
    <row r="103" spans="2:12" s="148" customFormat="1" ht="19.9" customHeight="1">
      <c r="B103" s="147"/>
      <c r="D103" s="149" t="s">
        <v>106</v>
      </c>
      <c r="E103" s="150"/>
      <c r="F103" s="150"/>
      <c r="G103" s="150"/>
      <c r="H103" s="150"/>
      <c r="I103" s="150"/>
      <c r="J103" s="151">
        <f>J197</f>
        <v>0</v>
      </c>
      <c r="L103" s="147"/>
    </row>
    <row r="104" spans="2:12" s="148" customFormat="1" ht="19.9" customHeight="1">
      <c r="B104" s="147"/>
      <c r="D104" s="149" t="s">
        <v>107</v>
      </c>
      <c r="E104" s="150"/>
      <c r="F104" s="150"/>
      <c r="G104" s="150"/>
      <c r="H104" s="150"/>
      <c r="I104" s="150"/>
      <c r="J104" s="151">
        <f>J228</f>
        <v>0</v>
      </c>
      <c r="L104" s="147"/>
    </row>
    <row r="105" spans="2:12" s="148" customFormat="1" ht="19.9" customHeight="1">
      <c r="B105" s="147"/>
      <c r="D105" s="149" t="s">
        <v>108</v>
      </c>
      <c r="E105" s="150"/>
      <c r="F105" s="150"/>
      <c r="G105" s="150"/>
      <c r="H105" s="150"/>
      <c r="I105" s="150"/>
      <c r="J105" s="151">
        <f>J247</f>
        <v>0</v>
      </c>
      <c r="L105" s="147"/>
    </row>
    <row r="106" spans="2:12" s="148" customFormat="1" ht="19.9" customHeight="1">
      <c r="B106" s="147"/>
      <c r="D106" s="149" t="s">
        <v>109</v>
      </c>
      <c r="E106" s="150"/>
      <c r="F106" s="150"/>
      <c r="G106" s="150"/>
      <c r="H106" s="150"/>
      <c r="I106" s="150"/>
      <c r="J106" s="151">
        <f>J267</f>
        <v>0</v>
      </c>
      <c r="L106" s="147"/>
    </row>
    <row r="107" spans="2:12" s="143" customFormat="1" ht="24.95" customHeight="1">
      <c r="B107" s="142"/>
      <c r="D107" s="144" t="s">
        <v>110</v>
      </c>
      <c r="E107" s="145"/>
      <c r="F107" s="145"/>
      <c r="G107" s="145"/>
      <c r="H107" s="145"/>
      <c r="I107" s="145"/>
      <c r="J107" s="146">
        <f>J269</f>
        <v>0</v>
      </c>
      <c r="L107" s="142"/>
    </row>
    <row r="108" spans="2:12" s="148" customFormat="1" ht="19.9" customHeight="1">
      <c r="B108" s="147"/>
      <c r="D108" s="149" t="s">
        <v>111</v>
      </c>
      <c r="E108" s="150"/>
      <c r="F108" s="150"/>
      <c r="G108" s="150"/>
      <c r="H108" s="150"/>
      <c r="I108" s="150"/>
      <c r="J108" s="151">
        <f>J270</f>
        <v>0</v>
      </c>
      <c r="L108" s="147"/>
    </row>
    <row r="109" spans="2:12" s="148" customFormat="1" ht="19.9" customHeight="1">
      <c r="B109" s="147"/>
      <c r="D109" s="149" t="s">
        <v>112</v>
      </c>
      <c r="E109" s="150"/>
      <c r="F109" s="150"/>
      <c r="G109" s="150"/>
      <c r="H109" s="150"/>
      <c r="I109" s="150"/>
      <c r="J109" s="151">
        <f>J281</f>
        <v>0</v>
      </c>
      <c r="L109" s="147"/>
    </row>
    <row r="110" spans="2:12" s="148" customFormat="1" ht="19.9" customHeight="1">
      <c r="B110" s="147"/>
      <c r="D110" s="149" t="s">
        <v>113</v>
      </c>
      <c r="E110" s="150"/>
      <c r="F110" s="150"/>
      <c r="G110" s="150"/>
      <c r="H110" s="150"/>
      <c r="I110" s="150"/>
      <c r="J110" s="151">
        <f>J292</f>
        <v>0</v>
      </c>
      <c r="L110" s="147"/>
    </row>
    <row r="111" spans="2:12" s="148" customFormat="1" ht="19.9" customHeight="1">
      <c r="B111" s="147"/>
      <c r="D111" s="149" t="s">
        <v>114</v>
      </c>
      <c r="E111" s="150"/>
      <c r="F111" s="150"/>
      <c r="G111" s="150"/>
      <c r="H111" s="150"/>
      <c r="I111" s="150"/>
      <c r="J111" s="151">
        <f>J295</f>
        <v>0</v>
      </c>
      <c r="L111" s="147"/>
    </row>
    <row r="112" spans="2:12" s="148" customFormat="1" ht="19.9" customHeight="1">
      <c r="B112" s="147"/>
      <c r="D112" s="149" t="s">
        <v>115</v>
      </c>
      <c r="E112" s="150"/>
      <c r="F112" s="150"/>
      <c r="G112" s="150"/>
      <c r="H112" s="150"/>
      <c r="I112" s="150"/>
      <c r="J112" s="151">
        <f>J302</f>
        <v>0</v>
      </c>
      <c r="L112" s="147"/>
    </row>
    <row r="113" spans="2:12" s="148" customFormat="1" ht="19.9" customHeight="1">
      <c r="B113" s="147"/>
      <c r="D113" s="149" t="s">
        <v>116</v>
      </c>
      <c r="E113" s="150"/>
      <c r="F113" s="150"/>
      <c r="G113" s="150"/>
      <c r="H113" s="150"/>
      <c r="I113" s="150"/>
      <c r="J113" s="151">
        <f>J309</f>
        <v>0</v>
      </c>
      <c r="L113" s="147"/>
    </row>
    <row r="114" spans="2:12" s="148" customFormat="1" ht="19.9" customHeight="1">
      <c r="B114" s="147"/>
      <c r="D114" s="149" t="s">
        <v>117</v>
      </c>
      <c r="E114" s="150"/>
      <c r="F114" s="150"/>
      <c r="G114" s="150"/>
      <c r="H114" s="150"/>
      <c r="I114" s="150"/>
      <c r="J114" s="151">
        <f>J322</f>
        <v>0</v>
      </c>
      <c r="L114" s="147"/>
    </row>
    <row r="115" spans="2:12" s="148" customFormat="1" ht="19.9" customHeight="1">
      <c r="B115" s="147"/>
      <c r="D115" s="149" t="s">
        <v>118</v>
      </c>
      <c r="E115" s="150"/>
      <c r="F115" s="150"/>
      <c r="G115" s="150"/>
      <c r="H115" s="150"/>
      <c r="I115" s="150"/>
      <c r="J115" s="151">
        <f>J329</f>
        <v>0</v>
      </c>
      <c r="L115" s="147"/>
    </row>
    <row r="116" spans="2:12" s="148" customFormat="1" ht="19.9" customHeight="1">
      <c r="B116" s="147"/>
      <c r="D116" s="149" t="s">
        <v>119</v>
      </c>
      <c r="E116" s="150"/>
      <c r="F116" s="150"/>
      <c r="G116" s="150"/>
      <c r="H116" s="150"/>
      <c r="I116" s="150"/>
      <c r="J116" s="151">
        <f>J337</f>
        <v>0</v>
      </c>
      <c r="L116" s="147"/>
    </row>
    <row r="117" spans="2:12" s="143" customFormat="1" ht="24.95" customHeight="1">
      <c r="B117" s="142"/>
      <c r="D117" s="144" t="s">
        <v>120</v>
      </c>
      <c r="E117" s="145"/>
      <c r="F117" s="145"/>
      <c r="G117" s="145"/>
      <c r="H117" s="145"/>
      <c r="I117" s="145"/>
      <c r="J117" s="146">
        <f>J340</f>
        <v>0</v>
      </c>
      <c r="L117" s="142"/>
    </row>
    <row r="118" spans="2:12" s="148" customFormat="1" ht="19.9" customHeight="1">
      <c r="B118" s="147"/>
      <c r="D118" s="149" t="s">
        <v>121</v>
      </c>
      <c r="E118" s="150"/>
      <c r="F118" s="150"/>
      <c r="G118" s="150"/>
      <c r="H118" s="150"/>
      <c r="I118" s="150"/>
      <c r="J118" s="151">
        <f>J341</f>
        <v>0</v>
      </c>
      <c r="L118" s="147"/>
    </row>
    <row r="119" spans="2:12" s="143" customFormat="1" ht="24.95" customHeight="1">
      <c r="B119" s="142"/>
      <c r="D119" s="144" t="s">
        <v>122</v>
      </c>
      <c r="E119" s="145"/>
      <c r="F119" s="145"/>
      <c r="G119" s="145"/>
      <c r="H119" s="145"/>
      <c r="I119" s="145"/>
      <c r="J119" s="146">
        <f>J343</f>
        <v>0</v>
      </c>
      <c r="L119" s="142"/>
    </row>
    <row r="120" spans="1:31" s="106" customFormat="1" ht="21.75" customHeight="1">
      <c r="A120" s="103"/>
      <c r="B120" s="104"/>
      <c r="C120" s="103"/>
      <c r="D120" s="103"/>
      <c r="E120" s="103"/>
      <c r="F120" s="103"/>
      <c r="G120" s="103"/>
      <c r="H120" s="103"/>
      <c r="I120" s="103"/>
      <c r="J120" s="103"/>
      <c r="K120" s="103"/>
      <c r="L120" s="105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</row>
    <row r="121" spans="1:31" s="106" customFormat="1" ht="6.95" customHeight="1">
      <c r="A121" s="103"/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05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</row>
    <row r="125" spans="1:31" s="106" customFormat="1" ht="6.95" customHeight="1">
      <c r="A125" s="103"/>
      <c r="B125" s="136"/>
      <c r="C125" s="137"/>
      <c r="D125" s="137"/>
      <c r="E125" s="137"/>
      <c r="F125" s="137"/>
      <c r="G125" s="137"/>
      <c r="H125" s="137"/>
      <c r="I125" s="137"/>
      <c r="J125" s="137"/>
      <c r="K125" s="137"/>
      <c r="L125" s="105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</row>
    <row r="126" spans="1:31" s="106" customFormat="1" ht="24.95" customHeight="1">
      <c r="A126" s="103"/>
      <c r="B126" s="104"/>
      <c r="C126" s="100" t="s">
        <v>123</v>
      </c>
      <c r="D126" s="103"/>
      <c r="E126" s="103"/>
      <c r="F126" s="103"/>
      <c r="G126" s="103"/>
      <c r="H126" s="103"/>
      <c r="I126" s="103"/>
      <c r="J126" s="103"/>
      <c r="K126" s="103"/>
      <c r="L126" s="105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</row>
    <row r="127" spans="1:31" s="106" customFormat="1" ht="6.95" customHeight="1">
      <c r="A127" s="103"/>
      <c r="B127" s="104"/>
      <c r="C127" s="103"/>
      <c r="D127" s="103"/>
      <c r="E127" s="103"/>
      <c r="F127" s="103"/>
      <c r="G127" s="103"/>
      <c r="H127" s="103"/>
      <c r="I127" s="103"/>
      <c r="J127" s="103"/>
      <c r="K127" s="103"/>
      <c r="L127" s="105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</row>
    <row r="128" spans="1:31" s="106" customFormat="1" ht="12" customHeight="1">
      <c r="A128" s="103"/>
      <c r="B128" s="104"/>
      <c r="C128" s="102" t="s">
        <v>14</v>
      </c>
      <c r="D128" s="103"/>
      <c r="E128" s="103"/>
      <c r="F128" s="103"/>
      <c r="G128" s="103"/>
      <c r="H128" s="103"/>
      <c r="I128" s="103"/>
      <c r="J128" s="103"/>
      <c r="K128" s="103"/>
      <c r="L128" s="105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</row>
    <row r="129" spans="1:31" s="106" customFormat="1" ht="16.5" customHeight="1">
      <c r="A129" s="103"/>
      <c r="B129" s="104"/>
      <c r="C129" s="103"/>
      <c r="D129" s="103"/>
      <c r="E129" s="255" t="str">
        <f>E7</f>
        <v>ZŠ Dukelská, Benešov - přístavba výtahu</v>
      </c>
      <c r="F129" s="256"/>
      <c r="G129" s="256"/>
      <c r="H129" s="256"/>
      <c r="I129" s="103"/>
      <c r="J129" s="103"/>
      <c r="K129" s="103"/>
      <c r="L129" s="105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</row>
    <row r="130" spans="1:31" s="106" customFormat="1" ht="12" customHeight="1">
      <c r="A130" s="103"/>
      <c r="B130" s="104"/>
      <c r="C130" s="102" t="s">
        <v>93</v>
      </c>
      <c r="D130" s="103"/>
      <c r="E130" s="103"/>
      <c r="F130" s="103"/>
      <c r="G130" s="103"/>
      <c r="H130" s="103"/>
      <c r="I130" s="103"/>
      <c r="J130" s="103"/>
      <c r="K130" s="103"/>
      <c r="L130" s="105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</row>
    <row r="131" spans="1:31" s="106" customFormat="1" ht="16.5" customHeight="1">
      <c r="A131" s="103"/>
      <c r="B131" s="104"/>
      <c r="C131" s="103"/>
      <c r="D131" s="103"/>
      <c r="E131" s="253" t="str">
        <f>E9</f>
        <v>SO 01 - Přístavba výtahu</v>
      </c>
      <c r="F131" s="254"/>
      <c r="G131" s="254"/>
      <c r="H131" s="254"/>
      <c r="I131" s="103"/>
      <c r="J131" s="103"/>
      <c r="K131" s="103"/>
      <c r="L131" s="105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</row>
    <row r="132" spans="1:31" s="106" customFormat="1" ht="6.95" customHeight="1">
      <c r="A132" s="103"/>
      <c r="B132" s="104"/>
      <c r="C132" s="103"/>
      <c r="D132" s="103"/>
      <c r="E132" s="103"/>
      <c r="F132" s="103"/>
      <c r="G132" s="103"/>
      <c r="H132" s="103"/>
      <c r="I132" s="103"/>
      <c r="J132" s="103"/>
      <c r="K132" s="103"/>
      <c r="L132" s="105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</row>
    <row r="133" spans="1:31" s="106" customFormat="1" ht="12" customHeight="1">
      <c r="A133" s="103"/>
      <c r="B133" s="104"/>
      <c r="C133" s="102" t="s">
        <v>18</v>
      </c>
      <c r="D133" s="103"/>
      <c r="E133" s="103"/>
      <c r="F133" s="107" t="str">
        <f>F12</f>
        <v xml:space="preserve"> </v>
      </c>
      <c r="G133" s="103"/>
      <c r="H133" s="103"/>
      <c r="I133" s="102" t="s">
        <v>20</v>
      </c>
      <c r="J133" s="108">
        <f>IF(J12="","",J12)</f>
        <v>43941</v>
      </c>
      <c r="K133" s="103"/>
      <c r="L133" s="105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</row>
    <row r="134" spans="1:31" s="106" customFormat="1" ht="6.95" customHeight="1">
      <c r="A134" s="103"/>
      <c r="B134" s="104"/>
      <c r="C134" s="103"/>
      <c r="D134" s="103"/>
      <c r="E134" s="103"/>
      <c r="F134" s="103"/>
      <c r="G134" s="103"/>
      <c r="H134" s="103"/>
      <c r="I134" s="103"/>
      <c r="J134" s="103"/>
      <c r="K134" s="103"/>
      <c r="L134" s="105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</row>
    <row r="135" spans="1:31" s="106" customFormat="1" ht="15.2" customHeight="1">
      <c r="A135" s="103"/>
      <c r="B135" s="104"/>
      <c r="C135" s="102" t="s">
        <v>21</v>
      </c>
      <c r="D135" s="103"/>
      <c r="E135" s="103"/>
      <c r="F135" s="107" t="str">
        <f>E15</f>
        <v xml:space="preserve"> </v>
      </c>
      <c r="G135" s="103"/>
      <c r="H135" s="103"/>
      <c r="I135" s="102" t="s">
        <v>25</v>
      </c>
      <c r="J135" s="138" t="str">
        <f>E21</f>
        <v xml:space="preserve"> </v>
      </c>
      <c r="K135" s="103"/>
      <c r="L135" s="105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</row>
    <row r="136" spans="1:31" s="106" customFormat="1" ht="15.2" customHeight="1">
      <c r="A136" s="103"/>
      <c r="B136" s="104"/>
      <c r="C136" s="102" t="s">
        <v>24</v>
      </c>
      <c r="D136" s="103"/>
      <c r="E136" s="103"/>
      <c r="F136" s="107" t="str">
        <f>IF(E18="","",E18)</f>
        <v xml:space="preserve"> </v>
      </c>
      <c r="G136" s="103"/>
      <c r="H136" s="103"/>
      <c r="I136" s="102" t="s">
        <v>27</v>
      </c>
      <c r="J136" s="138" t="str">
        <f>E24</f>
        <v xml:space="preserve"> </v>
      </c>
      <c r="K136" s="103"/>
      <c r="L136" s="105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</row>
    <row r="137" spans="1:31" s="106" customFormat="1" ht="10.35" customHeight="1">
      <c r="A137" s="103"/>
      <c r="B137" s="104"/>
      <c r="C137" s="103"/>
      <c r="D137" s="103"/>
      <c r="E137" s="103"/>
      <c r="F137" s="103"/>
      <c r="G137" s="103"/>
      <c r="H137" s="103"/>
      <c r="I137" s="103"/>
      <c r="J137" s="103"/>
      <c r="K137" s="103"/>
      <c r="L137" s="105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</row>
    <row r="138" spans="1:31" s="162" customFormat="1" ht="29.25" customHeight="1">
      <c r="A138" s="152"/>
      <c r="B138" s="153"/>
      <c r="C138" s="154" t="s">
        <v>124</v>
      </c>
      <c r="D138" s="155" t="s">
        <v>54</v>
      </c>
      <c r="E138" s="155" t="s">
        <v>50</v>
      </c>
      <c r="F138" s="155" t="s">
        <v>51</v>
      </c>
      <c r="G138" s="155" t="s">
        <v>125</v>
      </c>
      <c r="H138" s="155" t="s">
        <v>126</v>
      </c>
      <c r="I138" s="155" t="s">
        <v>127</v>
      </c>
      <c r="J138" s="156" t="s">
        <v>97</v>
      </c>
      <c r="K138" s="157" t="s">
        <v>128</v>
      </c>
      <c r="L138" s="158"/>
      <c r="M138" s="159" t="s">
        <v>1</v>
      </c>
      <c r="N138" s="160" t="s">
        <v>33</v>
      </c>
      <c r="O138" s="160" t="s">
        <v>129</v>
      </c>
      <c r="P138" s="160" t="s">
        <v>130</v>
      </c>
      <c r="Q138" s="160" t="s">
        <v>131</v>
      </c>
      <c r="R138" s="160" t="s">
        <v>132</v>
      </c>
      <c r="S138" s="160" t="s">
        <v>133</v>
      </c>
      <c r="T138" s="161" t="s">
        <v>134</v>
      </c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</row>
    <row r="139" spans="1:63" s="106" customFormat="1" ht="22.9" customHeight="1">
      <c r="A139" s="103"/>
      <c r="B139" s="104"/>
      <c r="C139" s="163" t="s">
        <v>135</v>
      </c>
      <c r="D139" s="103"/>
      <c r="E139" s="103"/>
      <c r="F139" s="103"/>
      <c r="G139" s="103"/>
      <c r="H139" s="103"/>
      <c r="I139" s="103"/>
      <c r="J139" s="164">
        <f>BK139</f>
        <v>0</v>
      </c>
      <c r="K139" s="103"/>
      <c r="L139" s="104"/>
      <c r="M139" s="165"/>
      <c r="N139" s="166"/>
      <c r="O139" s="113"/>
      <c r="P139" s="167">
        <f>P140+P269+P340+P343</f>
        <v>2226.8602579999997</v>
      </c>
      <c r="Q139" s="113"/>
      <c r="R139" s="167">
        <f>R140+R269+R340+R343</f>
        <v>179.35164189999998</v>
      </c>
      <c r="S139" s="113"/>
      <c r="T139" s="168">
        <f>T140+T269+T340+T343</f>
        <v>44.442116</v>
      </c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T139" s="96" t="s">
        <v>68</v>
      </c>
      <c r="AU139" s="96" t="s">
        <v>99</v>
      </c>
      <c r="BK139" s="169">
        <f>BK140+BK269+BK340+BK343</f>
        <v>0</v>
      </c>
    </row>
    <row r="140" spans="2:63" s="170" customFormat="1" ht="25.9" customHeight="1">
      <c r="B140" s="171"/>
      <c r="D140" s="172" t="s">
        <v>68</v>
      </c>
      <c r="E140" s="173" t="s">
        <v>136</v>
      </c>
      <c r="F140" s="173" t="s">
        <v>137</v>
      </c>
      <c r="J140" s="174">
        <f>BK140</f>
        <v>0</v>
      </c>
      <c r="L140" s="171"/>
      <c r="M140" s="175"/>
      <c r="N140" s="176"/>
      <c r="O140" s="176"/>
      <c r="P140" s="177">
        <f>P141+P156+P174+P179+P189+P197+P228+P247+P267</f>
        <v>2138.875118</v>
      </c>
      <c r="Q140" s="176"/>
      <c r="R140" s="177">
        <f>R141+R156+R174+R179+R189+R197+R228+R247+R267</f>
        <v>178.6294553</v>
      </c>
      <c r="S140" s="176"/>
      <c r="T140" s="178">
        <f>T141+T156+T174+T179+T189+T197+T228+T247+T267</f>
        <v>44.442116</v>
      </c>
      <c r="AR140" s="172" t="s">
        <v>77</v>
      </c>
      <c r="AT140" s="179" t="s">
        <v>68</v>
      </c>
      <c r="AU140" s="179" t="s">
        <v>69</v>
      </c>
      <c r="AY140" s="172" t="s">
        <v>138</v>
      </c>
      <c r="BK140" s="180">
        <f>BK141+BK156+BK174+BK179+BK189+BK197+BK228+BK247+BK267</f>
        <v>0</v>
      </c>
    </row>
    <row r="141" spans="2:63" s="170" customFormat="1" ht="22.9" customHeight="1">
      <c r="B141" s="171"/>
      <c r="D141" s="172" t="s">
        <v>68</v>
      </c>
      <c r="E141" s="181" t="s">
        <v>77</v>
      </c>
      <c r="F141" s="181" t="s">
        <v>139</v>
      </c>
      <c r="J141" s="182">
        <f>BK141</f>
        <v>0</v>
      </c>
      <c r="L141" s="171"/>
      <c r="M141" s="175"/>
      <c r="N141" s="176"/>
      <c r="O141" s="176"/>
      <c r="P141" s="177">
        <f>SUM(P142:P155)</f>
        <v>141.67249999999999</v>
      </c>
      <c r="Q141" s="176"/>
      <c r="R141" s="177">
        <f>SUM(R142:R155)</f>
        <v>0.0363</v>
      </c>
      <c r="S141" s="176"/>
      <c r="T141" s="178">
        <f>SUM(T142:T155)</f>
        <v>0</v>
      </c>
      <c r="AR141" s="172" t="s">
        <v>77</v>
      </c>
      <c r="AT141" s="179" t="s">
        <v>68</v>
      </c>
      <c r="AU141" s="179" t="s">
        <v>77</v>
      </c>
      <c r="AY141" s="172" t="s">
        <v>138</v>
      </c>
      <c r="BK141" s="180">
        <f>SUM(BK142:BK155)</f>
        <v>0</v>
      </c>
    </row>
    <row r="142" spans="1:65" s="106" customFormat="1" ht="21.75" customHeight="1">
      <c r="A142" s="103"/>
      <c r="B142" s="104"/>
      <c r="C142" s="183" t="s">
        <v>77</v>
      </c>
      <c r="D142" s="183" t="s">
        <v>140</v>
      </c>
      <c r="E142" s="184" t="s">
        <v>141</v>
      </c>
      <c r="F142" s="185" t="s">
        <v>142</v>
      </c>
      <c r="G142" s="186" t="s">
        <v>143</v>
      </c>
      <c r="H142" s="187">
        <v>76.63</v>
      </c>
      <c r="I142" s="80"/>
      <c r="J142" s="188">
        <f aca="true" t="shared" si="0" ref="J142:J155">ROUND(I142*H142,2)</f>
        <v>0</v>
      </c>
      <c r="K142" s="189"/>
      <c r="L142" s="104"/>
      <c r="M142" s="190" t="s">
        <v>1</v>
      </c>
      <c r="N142" s="191" t="s">
        <v>34</v>
      </c>
      <c r="O142" s="192">
        <v>0.414</v>
      </c>
      <c r="P142" s="192">
        <f aca="true" t="shared" si="1" ref="P142:P155">O142*H142</f>
        <v>31.724819999999998</v>
      </c>
      <c r="Q142" s="192">
        <v>0</v>
      </c>
      <c r="R142" s="192">
        <f aca="true" t="shared" si="2" ref="R142:R155">Q142*H142</f>
        <v>0</v>
      </c>
      <c r="S142" s="192">
        <v>0</v>
      </c>
      <c r="T142" s="193">
        <f aca="true" t="shared" si="3" ref="T142:T155">S142*H142</f>
        <v>0</v>
      </c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R142" s="194" t="s">
        <v>144</v>
      </c>
      <c r="AT142" s="194" t="s">
        <v>140</v>
      </c>
      <c r="AU142" s="194" t="s">
        <v>79</v>
      </c>
      <c r="AY142" s="96" t="s">
        <v>138</v>
      </c>
      <c r="BE142" s="195">
        <f aca="true" t="shared" si="4" ref="BE142:BE155">IF(N142="základní",J142,0)</f>
        <v>0</v>
      </c>
      <c r="BF142" s="195">
        <f aca="true" t="shared" si="5" ref="BF142:BF155">IF(N142="snížená",J142,0)</f>
        <v>0</v>
      </c>
      <c r="BG142" s="195">
        <f aca="true" t="shared" si="6" ref="BG142:BG155">IF(N142="zákl. přenesená",J142,0)</f>
        <v>0</v>
      </c>
      <c r="BH142" s="195">
        <f aca="true" t="shared" si="7" ref="BH142:BH155">IF(N142="sníž. přenesená",J142,0)</f>
        <v>0</v>
      </c>
      <c r="BI142" s="195">
        <f aca="true" t="shared" si="8" ref="BI142:BI155">IF(N142="nulová",J142,0)</f>
        <v>0</v>
      </c>
      <c r="BJ142" s="96" t="s">
        <v>77</v>
      </c>
      <c r="BK142" s="195">
        <f aca="true" t="shared" si="9" ref="BK142:BK155">ROUND(I142*H142,2)</f>
        <v>0</v>
      </c>
      <c r="BL142" s="96" t="s">
        <v>144</v>
      </c>
      <c r="BM142" s="194" t="s">
        <v>145</v>
      </c>
    </row>
    <row r="143" spans="1:65" s="106" customFormat="1" ht="21.75" customHeight="1">
      <c r="A143" s="103"/>
      <c r="B143" s="104"/>
      <c r="C143" s="183" t="s">
        <v>79</v>
      </c>
      <c r="D143" s="183" t="s">
        <v>140</v>
      </c>
      <c r="E143" s="184" t="s">
        <v>146</v>
      </c>
      <c r="F143" s="185" t="s">
        <v>147</v>
      </c>
      <c r="G143" s="186" t="s">
        <v>143</v>
      </c>
      <c r="H143" s="187">
        <v>48.4</v>
      </c>
      <c r="I143" s="80"/>
      <c r="J143" s="188">
        <f t="shared" si="0"/>
        <v>0</v>
      </c>
      <c r="K143" s="189"/>
      <c r="L143" s="104"/>
      <c r="M143" s="190" t="s">
        <v>1</v>
      </c>
      <c r="N143" s="191" t="s">
        <v>34</v>
      </c>
      <c r="O143" s="192">
        <v>0.07</v>
      </c>
      <c r="P143" s="192">
        <f t="shared" si="1"/>
        <v>3.3880000000000003</v>
      </c>
      <c r="Q143" s="192">
        <v>0</v>
      </c>
      <c r="R143" s="192">
        <f t="shared" si="2"/>
        <v>0</v>
      </c>
      <c r="S143" s="192">
        <v>0</v>
      </c>
      <c r="T143" s="193">
        <f t="shared" si="3"/>
        <v>0</v>
      </c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R143" s="194" t="s">
        <v>144</v>
      </c>
      <c r="AT143" s="194" t="s">
        <v>140</v>
      </c>
      <c r="AU143" s="194" t="s">
        <v>79</v>
      </c>
      <c r="AY143" s="96" t="s">
        <v>138</v>
      </c>
      <c r="BE143" s="195">
        <f t="shared" si="4"/>
        <v>0</v>
      </c>
      <c r="BF143" s="195">
        <f t="shared" si="5"/>
        <v>0</v>
      </c>
      <c r="BG143" s="195">
        <f t="shared" si="6"/>
        <v>0</v>
      </c>
      <c r="BH143" s="195">
        <f t="shared" si="7"/>
        <v>0</v>
      </c>
      <c r="BI143" s="195">
        <f t="shared" si="8"/>
        <v>0</v>
      </c>
      <c r="BJ143" s="96" t="s">
        <v>77</v>
      </c>
      <c r="BK143" s="195">
        <f t="shared" si="9"/>
        <v>0</v>
      </c>
      <c r="BL143" s="96" t="s">
        <v>144</v>
      </c>
      <c r="BM143" s="194" t="s">
        <v>148</v>
      </c>
    </row>
    <row r="144" spans="1:65" s="106" customFormat="1" ht="16.5" customHeight="1">
      <c r="A144" s="103"/>
      <c r="B144" s="104"/>
      <c r="C144" s="183" t="s">
        <v>149</v>
      </c>
      <c r="D144" s="183" t="s">
        <v>140</v>
      </c>
      <c r="E144" s="184" t="s">
        <v>150</v>
      </c>
      <c r="F144" s="185" t="s">
        <v>151</v>
      </c>
      <c r="G144" s="186" t="s">
        <v>143</v>
      </c>
      <c r="H144" s="187">
        <v>48.4</v>
      </c>
      <c r="I144" s="80"/>
      <c r="J144" s="188">
        <f t="shared" si="0"/>
        <v>0</v>
      </c>
      <c r="K144" s="189"/>
      <c r="L144" s="104"/>
      <c r="M144" s="190" t="s">
        <v>1</v>
      </c>
      <c r="N144" s="191" t="s">
        <v>34</v>
      </c>
      <c r="O144" s="192">
        <v>0.009</v>
      </c>
      <c r="P144" s="192">
        <f t="shared" si="1"/>
        <v>0.43559999999999993</v>
      </c>
      <c r="Q144" s="192">
        <v>0</v>
      </c>
      <c r="R144" s="192">
        <f t="shared" si="2"/>
        <v>0</v>
      </c>
      <c r="S144" s="192">
        <v>0</v>
      </c>
      <c r="T144" s="193">
        <f t="shared" si="3"/>
        <v>0</v>
      </c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R144" s="194" t="s">
        <v>144</v>
      </c>
      <c r="AT144" s="194" t="s">
        <v>140</v>
      </c>
      <c r="AU144" s="194" t="s">
        <v>79</v>
      </c>
      <c r="AY144" s="96" t="s">
        <v>138</v>
      </c>
      <c r="BE144" s="195">
        <f t="shared" si="4"/>
        <v>0</v>
      </c>
      <c r="BF144" s="195">
        <f t="shared" si="5"/>
        <v>0</v>
      </c>
      <c r="BG144" s="195">
        <f t="shared" si="6"/>
        <v>0</v>
      </c>
      <c r="BH144" s="195">
        <f t="shared" si="7"/>
        <v>0</v>
      </c>
      <c r="BI144" s="195">
        <f t="shared" si="8"/>
        <v>0</v>
      </c>
      <c r="BJ144" s="96" t="s">
        <v>77</v>
      </c>
      <c r="BK144" s="195">
        <f t="shared" si="9"/>
        <v>0</v>
      </c>
      <c r="BL144" s="96" t="s">
        <v>144</v>
      </c>
      <c r="BM144" s="194" t="s">
        <v>152</v>
      </c>
    </row>
    <row r="145" spans="1:65" s="106" customFormat="1" ht="21.75" customHeight="1">
      <c r="A145" s="103"/>
      <c r="B145" s="104"/>
      <c r="C145" s="183" t="s">
        <v>144</v>
      </c>
      <c r="D145" s="183" t="s">
        <v>140</v>
      </c>
      <c r="E145" s="184" t="s">
        <v>153</v>
      </c>
      <c r="F145" s="185" t="s">
        <v>154</v>
      </c>
      <c r="G145" s="186" t="s">
        <v>143</v>
      </c>
      <c r="H145" s="187">
        <v>48.4</v>
      </c>
      <c r="I145" s="80"/>
      <c r="J145" s="188">
        <f t="shared" si="0"/>
        <v>0</v>
      </c>
      <c r="K145" s="189"/>
      <c r="L145" s="104"/>
      <c r="M145" s="190" t="s">
        <v>1</v>
      </c>
      <c r="N145" s="191" t="s">
        <v>34</v>
      </c>
      <c r="O145" s="192">
        <v>0.197</v>
      </c>
      <c r="P145" s="192">
        <f t="shared" si="1"/>
        <v>9.5348</v>
      </c>
      <c r="Q145" s="192">
        <v>0</v>
      </c>
      <c r="R145" s="192">
        <f t="shared" si="2"/>
        <v>0</v>
      </c>
      <c r="S145" s="192">
        <v>0</v>
      </c>
      <c r="T145" s="193">
        <f t="shared" si="3"/>
        <v>0</v>
      </c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R145" s="194" t="s">
        <v>144</v>
      </c>
      <c r="AT145" s="194" t="s">
        <v>140</v>
      </c>
      <c r="AU145" s="194" t="s">
        <v>79</v>
      </c>
      <c r="AY145" s="96" t="s">
        <v>138</v>
      </c>
      <c r="BE145" s="195">
        <f t="shared" si="4"/>
        <v>0</v>
      </c>
      <c r="BF145" s="195">
        <f t="shared" si="5"/>
        <v>0</v>
      </c>
      <c r="BG145" s="195">
        <f t="shared" si="6"/>
        <v>0</v>
      </c>
      <c r="BH145" s="195">
        <f t="shared" si="7"/>
        <v>0</v>
      </c>
      <c r="BI145" s="195">
        <f t="shared" si="8"/>
        <v>0</v>
      </c>
      <c r="BJ145" s="96" t="s">
        <v>77</v>
      </c>
      <c r="BK145" s="195">
        <f t="shared" si="9"/>
        <v>0</v>
      </c>
      <c r="BL145" s="96" t="s">
        <v>144</v>
      </c>
      <c r="BM145" s="194" t="s">
        <v>155</v>
      </c>
    </row>
    <row r="146" spans="1:65" s="106" customFormat="1" ht="21.75" customHeight="1">
      <c r="A146" s="103"/>
      <c r="B146" s="104"/>
      <c r="C146" s="183" t="s">
        <v>156</v>
      </c>
      <c r="D146" s="183" t="s">
        <v>140</v>
      </c>
      <c r="E146" s="184" t="s">
        <v>146</v>
      </c>
      <c r="F146" s="185" t="s">
        <v>147</v>
      </c>
      <c r="G146" s="186" t="s">
        <v>143</v>
      </c>
      <c r="H146" s="187">
        <v>48.4</v>
      </c>
      <c r="I146" s="80"/>
      <c r="J146" s="188">
        <f t="shared" si="0"/>
        <v>0</v>
      </c>
      <c r="K146" s="189"/>
      <c r="L146" s="104"/>
      <c r="M146" s="190" t="s">
        <v>1</v>
      </c>
      <c r="N146" s="191" t="s">
        <v>34</v>
      </c>
      <c r="O146" s="192">
        <v>0.07</v>
      </c>
      <c r="P146" s="192">
        <f t="shared" si="1"/>
        <v>3.3880000000000003</v>
      </c>
      <c r="Q146" s="192">
        <v>0</v>
      </c>
      <c r="R146" s="192">
        <f t="shared" si="2"/>
        <v>0</v>
      </c>
      <c r="S146" s="192">
        <v>0</v>
      </c>
      <c r="T146" s="193">
        <f t="shared" si="3"/>
        <v>0</v>
      </c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R146" s="194" t="s">
        <v>144</v>
      </c>
      <c r="AT146" s="194" t="s">
        <v>140</v>
      </c>
      <c r="AU146" s="194" t="s">
        <v>79</v>
      </c>
      <c r="AY146" s="96" t="s">
        <v>138</v>
      </c>
      <c r="BE146" s="195">
        <f t="shared" si="4"/>
        <v>0</v>
      </c>
      <c r="BF146" s="195">
        <f t="shared" si="5"/>
        <v>0</v>
      </c>
      <c r="BG146" s="195">
        <f t="shared" si="6"/>
        <v>0</v>
      </c>
      <c r="BH146" s="195">
        <f t="shared" si="7"/>
        <v>0</v>
      </c>
      <c r="BI146" s="195">
        <f t="shared" si="8"/>
        <v>0</v>
      </c>
      <c r="BJ146" s="96" t="s">
        <v>77</v>
      </c>
      <c r="BK146" s="195">
        <f t="shared" si="9"/>
        <v>0</v>
      </c>
      <c r="BL146" s="96" t="s">
        <v>144</v>
      </c>
      <c r="BM146" s="194" t="s">
        <v>157</v>
      </c>
    </row>
    <row r="147" spans="1:65" s="106" customFormat="1" ht="21.75" customHeight="1">
      <c r="A147" s="103"/>
      <c r="B147" s="104"/>
      <c r="C147" s="183" t="s">
        <v>158</v>
      </c>
      <c r="D147" s="183" t="s">
        <v>140</v>
      </c>
      <c r="E147" s="184" t="s">
        <v>159</v>
      </c>
      <c r="F147" s="185" t="s">
        <v>160</v>
      </c>
      <c r="G147" s="186" t="s">
        <v>143</v>
      </c>
      <c r="H147" s="187">
        <v>48.4</v>
      </c>
      <c r="I147" s="80"/>
      <c r="J147" s="188">
        <f t="shared" si="0"/>
        <v>0</v>
      </c>
      <c r="K147" s="189"/>
      <c r="L147" s="104"/>
      <c r="M147" s="190" t="s">
        <v>1</v>
      </c>
      <c r="N147" s="191" t="s">
        <v>34</v>
      </c>
      <c r="O147" s="192">
        <v>0.131</v>
      </c>
      <c r="P147" s="192">
        <f t="shared" si="1"/>
        <v>6.3404</v>
      </c>
      <c r="Q147" s="192">
        <v>0</v>
      </c>
      <c r="R147" s="192">
        <f t="shared" si="2"/>
        <v>0</v>
      </c>
      <c r="S147" s="192">
        <v>0</v>
      </c>
      <c r="T147" s="193">
        <f t="shared" si="3"/>
        <v>0</v>
      </c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R147" s="194" t="s">
        <v>144</v>
      </c>
      <c r="AT147" s="194" t="s">
        <v>140</v>
      </c>
      <c r="AU147" s="194" t="s">
        <v>79</v>
      </c>
      <c r="AY147" s="96" t="s">
        <v>138</v>
      </c>
      <c r="BE147" s="195">
        <f t="shared" si="4"/>
        <v>0</v>
      </c>
      <c r="BF147" s="195">
        <f t="shared" si="5"/>
        <v>0</v>
      </c>
      <c r="BG147" s="195">
        <f t="shared" si="6"/>
        <v>0</v>
      </c>
      <c r="BH147" s="195">
        <f t="shared" si="7"/>
        <v>0</v>
      </c>
      <c r="BI147" s="195">
        <f t="shared" si="8"/>
        <v>0</v>
      </c>
      <c r="BJ147" s="96" t="s">
        <v>77</v>
      </c>
      <c r="BK147" s="195">
        <f t="shared" si="9"/>
        <v>0</v>
      </c>
      <c r="BL147" s="96" t="s">
        <v>144</v>
      </c>
      <c r="BM147" s="194" t="s">
        <v>161</v>
      </c>
    </row>
    <row r="148" spans="1:65" s="106" customFormat="1" ht="16.5" customHeight="1">
      <c r="A148" s="103"/>
      <c r="B148" s="104"/>
      <c r="C148" s="183" t="s">
        <v>162</v>
      </c>
      <c r="D148" s="183" t="s">
        <v>140</v>
      </c>
      <c r="E148" s="184" t="s">
        <v>163</v>
      </c>
      <c r="F148" s="185" t="s">
        <v>164</v>
      </c>
      <c r="G148" s="186" t="s">
        <v>143</v>
      </c>
      <c r="H148" s="187">
        <v>48.4</v>
      </c>
      <c r="I148" s="80"/>
      <c r="J148" s="188">
        <f t="shared" si="0"/>
        <v>0</v>
      </c>
      <c r="K148" s="189"/>
      <c r="L148" s="104"/>
      <c r="M148" s="190" t="s">
        <v>1</v>
      </c>
      <c r="N148" s="191" t="s">
        <v>34</v>
      </c>
      <c r="O148" s="192">
        <v>0.852</v>
      </c>
      <c r="P148" s="192">
        <f t="shared" si="1"/>
        <v>41.236799999999995</v>
      </c>
      <c r="Q148" s="192">
        <v>0</v>
      </c>
      <c r="R148" s="192">
        <f t="shared" si="2"/>
        <v>0</v>
      </c>
      <c r="S148" s="192">
        <v>0</v>
      </c>
      <c r="T148" s="193">
        <f t="shared" si="3"/>
        <v>0</v>
      </c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R148" s="194" t="s">
        <v>144</v>
      </c>
      <c r="AT148" s="194" t="s">
        <v>140</v>
      </c>
      <c r="AU148" s="194" t="s">
        <v>79</v>
      </c>
      <c r="AY148" s="96" t="s">
        <v>138</v>
      </c>
      <c r="BE148" s="195">
        <f t="shared" si="4"/>
        <v>0</v>
      </c>
      <c r="BF148" s="195">
        <f t="shared" si="5"/>
        <v>0</v>
      </c>
      <c r="BG148" s="195">
        <f t="shared" si="6"/>
        <v>0</v>
      </c>
      <c r="BH148" s="195">
        <f t="shared" si="7"/>
        <v>0</v>
      </c>
      <c r="BI148" s="195">
        <f t="shared" si="8"/>
        <v>0</v>
      </c>
      <c r="BJ148" s="96" t="s">
        <v>77</v>
      </c>
      <c r="BK148" s="195">
        <f t="shared" si="9"/>
        <v>0</v>
      </c>
      <c r="BL148" s="96" t="s">
        <v>144</v>
      </c>
      <c r="BM148" s="194" t="s">
        <v>165</v>
      </c>
    </row>
    <row r="149" spans="1:65" s="106" customFormat="1" ht="21.75" customHeight="1">
      <c r="A149" s="103"/>
      <c r="B149" s="104"/>
      <c r="C149" s="183" t="s">
        <v>166</v>
      </c>
      <c r="D149" s="183" t="s">
        <v>140</v>
      </c>
      <c r="E149" s="184" t="s">
        <v>167</v>
      </c>
      <c r="F149" s="185" t="s">
        <v>168</v>
      </c>
      <c r="G149" s="186" t="s">
        <v>143</v>
      </c>
      <c r="H149" s="187">
        <v>28.23</v>
      </c>
      <c r="I149" s="80"/>
      <c r="J149" s="188">
        <f t="shared" si="0"/>
        <v>0</v>
      </c>
      <c r="K149" s="189"/>
      <c r="L149" s="104"/>
      <c r="M149" s="190" t="s">
        <v>1</v>
      </c>
      <c r="N149" s="191" t="s">
        <v>34</v>
      </c>
      <c r="O149" s="192">
        <v>0.087</v>
      </c>
      <c r="P149" s="192">
        <f t="shared" si="1"/>
        <v>2.45601</v>
      </c>
      <c r="Q149" s="192">
        <v>0</v>
      </c>
      <c r="R149" s="192">
        <f t="shared" si="2"/>
        <v>0</v>
      </c>
      <c r="S149" s="192">
        <v>0</v>
      </c>
      <c r="T149" s="193">
        <f t="shared" si="3"/>
        <v>0</v>
      </c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R149" s="194" t="s">
        <v>144</v>
      </c>
      <c r="AT149" s="194" t="s">
        <v>140</v>
      </c>
      <c r="AU149" s="194" t="s">
        <v>79</v>
      </c>
      <c r="AY149" s="96" t="s">
        <v>138</v>
      </c>
      <c r="BE149" s="195">
        <f t="shared" si="4"/>
        <v>0</v>
      </c>
      <c r="BF149" s="195">
        <f t="shared" si="5"/>
        <v>0</v>
      </c>
      <c r="BG149" s="195">
        <f t="shared" si="6"/>
        <v>0</v>
      </c>
      <c r="BH149" s="195">
        <f t="shared" si="7"/>
        <v>0</v>
      </c>
      <c r="BI149" s="195">
        <f t="shared" si="8"/>
        <v>0</v>
      </c>
      <c r="BJ149" s="96" t="s">
        <v>77</v>
      </c>
      <c r="BK149" s="195">
        <f t="shared" si="9"/>
        <v>0</v>
      </c>
      <c r="BL149" s="96" t="s">
        <v>144</v>
      </c>
      <c r="BM149" s="194" t="s">
        <v>169</v>
      </c>
    </row>
    <row r="150" spans="1:65" s="106" customFormat="1" ht="21.75" customHeight="1">
      <c r="A150" s="103"/>
      <c r="B150" s="104"/>
      <c r="C150" s="183" t="s">
        <v>170</v>
      </c>
      <c r="D150" s="183" t="s">
        <v>140</v>
      </c>
      <c r="E150" s="184" t="s">
        <v>171</v>
      </c>
      <c r="F150" s="185" t="s">
        <v>172</v>
      </c>
      <c r="G150" s="186" t="s">
        <v>143</v>
      </c>
      <c r="H150" s="187">
        <v>1129.2</v>
      </c>
      <c r="I150" s="80"/>
      <c r="J150" s="188">
        <f t="shared" si="0"/>
        <v>0</v>
      </c>
      <c r="K150" s="189"/>
      <c r="L150" s="104"/>
      <c r="M150" s="190" t="s">
        <v>1</v>
      </c>
      <c r="N150" s="191" t="s">
        <v>34</v>
      </c>
      <c r="O150" s="192">
        <v>0.005</v>
      </c>
      <c r="P150" s="192">
        <f t="shared" si="1"/>
        <v>5.646</v>
      </c>
      <c r="Q150" s="192">
        <v>0</v>
      </c>
      <c r="R150" s="192">
        <f t="shared" si="2"/>
        <v>0</v>
      </c>
      <c r="S150" s="192">
        <v>0</v>
      </c>
      <c r="T150" s="193">
        <f t="shared" si="3"/>
        <v>0</v>
      </c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R150" s="194" t="s">
        <v>144</v>
      </c>
      <c r="AT150" s="194" t="s">
        <v>140</v>
      </c>
      <c r="AU150" s="194" t="s">
        <v>79</v>
      </c>
      <c r="AY150" s="96" t="s">
        <v>138</v>
      </c>
      <c r="BE150" s="195">
        <f t="shared" si="4"/>
        <v>0</v>
      </c>
      <c r="BF150" s="195">
        <f t="shared" si="5"/>
        <v>0</v>
      </c>
      <c r="BG150" s="195">
        <f t="shared" si="6"/>
        <v>0</v>
      </c>
      <c r="BH150" s="195">
        <f t="shared" si="7"/>
        <v>0</v>
      </c>
      <c r="BI150" s="195">
        <f t="shared" si="8"/>
        <v>0</v>
      </c>
      <c r="BJ150" s="96" t="s">
        <v>77</v>
      </c>
      <c r="BK150" s="195">
        <f t="shared" si="9"/>
        <v>0</v>
      </c>
      <c r="BL150" s="96" t="s">
        <v>144</v>
      </c>
      <c r="BM150" s="194" t="s">
        <v>173</v>
      </c>
    </row>
    <row r="151" spans="1:65" s="106" customFormat="1" ht="16.5" customHeight="1">
      <c r="A151" s="103"/>
      <c r="B151" s="104"/>
      <c r="C151" s="183" t="s">
        <v>174</v>
      </c>
      <c r="D151" s="183" t="s">
        <v>140</v>
      </c>
      <c r="E151" s="184" t="s">
        <v>175</v>
      </c>
      <c r="F151" s="185" t="s">
        <v>176</v>
      </c>
      <c r="G151" s="186" t="s">
        <v>143</v>
      </c>
      <c r="H151" s="187">
        <v>28.23</v>
      </c>
      <c r="I151" s="80"/>
      <c r="J151" s="188">
        <f t="shared" si="0"/>
        <v>0</v>
      </c>
      <c r="K151" s="189"/>
      <c r="L151" s="104"/>
      <c r="M151" s="190" t="s">
        <v>1</v>
      </c>
      <c r="N151" s="191" t="s">
        <v>34</v>
      </c>
      <c r="O151" s="192">
        <v>0.009</v>
      </c>
      <c r="P151" s="192">
        <f t="shared" si="1"/>
        <v>0.25406999999999996</v>
      </c>
      <c r="Q151" s="192">
        <v>0</v>
      </c>
      <c r="R151" s="192">
        <f t="shared" si="2"/>
        <v>0</v>
      </c>
      <c r="S151" s="192">
        <v>0</v>
      </c>
      <c r="T151" s="193">
        <f t="shared" si="3"/>
        <v>0</v>
      </c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R151" s="194" t="s">
        <v>144</v>
      </c>
      <c r="AT151" s="194" t="s">
        <v>140</v>
      </c>
      <c r="AU151" s="194" t="s">
        <v>79</v>
      </c>
      <c r="AY151" s="96" t="s">
        <v>138</v>
      </c>
      <c r="BE151" s="195">
        <f t="shared" si="4"/>
        <v>0</v>
      </c>
      <c r="BF151" s="195">
        <f t="shared" si="5"/>
        <v>0</v>
      </c>
      <c r="BG151" s="195">
        <f t="shared" si="6"/>
        <v>0</v>
      </c>
      <c r="BH151" s="195">
        <f t="shared" si="7"/>
        <v>0</v>
      </c>
      <c r="BI151" s="195">
        <f t="shared" si="8"/>
        <v>0</v>
      </c>
      <c r="BJ151" s="96" t="s">
        <v>77</v>
      </c>
      <c r="BK151" s="195">
        <f t="shared" si="9"/>
        <v>0</v>
      </c>
      <c r="BL151" s="96" t="s">
        <v>144</v>
      </c>
      <c r="BM151" s="194" t="s">
        <v>177</v>
      </c>
    </row>
    <row r="152" spans="1:65" s="106" customFormat="1" ht="16.5" customHeight="1">
      <c r="A152" s="103"/>
      <c r="B152" s="104"/>
      <c r="C152" s="183" t="s">
        <v>178</v>
      </c>
      <c r="D152" s="183" t="s">
        <v>140</v>
      </c>
      <c r="E152" s="184" t="s">
        <v>179</v>
      </c>
      <c r="F152" s="185" t="s">
        <v>180</v>
      </c>
      <c r="G152" s="186" t="s">
        <v>181</v>
      </c>
      <c r="H152" s="187">
        <v>60.98</v>
      </c>
      <c r="I152" s="80"/>
      <c r="J152" s="188">
        <f t="shared" si="0"/>
        <v>0</v>
      </c>
      <c r="K152" s="189"/>
      <c r="L152" s="104"/>
      <c r="M152" s="190" t="s">
        <v>1</v>
      </c>
      <c r="N152" s="191" t="s">
        <v>34</v>
      </c>
      <c r="O152" s="192">
        <v>0</v>
      </c>
      <c r="P152" s="192">
        <f t="shared" si="1"/>
        <v>0</v>
      </c>
      <c r="Q152" s="192">
        <v>0</v>
      </c>
      <c r="R152" s="192">
        <f t="shared" si="2"/>
        <v>0</v>
      </c>
      <c r="S152" s="192">
        <v>0</v>
      </c>
      <c r="T152" s="193">
        <f t="shared" si="3"/>
        <v>0</v>
      </c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R152" s="194" t="s">
        <v>144</v>
      </c>
      <c r="AT152" s="194" t="s">
        <v>140</v>
      </c>
      <c r="AU152" s="194" t="s">
        <v>79</v>
      </c>
      <c r="AY152" s="96" t="s">
        <v>138</v>
      </c>
      <c r="BE152" s="195">
        <f t="shared" si="4"/>
        <v>0</v>
      </c>
      <c r="BF152" s="195">
        <f t="shared" si="5"/>
        <v>0</v>
      </c>
      <c r="BG152" s="195">
        <f t="shared" si="6"/>
        <v>0</v>
      </c>
      <c r="BH152" s="195">
        <f t="shared" si="7"/>
        <v>0</v>
      </c>
      <c r="BI152" s="195">
        <f t="shared" si="8"/>
        <v>0</v>
      </c>
      <c r="BJ152" s="96" t="s">
        <v>77</v>
      </c>
      <c r="BK152" s="195">
        <f t="shared" si="9"/>
        <v>0</v>
      </c>
      <c r="BL152" s="96" t="s">
        <v>144</v>
      </c>
      <c r="BM152" s="194" t="s">
        <v>182</v>
      </c>
    </row>
    <row r="153" spans="1:65" s="106" customFormat="1" ht="16.5" customHeight="1">
      <c r="A153" s="103"/>
      <c r="B153" s="104"/>
      <c r="C153" s="183" t="s">
        <v>183</v>
      </c>
      <c r="D153" s="183" t="s">
        <v>140</v>
      </c>
      <c r="E153" s="184" t="s">
        <v>184</v>
      </c>
      <c r="F153" s="185" t="s">
        <v>185</v>
      </c>
      <c r="G153" s="186" t="s">
        <v>186</v>
      </c>
      <c r="H153" s="187">
        <v>242</v>
      </c>
      <c r="I153" s="80"/>
      <c r="J153" s="188">
        <f t="shared" si="0"/>
        <v>0</v>
      </c>
      <c r="K153" s="189"/>
      <c r="L153" s="104"/>
      <c r="M153" s="190" t="s">
        <v>1</v>
      </c>
      <c r="N153" s="191" t="s">
        <v>34</v>
      </c>
      <c r="O153" s="192">
        <v>0.067</v>
      </c>
      <c r="P153" s="192">
        <f t="shared" si="1"/>
        <v>16.214000000000002</v>
      </c>
      <c r="Q153" s="192">
        <v>0</v>
      </c>
      <c r="R153" s="192">
        <f t="shared" si="2"/>
        <v>0</v>
      </c>
      <c r="S153" s="192">
        <v>0</v>
      </c>
      <c r="T153" s="193">
        <f t="shared" si="3"/>
        <v>0</v>
      </c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R153" s="194" t="s">
        <v>144</v>
      </c>
      <c r="AT153" s="194" t="s">
        <v>140</v>
      </c>
      <c r="AU153" s="194" t="s">
        <v>79</v>
      </c>
      <c r="AY153" s="96" t="s">
        <v>138</v>
      </c>
      <c r="BE153" s="195">
        <f t="shared" si="4"/>
        <v>0</v>
      </c>
      <c r="BF153" s="195">
        <f t="shared" si="5"/>
        <v>0</v>
      </c>
      <c r="BG153" s="195">
        <f t="shared" si="6"/>
        <v>0</v>
      </c>
      <c r="BH153" s="195">
        <f t="shared" si="7"/>
        <v>0</v>
      </c>
      <c r="BI153" s="195">
        <f t="shared" si="8"/>
        <v>0</v>
      </c>
      <c r="BJ153" s="96" t="s">
        <v>77</v>
      </c>
      <c r="BK153" s="195">
        <f t="shared" si="9"/>
        <v>0</v>
      </c>
      <c r="BL153" s="96" t="s">
        <v>144</v>
      </c>
      <c r="BM153" s="194" t="s">
        <v>187</v>
      </c>
    </row>
    <row r="154" spans="1:65" s="106" customFormat="1" ht="21.75" customHeight="1">
      <c r="A154" s="103"/>
      <c r="B154" s="104"/>
      <c r="C154" s="183" t="s">
        <v>188</v>
      </c>
      <c r="D154" s="183" t="s">
        <v>140</v>
      </c>
      <c r="E154" s="184" t="s">
        <v>189</v>
      </c>
      <c r="F154" s="185" t="s">
        <v>190</v>
      </c>
      <c r="G154" s="186" t="s">
        <v>186</v>
      </c>
      <c r="H154" s="187">
        <v>242</v>
      </c>
      <c r="I154" s="80"/>
      <c r="J154" s="188">
        <f t="shared" si="0"/>
        <v>0</v>
      </c>
      <c r="K154" s="189"/>
      <c r="L154" s="104"/>
      <c r="M154" s="190" t="s">
        <v>1</v>
      </c>
      <c r="N154" s="191" t="s">
        <v>34</v>
      </c>
      <c r="O154" s="192">
        <v>0.087</v>
      </c>
      <c r="P154" s="192">
        <f t="shared" si="1"/>
        <v>21.054</v>
      </c>
      <c r="Q154" s="192">
        <v>0</v>
      </c>
      <c r="R154" s="192">
        <f t="shared" si="2"/>
        <v>0</v>
      </c>
      <c r="S154" s="192">
        <v>0</v>
      </c>
      <c r="T154" s="193">
        <f t="shared" si="3"/>
        <v>0</v>
      </c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R154" s="194" t="s">
        <v>144</v>
      </c>
      <c r="AT154" s="194" t="s">
        <v>140</v>
      </c>
      <c r="AU154" s="194" t="s">
        <v>79</v>
      </c>
      <c r="AY154" s="96" t="s">
        <v>138</v>
      </c>
      <c r="BE154" s="195">
        <f t="shared" si="4"/>
        <v>0</v>
      </c>
      <c r="BF154" s="195">
        <f t="shared" si="5"/>
        <v>0</v>
      </c>
      <c r="BG154" s="195">
        <f t="shared" si="6"/>
        <v>0</v>
      </c>
      <c r="BH154" s="195">
        <f t="shared" si="7"/>
        <v>0</v>
      </c>
      <c r="BI154" s="195">
        <f t="shared" si="8"/>
        <v>0</v>
      </c>
      <c r="BJ154" s="96" t="s">
        <v>77</v>
      </c>
      <c r="BK154" s="195">
        <f t="shared" si="9"/>
        <v>0</v>
      </c>
      <c r="BL154" s="96" t="s">
        <v>144</v>
      </c>
      <c r="BM154" s="194" t="s">
        <v>191</v>
      </c>
    </row>
    <row r="155" spans="1:65" s="106" customFormat="1" ht="16.5" customHeight="1">
      <c r="A155" s="103"/>
      <c r="B155" s="104"/>
      <c r="C155" s="196" t="s">
        <v>192</v>
      </c>
      <c r="D155" s="196" t="s">
        <v>193</v>
      </c>
      <c r="E155" s="197" t="s">
        <v>194</v>
      </c>
      <c r="F155" s="198" t="s">
        <v>195</v>
      </c>
      <c r="G155" s="199" t="s">
        <v>196</v>
      </c>
      <c r="H155" s="200">
        <v>36.3</v>
      </c>
      <c r="I155" s="81"/>
      <c r="J155" s="201">
        <f t="shared" si="0"/>
        <v>0</v>
      </c>
      <c r="K155" s="202"/>
      <c r="L155" s="203"/>
      <c r="M155" s="204" t="s">
        <v>1</v>
      </c>
      <c r="N155" s="205" t="s">
        <v>34</v>
      </c>
      <c r="O155" s="192">
        <v>0</v>
      </c>
      <c r="P155" s="192">
        <f t="shared" si="1"/>
        <v>0</v>
      </c>
      <c r="Q155" s="192">
        <v>0.001</v>
      </c>
      <c r="R155" s="192">
        <f t="shared" si="2"/>
        <v>0.0363</v>
      </c>
      <c r="S155" s="192">
        <v>0</v>
      </c>
      <c r="T155" s="193">
        <f t="shared" si="3"/>
        <v>0</v>
      </c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R155" s="194" t="s">
        <v>166</v>
      </c>
      <c r="AT155" s="194" t="s">
        <v>193</v>
      </c>
      <c r="AU155" s="194" t="s">
        <v>79</v>
      </c>
      <c r="AY155" s="96" t="s">
        <v>138</v>
      </c>
      <c r="BE155" s="195">
        <f t="shared" si="4"/>
        <v>0</v>
      </c>
      <c r="BF155" s="195">
        <f t="shared" si="5"/>
        <v>0</v>
      </c>
      <c r="BG155" s="195">
        <f t="shared" si="6"/>
        <v>0</v>
      </c>
      <c r="BH155" s="195">
        <f t="shared" si="7"/>
        <v>0</v>
      </c>
      <c r="BI155" s="195">
        <f t="shared" si="8"/>
        <v>0</v>
      </c>
      <c r="BJ155" s="96" t="s">
        <v>77</v>
      </c>
      <c r="BK155" s="195">
        <f t="shared" si="9"/>
        <v>0</v>
      </c>
      <c r="BL155" s="96" t="s">
        <v>144</v>
      </c>
      <c r="BM155" s="194" t="s">
        <v>197</v>
      </c>
    </row>
    <row r="156" spans="2:63" s="170" customFormat="1" ht="22.9" customHeight="1">
      <c r="B156" s="171"/>
      <c r="D156" s="172" t="s">
        <v>68</v>
      </c>
      <c r="E156" s="181" t="s">
        <v>79</v>
      </c>
      <c r="F156" s="181" t="s">
        <v>198</v>
      </c>
      <c r="J156" s="182">
        <f>BK156</f>
        <v>0</v>
      </c>
      <c r="L156" s="171"/>
      <c r="M156" s="175"/>
      <c r="N156" s="176"/>
      <c r="O156" s="176"/>
      <c r="P156" s="177">
        <f>SUM(P157:P173)</f>
        <v>116.16098999999998</v>
      </c>
      <c r="Q156" s="176"/>
      <c r="R156" s="177">
        <f>SUM(R157:R173)</f>
        <v>111.20248199999999</v>
      </c>
      <c r="S156" s="176"/>
      <c r="T156" s="178">
        <f>SUM(T157:T173)</f>
        <v>0</v>
      </c>
      <c r="AR156" s="172" t="s">
        <v>77</v>
      </c>
      <c r="AT156" s="179" t="s">
        <v>68</v>
      </c>
      <c r="AU156" s="179" t="s">
        <v>77</v>
      </c>
      <c r="AY156" s="172" t="s">
        <v>138</v>
      </c>
      <c r="BK156" s="180">
        <f>SUM(BK157:BK173)</f>
        <v>0</v>
      </c>
    </row>
    <row r="157" spans="1:65" s="106" customFormat="1" ht="16.5" customHeight="1">
      <c r="A157" s="103"/>
      <c r="B157" s="104"/>
      <c r="C157" s="183" t="s">
        <v>8</v>
      </c>
      <c r="D157" s="183" t="s">
        <v>140</v>
      </c>
      <c r="E157" s="184" t="s">
        <v>199</v>
      </c>
      <c r="F157" s="185" t="s">
        <v>200</v>
      </c>
      <c r="G157" s="186" t="s">
        <v>143</v>
      </c>
      <c r="H157" s="187">
        <v>37.42</v>
      </c>
      <c r="I157" s="80"/>
      <c r="J157" s="188">
        <f aca="true" t="shared" si="10" ref="J157:J173">ROUND(I157*H157,2)</f>
        <v>0</v>
      </c>
      <c r="K157" s="189"/>
      <c r="L157" s="104"/>
      <c r="M157" s="190" t="s">
        <v>1</v>
      </c>
      <c r="N157" s="191" t="s">
        <v>34</v>
      </c>
      <c r="O157" s="192">
        <v>1.025</v>
      </c>
      <c r="P157" s="192">
        <f aca="true" t="shared" si="11" ref="P157:P173">O157*H157</f>
        <v>38.3555</v>
      </c>
      <c r="Q157" s="192">
        <v>2.16</v>
      </c>
      <c r="R157" s="192">
        <f aca="true" t="shared" si="12" ref="R157:R173">Q157*H157</f>
        <v>80.8272</v>
      </c>
      <c r="S157" s="192">
        <v>0</v>
      </c>
      <c r="T157" s="193">
        <f aca="true" t="shared" si="13" ref="T157:T173">S157*H157</f>
        <v>0</v>
      </c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R157" s="194" t="s">
        <v>144</v>
      </c>
      <c r="AT157" s="194" t="s">
        <v>140</v>
      </c>
      <c r="AU157" s="194" t="s">
        <v>79</v>
      </c>
      <c r="AY157" s="96" t="s">
        <v>138</v>
      </c>
      <c r="BE157" s="195">
        <f aca="true" t="shared" si="14" ref="BE157:BE173">IF(N157="základní",J157,0)</f>
        <v>0</v>
      </c>
      <c r="BF157" s="195">
        <f aca="true" t="shared" si="15" ref="BF157:BF173">IF(N157="snížená",J157,0)</f>
        <v>0</v>
      </c>
      <c r="BG157" s="195">
        <f aca="true" t="shared" si="16" ref="BG157:BG173">IF(N157="zákl. přenesená",J157,0)</f>
        <v>0</v>
      </c>
      <c r="BH157" s="195">
        <f aca="true" t="shared" si="17" ref="BH157:BH173">IF(N157="sníž. přenesená",J157,0)</f>
        <v>0</v>
      </c>
      <c r="BI157" s="195">
        <f aca="true" t="shared" si="18" ref="BI157:BI173">IF(N157="nulová",J157,0)</f>
        <v>0</v>
      </c>
      <c r="BJ157" s="96" t="s">
        <v>77</v>
      </c>
      <c r="BK157" s="195">
        <f aca="true" t="shared" si="19" ref="BK157:BK173">ROUND(I157*H157,2)</f>
        <v>0</v>
      </c>
      <c r="BL157" s="96" t="s">
        <v>144</v>
      </c>
      <c r="BM157" s="194" t="s">
        <v>201</v>
      </c>
    </row>
    <row r="158" spans="1:65" s="106" customFormat="1" ht="16.5" customHeight="1">
      <c r="A158" s="103"/>
      <c r="B158" s="104"/>
      <c r="C158" s="183" t="s">
        <v>202</v>
      </c>
      <c r="D158" s="183" t="s">
        <v>140</v>
      </c>
      <c r="E158" s="184" t="s">
        <v>203</v>
      </c>
      <c r="F158" s="185" t="s">
        <v>204</v>
      </c>
      <c r="G158" s="186" t="s">
        <v>143</v>
      </c>
      <c r="H158" s="187">
        <v>0.83</v>
      </c>
      <c r="I158" s="80"/>
      <c r="J158" s="188">
        <f t="shared" si="10"/>
        <v>0</v>
      </c>
      <c r="K158" s="189"/>
      <c r="L158" s="104"/>
      <c r="M158" s="190" t="s">
        <v>1</v>
      </c>
      <c r="N158" s="191" t="s">
        <v>34</v>
      </c>
      <c r="O158" s="192">
        <v>0.584</v>
      </c>
      <c r="P158" s="192">
        <f t="shared" si="11"/>
        <v>0.48471999999999993</v>
      </c>
      <c r="Q158" s="192">
        <v>2.25634</v>
      </c>
      <c r="R158" s="192">
        <f t="shared" si="12"/>
        <v>1.8727621999999997</v>
      </c>
      <c r="S158" s="192">
        <v>0</v>
      </c>
      <c r="T158" s="193">
        <f t="shared" si="13"/>
        <v>0</v>
      </c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R158" s="194" t="s">
        <v>144</v>
      </c>
      <c r="AT158" s="194" t="s">
        <v>140</v>
      </c>
      <c r="AU158" s="194" t="s">
        <v>79</v>
      </c>
      <c r="AY158" s="96" t="s">
        <v>138</v>
      </c>
      <c r="BE158" s="195">
        <f t="shared" si="14"/>
        <v>0</v>
      </c>
      <c r="BF158" s="195">
        <f t="shared" si="15"/>
        <v>0</v>
      </c>
      <c r="BG158" s="195">
        <f t="shared" si="16"/>
        <v>0</v>
      </c>
      <c r="BH158" s="195">
        <f t="shared" si="17"/>
        <v>0</v>
      </c>
      <c r="BI158" s="195">
        <f t="shared" si="18"/>
        <v>0</v>
      </c>
      <c r="BJ158" s="96" t="s">
        <v>77</v>
      </c>
      <c r="BK158" s="195">
        <f t="shared" si="19"/>
        <v>0</v>
      </c>
      <c r="BL158" s="96" t="s">
        <v>144</v>
      </c>
      <c r="BM158" s="194" t="s">
        <v>205</v>
      </c>
    </row>
    <row r="159" spans="1:65" s="106" customFormat="1" ht="16.5" customHeight="1">
      <c r="A159" s="103"/>
      <c r="B159" s="104"/>
      <c r="C159" s="183" t="s">
        <v>206</v>
      </c>
      <c r="D159" s="183" t="s">
        <v>140</v>
      </c>
      <c r="E159" s="184" t="s">
        <v>207</v>
      </c>
      <c r="F159" s="185" t="s">
        <v>208</v>
      </c>
      <c r="G159" s="186" t="s">
        <v>143</v>
      </c>
      <c r="H159" s="187">
        <v>0.67</v>
      </c>
      <c r="I159" s="80"/>
      <c r="J159" s="188">
        <f t="shared" si="10"/>
        <v>0</v>
      </c>
      <c r="K159" s="189"/>
      <c r="L159" s="104"/>
      <c r="M159" s="190" t="s">
        <v>1</v>
      </c>
      <c r="N159" s="191" t="s">
        <v>34</v>
      </c>
      <c r="O159" s="192">
        <v>0.629</v>
      </c>
      <c r="P159" s="192">
        <f t="shared" si="11"/>
        <v>0.42143</v>
      </c>
      <c r="Q159" s="192">
        <v>2.45329</v>
      </c>
      <c r="R159" s="192">
        <f t="shared" si="12"/>
        <v>1.6437043</v>
      </c>
      <c r="S159" s="192">
        <v>0</v>
      </c>
      <c r="T159" s="193">
        <f t="shared" si="13"/>
        <v>0</v>
      </c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R159" s="194" t="s">
        <v>144</v>
      </c>
      <c r="AT159" s="194" t="s">
        <v>140</v>
      </c>
      <c r="AU159" s="194" t="s">
        <v>79</v>
      </c>
      <c r="AY159" s="96" t="s">
        <v>138</v>
      </c>
      <c r="BE159" s="195">
        <f t="shared" si="14"/>
        <v>0</v>
      </c>
      <c r="BF159" s="195">
        <f t="shared" si="15"/>
        <v>0</v>
      </c>
      <c r="BG159" s="195">
        <f t="shared" si="16"/>
        <v>0</v>
      </c>
      <c r="BH159" s="195">
        <f t="shared" si="17"/>
        <v>0</v>
      </c>
      <c r="BI159" s="195">
        <f t="shared" si="18"/>
        <v>0</v>
      </c>
      <c r="BJ159" s="96" t="s">
        <v>77</v>
      </c>
      <c r="BK159" s="195">
        <f t="shared" si="19"/>
        <v>0</v>
      </c>
      <c r="BL159" s="96" t="s">
        <v>144</v>
      </c>
      <c r="BM159" s="194" t="s">
        <v>209</v>
      </c>
    </row>
    <row r="160" spans="1:65" s="106" customFormat="1" ht="16.5" customHeight="1">
      <c r="A160" s="103"/>
      <c r="B160" s="104"/>
      <c r="C160" s="183" t="s">
        <v>210</v>
      </c>
      <c r="D160" s="183" t="s">
        <v>140</v>
      </c>
      <c r="E160" s="184" t="s">
        <v>211</v>
      </c>
      <c r="F160" s="185" t="s">
        <v>212</v>
      </c>
      <c r="G160" s="186" t="s">
        <v>181</v>
      </c>
      <c r="H160" s="187">
        <v>0.02</v>
      </c>
      <c r="I160" s="80"/>
      <c r="J160" s="188">
        <f t="shared" si="10"/>
        <v>0</v>
      </c>
      <c r="K160" s="189"/>
      <c r="L160" s="104"/>
      <c r="M160" s="190" t="s">
        <v>1</v>
      </c>
      <c r="N160" s="191" t="s">
        <v>34</v>
      </c>
      <c r="O160" s="192">
        <v>15.231</v>
      </c>
      <c r="P160" s="192">
        <f t="shared" si="11"/>
        <v>0.30462</v>
      </c>
      <c r="Q160" s="192">
        <v>1.06277</v>
      </c>
      <c r="R160" s="192">
        <f t="shared" si="12"/>
        <v>0.0212554</v>
      </c>
      <c r="S160" s="192">
        <v>0</v>
      </c>
      <c r="T160" s="193">
        <f t="shared" si="13"/>
        <v>0</v>
      </c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R160" s="194" t="s">
        <v>144</v>
      </c>
      <c r="AT160" s="194" t="s">
        <v>140</v>
      </c>
      <c r="AU160" s="194" t="s">
        <v>79</v>
      </c>
      <c r="AY160" s="96" t="s">
        <v>138</v>
      </c>
      <c r="BE160" s="195">
        <f t="shared" si="14"/>
        <v>0</v>
      </c>
      <c r="BF160" s="195">
        <f t="shared" si="15"/>
        <v>0</v>
      </c>
      <c r="BG160" s="195">
        <f t="shared" si="16"/>
        <v>0</v>
      </c>
      <c r="BH160" s="195">
        <f t="shared" si="17"/>
        <v>0</v>
      </c>
      <c r="BI160" s="195">
        <f t="shared" si="18"/>
        <v>0</v>
      </c>
      <c r="BJ160" s="96" t="s">
        <v>77</v>
      </c>
      <c r="BK160" s="195">
        <f t="shared" si="19"/>
        <v>0</v>
      </c>
      <c r="BL160" s="96" t="s">
        <v>144</v>
      </c>
      <c r="BM160" s="194" t="s">
        <v>213</v>
      </c>
    </row>
    <row r="161" spans="1:65" s="106" customFormat="1" ht="16.5" customHeight="1">
      <c r="A161" s="103"/>
      <c r="B161" s="104"/>
      <c r="C161" s="183" t="s">
        <v>214</v>
      </c>
      <c r="D161" s="183" t="s">
        <v>140</v>
      </c>
      <c r="E161" s="184" t="s">
        <v>215</v>
      </c>
      <c r="F161" s="185" t="s">
        <v>216</v>
      </c>
      <c r="G161" s="186" t="s">
        <v>143</v>
      </c>
      <c r="H161" s="187">
        <v>1.71</v>
      </c>
      <c r="I161" s="80"/>
      <c r="J161" s="188">
        <f t="shared" si="10"/>
        <v>0</v>
      </c>
      <c r="K161" s="189"/>
      <c r="L161" s="104"/>
      <c r="M161" s="190" t="s">
        <v>1</v>
      </c>
      <c r="N161" s="191" t="s">
        <v>34</v>
      </c>
      <c r="O161" s="192">
        <v>0.584</v>
      </c>
      <c r="P161" s="192">
        <f t="shared" si="11"/>
        <v>0.99864</v>
      </c>
      <c r="Q161" s="192">
        <v>2.45329</v>
      </c>
      <c r="R161" s="192">
        <f t="shared" si="12"/>
        <v>4.1951259</v>
      </c>
      <c r="S161" s="192">
        <v>0</v>
      </c>
      <c r="T161" s="193">
        <f t="shared" si="13"/>
        <v>0</v>
      </c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R161" s="194" t="s">
        <v>144</v>
      </c>
      <c r="AT161" s="194" t="s">
        <v>140</v>
      </c>
      <c r="AU161" s="194" t="s">
        <v>79</v>
      </c>
      <c r="AY161" s="96" t="s">
        <v>138</v>
      </c>
      <c r="BE161" s="195">
        <f t="shared" si="14"/>
        <v>0</v>
      </c>
      <c r="BF161" s="195">
        <f t="shared" si="15"/>
        <v>0</v>
      </c>
      <c r="BG161" s="195">
        <f t="shared" si="16"/>
        <v>0</v>
      </c>
      <c r="BH161" s="195">
        <f t="shared" si="17"/>
        <v>0</v>
      </c>
      <c r="BI161" s="195">
        <f t="shared" si="18"/>
        <v>0</v>
      </c>
      <c r="BJ161" s="96" t="s">
        <v>77</v>
      </c>
      <c r="BK161" s="195">
        <f t="shared" si="19"/>
        <v>0</v>
      </c>
      <c r="BL161" s="96" t="s">
        <v>144</v>
      </c>
      <c r="BM161" s="194" t="s">
        <v>217</v>
      </c>
    </row>
    <row r="162" spans="1:65" s="106" customFormat="1" ht="21.75" customHeight="1">
      <c r="A162" s="103"/>
      <c r="B162" s="104"/>
      <c r="C162" s="183" t="s">
        <v>218</v>
      </c>
      <c r="D162" s="183" t="s">
        <v>140</v>
      </c>
      <c r="E162" s="184" t="s">
        <v>219</v>
      </c>
      <c r="F162" s="185" t="s">
        <v>220</v>
      </c>
      <c r="G162" s="186" t="s">
        <v>186</v>
      </c>
      <c r="H162" s="187">
        <v>3.51</v>
      </c>
      <c r="I162" s="80"/>
      <c r="J162" s="188">
        <f t="shared" si="10"/>
        <v>0</v>
      </c>
      <c r="K162" s="189"/>
      <c r="L162" s="104"/>
      <c r="M162" s="190" t="s">
        <v>1</v>
      </c>
      <c r="N162" s="191" t="s">
        <v>34</v>
      </c>
      <c r="O162" s="192">
        <v>1.21</v>
      </c>
      <c r="P162" s="192">
        <f t="shared" si="11"/>
        <v>4.2471</v>
      </c>
      <c r="Q162" s="192">
        <v>1.0146</v>
      </c>
      <c r="R162" s="192">
        <f t="shared" si="12"/>
        <v>3.5612459999999997</v>
      </c>
      <c r="S162" s="192">
        <v>0</v>
      </c>
      <c r="T162" s="193">
        <f t="shared" si="13"/>
        <v>0</v>
      </c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R162" s="194" t="s">
        <v>144</v>
      </c>
      <c r="AT162" s="194" t="s">
        <v>140</v>
      </c>
      <c r="AU162" s="194" t="s">
        <v>79</v>
      </c>
      <c r="AY162" s="96" t="s">
        <v>138</v>
      </c>
      <c r="BE162" s="195">
        <f t="shared" si="14"/>
        <v>0</v>
      </c>
      <c r="BF162" s="195">
        <f t="shared" si="15"/>
        <v>0</v>
      </c>
      <c r="BG162" s="195">
        <f t="shared" si="16"/>
        <v>0</v>
      </c>
      <c r="BH162" s="195">
        <f t="shared" si="17"/>
        <v>0</v>
      </c>
      <c r="BI162" s="195">
        <f t="shared" si="18"/>
        <v>0</v>
      </c>
      <c r="BJ162" s="96" t="s">
        <v>77</v>
      </c>
      <c r="BK162" s="195">
        <f t="shared" si="19"/>
        <v>0</v>
      </c>
      <c r="BL162" s="96" t="s">
        <v>144</v>
      </c>
      <c r="BM162" s="194" t="s">
        <v>221</v>
      </c>
    </row>
    <row r="163" spans="1:65" s="106" customFormat="1" ht="21.75" customHeight="1">
      <c r="A163" s="103"/>
      <c r="B163" s="104"/>
      <c r="C163" s="183" t="s">
        <v>7</v>
      </c>
      <c r="D163" s="183" t="s">
        <v>140</v>
      </c>
      <c r="E163" s="184" t="s">
        <v>222</v>
      </c>
      <c r="F163" s="185" t="s">
        <v>223</v>
      </c>
      <c r="G163" s="186" t="s">
        <v>181</v>
      </c>
      <c r="H163" s="187">
        <v>0.07</v>
      </c>
      <c r="I163" s="80"/>
      <c r="J163" s="188">
        <f t="shared" si="10"/>
        <v>0</v>
      </c>
      <c r="K163" s="189"/>
      <c r="L163" s="104"/>
      <c r="M163" s="190" t="s">
        <v>1</v>
      </c>
      <c r="N163" s="191" t="s">
        <v>34</v>
      </c>
      <c r="O163" s="192">
        <v>32.821</v>
      </c>
      <c r="P163" s="192">
        <f t="shared" si="11"/>
        <v>2.29747</v>
      </c>
      <c r="Q163" s="192">
        <v>1.06017</v>
      </c>
      <c r="R163" s="192">
        <f t="shared" si="12"/>
        <v>0.07421190000000001</v>
      </c>
      <c r="S163" s="192">
        <v>0</v>
      </c>
      <c r="T163" s="193">
        <f t="shared" si="13"/>
        <v>0</v>
      </c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R163" s="194" t="s">
        <v>144</v>
      </c>
      <c r="AT163" s="194" t="s">
        <v>140</v>
      </c>
      <c r="AU163" s="194" t="s">
        <v>79</v>
      </c>
      <c r="AY163" s="96" t="s">
        <v>138</v>
      </c>
      <c r="BE163" s="195">
        <f t="shared" si="14"/>
        <v>0</v>
      </c>
      <c r="BF163" s="195">
        <f t="shared" si="15"/>
        <v>0</v>
      </c>
      <c r="BG163" s="195">
        <f t="shared" si="16"/>
        <v>0</v>
      </c>
      <c r="BH163" s="195">
        <f t="shared" si="17"/>
        <v>0</v>
      </c>
      <c r="BI163" s="195">
        <f t="shared" si="18"/>
        <v>0</v>
      </c>
      <c r="BJ163" s="96" t="s">
        <v>77</v>
      </c>
      <c r="BK163" s="195">
        <f t="shared" si="19"/>
        <v>0</v>
      </c>
      <c r="BL163" s="96" t="s">
        <v>144</v>
      </c>
      <c r="BM163" s="194" t="s">
        <v>224</v>
      </c>
    </row>
    <row r="164" spans="1:65" s="106" customFormat="1" ht="21.75" customHeight="1">
      <c r="A164" s="103"/>
      <c r="B164" s="104"/>
      <c r="C164" s="183" t="s">
        <v>225</v>
      </c>
      <c r="D164" s="183" t="s">
        <v>140</v>
      </c>
      <c r="E164" s="184" t="s">
        <v>226</v>
      </c>
      <c r="F164" s="185" t="s">
        <v>227</v>
      </c>
      <c r="G164" s="186" t="s">
        <v>143</v>
      </c>
      <c r="H164" s="187">
        <v>2.15</v>
      </c>
      <c r="I164" s="80"/>
      <c r="J164" s="188">
        <f t="shared" si="10"/>
        <v>0</v>
      </c>
      <c r="K164" s="189"/>
      <c r="L164" s="104"/>
      <c r="M164" s="190" t="s">
        <v>1</v>
      </c>
      <c r="N164" s="191" t="s">
        <v>34</v>
      </c>
      <c r="O164" s="192">
        <v>0.737</v>
      </c>
      <c r="P164" s="192">
        <f t="shared" si="11"/>
        <v>1.58455</v>
      </c>
      <c r="Q164" s="192">
        <v>2.47461</v>
      </c>
      <c r="R164" s="192">
        <f t="shared" si="12"/>
        <v>5.3204115000000005</v>
      </c>
      <c r="S164" s="192">
        <v>0</v>
      </c>
      <c r="T164" s="193">
        <f t="shared" si="13"/>
        <v>0</v>
      </c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R164" s="194" t="s">
        <v>144</v>
      </c>
      <c r="AT164" s="194" t="s">
        <v>140</v>
      </c>
      <c r="AU164" s="194" t="s">
        <v>79</v>
      </c>
      <c r="AY164" s="96" t="s">
        <v>138</v>
      </c>
      <c r="BE164" s="195">
        <f t="shared" si="14"/>
        <v>0</v>
      </c>
      <c r="BF164" s="195">
        <f t="shared" si="15"/>
        <v>0</v>
      </c>
      <c r="BG164" s="195">
        <f t="shared" si="16"/>
        <v>0</v>
      </c>
      <c r="BH164" s="195">
        <f t="shared" si="17"/>
        <v>0</v>
      </c>
      <c r="BI164" s="195">
        <f t="shared" si="18"/>
        <v>0</v>
      </c>
      <c r="BJ164" s="96" t="s">
        <v>77</v>
      </c>
      <c r="BK164" s="195">
        <f t="shared" si="19"/>
        <v>0</v>
      </c>
      <c r="BL164" s="96" t="s">
        <v>144</v>
      </c>
      <c r="BM164" s="194" t="s">
        <v>228</v>
      </c>
    </row>
    <row r="165" spans="1:65" s="106" customFormat="1" ht="21.75" customHeight="1">
      <c r="A165" s="103"/>
      <c r="B165" s="104"/>
      <c r="C165" s="183" t="s">
        <v>229</v>
      </c>
      <c r="D165" s="183" t="s">
        <v>140</v>
      </c>
      <c r="E165" s="184" t="s">
        <v>230</v>
      </c>
      <c r="F165" s="185" t="s">
        <v>231</v>
      </c>
      <c r="G165" s="186" t="s">
        <v>143</v>
      </c>
      <c r="H165" s="187">
        <v>5.07</v>
      </c>
      <c r="I165" s="80"/>
      <c r="J165" s="188">
        <f t="shared" si="10"/>
        <v>0</v>
      </c>
      <c r="K165" s="189"/>
      <c r="L165" s="104"/>
      <c r="M165" s="190" t="s">
        <v>1</v>
      </c>
      <c r="N165" s="191" t="s">
        <v>34</v>
      </c>
      <c r="O165" s="192">
        <v>0.735</v>
      </c>
      <c r="P165" s="192">
        <f t="shared" si="11"/>
        <v>3.7264500000000003</v>
      </c>
      <c r="Q165" s="192">
        <v>2.4745</v>
      </c>
      <c r="R165" s="192">
        <f t="shared" si="12"/>
        <v>12.545715</v>
      </c>
      <c r="S165" s="192">
        <v>0</v>
      </c>
      <c r="T165" s="193">
        <f t="shared" si="13"/>
        <v>0</v>
      </c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R165" s="194" t="s">
        <v>144</v>
      </c>
      <c r="AT165" s="194" t="s">
        <v>140</v>
      </c>
      <c r="AU165" s="194" t="s">
        <v>79</v>
      </c>
      <c r="AY165" s="96" t="s">
        <v>138</v>
      </c>
      <c r="BE165" s="195">
        <f t="shared" si="14"/>
        <v>0</v>
      </c>
      <c r="BF165" s="195">
        <f t="shared" si="15"/>
        <v>0</v>
      </c>
      <c r="BG165" s="195">
        <f t="shared" si="16"/>
        <v>0</v>
      </c>
      <c r="BH165" s="195">
        <f t="shared" si="17"/>
        <v>0</v>
      </c>
      <c r="BI165" s="195">
        <f t="shared" si="18"/>
        <v>0</v>
      </c>
      <c r="BJ165" s="96" t="s">
        <v>77</v>
      </c>
      <c r="BK165" s="195">
        <f t="shared" si="19"/>
        <v>0</v>
      </c>
      <c r="BL165" s="96" t="s">
        <v>144</v>
      </c>
      <c r="BM165" s="194" t="s">
        <v>232</v>
      </c>
    </row>
    <row r="166" spans="1:65" s="106" customFormat="1" ht="16.5" customHeight="1">
      <c r="A166" s="103"/>
      <c r="B166" s="104"/>
      <c r="C166" s="183" t="s">
        <v>233</v>
      </c>
      <c r="D166" s="183" t="s">
        <v>140</v>
      </c>
      <c r="E166" s="184" t="s">
        <v>234</v>
      </c>
      <c r="F166" s="185" t="s">
        <v>235</v>
      </c>
      <c r="G166" s="186" t="s">
        <v>186</v>
      </c>
      <c r="H166" s="187">
        <v>5.36</v>
      </c>
      <c r="I166" s="80"/>
      <c r="J166" s="188">
        <f t="shared" si="10"/>
        <v>0</v>
      </c>
      <c r="K166" s="189"/>
      <c r="L166" s="104"/>
      <c r="M166" s="190" t="s">
        <v>1</v>
      </c>
      <c r="N166" s="191" t="s">
        <v>34</v>
      </c>
      <c r="O166" s="192">
        <v>0.3</v>
      </c>
      <c r="P166" s="192">
        <f t="shared" si="11"/>
        <v>1.608</v>
      </c>
      <c r="Q166" s="192">
        <v>0.00247</v>
      </c>
      <c r="R166" s="192">
        <f t="shared" si="12"/>
        <v>0.013239200000000001</v>
      </c>
      <c r="S166" s="192">
        <v>0</v>
      </c>
      <c r="T166" s="193">
        <f t="shared" si="13"/>
        <v>0</v>
      </c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R166" s="194" t="s">
        <v>144</v>
      </c>
      <c r="AT166" s="194" t="s">
        <v>140</v>
      </c>
      <c r="AU166" s="194" t="s">
        <v>79</v>
      </c>
      <c r="AY166" s="96" t="s">
        <v>138</v>
      </c>
      <c r="BE166" s="195">
        <f t="shared" si="14"/>
        <v>0</v>
      </c>
      <c r="BF166" s="195">
        <f t="shared" si="15"/>
        <v>0</v>
      </c>
      <c r="BG166" s="195">
        <f t="shared" si="16"/>
        <v>0</v>
      </c>
      <c r="BH166" s="195">
        <f t="shared" si="17"/>
        <v>0</v>
      </c>
      <c r="BI166" s="195">
        <f t="shared" si="18"/>
        <v>0</v>
      </c>
      <c r="BJ166" s="96" t="s">
        <v>77</v>
      </c>
      <c r="BK166" s="195">
        <f t="shared" si="19"/>
        <v>0</v>
      </c>
      <c r="BL166" s="96" t="s">
        <v>144</v>
      </c>
      <c r="BM166" s="194" t="s">
        <v>236</v>
      </c>
    </row>
    <row r="167" spans="1:65" s="106" customFormat="1" ht="16.5" customHeight="1">
      <c r="A167" s="103"/>
      <c r="B167" s="104"/>
      <c r="C167" s="183" t="s">
        <v>237</v>
      </c>
      <c r="D167" s="183" t="s">
        <v>140</v>
      </c>
      <c r="E167" s="184" t="s">
        <v>238</v>
      </c>
      <c r="F167" s="185" t="s">
        <v>239</v>
      </c>
      <c r="G167" s="186" t="s">
        <v>186</v>
      </c>
      <c r="H167" s="187">
        <v>5.36</v>
      </c>
      <c r="I167" s="80"/>
      <c r="J167" s="188">
        <f t="shared" si="10"/>
        <v>0</v>
      </c>
      <c r="K167" s="189"/>
      <c r="L167" s="104"/>
      <c r="M167" s="190" t="s">
        <v>1</v>
      </c>
      <c r="N167" s="191" t="s">
        <v>34</v>
      </c>
      <c r="O167" s="192">
        <v>0.152</v>
      </c>
      <c r="P167" s="192">
        <f t="shared" si="11"/>
        <v>0.81472</v>
      </c>
      <c r="Q167" s="192">
        <v>0</v>
      </c>
      <c r="R167" s="192">
        <f t="shared" si="12"/>
        <v>0</v>
      </c>
      <c r="S167" s="192">
        <v>0</v>
      </c>
      <c r="T167" s="193">
        <f t="shared" si="13"/>
        <v>0</v>
      </c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R167" s="194" t="s">
        <v>144</v>
      </c>
      <c r="AT167" s="194" t="s">
        <v>140</v>
      </c>
      <c r="AU167" s="194" t="s">
        <v>79</v>
      </c>
      <c r="AY167" s="96" t="s">
        <v>138</v>
      </c>
      <c r="BE167" s="195">
        <f t="shared" si="14"/>
        <v>0</v>
      </c>
      <c r="BF167" s="195">
        <f t="shared" si="15"/>
        <v>0</v>
      </c>
      <c r="BG167" s="195">
        <f t="shared" si="16"/>
        <v>0</v>
      </c>
      <c r="BH167" s="195">
        <f t="shared" si="17"/>
        <v>0</v>
      </c>
      <c r="BI167" s="195">
        <f t="shared" si="18"/>
        <v>0</v>
      </c>
      <c r="BJ167" s="96" t="s">
        <v>77</v>
      </c>
      <c r="BK167" s="195">
        <f t="shared" si="19"/>
        <v>0</v>
      </c>
      <c r="BL167" s="96" t="s">
        <v>144</v>
      </c>
      <c r="BM167" s="194" t="s">
        <v>240</v>
      </c>
    </row>
    <row r="168" spans="1:65" s="106" customFormat="1" ht="16.5" customHeight="1">
      <c r="A168" s="103"/>
      <c r="B168" s="104"/>
      <c r="C168" s="183" t="s">
        <v>241</v>
      </c>
      <c r="D168" s="183" t="s">
        <v>140</v>
      </c>
      <c r="E168" s="184" t="s">
        <v>242</v>
      </c>
      <c r="F168" s="185" t="s">
        <v>243</v>
      </c>
      <c r="G168" s="186" t="s">
        <v>186</v>
      </c>
      <c r="H168" s="187">
        <v>6.57</v>
      </c>
      <c r="I168" s="80"/>
      <c r="J168" s="188">
        <f t="shared" si="10"/>
        <v>0</v>
      </c>
      <c r="K168" s="189"/>
      <c r="L168" s="104"/>
      <c r="M168" s="190" t="s">
        <v>1</v>
      </c>
      <c r="N168" s="191" t="s">
        <v>34</v>
      </c>
      <c r="O168" s="192">
        <v>0.247</v>
      </c>
      <c r="P168" s="192">
        <f t="shared" si="11"/>
        <v>1.62279</v>
      </c>
      <c r="Q168" s="192">
        <v>0.00269</v>
      </c>
      <c r="R168" s="192">
        <f t="shared" si="12"/>
        <v>0.017673300000000003</v>
      </c>
      <c r="S168" s="192">
        <v>0</v>
      </c>
      <c r="T168" s="193">
        <f t="shared" si="13"/>
        <v>0</v>
      </c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R168" s="194" t="s">
        <v>144</v>
      </c>
      <c r="AT168" s="194" t="s">
        <v>140</v>
      </c>
      <c r="AU168" s="194" t="s">
        <v>79</v>
      </c>
      <c r="AY168" s="96" t="s">
        <v>138</v>
      </c>
      <c r="BE168" s="195">
        <f t="shared" si="14"/>
        <v>0</v>
      </c>
      <c r="BF168" s="195">
        <f t="shared" si="15"/>
        <v>0</v>
      </c>
      <c r="BG168" s="195">
        <f t="shared" si="16"/>
        <v>0</v>
      </c>
      <c r="BH168" s="195">
        <f t="shared" si="17"/>
        <v>0</v>
      </c>
      <c r="BI168" s="195">
        <f t="shared" si="18"/>
        <v>0</v>
      </c>
      <c r="BJ168" s="96" t="s">
        <v>77</v>
      </c>
      <c r="BK168" s="195">
        <f t="shared" si="19"/>
        <v>0</v>
      </c>
      <c r="BL168" s="96" t="s">
        <v>144</v>
      </c>
      <c r="BM168" s="194" t="s">
        <v>244</v>
      </c>
    </row>
    <row r="169" spans="1:65" s="106" customFormat="1" ht="16.5" customHeight="1">
      <c r="A169" s="103"/>
      <c r="B169" s="104"/>
      <c r="C169" s="183" t="s">
        <v>245</v>
      </c>
      <c r="D169" s="183" t="s">
        <v>140</v>
      </c>
      <c r="E169" s="184" t="s">
        <v>246</v>
      </c>
      <c r="F169" s="185" t="s">
        <v>247</v>
      </c>
      <c r="G169" s="186" t="s">
        <v>186</v>
      </c>
      <c r="H169" s="187">
        <v>6.57</v>
      </c>
      <c r="I169" s="80"/>
      <c r="J169" s="188">
        <f t="shared" si="10"/>
        <v>0</v>
      </c>
      <c r="K169" s="189"/>
      <c r="L169" s="104"/>
      <c r="M169" s="190" t="s">
        <v>1</v>
      </c>
      <c r="N169" s="191" t="s">
        <v>34</v>
      </c>
      <c r="O169" s="192">
        <v>0.083</v>
      </c>
      <c r="P169" s="192">
        <f t="shared" si="11"/>
        <v>0.5453100000000001</v>
      </c>
      <c r="Q169" s="192">
        <v>0</v>
      </c>
      <c r="R169" s="192">
        <f t="shared" si="12"/>
        <v>0</v>
      </c>
      <c r="S169" s="192">
        <v>0</v>
      </c>
      <c r="T169" s="193">
        <f t="shared" si="13"/>
        <v>0</v>
      </c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R169" s="194" t="s">
        <v>144</v>
      </c>
      <c r="AT169" s="194" t="s">
        <v>140</v>
      </c>
      <c r="AU169" s="194" t="s">
        <v>79</v>
      </c>
      <c r="AY169" s="96" t="s">
        <v>138</v>
      </c>
      <c r="BE169" s="195">
        <f t="shared" si="14"/>
        <v>0</v>
      </c>
      <c r="BF169" s="195">
        <f t="shared" si="15"/>
        <v>0</v>
      </c>
      <c r="BG169" s="195">
        <f t="shared" si="16"/>
        <v>0</v>
      </c>
      <c r="BH169" s="195">
        <f t="shared" si="17"/>
        <v>0</v>
      </c>
      <c r="BI169" s="195">
        <f t="shared" si="18"/>
        <v>0</v>
      </c>
      <c r="BJ169" s="96" t="s">
        <v>77</v>
      </c>
      <c r="BK169" s="195">
        <f t="shared" si="19"/>
        <v>0</v>
      </c>
      <c r="BL169" s="96" t="s">
        <v>144</v>
      </c>
      <c r="BM169" s="194" t="s">
        <v>248</v>
      </c>
    </row>
    <row r="170" spans="1:65" s="106" customFormat="1" ht="16.5" customHeight="1">
      <c r="A170" s="103"/>
      <c r="B170" s="104"/>
      <c r="C170" s="183" t="s">
        <v>249</v>
      </c>
      <c r="D170" s="183" t="s">
        <v>140</v>
      </c>
      <c r="E170" s="184" t="s">
        <v>250</v>
      </c>
      <c r="F170" s="185" t="s">
        <v>251</v>
      </c>
      <c r="G170" s="186" t="s">
        <v>186</v>
      </c>
      <c r="H170" s="187">
        <v>33.81</v>
      </c>
      <c r="I170" s="80"/>
      <c r="J170" s="188">
        <f t="shared" si="10"/>
        <v>0</v>
      </c>
      <c r="K170" s="189"/>
      <c r="L170" s="104"/>
      <c r="M170" s="190" t="s">
        <v>1</v>
      </c>
      <c r="N170" s="191" t="s">
        <v>34</v>
      </c>
      <c r="O170" s="192">
        <v>0.518</v>
      </c>
      <c r="P170" s="192">
        <f t="shared" si="11"/>
        <v>17.51358</v>
      </c>
      <c r="Q170" s="192">
        <v>0.00275</v>
      </c>
      <c r="R170" s="192">
        <f t="shared" si="12"/>
        <v>0.0929775</v>
      </c>
      <c r="S170" s="192">
        <v>0</v>
      </c>
      <c r="T170" s="193">
        <f t="shared" si="13"/>
        <v>0</v>
      </c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R170" s="194" t="s">
        <v>144</v>
      </c>
      <c r="AT170" s="194" t="s">
        <v>140</v>
      </c>
      <c r="AU170" s="194" t="s">
        <v>79</v>
      </c>
      <c r="AY170" s="96" t="s">
        <v>138</v>
      </c>
      <c r="BE170" s="195">
        <f t="shared" si="14"/>
        <v>0</v>
      </c>
      <c r="BF170" s="195">
        <f t="shared" si="15"/>
        <v>0</v>
      </c>
      <c r="BG170" s="195">
        <f t="shared" si="16"/>
        <v>0</v>
      </c>
      <c r="BH170" s="195">
        <f t="shared" si="17"/>
        <v>0</v>
      </c>
      <c r="BI170" s="195">
        <f t="shared" si="18"/>
        <v>0</v>
      </c>
      <c r="BJ170" s="96" t="s">
        <v>77</v>
      </c>
      <c r="BK170" s="195">
        <f t="shared" si="19"/>
        <v>0</v>
      </c>
      <c r="BL170" s="96" t="s">
        <v>144</v>
      </c>
      <c r="BM170" s="194" t="s">
        <v>252</v>
      </c>
    </row>
    <row r="171" spans="1:65" s="106" customFormat="1" ht="16.5" customHeight="1">
      <c r="A171" s="103"/>
      <c r="B171" s="104"/>
      <c r="C171" s="183" t="s">
        <v>253</v>
      </c>
      <c r="D171" s="183" t="s">
        <v>140</v>
      </c>
      <c r="E171" s="184" t="s">
        <v>254</v>
      </c>
      <c r="F171" s="185" t="s">
        <v>255</v>
      </c>
      <c r="G171" s="186" t="s">
        <v>186</v>
      </c>
      <c r="H171" s="187">
        <v>33.81</v>
      </c>
      <c r="I171" s="80"/>
      <c r="J171" s="188">
        <f t="shared" si="10"/>
        <v>0</v>
      </c>
      <c r="K171" s="189"/>
      <c r="L171" s="104"/>
      <c r="M171" s="190" t="s">
        <v>1</v>
      </c>
      <c r="N171" s="191" t="s">
        <v>34</v>
      </c>
      <c r="O171" s="192">
        <v>0.177</v>
      </c>
      <c r="P171" s="192">
        <f t="shared" si="11"/>
        <v>5.98437</v>
      </c>
      <c r="Q171" s="192">
        <v>0</v>
      </c>
      <c r="R171" s="192">
        <f t="shared" si="12"/>
        <v>0</v>
      </c>
      <c r="S171" s="192">
        <v>0</v>
      </c>
      <c r="T171" s="193">
        <f t="shared" si="13"/>
        <v>0</v>
      </c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R171" s="194" t="s">
        <v>144</v>
      </c>
      <c r="AT171" s="194" t="s">
        <v>140</v>
      </c>
      <c r="AU171" s="194" t="s">
        <v>79</v>
      </c>
      <c r="AY171" s="96" t="s">
        <v>138</v>
      </c>
      <c r="BE171" s="195">
        <f t="shared" si="14"/>
        <v>0</v>
      </c>
      <c r="BF171" s="195">
        <f t="shared" si="15"/>
        <v>0</v>
      </c>
      <c r="BG171" s="195">
        <f t="shared" si="16"/>
        <v>0</v>
      </c>
      <c r="BH171" s="195">
        <f t="shared" si="17"/>
        <v>0</v>
      </c>
      <c r="BI171" s="195">
        <f t="shared" si="18"/>
        <v>0</v>
      </c>
      <c r="BJ171" s="96" t="s">
        <v>77</v>
      </c>
      <c r="BK171" s="195">
        <f t="shared" si="19"/>
        <v>0</v>
      </c>
      <c r="BL171" s="96" t="s">
        <v>144</v>
      </c>
      <c r="BM171" s="194" t="s">
        <v>256</v>
      </c>
    </row>
    <row r="172" spans="1:65" s="106" customFormat="1" ht="21.75" customHeight="1">
      <c r="A172" s="103"/>
      <c r="B172" s="104"/>
      <c r="C172" s="183" t="s">
        <v>257</v>
      </c>
      <c r="D172" s="183" t="s">
        <v>140</v>
      </c>
      <c r="E172" s="184" t="s">
        <v>258</v>
      </c>
      <c r="F172" s="185" t="s">
        <v>259</v>
      </c>
      <c r="G172" s="186" t="s">
        <v>181</v>
      </c>
      <c r="H172" s="187">
        <v>0.94</v>
      </c>
      <c r="I172" s="80"/>
      <c r="J172" s="188">
        <f t="shared" si="10"/>
        <v>0</v>
      </c>
      <c r="K172" s="189"/>
      <c r="L172" s="104"/>
      <c r="M172" s="190" t="s">
        <v>1</v>
      </c>
      <c r="N172" s="191" t="s">
        <v>34</v>
      </c>
      <c r="O172" s="192">
        <v>32.821</v>
      </c>
      <c r="P172" s="192">
        <f t="shared" si="11"/>
        <v>30.851739999999996</v>
      </c>
      <c r="Q172" s="192">
        <v>1.06017</v>
      </c>
      <c r="R172" s="192">
        <f t="shared" si="12"/>
        <v>0.9965598</v>
      </c>
      <c r="S172" s="192">
        <v>0</v>
      </c>
      <c r="T172" s="193">
        <f t="shared" si="13"/>
        <v>0</v>
      </c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R172" s="194" t="s">
        <v>144</v>
      </c>
      <c r="AT172" s="194" t="s">
        <v>140</v>
      </c>
      <c r="AU172" s="194" t="s">
        <v>79</v>
      </c>
      <c r="AY172" s="96" t="s">
        <v>138</v>
      </c>
      <c r="BE172" s="195">
        <f t="shared" si="14"/>
        <v>0</v>
      </c>
      <c r="BF172" s="195">
        <f t="shared" si="15"/>
        <v>0</v>
      </c>
      <c r="BG172" s="195">
        <f t="shared" si="16"/>
        <v>0</v>
      </c>
      <c r="BH172" s="195">
        <f t="shared" si="17"/>
        <v>0</v>
      </c>
      <c r="BI172" s="195">
        <f t="shared" si="18"/>
        <v>0</v>
      </c>
      <c r="BJ172" s="96" t="s">
        <v>77</v>
      </c>
      <c r="BK172" s="195">
        <f t="shared" si="19"/>
        <v>0</v>
      </c>
      <c r="BL172" s="96" t="s">
        <v>144</v>
      </c>
      <c r="BM172" s="194" t="s">
        <v>260</v>
      </c>
    </row>
    <row r="173" spans="1:65" s="106" customFormat="1" ht="21.75" customHeight="1">
      <c r="A173" s="103"/>
      <c r="B173" s="104"/>
      <c r="C173" s="183" t="s">
        <v>261</v>
      </c>
      <c r="D173" s="183" t="s">
        <v>140</v>
      </c>
      <c r="E173" s="184" t="s">
        <v>262</v>
      </c>
      <c r="F173" s="185" t="s">
        <v>263</v>
      </c>
      <c r="G173" s="186" t="s">
        <v>264</v>
      </c>
      <c r="H173" s="187">
        <v>10</v>
      </c>
      <c r="I173" s="80"/>
      <c r="J173" s="188">
        <f t="shared" si="10"/>
        <v>0</v>
      </c>
      <c r="K173" s="189"/>
      <c r="L173" s="104"/>
      <c r="M173" s="190" t="s">
        <v>1</v>
      </c>
      <c r="N173" s="191" t="s">
        <v>34</v>
      </c>
      <c r="O173" s="192">
        <v>0.48</v>
      </c>
      <c r="P173" s="192">
        <f t="shared" si="11"/>
        <v>4.8</v>
      </c>
      <c r="Q173" s="192">
        <v>0.00204</v>
      </c>
      <c r="R173" s="192">
        <f t="shared" si="12"/>
        <v>0.0204</v>
      </c>
      <c r="S173" s="192">
        <v>0</v>
      </c>
      <c r="T173" s="193">
        <f t="shared" si="13"/>
        <v>0</v>
      </c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R173" s="194" t="s">
        <v>144</v>
      </c>
      <c r="AT173" s="194" t="s">
        <v>140</v>
      </c>
      <c r="AU173" s="194" t="s">
        <v>79</v>
      </c>
      <c r="AY173" s="96" t="s">
        <v>138</v>
      </c>
      <c r="BE173" s="195">
        <f t="shared" si="14"/>
        <v>0</v>
      </c>
      <c r="BF173" s="195">
        <f t="shared" si="15"/>
        <v>0</v>
      </c>
      <c r="BG173" s="195">
        <f t="shared" si="16"/>
        <v>0</v>
      </c>
      <c r="BH173" s="195">
        <f t="shared" si="17"/>
        <v>0</v>
      </c>
      <c r="BI173" s="195">
        <f t="shared" si="18"/>
        <v>0</v>
      </c>
      <c r="BJ173" s="96" t="s">
        <v>77</v>
      </c>
      <c r="BK173" s="195">
        <f t="shared" si="19"/>
        <v>0</v>
      </c>
      <c r="BL173" s="96" t="s">
        <v>144</v>
      </c>
      <c r="BM173" s="194" t="s">
        <v>265</v>
      </c>
    </row>
    <row r="174" spans="2:63" s="170" customFormat="1" ht="22.9" customHeight="1">
      <c r="B174" s="171"/>
      <c r="D174" s="172" t="s">
        <v>68</v>
      </c>
      <c r="E174" s="181" t="s">
        <v>149</v>
      </c>
      <c r="F174" s="181" t="s">
        <v>266</v>
      </c>
      <c r="J174" s="182">
        <f>BK174</f>
        <v>0</v>
      </c>
      <c r="L174" s="171"/>
      <c r="M174" s="175"/>
      <c r="N174" s="176"/>
      <c r="O174" s="176"/>
      <c r="P174" s="177">
        <f>SUM(P175:P178)</f>
        <v>59.803529999999995</v>
      </c>
      <c r="Q174" s="176"/>
      <c r="R174" s="177">
        <f>SUM(R175:R178)</f>
        <v>16.7151175</v>
      </c>
      <c r="S174" s="176"/>
      <c r="T174" s="178">
        <f>SUM(T175:T178)</f>
        <v>0</v>
      </c>
      <c r="AR174" s="172" t="s">
        <v>77</v>
      </c>
      <c r="AT174" s="179" t="s">
        <v>68</v>
      </c>
      <c r="AU174" s="179" t="s">
        <v>77</v>
      </c>
      <c r="AY174" s="172" t="s">
        <v>138</v>
      </c>
      <c r="BK174" s="180">
        <f>SUM(BK175:BK178)</f>
        <v>0</v>
      </c>
    </row>
    <row r="175" spans="1:65" s="106" customFormat="1" ht="21.75" customHeight="1">
      <c r="A175" s="103"/>
      <c r="B175" s="104"/>
      <c r="C175" s="183" t="s">
        <v>267</v>
      </c>
      <c r="D175" s="183" t="s">
        <v>140</v>
      </c>
      <c r="E175" s="184" t="s">
        <v>268</v>
      </c>
      <c r="F175" s="185" t="s">
        <v>269</v>
      </c>
      <c r="G175" s="186" t="s">
        <v>186</v>
      </c>
      <c r="H175" s="187">
        <v>61.05</v>
      </c>
      <c r="I175" s="80"/>
      <c r="J175" s="188">
        <f>ROUND(I175*H175,2)</f>
        <v>0</v>
      </c>
      <c r="K175" s="189"/>
      <c r="L175" s="104"/>
      <c r="M175" s="190" t="s">
        <v>1</v>
      </c>
      <c r="N175" s="191" t="s">
        <v>34</v>
      </c>
      <c r="O175" s="192">
        <v>0.707</v>
      </c>
      <c r="P175" s="192">
        <f>O175*H175</f>
        <v>43.162349999999996</v>
      </c>
      <c r="Q175" s="192">
        <v>0.18085</v>
      </c>
      <c r="R175" s="192">
        <f>Q175*H175</f>
        <v>11.0408925</v>
      </c>
      <c r="S175" s="192">
        <v>0</v>
      </c>
      <c r="T175" s="193">
        <f>S175*H175</f>
        <v>0</v>
      </c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R175" s="194" t="s">
        <v>144</v>
      </c>
      <c r="AT175" s="194" t="s">
        <v>140</v>
      </c>
      <c r="AU175" s="194" t="s">
        <v>79</v>
      </c>
      <c r="AY175" s="96" t="s">
        <v>138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96" t="s">
        <v>77</v>
      </c>
      <c r="BK175" s="195">
        <f>ROUND(I175*H175,2)</f>
        <v>0</v>
      </c>
      <c r="BL175" s="96" t="s">
        <v>144</v>
      </c>
      <c r="BM175" s="194" t="s">
        <v>270</v>
      </c>
    </row>
    <row r="176" spans="1:65" s="106" customFormat="1" ht="16.5" customHeight="1">
      <c r="A176" s="103"/>
      <c r="B176" s="104"/>
      <c r="C176" s="183" t="s">
        <v>271</v>
      </c>
      <c r="D176" s="183" t="s">
        <v>140</v>
      </c>
      <c r="E176" s="184" t="s">
        <v>272</v>
      </c>
      <c r="F176" s="185" t="s">
        <v>273</v>
      </c>
      <c r="G176" s="186" t="s">
        <v>143</v>
      </c>
      <c r="H176" s="187">
        <v>2.47</v>
      </c>
      <c r="I176" s="80"/>
      <c r="J176" s="188">
        <f>ROUND(I176*H176,2)</f>
        <v>0</v>
      </c>
      <c r="K176" s="189"/>
      <c r="L176" s="104"/>
      <c r="M176" s="190" t="s">
        <v>1</v>
      </c>
      <c r="N176" s="191" t="s">
        <v>34</v>
      </c>
      <c r="O176" s="192">
        <v>4.794</v>
      </c>
      <c r="P176" s="192">
        <f>O176*H176</f>
        <v>11.84118</v>
      </c>
      <c r="Q176" s="192">
        <v>1.8775</v>
      </c>
      <c r="R176" s="192">
        <f>Q176*H176</f>
        <v>4.637425</v>
      </c>
      <c r="S176" s="192">
        <v>0</v>
      </c>
      <c r="T176" s="193">
        <f>S176*H176</f>
        <v>0</v>
      </c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R176" s="194" t="s">
        <v>144</v>
      </c>
      <c r="AT176" s="194" t="s">
        <v>140</v>
      </c>
      <c r="AU176" s="194" t="s">
        <v>79</v>
      </c>
      <c r="AY176" s="96" t="s">
        <v>138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96" t="s">
        <v>77</v>
      </c>
      <c r="BK176" s="195">
        <f>ROUND(I176*H176,2)</f>
        <v>0</v>
      </c>
      <c r="BL176" s="96" t="s">
        <v>144</v>
      </c>
      <c r="BM176" s="194" t="s">
        <v>274</v>
      </c>
    </row>
    <row r="177" spans="1:65" s="106" customFormat="1" ht="16.5" customHeight="1">
      <c r="A177" s="103"/>
      <c r="B177" s="104"/>
      <c r="C177" s="183" t="s">
        <v>275</v>
      </c>
      <c r="D177" s="183" t="s">
        <v>140</v>
      </c>
      <c r="E177" s="184" t="s">
        <v>276</v>
      </c>
      <c r="F177" s="185" t="s">
        <v>277</v>
      </c>
      <c r="G177" s="186" t="s">
        <v>278</v>
      </c>
      <c r="H177" s="187">
        <v>15</v>
      </c>
      <c r="I177" s="80"/>
      <c r="J177" s="188">
        <f>ROUND(I177*H177,2)</f>
        <v>0</v>
      </c>
      <c r="K177" s="189"/>
      <c r="L177" s="104"/>
      <c r="M177" s="190" t="s">
        <v>1</v>
      </c>
      <c r="N177" s="191" t="s">
        <v>34</v>
      </c>
      <c r="O177" s="192">
        <v>0.26</v>
      </c>
      <c r="P177" s="192">
        <f>O177*H177</f>
        <v>3.9000000000000004</v>
      </c>
      <c r="Q177" s="192">
        <v>0.05455</v>
      </c>
      <c r="R177" s="192">
        <f>Q177*H177</f>
        <v>0.81825</v>
      </c>
      <c r="S177" s="192">
        <v>0</v>
      </c>
      <c r="T177" s="193">
        <f>S177*H177</f>
        <v>0</v>
      </c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R177" s="194" t="s">
        <v>144</v>
      </c>
      <c r="AT177" s="194" t="s">
        <v>140</v>
      </c>
      <c r="AU177" s="194" t="s">
        <v>79</v>
      </c>
      <c r="AY177" s="96" t="s">
        <v>138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96" t="s">
        <v>77</v>
      </c>
      <c r="BK177" s="195">
        <f>ROUND(I177*H177,2)</f>
        <v>0</v>
      </c>
      <c r="BL177" s="96" t="s">
        <v>144</v>
      </c>
      <c r="BM177" s="194" t="s">
        <v>279</v>
      </c>
    </row>
    <row r="178" spans="1:65" s="106" customFormat="1" ht="16.5" customHeight="1">
      <c r="A178" s="103"/>
      <c r="B178" s="104"/>
      <c r="C178" s="183" t="s">
        <v>280</v>
      </c>
      <c r="D178" s="183" t="s">
        <v>140</v>
      </c>
      <c r="E178" s="184" t="s">
        <v>281</v>
      </c>
      <c r="F178" s="185" t="s">
        <v>282</v>
      </c>
      <c r="G178" s="186" t="s">
        <v>278</v>
      </c>
      <c r="H178" s="187">
        <v>3</v>
      </c>
      <c r="I178" s="80"/>
      <c r="J178" s="188">
        <f>ROUND(I178*H178,2)</f>
        <v>0</v>
      </c>
      <c r="K178" s="189"/>
      <c r="L178" s="104"/>
      <c r="M178" s="190" t="s">
        <v>1</v>
      </c>
      <c r="N178" s="191" t="s">
        <v>34</v>
      </c>
      <c r="O178" s="192">
        <v>0.3</v>
      </c>
      <c r="P178" s="192">
        <f>O178*H178</f>
        <v>0.8999999999999999</v>
      </c>
      <c r="Q178" s="192">
        <v>0.07285</v>
      </c>
      <c r="R178" s="192">
        <f>Q178*H178</f>
        <v>0.21855</v>
      </c>
      <c r="S178" s="192">
        <v>0</v>
      </c>
      <c r="T178" s="193">
        <f>S178*H178</f>
        <v>0</v>
      </c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R178" s="194" t="s">
        <v>144</v>
      </c>
      <c r="AT178" s="194" t="s">
        <v>140</v>
      </c>
      <c r="AU178" s="194" t="s">
        <v>79</v>
      </c>
      <c r="AY178" s="96" t="s">
        <v>138</v>
      </c>
      <c r="BE178" s="195">
        <f>IF(N178="základní",J178,0)</f>
        <v>0</v>
      </c>
      <c r="BF178" s="195">
        <f>IF(N178="snížená",J178,0)</f>
        <v>0</v>
      </c>
      <c r="BG178" s="195">
        <f>IF(N178="zákl. přenesená",J178,0)</f>
        <v>0</v>
      </c>
      <c r="BH178" s="195">
        <f>IF(N178="sníž. přenesená",J178,0)</f>
        <v>0</v>
      </c>
      <c r="BI178" s="195">
        <f>IF(N178="nulová",J178,0)</f>
        <v>0</v>
      </c>
      <c r="BJ178" s="96" t="s">
        <v>77</v>
      </c>
      <c r="BK178" s="195">
        <f>ROUND(I178*H178,2)</f>
        <v>0</v>
      </c>
      <c r="BL178" s="96" t="s">
        <v>144</v>
      </c>
      <c r="BM178" s="194" t="s">
        <v>283</v>
      </c>
    </row>
    <row r="179" spans="2:63" s="170" customFormat="1" ht="22.9" customHeight="1">
      <c r="B179" s="171"/>
      <c r="D179" s="172" t="s">
        <v>68</v>
      </c>
      <c r="E179" s="181" t="s">
        <v>144</v>
      </c>
      <c r="F179" s="181" t="s">
        <v>284</v>
      </c>
      <c r="J179" s="182">
        <f>BK179</f>
        <v>0</v>
      </c>
      <c r="L179" s="171"/>
      <c r="M179" s="175"/>
      <c r="N179" s="176"/>
      <c r="O179" s="176"/>
      <c r="P179" s="177">
        <f>SUM(P180:P188)</f>
        <v>37.13699</v>
      </c>
      <c r="Q179" s="176"/>
      <c r="R179" s="177">
        <f>SUM(R180:R188)</f>
        <v>7.489891</v>
      </c>
      <c r="S179" s="176"/>
      <c r="T179" s="178">
        <f>SUM(T180:T188)</f>
        <v>0</v>
      </c>
      <c r="AR179" s="172" t="s">
        <v>77</v>
      </c>
      <c r="AT179" s="179" t="s">
        <v>68</v>
      </c>
      <c r="AU179" s="179" t="s">
        <v>77</v>
      </c>
      <c r="AY179" s="172" t="s">
        <v>138</v>
      </c>
      <c r="BK179" s="180">
        <f>SUM(BK180:BK188)</f>
        <v>0</v>
      </c>
    </row>
    <row r="180" spans="1:65" s="106" customFormat="1" ht="21.75" customHeight="1">
      <c r="A180" s="103"/>
      <c r="B180" s="104"/>
      <c r="C180" s="183" t="s">
        <v>285</v>
      </c>
      <c r="D180" s="183" t="s">
        <v>140</v>
      </c>
      <c r="E180" s="184" t="s">
        <v>286</v>
      </c>
      <c r="F180" s="185" t="s">
        <v>287</v>
      </c>
      <c r="G180" s="186" t="s">
        <v>186</v>
      </c>
      <c r="H180" s="187">
        <v>11.29</v>
      </c>
      <c r="I180" s="80"/>
      <c r="J180" s="188">
        <f aca="true" t="shared" si="20" ref="J180:J188">ROUND(I180*H180,2)</f>
        <v>0</v>
      </c>
      <c r="K180" s="189"/>
      <c r="L180" s="104"/>
      <c r="M180" s="190" t="s">
        <v>1</v>
      </c>
      <c r="N180" s="191" t="s">
        <v>34</v>
      </c>
      <c r="O180" s="192">
        <v>1.367</v>
      </c>
      <c r="P180" s="192">
        <f aca="true" t="shared" si="21" ref="P180:P188">O180*H180</f>
        <v>15.43343</v>
      </c>
      <c r="Q180" s="192">
        <v>0.34665</v>
      </c>
      <c r="R180" s="192">
        <f aca="true" t="shared" si="22" ref="R180:R188">Q180*H180</f>
        <v>3.9136785</v>
      </c>
      <c r="S180" s="192">
        <v>0</v>
      </c>
      <c r="T180" s="193">
        <f aca="true" t="shared" si="23" ref="T180:T188">S180*H180</f>
        <v>0</v>
      </c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R180" s="194" t="s">
        <v>144</v>
      </c>
      <c r="AT180" s="194" t="s">
        <v>140</v>
      </c>
      <c r="AU180" s="194" t="s">
        <v>79</v>
      </c>
      <c r="AY180" s="96" t="s">
        <v>138</v>
      </c>
      <c r="BE180" s="195">
        <f aca="true" t="shared" si="24" ref="BE180:BE188">IF(N180="základní",J180,0)</f>
        <v>0</v>
      </c>
      <c r="BF180" s="195">
        <f aca="true" t="shared" si="25" ref="BF180:BF188">IF(N180="snížená",J180,0)</f>
        <v>0</v>
      </c>
      <c r="BG180" s="195">
        <f aca="true" t="shared" si="26" ref="BG180:BG188">IF(N180="zákl. přenesená",J180,0)</f>
        <v>0</v>
      </c>
      <c r="BH180" s="195">
        <f aca="true" t="shared" si="27" ref="BH180:BH188">IF(N180="sníž. přenesená",J180,0)</f>
        <v>0</v>
      </c>
      <c r="BI180" s="195">
        <f aca="true" t="shared" si="28" ref="BI180:BI188">IF(N180="nulová",J180,0)</f>
        <v>0</v>
      </c>
      <c r="BJ180" s="96" t="s">
        <v>77</v>
      </c>
      <c r="BK180" s="195">
        <f aca="true" t="shared" si="29" ref="BK180:BK188">ROUND(I180*H180,2)</f>
        <v>0</v>
      </c>
      <c r="BL180" s="96" t="s">
        <v>144</v>
      </c>
      <c r="BM180" s="194" t="s">
        <v>288</v>
      </c>
    </row>
    <row r="181" spans="1:65" s="106" customFormat="1" ht="21.75" customHeight="1">
      <c r="A181" s="103"/>
      <c r="B181" s="104"/>
      <c r="C181" s="183" t="s">
        <v>289</v>
      </c>
      <c r="D181" s="183" t="s">
        <v>140</v>
      </c>
      <c r="E181" s="184" t="s">
        <v>290</v>
      </c>
      <c r="F181" s="185" t="s">
        <v>291</v>
      </c>
      <c r="G181" s="186" t="s">
        <v>186</v>
      </c>
      <c r="H181" s="187">
        <v>11.29</v>
      </c>
      <c r="I181" s="80"/>
      <c r="J181" s="188">
        <f t="shared" si="20"/>
        <v>0</v>
      </c>
      <c r="K181" s="189"/>
      <c r="L181" s="104"/>
      <c r="M181" s="190" t="s">
        <v>1</v>
      </c>
      <c r="N181" s="191" t="s">
        <v>34</v>
      </c>
      <c r="O181" s="192">
        <v>0.2</v>
      </c>
      <c r="P181" s="192">
        <f t="shared" si="21"/>
        <v>2.258</v>
      </c>
      <c r="Q181" s="192">
        <v>0.00088</v>
      </c>
      <c r="R181" s="192">
        <f t="shared" si="22"/>
        <v>0.0099352</v>
      </c>
      <c r="S181" s="192">
        <v>0</v>
      </c>
      <c r="T181" s="193">
        <f t="shared" si="23"/>
        <v>0</v>
      </c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R181" s="194" t="s">
        <v>144</v>
      </c>
      <c r="AT181" s="194" t="s">
        <v>140</v>
      </c>
      <c r="AU181" s="194" t="s">
        <v>79</v>
      </c>
      <c r="AY181" s="96" t="s">
        <v>138</v>
      </c>
      <c r="BE181" s="195">
        <f t="shared" si="24"/>
        <v>0</v>
      </c>
      <c r="BF181" s="195">
        <f t="shared" si="25"/>
        <v>0</v>
      </c>
      <c r="BG181" s="195">
        <f t="shared" si="26"/>
        <v>0</v>
      </c>
      <c r="BH181" s="195">
        <f t="shared" si="27"/>
        <v>0</v>
      </c>
      <c r="BI181" s="195">
        <f t="shared" si="28"/>
        <v>0</v>
      </c>
      <c r="BJ181" s="96" t="s">
        <v>77</v>
      </c>
      <c r="BK181" s="195">
        <f t="shared" si="29"/>
        <v>0</v>
      </c>
      <c r="BL181" s="96" t="s">
        <v>144</v>
      </c>
      <c r="BM181" s="194" t="s">
        <v>292</v>
      </c>
    </row>
    <row r="182" spans="1:65" s="106" customFormat="1" ht="21.75" customHeight="1">
      <c r="A182" s="103"/>
      <c r="B182" s="104"/>
      <c r="C182" s="183" t="s">
        <v>293</v>
      </c>
      <c r="D182" s="183" t="s">
        <v>140</v>
      </c>
      <c r="E182" s="184" t="s">
        <v>294</v>
      </c>
      <c r="F182" s="185" t="s">
        <v>295</v>
      </c>
      <c r="G182" s="186" t="s">
        <v>186</v>
      </c>
      <c r="H182" s="187">
        <v>11.29</v>
      </c>
      <c r="I182" s="80"/>
      <c r="J182" s="188">
        <f t="shared" si="20"/>
        <v>0</v>
      </c>
      <c r="K182" s="189"/>
      <c r="L182" s="104"/>
      <c r="M182" s="190" t="s">
        <v>1</v>
      </c>
      <c r="N182" s="191" t="s">
        <v>34</v>
      </c>
      <c r="O182" s="192">
        <v>0.105</v>
      </c>
      <c r="P182" s="192">
        <f t="shared" si="21"/>
        <v>1.18545</v>
      </c>
      <c r="Q182" s="192">
        <v>0</v>
      </c>
      <c r="R182" s="192">
        <f t="shared" si="22"/>
        <v>0</v>
      </c>
      <c r="S182" s="192">
        <v>0</v>
      </c>
      <c r="T182" s="193">
        <f t="shared" si="23"/>
        <v>0</v>
      </c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R182" s="194" t="s">
        <v>144</v>
      </c>
      <c r="AT182" s="194" t="s">
        <v>140</v>
      </c>
      <c r="AU182" s="194" t="s">
        <v>79</v>
      </c>
      <c r="AY182" s="96" t="s">
        <v>138</v>
      </c>
      <c r="BE182" s="195">
        <f t="shared" si="24"/>
        <v>0</v>
      </c>
      <c r="BF182" s="195">
        <f t="shared" si="25"/>
        <v>0</v>
      </c>
      <c r="BG182" s="195">
        <f t="shared" si="26"/>
        <v>0</v>
      </c>
      <c r="BH182" s="195">
        <f t="shared" si="27"/>
        <v>0</v>
      </c>
      <c r="BI182" s="195">
        <f t="shared" si="28"/>
        <v>0</v>
      </c>
      <c r="BJ182" s="96" t="s">
        <v>77</v>
      </c>
      <c r="BK182" s="195">
        <f t="shared" si="29"/>
        <v>0</v>
      </c>
      <c r="BL182" s="96" t="s">
        <v>144</v>
      </c>
      <c r="BM182" s="194" t="s">
        <v>296</v>
      </c>
    </row>
    <row r="183" spans="1:65" s="106" customFormat="1" ht="16.5" customHeight="1">
      <c r="A183" s="103"/>
      <c r="B183" s="104"/>
      <c r="C183" s="183" t="s">
        <v>297</v>
      </c>
      <c r="D183" s="183" t="s">
        <v>140</v>
      </c>
      <c r="E183" s="184" t="s">
        <v>298</v>
      </c>
      <c r="F183" s="185" t="s">
        <v>299</v>
      </c>
      <c r="G183" s="186" t="s">
        <v>143</v>
      </c>
      <c r="H183" s="187">
        <v>1.32</v>
      </c>
      <c r="I183" s="80"/>
      <c r="J183" s="188">
        <f t="shared" si="20"/>
        <v>0</v>
      </c>
      <c r="K183" s="189"/>
      <c r="L183" s="104"/>
      <c r="M183" s="190" t="s">
        <v>1</v>
      </c>
      <c r="N183" s="191" t="s">
        <v>34</v>
      </c>
      <c r="O183" s="192">
        <v>1.152</v>
      </c>
      <c r="P183" s="192">
        <f t="shared" si="21"/>
        <v>1.52064</v>
      </c>
      <c r="Q183" s="192">
        <v>2.45336</v>
      </c>
      <c r="R183" s="192">
        <f t="shared" si="22"/>
        <v>3.2384352</v>
      </c>
      <c r="S183" s="192">
        <v>0</v>
      </c>
      <c r="T183" s="193">
        <f t="shared" si="23"/>
        <v>0</v>
      </c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R183" s="194" t="s">
        <v>144</v>
      </c>
      <c r="AT183" s="194" t="s">
        <v>140</v>
      </c>
      <c r="AU183" s="194" t="s">
        <v>79</v>
      </c>
      <c r="AY183" s="96" t="s">
        <v>138</v>
      </c>
      <c r="BE183" s="195">
        <f t="shared" si="24"/>
        <v>0</v>
      </c>
      <c r="BF183" s="195">
        <f t="shared" si="25"/>
        <v>0</v>
      </c>
      <c r="BG183" s="195">
        <f t="shared" si="26"/>
        <v>0</v>
      </c>
      <c r="BH183" s="195">
        <f t="shared" si="27"/>
        <v>0</v>
      </c>
      <c r="BI183" s="195">
        <f t="shared" si="28"/>
        <v>0</v>
      </c>
      <c r="BJ183" s="96" t="s">
        <v>77</v>
      </c>
      <c r="BK183" s="195">
        <f t="shared" si="29"/>
        <v>0</v>
      </c>
      <c r="BL183" s="96" t="s">
        <v>144</v>
      </c>
      <c r="BM183" s="194" t="s">
        <v>300</v>
      </c>
    </row>
    <row r="184" spans="1:65" s="106" customFormat="1" ht="21.75" customHeight="1">
      <c r="A184" s="103"/>
      <c r="B184" s="104"/>
      <c r="C184" s="183" t="s">
        <v>301</v>
      </c>
      <c r="D184" s="183" t="s">
        <v>140</v>
      </c>
      <c r="E184" s="184" t="s">
        <v>302</v>
      </c>
      <c r="F184" s="185" t="s">
        <v>303</v>
      </c>
      <c r="G184" s="186" t="s">
        <v>186</v>
      </c>
      <c r="H184" s="187">
        <v>11.15</v>
      </c>
      <c r="I184" s="80"/>
      <c r="J184" s="188">
        <f t="shared" si="20"/>
        <v>0</v>
      </c>
      <c r="K184" s="189"/>
      <c r="L184" s="104"/>
      <c r="M184" s="190" t="s">
        <v>1</v>
      </c>
      <c r="N184" s="191" t="s">
        <v>34</v>
      </c>
      <c r="O184" s="192">
        <v>0.397</v>
      </c>
      <c r="P184" s="192">
        <f t="shared" si="21"/>
        <v>4.426550000000001</v>
      </c>
      <c r="Q184" s="192">
        <v>0.00663</v>
      </c>
      <c r="R184" s="192">
        <f t="shared" si="22"/>
        <v>0.0739245</v>
      </c>
      <c r="S184" s="192">
        <v>0</v>
      </c>
      <c r="T184" s="193">
        <f t="shared" si="23"/>
        <v>0</v>
      </c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R184" s="194" t="s">
        <v>144</v>
      </c>
      <c r="AT184" s="194" t="s">
        <v>140</v>
      </c>
      <c r="AU184" s="194" t="s">
        <v>79</v>
      </c>
      <c r="AY184" s="96" t="s">
        <v>138</v>
      </c>
      <c r="BE184" s="195">
        <f t="shared" si="24"/>
        <v>0</v>
      </c>
      <c r="BF184" s="195">
        <f t="shared" si="25"/>
        <v>0</v>
      </c>
      <c r="BG184" s="195">
        <f t="shared" si="26"/>
        <v>0</v>
      </c>
      <c r="BH184" s="195">
        <f t="shared" si="27"/>
        <v>0</v>
      </c>
      <c r="BI184" s="195">
        <f t="shared" si="28"/>
        <v>0</v>
      </c>
      <c r="BJ184" s="96" t="s">
        <v>77</v>
      </c>
      <c r="BK184" s="195">
        <f t="shared" si="29"/>
        <v>0</v>
      </c>
      <c r="BL184" s="96" t="s">
        <v>144</v>
      </c>
      <c r="BM184" s="194" t="s">
        <v>304</v>
      </c>
    </row>
    <row r="185" spans="1:65" s="106" customFormat="1" ht="21.75" customHeight="1">
      <c r="A185" s="103"/>
      <c r="B185" s="104"/>
      <c r="C185" s="183" t="s">
        <v>305</v>
      </c>
      <c r="D185" s="183" t="s">
        <v>140</v>
      </c>
      <c r="E185" s="184" t="s">
        <v>306</v>
      </c>
      <c r="F185" s="185" t="s">
        <v>307</v>
      </c>
      <c r="G185" s="186" t="s">
        <v>186</v>
      </c>
      <c r="H185" s="187">
        <v>11.15</v>
      </c>
      <c r="I185" s="80"/>
      <c r="J185" s="188">
        <f t="shared" si="20"/>
        <v>0</v>
      </c>
      <c r="K185" s="189"/>
      <c r="L185" s="104"/>
      <c r="M185" s="190" t="s">
        <v>1</v>
      </c>
      <c r="N185" s="191" t="s">
        <v>34</v>
      </c>
      <c r="O185" s="192">
        <v>0.268</v>
      </c>
      <c r="P185" s="192">
        <f t="shared" si="21"/>
        <v>2.9882000000000004</v>
      </c>
      <c r="Q185" s="192">
        <v>0</v>
      </c>
      <c r="R185" s="192">
        <f t="shared" si="22"/>
        <v>0</v>
      </c>
      <c r="S185" s="192">
        <v>0</v>
      </c>
      <c r="T185" s="193">
        <f t="shared" si="23"/>
        <v>0</v>
      </c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R185" s="194" t="s">
        <v>144</v>
      </c>
      <c r="AT185" s="194" t="s">
        <v>140</v>
      </c>
      <c r="AU185" s="194" t="s">
        <v>79</v>
      </c>
      <c r="AY185" s="96" t="s">
        <v>138</v>
      </c>
      <c r="BE185" s="195">
        <f t="shared" si="24"/>
        <v>0</v>
      </c>
      <c r="BF185" s="195">
        <f t="shared" si="25"/>
        <v>0</v>
      </c>
      <c r="BG185" s="195">
        <f t="shared" si="26"/>
        <v>0</v>
      </c>
      <c r="BH185" s="195">
        <f t="shared" si="27"/>
        <v>0</v>
      </c>
      <c r="BI185" s="195">
        <f t="shared" si="28"/>
        <v>0</v>
      </c>
      <c r="BJ185" s="96" t="s">
        <v>77</v>
      </c>
      <c r="BK185" s="195">
        <f t="shared" si="29"/>
        <v>0</v>
      </c>
      <c r="BL185" s="96" t="s">
        <v>144</v>
      </c>
      <c r="BM185" s="194" t="s">
        <v>308</v>
      </c>
    </row>
    <row r="186" spans="1:65" s="106" customFormat="1" ht="21.75" customHeight="1">
      <c r="A186" s="103"/>
      <c r="B186" s="104"/>
      <c r="C186" s="183" t="s">
        <v>309</v>
      </c>
      <c r="D186" s="183" t="s">
        <v>140</v>
      </c>
      <c r="E186" s="184" t="s">
        <v>310</v>
      </c>
      <c r="F186" s="185" t="s">
        <v>311</v>
      </c>
      <c r="G186" s="186" t="s">
        <v>186</v>
      </c>
      <c r="H186" s="187">
        <v>0.6</v>
      </c>
      <c r="I186" s="80"/>
      <c r="J186" s="188">
        <f t="shared" si="20"/>
        <v>0</v>
      </c>
      <c r="K186" s="189"/>
      <c r="L186" s="104"/>
      <c r="M186" s="190" t="s">
        <v>1</v>
      </c>
      <c r="N186" s="191" t="s">
        <v>34</v>
      </c>
      <c r="O186" s="192">
        <v>0.311</v>
      </c>
      <c r="P186" s="192">
        <f t="shared" si="21"/>
        <v>0.1866</v>
      </c>
      <c r="Q186" s="192">
        <v>0.00134</v>
      </c>
      <c r="R186" s="192">
        <f t="shared" si="22"/>
        <v>0.000804</v>
      </c>
      <c r="S186" s="192">
        <v>0</v>
      </c>
      <c r="T186" s="193">
        <f t="shared" si="23"/>
        <v>0</v>
      </c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R186" s="194" t="s">
        <v>144</v>
      </c>
      <c r="AT186" s="194" t="s">
        <v>140</v>
      </c>
      <c r="AU186" s="194" t="s">
        <v>79</v>
      </c>
      <c r="AY186" s="96" t="s">
        <v>138</v>
      </c>
      <c r="BE186" s="195">
        <f t="shared" si="24"/>
        <v>0</v>
      </c>
      <c r="BF186" s="195">
        <f t="shared" si="25"/>
        <v>0</v>
      </c>
      <c r="BG186" s="195">
        <f t="shared" si="26"/>
        <v>0</v>
      </c>
      <c r="BH186" s="195">
        <f t="shared" si="27"/>
        <v>0</v>
      </c>
      <c r="BI186" s="195">
        <f t="shared" si="28"/>
        <v>0</v>
      </c>
      <c r="BJ186" s="96" t="s">
        <v>77</v>
      </c>
      <c r="BK186" s="195">
        <f t="shared" si="29"/>
        <v>0</v>
      </c>
      <c r="BL186" s="96" t="s">
        <v>144</v>
      </c>
      <c r="BM186" s="194" t="s">
        <v>312</v>
      </c>
    </row>
    <row r="187" spans="1:65" s="106" customFormat="1" ht="33" customHeight="1">
      <c r="A187" s="103"/>
      <c r="B187" s="104"/>
      <c r="C187" s="183" t="s">
        <v>313</v>
      </c>
      <c r="D187" s="183" t="s">
        <v>140</v>
      </c>
      <c r="E187" s="184" t="s">
        <v>314</v>
      </c>
      <c r="F187" s="185" t="s">
        <v>315</v>
      </c>
      <c r="G187" s="186" t="s">
        <v>186</v>
      </c>
      <c r="H187" s="187">
        <v>0.6</v>
      </c>
      <c r="I187" s="80"/>
      <c r="J187" s="188">
        <f t="shared" si="20"/>
        <v>0</v>
      </c>
      <c r="K187" s="189"/>
      <c r="L187" s="104"/>
      <c r="M187" s="190" t="s">
        <v>1</v>
      </c>
      <c r="N187" s="191" t="s">
        <v>34</v>
      </c>
      <c r="O187" s="192">
        <v>0.161</v>
      </c>
      <c r="P187" s="192">
        <f t="shared" si="21"/>
        <v>0.0966</v>
      </c>
      <c r="Q187" s="192">
        <v>0</v>
      </c>
      <c r="R187" s="192">
        <f t="shared" si="22"/>
        <v>0</v>
      </c>
      <c r="S187" s="192">
        <v>0</v>
      </c>
      <c r="T187" s="193">
        <f t="shared" si="23"/>
        <v>0</v>
      </c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R187" s="194" t="s">
        <v>144</v>
      </c>
      <c r="AT187" s="194" t="s">
        <v>140</v>
      </c>
      <c r="AU187" s="194" t="s">
        <v>79</v>
      </c>
      <c r="AY187" s="96" t="s">
        <v>138</v>
      </c>
      <c r="BE187" s="195">
        <f t="shared" si="24"/>
        <v>0</v>
      </c>
      <c r="BF187" s="195">
        <f t="shared" si="25"/>
        <v>0</v>
      </c>
      <c r="BG187" s="195">
        <f t="shared" si="26"/>
        <v>0</v>
      </c>
      <c r="BH187" s="195">
        <f t="shared" si="27"/>
        <v>0</v>
      </c>
      <c r="BI187" s="195">
        <f t="shared" si="28"/>
        <v>0</v>
      </c>
      <c r="BJ187" s="96" t="s">
        <v>77</v>
      </c>
      <c r="BK187" s="195">
        <f t="shared" si="29"/>
        <v>0</v>
      </c>
      <c r="BL187" s="96" t="s">
        <v>144</v>
      </c>
      <c r="BM187" s="194" t="s">
        <v>316</v>
      </c>
    </row>
    <row r="188" spans="1:65" s="106" customFormat="1" ht="21.75" customHeight="1">
      <c r="A188" s="103"/>
      <c r="B188" s="104"/>
      <c r="C188" s="183" t="s">
        <v>317</v>
      </c>
      <c r="D188" s="183" t="s">
        <v>140</v>
      </c>
      <c r="E188" s="184" t="s">
        <v>318</v>
      </c>
      <c r="F188" s="185" t="s">
        <v>319</v>
      </c>
      <c r="G188" s="186" t="s">
        <v>181</v>
      </c>
      <c r="H188" s="187">
        <v>0.24</v>
      </c>
      <c r="I188" s="80"/>
      <c r="J188" s="188">
        <f t="shared" si="20"/>
        <v>0</v>
      </c>
      <c r="K188" s="189"/>
      <c r="L188" s="104"/>
      <c r="M188" s="190" t="s">
        <v>1</v>
      </c>
      <c r="N188" s="191" t="s">
        <v>34</v>
      </c>
      <c r="O188" s="192">
        <v>37.673</v>
      </c>
      <c r="P188" s="192">
        <f t="shared" si="21"/>
        <v>9.04152</v>
      </c>
      <c r="Q188" s="192">
        <v>1.05464</v>
      </c>
      <c r="R188" s="192">
        <f t="shared" si="22"/>
        <v>0.2531136</v>
      </c>
      <c r="S188" s="192">
        <v>0</v>
      </c>
      <c r="T188" s="193">
        <f t="shared" si="23"/>
        <v>0</v>
      </c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R188" s="194" t="s">
        <v>144</v>
      </c>
      <c r="AT188" s="194" t="s">
        <v>140</v>
      </c>
      <c r="AU188" s="194" t="s">
        <v>79</v>
      </c>
      <c r="AY188" s="96" t="s">
        <v>138</v>
      </c>
      <c r="BE188" s="195">
        <f t="shared" si="24"/>
        <v>0</v>
      </c>
      <c r="BF188" s="195">
        <f t="shared" si="25"/>
        <v>0</v>
      </c>
      <c r="BG188" s="195">
        <f t="shared" si="26"/>
        <v>0</v>
      </c>
      <c r="BH188" s="195">
        <f t="shared" si="27"/>
        <v>0</v>
      </c>
      <c r="BI188" s="195">
        <f t="shared" si="28"/>
        <v>0</v>
      </c>
      <c r="BJ188" s="96" t="s">
        <v>77</v>
      </c>
      <c r="BK188" s="195">
        <f t="shared" si="29"/>
        <v>0</v>
      </c>
      <c r="BL188" s="96" t="s">
        <v>144</v>
      </c>
      <c r="BM188" s="194" t="s">
        <v>320</v>
      </c>
    </row>
    <row r="189" spans="2:63" s="170" customFormat="1" ht="22.9" customHeight="1">
      <c r="B189" s="171"/>
      <c r="D189" s="172" t="s">
        <v>68</v>
      </c>
      <c r="E189" s="181" t="s">
        <v>156</v>
      </c>
      <c r="F189" s="181" t="s">
        <v>321</v>
      </c>
      <c r="J189" s="182">
        <f>BK189</f>
        <v>0</v>
      </c>
      <c r="L189" s="171"/>
      <c r="M189" s="175"/>
      <c r="N189" s="176"/>
      <c r="O189" s="176"/>
      <c r="P189" s="177">
        <f>SUM(P190:P196)</f>
        <v>43.12771</v>
      </c>
      <c r="Q189" s="176"/>
      <c r="R189" s="177">
        <f>SUM(R190:R196)</f>
        <v>32.7255975</v>
      </c>
      <c r="S189" s="176"/>
      <c r="T189" s="178">
        <f>SUM(T190:T196)</f>
        <v>0</v>
      </c>
      <c r="AR189" s="172" t="s">
        <v>77</v>
      </c>
      <c r="AT189" s="179" t="s">
        <v>68</v>
      </c>
      <c r="AU189" s="179" t="s">
        <v>77</v>
      </c>
      <c r="AY189" s="172" t="s">
        <v>138</v>
      </c>
      <c r="BK189" s="180">
        <f>SUM(BK190:BK196)</f>
        <v>0</v>
      </c>
    </row>
    <row r="190" spans="1:65" s="106" customFormat="1" ht="21.75" customHeight="1">
      <c r="A190" s="103"/>
      <c r="B190" s="104"/>
      <c r="C190" s="183" t="s">
        <v>322</v>
      </c>
      <c r="D190" s="183" t="s">
        <v>140</v>
      </c>
      <c r="E190" s="184" t="s">
        <v>323</v>
      </c>
      <c r="F190" s="185" t="s">
        <v>324</v>
      </c>
      <c r="G190" s="186" t="s">
        <v>186</v>
      </c>
      <c r="H190" s="187">
        <v>45.17</v>
      </c>
      <c r="I190" s="80"/>
      <c r="J190" s="188">
        <f aca="true" t="shared" si="30" ref="J190:J196">ROUND(I190*H190,2)</f>
        <v>0</v>
      </c>
      <c r="K190" s="189"/>
      <c r="L190" s="104"/>
      <c r="M190" s="190" t="s">
        <v>1</v>
      </c>
      <c r="N190" s="191" t="s">
        <v>34</v>
      </c>
      <c r="O190" s="192">
        <v>0.027</v>
      </c>
      <c r="P190" s="192">
        <f aca="true" t="shared" si="31" ref="P190:P196">O190*H190</f>
        <v>1.21959</v>
      </c>
      <c r="Q190" s="192">
        <v>0.299</v>
      </c>
      <c r="R190" s="192">
        <f aca="true" t="shared" si="32" ref="R190:R196">Q190*H190</f>
        <v>13.50583</v>
      </c>
      <c r="S190" s="192">
        <v>0</v>
      </c>
      <c r="T190" s="193">
        <f aca="true" t="shared" si="33" ref="T190:T196">S190*H190</f>
        <v>0</v>
      </c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R190" s="194" t="s">
        <v>144</v>
      </c>
      <c r="AT190" s="194" t="s">
        <v>140</v>
      </c>
      <c r="AU190" s="194" t="s">
        <v>79</v>
      </c>
      <c r="AY190" s="96" t="s">
        <v>138</v>
      </c>
      <c r="BE190" s="195">
        <f aca="true" t="shared" si="34" ref="BE190:BE196">IF(N190="základní",J190,0)</f>
        <v>0</v>
      </c>
      <c r="BF190" s="195">
        <f aca="true" t="shared" si="35" ref="BF190:BF196">IF(N190="snížená",J190,0)</f>
        <v>0</v>
      </c>
      <c r="BG190" s="195">
        <f aca="true" t="shared" si="36" ref="BG190:BG196">IF(N190="zákl. přenesená",J190,0)</f>
        <v>0</v>
      </c>
      <c r="BH190" s="195">
        <f aca="true" t="shared" si="37" ref="BH190:BH196">IF(N190="sníž. přenesená",J190,0)</f>
        <v>0</v>
      </c>
      <c r="BI190" s="195">
        <f aca="true" t="shared" si="38" ref="BI190:BI196">IF(N190="nulová",J190,0)</f>
        <v>0</v>
      </c>
      <c r="BJ190" s="96" t="s">
        <v>77</v>
      </c>
      <c r="BK190" s="195">
        <f aca="true" t="shared" si="39" ref="BK190:BK196">ROUND(I190*H190,2)</f>
        <v>0</v>
      </c>
      <c r="BL190" s="96" t="s">
        <v>144</v>
      </c>
      <c r="BM190" s="194" t="s">
        <v>325</v>
      </c>
    </row>
    <row r="191" spans="1:65" s="106" customFormat="1" ht="16.5" customHeight="1">
      <c r="A191" s="103"/>
      <c r="B191" s="104"/>
      <c r="C191" s="183" t="s">
        <v>326</v>
      </c>
      <c r="D191" s="183" t="s">
        <v>140</v>
      </c>
      <c r="E191" s="184" t="s">
        <v>327</v>
      </c>
      <c r="F191" s="185" t="s">
        <v>328</v>
      </c>
      <c r="G191" s="186" t="s">
        <v>186</v>
      </c>
      <c r="H191" s="187">
        <v>45.17</v>
      </c>
      <c r="I191" s="80"/>
      <c r="J191" s="188">
        <f t="shared" si="30"/>
        <v>0</v>
      </c>
      <c r="K191" s="189"/>
      <c r="L191" s="104"/>
      <c r="M191" s="190" t="s">
        <v>1</v>
      </c>
      <c r="N191" s="191" t="s">
        <v>34</v>
      </c>
      <c r="O191" s="192">
        <v>0.02</v>
      </c>
      <c r="P191" s="192">
        <f t="shared" si="31"/>
        <v>0.9034000000000001</v>
      </c>
      <c r="Q191" s="192">
        <v>0.069</v>
      </c>
      <c r="R191" s="192">
        <f t="shared" si="32"/>
        <v>3.1167300000000004</v>
      </c>
      <c r="S191" s="192">
        <v>0</v>
      </c>
      <c r="T191" s="193">
        <f t="shared" si="33"/>
        <v>0</v>
      </c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R191" s="194" t="s">
        <v>144</v>
      </c>
      <c r="AT191" s="194" t="s">
        <v>140</v>
      </c>
      <c r="AU191" s="194" t="s">
        <v>79</v>
      </c>
      <c r="AY191" s="96" t="s">
        <v>138</v>
      </c>
      <c r="BE191" s="195">
        <f t="shared" si="34"/>
        <v>0</v>
      </c>
      <c r="BF191" s="195">
        <f t="shared" si="35"/>
        <v>0</v>
      </c>
      <c r="BG191" s="195">
        <f t="shared" si="36"/>
        <v>0</v>
      </c>
      <c r="BH191" s="195">
        <f t="shared" si="37"/>
        <v>0</v>
      </c>
      <c r="BI191" s="195">
        <f t="shared" si="38"/>
        <v>0</v>
      </c>
      <c r="BJ191" s="96" t="s">
        <v>77</v>
      </c>
      <c r="BK191" s="195">
        <f t="shared" si="39"/>
        <v>0</v>
      </c>
      <c r="BL191" s="96" t="s">
        <v>144</v>
      </c>
      <c r="BM191" s="194" t="s">
        <v>329</v>
      </c>
    </row>
    <row r="192" spans="1:65" s="106" customFormat="1" ht="21.75" customHeight="1">
      <c r="A192" s="103"/>
      <c r="B192" s="104"/>
      <c r="C192" s="183" t="s">
        <v>330</v>
      </c>
      <c r="D192" s="183" t="s">
        <v>140</v>
      </c>
      <c r="E192" s="184" t="s">
        <v>331</v>
      </c>
      <c r="F192" s="185" t="s">
        <v>332</v>
      </c>
      <c r="G192" s="186" t="s">
        <v>186</v>
      </c>
      <c r="H192" s="187">
        <v>45.17</v>
      </c>
      <c r="I192" s="80"/>
      <c r="J192" s="188">
        <f t="shared" si="30"/>
        <v>0</v>
      </c>
      <c r="K192" s="189"/>
      <c r="L192" s="104"/>
      <c r="M192" s="190" t="s">
        <v>1</v>
      </c>
      <c r="N192" s="191" t="s">
        <v>34</v>
      </c>
      <c r="O192" s="192">
        <v>0.72</v>
      </c>
      <c r="P192" s="192">
        <f t="shared" si="31"/>
        <v>32.5224</v>
      </c>
      <c r="Q192" s="192">
        <v>0.08425</v>
      </c>
      <c r="R192" s="192">
        <f t="shared" si="32"/>
        <v>3.8055725000000002</v>
      </c>
      <c r="S192" s="192">
        <v>0</v>
      </c>
      <c r="T192" s="193">
        <f t="shared" si="33"/>
        <v>0</v>
      </c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R192" s="194" t="s">
        <v>144</v>
      </c>
      <c r="AT192" s="194" t="s">
        <v>140</v>
      </c>
      <c r="AU192" s="194" t="s">
        <v>79</v>
      </c>
      <c r="AY192" s="96" t="s">
        <v>138</v>
      </c>
      <c r="BE192" s="195">
        <f t="shared" si="34"/>
        <v>0</v>
      </c>
      <c r="BF192" s="195">
        <f t="shared" si="35"/>
        <v>0</v>
      </c>
      <c r="BG192" s="195">
        <f t="shared" si="36"/>
        <v>0</v>
      </c>
      <c r="BH192" s="195">
        <f t="shared" si="37"/>
        <v>0</v>
      </c>
      <c r="BI192" s="195">
        <f t="shared" si="38"/>
        <v>0</v>
      </c>
      <c r="BJ192" s="96" t="s">
        <v>77</v>
      </c>
      <c r="BK192" s="195">
        <f t="shared" si="39"/>
        <v>0</v>
      </c>
      <c r="BL192" s="96" t="s">
        <v>144</v>
      </c>
      <c r="BM192" s="194" t="s">
        <v>333</v>
      </c>
    </row>
    <row r="193" spans="1:65" s="106" customFormat="1" ht="21.75" customHeight="1">
      <c r="A193" s="103"/>
      <c r="B193" s="104"/>
      <c r="C193" s="196" t="s">
        <v>334</v>
      </c>
      <c r="D193" s="196" t="s">
        <v>193</v>
      </c>
      <c r="E193" s="197" t="s">
        <v>335</v>
      </c>
      <c r="F193" s="198" t="s">
        <v>336</v>
      </c>
      <c r="G193" s="199" t="s">
        <v>186</v>
      </c>
      <c r="H193" s="200">
        <v>48</v>
      </c>
      <c r="I193" s="81"/>
      <c r="J193" s="201">
        <f t="shared" si="30"/>
        <v>0</v>
      </c>
      <c r="K193" s="202"/>
      <c r="L193" s="203"/>
      <c r="M193" s="204" t="s">
        <v>1</v>
      </c>
      <c r="N193" s="205" t="s">
        <v>34</v>
      </c>
      <c r="O193" s="192">
        <v>0</v>
      </c>
      <c r="P193" s="192">
        <f t="shared" si="31"/>
        <v>0</v>
      </c>
      <c r="Q193" s="192">
        <v>0.131</v>
      </c>
      <c r="R193" s="192">
        <f t="shared" si="32"/>
        <v>6.288</v>
      </c>
      <c r="S193" s="192">
        <v>0</v>
      </c>
      <c r="T193" s="193">
        <f t="shared" si="33"/>
        <v>0</v>
      </c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R193" s="194" t="s">
        <v>166</v>
      </c>
      <c r="AT193" s="194" t="s">
        <v>193</v>
      </c>
      <c r="AU193" s="194" t="s">
        <v>79</v>
      </c>
      <c r="AY193" s="96" t="s">
        <v>138</v>
      </c>
      <c r="BE193" s="195">
        <f t="shared" si="34"/>
        <v>0</v>
      </c>
      <c r="BF193" s="195">
        <f t="shared" si="35"/>
        <v>0</v>
      </c>
      <c r="BG193" s="195">
        <f t="shared" si="36"/>
        <v>0</v>
      </c>
      <c r="BH193" s="195">
        <f t="shared" si="37"/>
        <v>0</v>
      </c>
      <c r="BI193" s="195">
        <f t="shared" si="38"/>
        <v>0</v>
      </c>
      <c r="BJ193" s="96" t="s">
        <v>77</v>
      </c>
      <c r="BK193" s="195">
        <f t="shared" si="39"/>
        <v>0</v>
      </c>
      <c r="BL193" s="96" t="s">
        <v>144</v>
      </c>
      <c r="BM193" s="194" t="s">
        <v>337</v>
      </c>
    </row>
    <row r="194" spans="1:65" s="106" customFormat="1" ht="21.75" customHeight="1">
      <c r="A194" s="103"/>
      <c r="B194" s="104"/>
      <c r="C194" s="183" t="s">
        <v>338</v>
      </c>
      <c r="D194" s="183" t="s">
        <v>140</v>
      </c>
      <c r="E194" s="184" t="s">
        <v>339</v>
      </c>
      <c r="F194" s="185" t="s">
        <v>340</v>
      </c>
      <c r="G194" s="186" t="s">
        <v>264</v>
      </c>
      <c r="H194" s="187">
        <v>39.27</v>
      </c>
      <c r="I194" s="80"/>
      <c r="J194" s="188">
        <f t="shared" si="30"/>
        <v>0</v>
      </c>
      <c r="K194" s="189"/>
      <c r="L194" s="104"/>
      <c r="M194" s="190" t="s">
        <v>1</v>
      </c>
      <c r="N194" s="191" t="s">
        <v>34</v>
      </c>
      <c r="O194" s="192">
        <v>0.216</v>
      </c>
      <c r="P194" s="192">
        <f t="shared" si="31"/>
        <v>8.482320000000001</v>
      </c>
      <c r="Q194" s="192">
        <v>0.1295</v>
      </c>
      <c r="R194" s="192">
        <f t="shared" si="32"/>
        <v>5.085465</v>
      </c>
      <c r="S194" s="192">
        <v>0</v>
      </c>
      <c r="T194" s="193">
        <f t="shared" si="33"/>
        <v>0</v>
      </c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R194" s="194" t="s">
        <v>144</v>
      </c>
      <c r="AT194" s="194" t="s">
        <v>140</v>
      </c>
      <c r="AU194" s="194" t="s">
        <v>79</v>
      </c>
      <c r="AY194" s="96" t="s">
        <v>138</v>
      </c>
      <c r="BE194" s="195">
        <f t="shared" si="34"/>
        <v>0</v>
      </c>
      <c r="BF194" s="195">
        <f t="shared" si="35"/>
        <v>0</v>
      </c>
      <c r="BG194" s="195">
        <f t="shared" si="36"/>
        <v>0</v>
      </c>
      <c r="BH194" s="195">
        <f t="shared" si="37"/>
        <v>0</v>
      </c>
      <c r="BI194" s="195">
        <f t="shared" si="38"/>
        <v>0</v>
      </c>
      <c r="BJ194" s="96" t="s">
        <v>77</v>
      </c>
      <c r="BK194" s="195">
        <f t="shared" si="39"/>
        <v>0</v>
      </c>
      <c r="BL194" s="96" t="s">
        <v>144</v>
      </c>
      <c r="BM194" s="194" t="s">
        <v>341</v>
      </c>
    </row>
    <row r="195" spans="1:65" s="106" customFormat="1" ht="16.5" customHeight="1">
      <c r="A195" s="103"/>
      <c r="B195" s="104"/>
      <c r="C195" s="196" t="s">
        <v>342</v>
      </c>
      <c r="D195" s="196" t="s">
        <v>193</v>
      </c>
      <c r="E195" s="197" t="s">
        <v>343</v>
      </c>
      <c r="F195" s="198" t="s">
        <v>344</v>
      </c>
      <c r="G195" s="199" t="s">
        <v>264</v>
      </c>
      <c r="H195" s="200">
        <v>42</v>
      </c>
      <c r="I195" s="81"/>
      <c r="J195" s="201">
        <f t="shared" si="30"/>
        <v>0</v>
      </c>
      <c r="K195" s="202"/>
      <c r="L195" s="203"/>
      <c r="M195" s="204" t="s">
        <v>1</v>
      </c>
      <c r="N195" s="205" t="s">
        <v>34</v>
      </c>
      <c r="O195" s="192">
        <v>0</v>
      </c>
      <c r="P195" s="192">
        <f t="shared" si="31"/>
        <v>0</v>
      </c>
      <c r="Q195" s="192">
        <v>0.022</v>
      </c>
      <c r="R195" s="192">
        <f t="shared" si="32"/>
        <v>0.9239999999999999</v>
      </c>
      <c r="S195" s="192">
        <v>0</v>
      </c>
      <c r="T195" s="193">
        <f t="shared" si="33"/>
        <v>0</v>
      </c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R195" s="194" t="s">
        <v>166</v>
      </c>
      <c r="AT195" s="194" t="s">
        <v>193</v>
      </c>
      <c r="AU195" s="194" t="s">
        <v>79</v>
      </c>
      <c r="AY195" s="96" t="s">
        <v>138</v>
      </c>
      <c r="BE195" s="195">
        <f t="shared" si="34"/>
        <v>0</v>
      </c>
      <c r="BF195" s="195">
        <f t="shared" si="35"/>
        <v>0</v>
      </c>
      <c r="BG195" s="195">
        <f t="shared" si="36"/>
        <v>0</v>
      </c>
      <c r="BH195" s="195">
        <f t="shared" si="37"/>
        <v>0</v>
      </c>
      <c r="BI195" s="195">
        <f t="shared" si="38"/>
        <v>0</v>
      </c>
      <c r="BJ195" s="96" t="s">
        <v>77</v>
      </c>
      <c r="BK195" s="195">
        <f t="shared" si="39"/>
        <v>0</v>
      </c>
      <c r="BL195" s="96" t="s">
        <v>144</v>
      </c>
      <c r="BM195" s="194" t="s">
        <v>345</v>
      </c>
    </row>
    <row r="196" spans="1:65" s="106" customFormat="1" ht="16.5" customHeight="1">
      <c r="A196" s="103"/>
      <c r="B196" s="104"/>
      <c r="C196" s="183" t="s">
        <v>346</v>
      </c>
      <c r="D196" s="183" t="s">
        <v>140</v>
      </c>
      <c r="E196" s="184" t="s">
        <v>347</v>
      </c>
      <c r="F196" s="185" t="s">
        <v>348</v>
      </c>
      <c r="G196" s="186" t="s">
        <v>264</v>
      </c>
      <c r="H196" s="187">
        <v>1.86</v>
      </c>
      <c r="I196" s="80"/>
      <c r="J196" s="188">
        <f t="shared" si="30"/>
        <v>0</v>
      </c>
      <c r="K196" s="189"/>
      <c r="L196" s="104"/>
      <c r="M196" s="190" t="s">
        <v>1</v>
      </c>
      <c r="N196" s="191" t="s">
        <v>34</v>
      </c>
      <c r="O196" s="192">
        <v>0</v>
      </c>
      <c r="P196" s="192">
        <f t="shared" si="31"/>
        <v>0</v>
      </c>
      <c r="Q196" s="192">
        <v>0</v>
      </c>
      <c r="R196" s="192">
        <f t="shared" si="32"/>
        <v>0</v>
      </c>
      <c r="S196" s="192">
        <v>0</v>
      </c>
      <c r="T196" s="193">
        <f t="shared" si="33"/>
        <v>0</v>
      </c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R196" s="194" t="s">
        <v>144</v>
      </c>
      <c r="AT196" s="194" t="s">
        <v>140</v>
      </c>
      <c r="AU196" s="194" t="s">
        <v>79</v>
      </c>
      <c r="AY196" s="96" t="s">
        <v>138</v>
      </c>
      <c r="BE196" s="195">
        <f t="shared" si="34"/>
        <v>0</v>
      </c>
      <c r="BF196" s="195">
        <f t="shared" si="35"/>
        <v>0</v>
      </c>
      <c r="BG196" s="195">
        <f t="shared" si="36"/>
        <v>0</v>
      </c>
      <c r="BH196" s="195">
        <f t="shared" si="37"/>
        <v>0</v>
      </c>
      <c r="BI196" s="195">
        <f t="shared" si="38"/>
        <v>0</v>
      </c>
      <c r="BJ196" s="96" t="s">
        <v>77</v>
      </c>
      <c r="BK196" s="195">
        <f t="shared" si="39"/>
        <v>0</v>
      </c>
      <c r="BL196" s="96" t="s">
        <v>144</v>
      </c>
      <c r="BM196" s="194" t="s">
        <v>349</v>
      </c>
    </row>
    <row r="197" spans="2:63" s="170" customFormat="1" ht="22.9" customHeight="1">
      <c r="B197" s="171"/>
      <c r="D197" s="172" t="s">
        <v>68</v>
      </c>
      <c r="E197" s="181" t="s">
        <v>158</v>
      </c>
      <c r="F197" s="181" t="s">
        <v>350</v>
      </c>
      <c r="J197" s="182">
        <f>BK197</f>
        <v>0</v>
      </c>
      <c r="L197" s="171"/>
      <c r="M197" s="175"/>
      <c r="N197" s="176"/>
      <c r="O197" s="176"/>
      <c r="P197" s="177">
        <f>SUM(P198:P227)</f>
        <v>258.4312499999999</v>
      </c>
      <c r="Q197" s="176"/>
      <c r="R197" s="177">
        <f>SUM(R198:R227)</f>
        <v>10.3703853</v>
      </c>
      <c r="S197" s="176"/>
      <c r="T197" s="178">
        <f>SUM(T198:T227)</f>
        <v>0</v>
      </c>
      <c r="AR197" s="172" t="s">
        <v>77</v>
      </c>
      <c r="AT197" s="179" t="s">
        <v>68</v>
      </c>
      <c r="AU197" s="179" t="s">
        <v>77</v>
      </c>
      <c r="AY197" s="172" t="s">
        <v>138</v>
      </c>
      <c r="BK197" s="180">
        <f>SUM(BK198:BK227)</f>
        <v>0</v>
      </c>
    </row>
    <row r="198" spans="1:65" s="106" customFormat="1" ht="21.75" customHeight="1">
      <c r="A198" s="103"/>
      <c r="B198" s="104"/>
      <c r="C198" s="183" t="s">
        <v>351</v>
      </c>
      <c r="D198" s="183" t="s">
        <v>140</v>
      </c>
      <c r="E198" s="184" t="s">
        <v>352</v>
      </c>
      <c r="F198" s="185" t="s">
        <v>353</v>
      </c>
      <c r="G198" s="186" t="s">
        <v>186</v>
      </c>
      <c r="H198" s="187">
        <v>14.91</v>
      </c>
      <c r="I198" s="80"/>
      <c r="J198" s="188">
        <f aca="true" t="shared" si="40" ref="J198:J227">ROUND(I198*H198,2)</f>
        <v>0</v>
      </c>
      <c r="K198" s="189"/>
      <c r="L198" s="104"/>
      <c r="M198" s="190" t="s">
        <v>1</v>
      </c>
      <c r="N198" s="191" t="s">
        <v>34</v>
      </c>
      <c r="O198" s="192">
        <v>0.57</v>
      </c>
      <c r="P198" s="192">
        <f aca="true" t="shared" si="41" ref="P198:P227">O198*H198</f>
        <v>8.4987</v>
      </c>
      <c r="Q198" s="192">
        <v>0.01838</v>
      </c>
      <c r="R198" s="192">
        <f aca="true" t="shared" si="42" ref="R198:R227">Q198*H198</f>
        <v>0.2740458</v>
      </c>
      <c r="S198" s="192">
        <v>0</v>
      </c>
      <c r="T198" s="193">
        <f aca="true" t="shared" si="43" ref="T198:T227">S198*H198</f>
        <v>0</v>
      </c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R198" s="194" t="s">
        <v>144</v>
      </c>
      <c r="AT198" s="194" t="s">
        <v>140</v>
      </c>
      <c r="AU198" s="194" t="s">
        <v>79</v>
      </c>
      <c r="AY198" s="96" t="s">
        <v>138</v>
      </c>
      <c r="BE198" s="195">
        <f aca="true" t="shared" si="44" ref="BE198:BE227">IF(N198="základní",J198,0)</f>
        <v>0</v>
      </c>
      <c r="BF198" s="195">
        <f aca="true" t="shared" si="45" ref="BF198:BF227">IF(N198="snížená",J198,0)</f>
        <v>0</v>
      </c>
      <c r="BG198" s="195">
        <f aca="true" t="shared" si="46" ref="BG198:BG227">IF(N198="zákl. přenesená",J198,0)</f>
        <v>0</v>
      </c>
      <c r="BH198" s="195">
        <f aca="true" t="shared" si="47" ref="BH198:BH227">IF(N198="sníž. přenesená",J198,0)</f>
        <v>0</v>
      </c>
      <c r="BI198" s="195">
        <f aca="true" t="shared" si="48" ref="BI198:BI227">IF(N198="nulová",J198,0)</f>
        <v>0</v>
      </c>
      <c r="BJ198" s="96" t="s">
        <v>77</v>
      </c>
      <c r="BK198" s="195">
        <f aca="true" t="shared" si="49" ref="BK198:BK227">ROUND(I198*H198,2)</f>
        <v>0</v>
      </c>
      <c r="BL198" s="96" t="s">
        <v>144</v>
      </c>
      <c r="BM198" s="194" t="s">
        <v>354</v>
      </c>
    </row>
    <row r="199" spans="1:65" s="106" customFormat="1" ht="21.75" customHeight="1">
      <c r="A199" s="103"/>
      <c r="B199" s="104"/>
      <c r="C199" s="183" t="s">
        <v>355</v>
      </c>
      <c r="D199" s="183" t="s">
        <v>140</v>
      </c>
      <c r="E199" s="184" t="s">
        <v>356</v>
      </c>
      <c r="F199" s="185" t="s">
        <v>357</v>
      </c>
      <c r="G199" s="186" t="s">
        <v>186</v>
      </c>
      <c r="H199" s="187">
        <v>21.8</v>
      </c>
      <c r="I199" s="80"/>
      <c r="J199" s="188">
        <f t="shared" si="40"/>
        <v>0</v>
      </c>
      <c r="K199" s="189"/>
      <c r="L199" s="104"/>
      <c r="M199" s="190" t="s">
        <v>1</v>
      </c>
      <c r="N199" s="191" t="s">
        <v>34</v>
      </c>
      <c r="O199" s="192">
        <v>0.36</v>
      </c>
      <c r="P199" s="192">
        <f t="shared" si="41"/>
        <v>7.848</v>
      </c>
      <c r="Q199" s="192">
        <v>0.00438</v>
      </c>
      <c r="R199" s="192">
        <f t="shared" si="42"/>
        <v>0.09548400000000001</v>
      </c>
      <c r="S199" s="192">
        <v>0</v>
      </c>
      <c r="T199" s="193">
        <f t="shared" si="43"/>
        <v>0</v>
      </c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R199" s="194" t="s">
        <v>144</v>
      </c>
      <c r="AT199" s="194" t="s">
        <v>140</v>
      </c>
      <c r="AU199" s="194" t="s">
        <v>79</v>
      </c>
      <c r="AY199" s="96" t="s">
        <v>138</v>
      </c>
      <c r="BE199" s="195">
        <f t="shared" si="44"/>
        <v>0</v>
      </c>
      <c r="BF199" s="195">
        <f t="shared" si="45"/>
        <v>0</v>
      </c>
      <c r="BG199" s="195">
        <f t="shared" si="46"/>
        <v>0</v>
      </c>
      <c r="BH199" s="195">
        <f t="shared" si="47"/>
        <v>0</v>
      </c>
      <c r="BI199" s="195">
        <f t="shared" si="48"/>
        <v>0</v>
      </c>
      <c r="BJ199" s="96" t="s">
        <v>77</v>
      </c>
      <c r="BK199" s="195">
        <f t="shared" si="49"/>
        <v>0</v>
      </c>
      <c r="BL199" s="96" t="s">
        <v>144</v>
      </c>
      <c r="BM199" s="194" t="s">
        <v>358</v>
      </c>
    </row>
    <row r="200" spans="1:65" s="106" customFormat="1" ht="21.75" customHeight="1">
      <c r="A200" s="103"/>
      <c r="B200" s="104"/>
      <c r="C200" s="183" t="s">
        <v>359</v>
      </c>
      <c r="D200" s="183" t="s">
        <v>140</v>
      </c>
      <c r="E200" s="184" t="s">
        <v>360</v>
      </c>
      <c r="F200" s="185" t="s">
        <v>361</v>
      </c>
      <c r="G200" s="186" t="s">
        <v>186</v>
      </c>
      <c r="H200" s="187">
        <v>83.11</v>
      </c>
      <c r="I200" s="80"/>
      <c r="J200" s="188">
        <f t="shared" si="40"/>
        <v>0</v>
      </c>
      <c r="K200" s="189"/>
      <c r="L200" s="104"/>
      <c r="M200" s="190" t="s">
        <v>1</v>
      </c>
      <c r="N200" s="191" t="s">
        <v>34</v>
      </c>
      <c r="O200" s="192">
        <v>0.47</v>
      </c>
      <c r="P200" s="192">
        <f t="shared" si="41"/>
        <v>39.061699999999995</v>
      </c>
      <c r="Q200" s="192">
        <v>0.01838</v>
      </c>
      <c r="R200" s="192">
        <f t="shared" si="42"/>
        <v>1.5275618</v>
      </c>
      <c r="S200" s="192">
        <v>0</v>
      </c>
      <c r="T200" s="193">
        <f t="shared" si="43"/>
        <v>0</v>
      </c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R200" s="194" t="s">
        <v>144</v>
      </c>
      <c r="AT200" s="194" t="s">
        <v>140</v>
      </c>
      <c r="AU200" s="194" t="s">
        <v>79</v>
      </c>
      <c r="AY200" s="96" t="s">
        <v>138</v>
      </c>
      <c r="BE200" s="195">
        <f t="shared" si="44"/>
        <v>0</v>
      </c>
      <c r="BF200" s="195">
        <f t="shared" si="45"/>
        <v>0</v>
      </c>
      <c r="BG200" s="195">
        <f t="shared" si="46"/>
        <v>0</v>
      </c>
      <c r="BH200" s="195">
        <f t="shared" si="47"/>
        <v>0</v>
      </c>
      <c r="BI200" s="195">
        <f t="shared" si="48"/>
        <v>0</v>
      </c>
      <c r="BJ200" s="96" t="s">
        <v>77</v>
      </c>
      <c r="BK200" s="195">
        <f t="shared" si="49"/>
        <v>0</v>
      </c>
      <c r="BL200" s="96" t="s">
        <v>144</v>
      </c>
      <c r="BM200" s="194" t="s">
        <v>362</v>
      </c>
    </row>
    <row r="201" spans="1:65" s="106" customFormat="1" ht="21.75" customHeight="1">
      <c r="A201" s="103"/>
      <c r="B201" s="104"/>
      <c r="C201" s="183" t="s">
        <v>363</v>
      </c>
      <c r="D201" s="183" t="s">
        <v>140</v>
      </c>
      <c r="E201" s="184" t="s">
        <v>364</v>
      </c>
      <c r="F201" s="185" t="s">
        <v>365</v>
      </c>
      <c r="G201" s="186" t="s">
        <v>186</v>
      </c>
      <c r="H201" s="187">
        <v>14.91</v>
      </c>
      <c r="I201" s="80"/>
      <c r="J201" s="188">
        <f t="shared" si="40"/>
        <v>0</v>
      </c>
      <c r="K201" s="189"/>
      <c r="L201" s="104"/>
      <c r="M201" s="190" t="s">
        <v>1</v>
      </c>
      <c r="N201" s="191" t="s">
        <v>34</v>
      </c>
      <c r="O201" s="192">
        <v>0.1</v>
      </c>
      <c r="P201" s="192">
        <f t="shared" si="41"/>
        <v>1.491</v>
      </c>
      <c r="Q201" s="192">
        <v>0.0079</v>
      </c>
      <c r="R201" s="192">
        <f t="shared" si="42"/>
        <v>0.11778900000000002</v>
      </c>
      <c r="S201" s="192">
        <v>0</v>
      </c>
      <c r="T201" s="193">
        <f t="shared" si="43"/>
        <v>0</v>
      </c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R201" s="194" t="s">
        <v>144</v>
      </c>
      <c r="AT201" s="194" t="s">
        <v>140</v>
      </c>
      <c r="AU201" s="194" t="s">
        <v>79</v>
      </c>
      <c r="AY201" s="96" t="s">
        <v>138</v>
      </c>
      <c r="BE201" s="195">
        <f t="shared" si="44"/>
        <v>0</v>
      </c>
      <c r="BF201" s="195">
        <f t="shared" si="45"/>
        <v>0</v>
      </c>
      <c r="BG201" s="195">
        <f t="shared" si="46"/>
        <v>0</v>
      </c>
      <c r="BH201" s="195">
        <f t="shared" si="47"/>
        <v>0</v>
      </c>
      <c r="BI201" s="195">
        <f t="shared" si="48"/>
        <v>0</v>
      </c>
      <c r="BJ201" s="96" t="s">
        <v>77</v>
      </c>
      <c r="BK201" s="195">
        <f t="shared" si="49"/>
        <v>0</v>
      </c>
      <c r="BL201" s="96" t="s">
        <v>144</v>
      </c>
      <c r="BM201" s="194" t="s">
        <v>366</v>
      </c>
    </row>
    <row r="202" spans="1:65" s="106" customFormat="1" ht="21.75" customHeight="1">
      <c r="A202" s="103"/>
      <c r="B202" s="104"/>
      <c r="C202" s="183" t="s">
        <v>367</v>
      </c>
      <c r="D202" s="183" t="s">
        <v>140</v>
      </c>
      <c r="E202" s="184" t="s">
        <v>368</v>
      </c>
      <c r="F202" s="185" t="s">
        <v>369</v>
      </c>
      <c r="G202" s="186" t="s">
        <v>186</v>
      </c>
      <c r="H202" s="187">
        <v>83.11</v>
      </c>
      <c r="I202" s="80"/>
      <c r="J202" s="188">
        <f t="shared" si="40"/>
        <v>0</v>
      </c>
      <c r="K202" s="189"/>
      <c r="L202" s="104"/>
      <c r="M202" s="190" t="s">
        <v>1</v>
      </c>
      <c r="N202" s="191" t="s">
        <v>34</v>
      </c>
      <c r="O202" s="192">
        <v>0.09</v>
      </c>
      <c r="P202" s="192">
        <f t="shared" si="41"/>
        <v>7.4799</v>
      </c>
      <c r="Q202" s="192">
        <v>0.0079</v>
      </c>
      <c r="R202" s="192">
        <f t="shared" si="42"/>
        <v>0.6565690000000001</v>
      </c>
      <c r="S202" s="192">
        <v>0</v>
      </c>
      <c r="T202" s="193">
        <f t="shared" si="43"/>
        <v>0</v>
      </c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R202" s="194" t="s">
        <v>144</v>
      </c>
      <c r="AT202" s="194" t="s">
        <v>140</v>
      </c>
      <c r="AU202" s="194" t="s">
        <v>79</v>
      </c>
      <c r="AY202" s="96" t="s">
        <v>138</v>
      </c>
      <c r="BE202" s="195">
        <f t="shared" si="44"/>
        <v>0</v>
      </c>
      <c r="BF202" s="195">
        <f t="shared" si="45"/>
        <v>0</v>
      </c>
      <c r="BG202" s="195">
        <f t="shared" si="46"/>
        <v>0</v>
      </c>
      <c r="BH202" s="195">
        <f t="shared" si="47"/>
        <v>0</v>
      </c>
      <c r="BI202" s="195">
        <f t="shared" si="48"/>
        <v>0</v>
      </c>
      <c r="BJ202" s="96" t="s">
        <v>77</v>
      </c>
      <c r="BK202" s="195">
        <f t="shared" si="49"/>
        <v>0</v>
      </c>
      <c r="BL202" s="96" t="s">
        <v>144</v>
      </c>
      <c r="BM202" s="194" t="s">
        <v>370</v>
      </c>
    </row>
    <row r="203" spans="1:65" s="106" customFormat="1" ht="21.75" customHeight="1">
      <c r="A203" s="103"/>
      <c r="B203" s="104"/>
      <c r="C203" s="183" t="s">
        <v>371</v>
      </c>
      <c r="D203" s="183" t="s">
        <v>140</v>
      </c>
      <c r="E203" s="184" t="s">
        <v>372</v>
      </c>
      <c r="F203" s="185" t="s">
        <v>373</v>
      </c>
      <c r="G203" s="186" t="s">
        <v>186</v>
      </c>
      <c r="H203" s="187">
        <v>24.54</v>
      </c>
      <c r="I203" s="80"/>
      <c r="J203" s="188">
        <f t="shared" si="40"/>
        <v>0</v>
      </c>
      <c r="K203" s="189"/>
      <c r="L203" s="104"/>
      <c r="M203" s="190" t="s">
        <v>1</v>
      </c>
      <c r="N203" s="191" t="s">
        <v>34</v>
      </c>
      <c r="O203" s="192">
        <v>1.355</v>
      </c>
      <c r="P203" s="192">
        <f t="shared" si="41"/>
        <v>33.2517</v>
      </c>
      <c r="Q203" s="192">
        <v>0.03358</v>
      </c>
      <c r="R203" s="192">
        <f t="shared" si="42"/>
        <v>0.8240531999999999</v>
      </c>
      <c r="S203" s="192">
        <v>0</v>
      </c>
      <c r="T203" s="193">
        <f t="shared" si="43"/>
        <v>0</v>
      </c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R203" s="194" t="s">
        <v>144</v>
      </c>
      <c r="AT203" s="194" t="s">
        <v>140</v>
      </c>
      <c r="AU203" s="194" t="s">
        <v>79</v>
      </c>
      <c r="AY203" s="96" t="s">
        <v>138</v>
      </c>
      <c r="BE203" s="195">
        <f t="shared" si="44"/>
        <v>0</v>
      </c>
      <c r="BF203" s="195">
        <f t="shared" si="45"/>
        <v>0</v>
      </c>
      <c r="BG203" s="195">
        <f t="shared" si="46"/>
        <v>0</v>
      </c>
      <c r="BH203" s="195">
        <f t="shared" si="47"/>
        <v>0</v>
      </c>
      <c r="BI203" s="195">
        <f t="shared" si="48"/>
        <v>0</v>
      </c>
      <c r="BJ203" s="96" t="s">
        <v>77</v>
      </c>
      <c r="BK203" s="195">
        <f t="shared" si="49"/>
        <v>0</v>
      </c>
      <c r="BL203" s="96" t="s">
        <v>144</v>
      </c>
      <c r="BM203" s="194" t="s">
        <v>374</v>
      </c>
    </row>
    <row r="204" spans="1:65" s="106" customFormat="1" ht="21.75" customHeight="1">
      <c r="A204" s="103"/>
      <c r="B204" s="104"/>
      <c r="C204" s="183" t="s">
        <v>375</v>
      </c>
      <c r="D204" s="183" t="s">
        <v>140</v>
      </c>
      <c r="E204" s="184" t="s">
        <v>376</v>
      </c>
      <c r="F204" s="185" t="s">
        <v>377</v>
      </c>
      <c r="G204" s="186" t="s">
        <v>186</v>
      </c>
      <c r="H204" s="187">
        <v>64.24</v>
      </c>
      <c r="I204" s="80"/>
      <c r="J204" s="188">
        <f t="shared" si="40"/>
        <v>0</v>
      </c>
      <c r="K204" s="189"/>
      <c r="L204" s="104"/>
      <c r="M204" s="190" t="s">
        <v>1</v>
      </c>
      <c r="N204" s="191" t="s">
        <v>34</v>
      </c>
      <c r="O204" s="192">
        <v>0.08</v>
      </c>
      <c r="P204" s="192">
        <f t="shared" si="41"/>
        <v>5.1392</v>
      </c>
      <c r="Q204" s="192">
        <v>0</v>
      </c>
      <c r="R204" s="192">
        <f t="shared" si="42"/>
        <v>0</v>
      </c>
      <c r="S204" s="192">
        <v>0</v>
      </c>
      <c r="T204" s="193">
        <f t="shared" si="43"/>
        <v>0</v>
      </c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R204" s="194" t="s">
        <v>144</v>
      </c>
      <c r="AT204" s="194" t="s">
        <v>140</v>
      </c>
      <c r="AU204" s="194" t="s">
        <v>79</v>
      </c>
      <c r="AY204" s="96" t="s">
        <v>138</v>
      </c>
      <c r="BE204" s="195">
        <f t="shared" si="44"/>
        <v>0</v>
      </c>
      <c r="BF204" s="195">
        <f t="shared" si="45"/>
        <v>0</v>
      </c>
      <c r="BG204" s="195">
        <f t="shared" si="46"/>
        <v>0</v>
      </c>
      <c r="BH204" s="195">
        <f t="shared" si="47"/>
        <v>0</v>
      </c>
      <c r="BI204" s="195">
        <f t="shared" si="48"/>
        <v>0</v>
      </c>
      <c r="BJ204" s="96" t="s">
        <v>77</v>
      </c>
      <c r="BK204" s="195">
        <f t="shared" si="49"/>
        <v>0</v>
      </c>
      <c r="BL204" s="96" t="s">
        <v>144</v>
      </c>
      <c r="BM204" s="194" t="s">
        <v>378</v>
      </c>
    </row>
    <row r="205" spans="1:65" s="106" customFormat="1" ht="16.5" customHeight="1">
      <c r="A205" s="103"/>
      <c r="B205" s="104"/>
      <c r="C205" s="183" t="s">
        <v>379</v>
      </c>
      <c r="D205" s="183" t="s">
        <v>140</v>
      </c>
      <c r="E205" s="184" t="s">
        <v>380</v>
      </c>
      <c r="F205" s="185" t="s">
        <v>381</v>
      </c>
      <c r="G205" s="186" t="s">
        <v>264</v>
      </c>
      <c r="H205" s="187">
        <v>127.22</v>
      </c>
      <c r="I205" s="80"/>
      <c r="J205" s="188">
        <f t="shared" si="40"/>
        <v>0</v>
      </c>
      <c r="K205" s="189"/>
      <c r="L205" s="104"/>
      <c r="M205" s="190" t="s">
        <v>1</v>
      </c>
      <c r="N205" s="191" t="s">
        <v>34</v>
      </c>
      <c r="O205" s="192">
        <v>0.37</v>
      </c>
      <c r="P205" s="192">
        <f t="shared" si="41"/>
        <v>47.0714</v>
      </c>
      <c r="Q205" s="192">
        <v>0.0015</v>
      </c>
      <c r="R205" s="192">
        <f t="shared" si="42"/>
        <v>0.19083</v>
      </c>
      <c r="S205" s="192">
        <v>0</v>
      </c>
      <c r="T205" s="193">
        <f t="shared" si="43"/>
        <v>0</v>
      </c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R205" s="194" t="s">
        <v>144</v>
      </c>
      <c r="AT205" s="194" t="s">
        <v>140</v>
      </c>
      <c r="AU205" s="194" t="s">
        <v>79</v>
      </c>
      <c r="AY205" s="96" t="s">
        <v>138</v>
      </c>
      <c r="BE205" s="195">
        <f t="shared" si="44"/>
        <v>0</v>
      </c>
      <c r="BF205" s="195">
        <f t="shared" si="45"/>
        <v>0</v>
      </c>
      <c r="BG205" s="195">
        <f t="shared" si="46"/>
        <v>0</v>
      </c>
      <c r="BH205" s="195">
        <f t="shared" si="47"/>
        <v>0</v>
      </c>
      <c r="BI205" s="195">
        <f t="shared" si="48"/>
        <v>0</v>
      </c>
      <c r="BJ205" s="96" t="s">
        <v>77</v>
      </c>
      <c r="BK205" s="195">
        <f t="shared" si="49"/>
        <v>0</v>
      </c>
      <c r="BL205" s="96" t="s">
        <v>144</v>
      </c>
      <c r="BM205" s="194" t="s">
        <v>382</v>
      </c>
    </row>
    <row r="206" spans="1:65" s="106" customFormat="1" ht="44.25" customHeight="1">
      <c r="A206" s="103"/>
      <c r="B206" s="104"/>
      <c r="C206" s="183" t="s">
        <v>383</v>
      </c>
      <c r="D206" s="183" t="s">
        <v>140</v>
      </c>
      <c r="E206" s="184" t="s">
        <v>384</v>
      </c>
      <c r="F206" s="185" t="s">
        <v>385</v>
      </c>
      <c r="G206" s="186" t="s">
        <v>186</v>
      </c>
      <c r="H206" s="187">
        <v>59.92</v>
      </c>
      <c r="I206" s="80"/>
      <c r="J206" s="188">
        <f t="shared" si="40"/>
        <v>0</v>
      </c>
      <c r="K206" s="189"/>
      <c r="L206" s="104"/>
      <c r="M206" s="190" t="s">
        <v>1</v>
      </c>
      <c r="N206" s="191" t="s">
        <v>34</v>
      </c>
      <c r="O206" s="192">
        <v>1.06</v>
      </c>
      <c r="P206" s="192">
        <f t="shared" si="41"/>
        <v>63.51520000000001</v>
      </c>
      <c r="Q206" s="192">
        <v>0.0086</v>
      </c>
      <c r="R206" s="192">
        <f t="shared" si="42"/>
        <v>0.515312</v>
      </c>
      <c r="S206" s="192">
        <v>0</v>
      </c>
      <c r="T206" s="193">
        <f t="shared" si="43"/>
        <v>0</v>
      </c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R206" s="194" t="s">
        <v>144</v>
      </c>
      <c r="AT206" s="194" t="s">
        <v>140</v>
      </c>
      <c r="AU206" s="194" t="s">
        <v>79</v>
      </c>
      <c r="AY206" s="96" t="s">
        <v>138</v>
      </c>
      <c r="BE206" s="195">
        <f t="shared" si="44"/>
        <v>0</v>
      </c>
      <c r="BF206" s="195">
        <f t="shared" si="45"/>
        <v>0</v>
      </c>
      <c r="BG206" s="195">
        <f t="shared" si="46"/>
        <v>0</v>
      </c>
      <c r="BH206" s="195">
        <f t="shared" si="47"/>
        <v>0</v>
      </c>
      <c r="BI206" s="195">
        <f t="shared" si="48"/>
        <v>0</v>
      </c>
      <c r="BJ206" s="96" t="s">
        <v>77</v>
      </c>
      <c r="BK206" s="195">
        <f t="shared" si="49"/>
        <v>0</v>
      </c>
      <c r="BL206" s="96" t="s">
        <v>144</v>
      </c>
      <c r="BM206" s="194" t="s">
        <v>386</v>
      </c>
    </row>
    <row r="207" spans="1:65" s="106" customFormat="1" ht="21.75" customHeight="1">
      <c r="A207" s="103"/>
      <c r="B207" s="104"/>
      <c r="C207" s="196" t="s">
        <v>387</v>
      </c>
      <c r="D207" s="196" t="s">
        <v>193</v>
      </c>
      <c r="E207" s="197" t="s">
        <v>388</v>
      </c>
      <c r="F207" s="198" t="s">
        <v>389</v>
      </c>
      <c r="G207" s="199" t="s">
        <v>186</v>
      </c>
      <c r="H207" s="200">
        <v>1.75</v>
      </c>
      <c r="I207" s="81"/>
      <c r="J207" s="201">
        <f t="shared" si="40"/>
        <v>0</v>
      </c>
      <c r="K207" s="202"/>
      <c r="L207" s="203"/>
      <c r="M207" s="204" t="s">
        <v>1</v>
      </c>
      <c r="N207" s="205" t="s">
        <v>34</v>
      </c>
      <c r="O207" s="192">
        <v>0</v>
      </c>
      <c r="P207" s="192">
        <f t="shared" si="41"/>
        <v>0</v>
      </c>
      <c r="Q207" s="192">
        <v>0.0042</v>
      </c>
      <c r="R207" s="192">
        <f t="shared" si="42"/>
        <v>0.00735</v>
      </c>
      <c r="S207" s="192">
        <v>0</v>
      </c>
      <c r="T207" s="193">
        <f t="shared" si="43"/>
        <v>0</v>
      </c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R207" s="194" t="s">
        <v>166</v>
      </c>
      <c r="AT207" s="194" t="s">
        <v>193</v>
      </c>
      <c r="AU207" s="194" t="s">
        <v>79</v>
      </c>
      <c r="AY207" s="96" t="s">
        <v>138</v>
      </c>
      <c r="BE207" s="195">
        <f t="shared" si="44"/>
        <v>0</v>
      </c>
      <c r="BF207" s="195">
        <f t="shared" si="45"/>
        <v>0</v>
      </c>
      <c r="BG207" s="195">
        <f t="shared" si="46"/>
        <v>0</v>
      </c>
      <c r="BH207" s="195">
        <f t="shared" si="47"/>
        <v>0</v>
      </c>
      <c r="BI207" s="195">
        <f t="shared" si="48"/>
        <v>0</v>
      </c>
      <c r="BJ207" s="96" t="s">
        <v>77</v>
      </c>
      <c r="BK207" s="195">
        <f t="shared" si="49"/>
        <v>0</v>
      </c>
      <c r="BL207" s="96" t="s">
        <v>144</v>
      </c>
      <c r="BM207" s="194" t="s">
        <v>390</v>
      </c>
    </row>
    <row r="208" spans="1:65" s="106" customFormat="1" ht="16.5" customHeight="1">
      <c r="A208" s="103"/>
      <c r="B208" s="104"/>
      <c r="C208" s="196" t="s">
        <v>391</v>
      </c>
      <c r="D208" s="196" t="s">
        <v>193</v>
      </c>
      <c r="E208" s="197" t="s">
        <v>392</v>
      </c>
      <c r="F208" s="198" t="s">
        <v>393</v>
      </c>
      <c r="G208" s="199" t="s">
        <v>186</v>
      </c>
      <c r="H208" s="200">
        <v>67.5</v>
      </c>
      <c r="I208" s="81"/>
      <c r="J208" s="201">
        <f t="shared" si="40"/>
        <v>0</v>
      </c>
      <c r="K208" s="202"/>
      <c r="L208" s="203"/>
      <c r="M208" s="204" t="s">
        <v>1</v>
      </c>
      <c r="N208" s="205" t="s">
        <v>34</v>
      </c>
      <c r="O208" s="192">
        <v>0</v>
      </c>
      <c r="P208" s="192">
        <f t="shared" si="41"/>
        <v>0</v>
      </c>
      <c r="Q208" s="192">
        <v>0.00272</v>
      </c>
      <c r="R208" s="192">
        <f t="shared" si="42"/>
        <v>0.1836</v>
      </c>
      <c r="S208" s="192">
        <v>0</v>
      </c>
      <c r="T208" s="193">
        <f t="shared" si="43"/>
        <v>0</v>
      </c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R208" s="194" t="s">
        <v>166</v>
      </c>
      <c r="AT208" s="194" t="s">
        <v>193</v>
      </c>
      <c r="AU208" s="194" t="s">
        <v>79</v>
      </c>
      <c r="AY208" s="96" t="s">
        <v>138</v>
      </c>
      <c r="BE208" s="195">
        <f t="shared" si="44"/>
        <v>0</v>
      </c>
      <c r="BF208" s="195">
        <f t="shared" si="45"/>
        <v>0</v>
      </c>
      <c r="BG208" s="195">
        <f t="shared" si="46"/>
        <v>0</v>
      </c>
      <c r="BH208" s="195">
        <f t="shared" si="47"/>
        <v>0</v>
      </c>
      <c r="BI208" s="195">
        <f t="shared" si="48"/>
        <v>0</v>
      </c>
      <c r="BJ208" s="96" t="s">
        <v>77</v>
      </c>
      <c r="BK208" s="195">
        <f t="shared" si="49"/>
        <v>0</v>
      </c>
      <c r="BL208" s="96" t="s">
        <v>144</v>
      </c>
      <c r="BM208" s="194" t="s">
        <v>394</v>
      </c>
    </row>
    <row r="209" spans="1:65" s="106" customFormat="1" ht="44.25" customHeight="1">
      <c r="A209" s="103"/>
      <c r="B209" s="104"/>
      <c r="C209" s="183" t="s">
        <v>395</v>
      </c>
      <c r="D209" s="183" t="s">
        <v>140</v>
      </c>
      <c r="E209" s="184" t="s">
        <v>396</v>
      </c>
      <c r="F209" s="185" t="s">
        <v>397</v>
      </c>
      <c r="G209" s="186" t="s">
        <v>186</v>
      </c>
      <c r="H209" s="187">
        <v>5.06</v>
      </c>
      <c r="I209" s="80"/>
      <c r="J209" s="188">
        <f t="shared" si="40"/>
        <v>0</v>
      </c>
      <c r="K209" s="189"/>
      <c r="L209" s="104"/>
      <c r="M209" s="190" t="s">
        <v>1</v>
      </c>
      <c r="N209" s="191" t="s">
        <v>34</v>
      </c>
      <c r="O209" s="192">
        <v>1.08</v>
      </c>
      <c r="P209" s="192">
        <f t="shared" si="41"/>
        <v>5.4648</v>
      </c>
      <c r="Q209" s="192">
        <v>0.0096</v>
      </c>
      <c r="R209" s="192">
        <f t="shared" si="42"/>
        <v>0.048575999999999994</v>
      </c>
      <c r="S209" s="192">
        <v>0</v>
      </c>
      <c r="T209" s="193">
        <f t="shared" si="43"/>
        <v>0</v>
      </c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R209" s="194" t="s">
        <v>144</v>
      </c>
      <c r="AT209" s="194" t="s">
        <v>140</v>
      </c>
      <c r="AU209" s="194" t="s">
        <v>79</v>
      </c>
      <c r="AY209" s="96" t="s">
        <v>138</v>
      </c>
      <c r="BE209" s="195">
        <f t="shared" si="44"/>
        <v>0</v>
      </c>
      <c r="BF209" s="195">
        <f t="shared" si="45"/>
        <v>0</v>
      </c>
      <c r="BG209" s="195">
        <f t="shared" si="46"/>
        <v>0</v>
      </c>
      <c r="BH209" s="195">
        <f t="shared" si="47"/>
        <v>0</v>
      </c>
      <c r="BI209" s="195">
        <f t="shared" si="48"/>
        <v>0</v>
      </c>
      <c r="BJ209" s="96" t="s">
        <v>77</v>
      </c>
      <c r="BK209" s="195">
        <f t="shared" si="49"/>
        <v>0</v>
      </c>
      <c r="BL209" s="96" t="s">
        <v>144</v>
      </c>
      <c r="BM209" s="194" t="s">
        <v>398</v>
      </c>
    </row>
    <row r="210" spans="1:65" s="106" customFormat="1" ht="21.75" customHeight="1">
      <c r="A210" s="103"/>
      <c r="B210" s="104"/>
      <c r="C210" s="196" t="s">
        <v>399</v>
      </c>
      <c r="D210" s="196" t="s">
        <v>193</v>
      </c>
      <c r="E210" s="197" t="s">
        <v>400</v>
      </c>
      <c r="F210" s="198" t="s">
        <v>401</v>
      </c>
      <c r="G210" s="199" t="s">
        <v>186</v>
      </c>
      <c r="H210" s="200">
        <v>6</v>
      </c>
      <c r="I210" s="81"/>
      <c r="J210" s="201">
        <f t="shared" si="40"/>
        <v>0</v>
      </c>
      <c r="K210" s="202"/>
      <c r="L210" s="203"/>
      <c r="M210" s="204" t="s">
        <v>1</v>
      </c>
      <c r="N210" s="205" t="s">
        <v>34</v>
      </c>
      <c r="O210" s="192">
        <v>0</v>
      </c>
      <c r="P210" s="192">
        <f t="shared" si="41"/>
        <v>0</v>
      </c>
      <c r="Q210" s="192">
        <v>0.018</v>
      </c>
      <c r="R210" s="192">
        <f t="shared" si="42"/>
        <v>0.10799999999999998</v>
      </c>
      <c r="S210" s="192">
        <v>0</v>
      </c>
      <c r="T210" s="193">
        <f t="shared" si="43"/>
        <v>0</v>
      </c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R210" s="194" t="s">
        <v>166</v>
      </c>
      <c r="AT210" s="194" t="s">
        <v>193</v>
      </c>
      <c r="AU210" s="194" t="s">
        <v>79</v>
      </c>
      <c r="AY210" s="96" t="s">
        <v>138</v>
      </c>
      <c r="BE210" s="195">
        <f t="shared" si="44"/>
        <v>0</v>
      </c>
      <c r="BF210" s="195">
        <f t="shared" si="45"/>
        <v>0</v>
      </c>
      <c r="BG210" s="195">
        <f t="shared" si="46"/>
        <v>0</v>
      </c>
      <c r="BH210" s="195">
        <f t="shared" si="47"/>
        <v>0</v>
      </c>
      <c r="BI210" s="195">
        <f t="shared" si="48"/>
        <v>0</v>
      </c>
      <c r="BJ210" s="96" t="s">
        <v>77</v>
      </c>
      <c r="BK210" s="195">
        <f t="shared" si="49"/>
        <v>0</v>
      </c>
      <c r="BL210" s="96" t="s">
        <v>144</v>
      </c>
      <c r="BM210" s="194" t="s">
        <v>402</v>
      </c>
    </row>
    <row r="211" spans="1:65" s="106" customFormat="1" ht="21.75" customHeight="1">
      <c r="A211" s="103"/>
      <c r="B211" s="104"/>
      <c r="C211" s="183" t="s">
        <v>403</v>
      </c>
      <c r="D211" s="183" t="s">
        <v>140</v>
      </c>
      <c r="E211" s="184" t="s">
        <v>404</v>
      </c>
      <c r="F211" s="185" t="s">
        <v>405</v>
      </c>
      <c r="G211" s="186" t="s">
        <v>186</v>
      </c>
      <c r="H211" s="187">
        <v>1.92</v>
      </c>
      <c r="I211" s="80"/>
      <c r="J211" s="188">
        <f t="shared" si="40"/>
        <v>0</v>
      </c>
      <c r="K211" s="189"/>
      <c r="L211" s="104"/>
      <c r="M211" s="190" t="s">
        <v>1</v>
      </c>
      <c r="N211" s="191" t="s">
        <v>34</v>
      </c>
      <c r="O211" s="192">
        <v>0.035</v>
      </c>
      <c r="P211" s="192">
        <f t="shared" si="41"/>
        <v>0.06720000000000001</v>
      </c>
      <c r="Q211" s="192">
        <v>0.00319</v>
      </c>
      <c r="R211" s="192">
        <f t="shared" si="42"/>
        <v>0.0061248</v>
      </c>
      <c r="S211" s="192">
        <v>0</v>
      </c>
      <c r="T211" s="193">
        <f t="shared" si="43"/>
        <v>0</v>
      </c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R211" s="194" t="s">
        <v>144</v>
      </c>
      <c r="AT211" s="194" t="s">
        <v>140</v>
      </c>
      <c r="AU211" s="194" t="s">
        <v>79</v>
      </c>
      <c r="AY211" s="96" t="s">
        <v>138</v>
      </c>
      <c r="BE211" s="195">
        <f t="shared" si="44"/>
        <v>0</v>
      </c>
      <c r="BF211" s="195">
        <f t="shared" si="45"/>
        <v>0</v>
      </c>
      <c r="BG211" s="195">
        <f t="shared" si="46"/>
        <v>0</v>
      </c>
      <c r="BH211" s="195">
        <f t="shared" si="47"/>
        <v>0</v>
      </c>
      <c r="BI211" s="195">
        <f t="shared" si="48"/>
        <v>0</v>
      </c>
      <c r="BJ211" s="96" t="s">
        <v>77</v>
      </c>
      <c r="BK211" s="195">
        <f t="shared" si="49"/>
        <v>0</v>
      </c>
      <c r="BL211" s="96" t="s">
        <v>144</v>
      </c>
      <c r="BM211" s="194" t="s">
        <v>406</v>
      </c>
    </row>
    <row r="212" spans="1:65" s="106" customFormat="1" ht="21.75" customHeight="1">
      <c r="A212" s="103"/>
      <c r="B212" s="104"/>
      <c r="C212" s="183" t="s">
        <v>407</v>
      </c>
      <c r="D212" s="183" t="s">
        <v>140</v>
      </c>
      <c r="E212" s="184" t="s">
        <v>408</v>
      </c>
      <c r="F212" s="185" t="s">
        <v>409</v>
      </c>
      <c r="G212" s="186" t="s">
        <v>186</v>
      </c>
      <c r="H212" s="187">
        <v>73.46</v>
      </c>
      <c r="I212" s="80"/>
      <c r="J212" s="188">
        <f t="shared" si="40"/>
        <v>0</v>
      </c>
      <c r="K212" s="189"/>
      <c r="L212" s="104"/>
      <c r="M212" s="190" t="s">
        <v>1</v>
      </c>
      <c r="N212" s="191" t="s">
        <v>34</v>
      </c>
      <c r="O212" s="192">
        <v>0.245</v>
      </c>
      <c r="P212" s="192">
        <f t="shared" si="41"/>
        <v>17.9977</v>
      </c>
      <c r="Q212" s="192">
        <v>0.00268</v>
      </c>
      <c r="R212" s="192">
        <f t="shared" si="42"/>
        <v>0.1968728</v>
      </c>
      <c r="S212" s="192">
        <v>0</v>
      </c>
      <c r="T212" s="193">
        <f t="shared" si="43"/>
        <v>0</v>
      </c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R212" s="194" t="s">
        <v>144</v>
      </c>
      <c r="AT212" s="194" t="s">
        <v>140</v>
      </c>
      <c r="AU212" s="194" t="s">
        <v>79</v>
      </c>
      <c r="AY212" s="96" t="s">
        <v>138</v>
      </c>
      <c r="BE212" s="195">
        <f t="shared" si="44"/>
        <v>0</v>
      </c>
      <c r="BF212" s="195">
        <f t="shared" si="45"/>
        <v>0</v>
      </c>
      <c r="BG212" s="195">
        <f t="shared" si="46"/>
        <v>0</v>
      </c>
      <c r="BH212" s="195">
        <f t="shared" si="47"/>
        <v>0</v>
      </c>
      <c r="BI212" s="195">
        <f t="shared" si="48"/>
        <v>0</v>
      </c>
      <c r="BJ212" s="96" t="s">
        <v>77</v>
      </c>
      <c r="BK212" s="195">
        <f t="shared" si="49"/>
        <v>0</v>
      </c>
      <c r="BL212" s="96" t="s">
        <v>144</v>
      </c>
      <c r="BM212" s="194" t="s">
        <v>410</v>
      </c>
    </row>
    <row r="213" spans="1:65" s="106" customFormat="1" ht="21.75" customHeight="1">
      <c r="A213" s="103"/>
      <c r="B213" s="104"/>
      <c r="C213" s="183" t="s">
        <v>411</v>
      </c>
      <c r="D213" s="183" t="s">
        <v>140</v>
      </c>
      <c r="E213" s="184" t="s">
        <v>412</v>
      </c>
      <c r="F213" s="185" t="s">
        <v>413</v>
      </c>
      <c r="G213" s="186" t="s">
        <v>186</v>
      </c>
      <c r="H213" s="187">
        <v>15.88</v>
      </c>
      <c r="I213" s="80"/>
      <c r="J213" s="188">
        <f t="shared" si="40"/>
        <v>0</v>
      </c>
      <c r="K213" s="189"/>
      <c r="L213" s="104"/>
      <c r="M213" s="190" t="s">
        <v>1</v>
      </c>
      <c r="N213" s="191" t="s">
        <v>34</v>
      </c>
      <c r="O213" s="192">
        <v>0.06</v>
      </c>
      <c r="P213" s="192">
        <f t="shared" si="41"/>
        <v>0.9528</v>
      </c>
      <c r="Q213" s="192">
        <v>0</v>
      </c>
      <c r="R213" s="192">
        <f t="shared" si="42"/>
        <v>0</v>
      </c>
      <c r="S213" s="192">
        <v>0</v>
      </c>
      <c r="T213" s="193">
        <f t="shared" si="43"/>
        <v>0</v>
      </c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R213" s="194" t="s">
        <v>144</v>
      </c>
      <c r="AT213" s="194" t="s">
        <v>140</v>
      </c>
      <c r="AU213" s="194" t="s">
        <v>79</v>
      </c>
      <c r="AY213" s="96" t="s">
        <v>138</v>
      </c>
      <c r="BE213" s="195">
        <f t="shared" si="44"/>
        <v>0</v>
      </c>
      <c r="BF213" s="195">
        <f t="shared" si="45"/>
        <v>0</v>
      </c>
      <c r="BG213" s="195">
        <f t="shared" si="46"/>
        <v>0</v>
      </c>
      <c r="BH213" s="195">
        <f t="shared" si="47"/>
        <v>0</v>
      </c>
      <c r="BI213" s="195">
        <f t="shared" si="48"/>
        <v>0</v>
      </c>
      <c r="BJ213" s="96" t="s">
        <v>77</v>
      </c>
      <c r="BK213" s="195">
        <f t="shared" si="49"/>
        <v>0</v>
      </c>
      <c r="BL213" s="96" t="s">
        <v>144</v>
      </c>
      <c r="BM213" s="194" t="s">
        <v>414</v>
      </c>
    </row>
    <row r="214" spans="1:65" s="106" customFormat="1" ht="21.75" customHeight="1">
      <c r="A214" s="103"/>
      <c r="B214" s="104"/>
      <c r="C214" s="183" t="s">
        <v>415</v>
      </c>
      <c r="D214" s="183" t="s">
        <v>140</v>
      </c>
      <c r="E214" s="184" t="s">
        <v>416</v>
      </c>
      <c r="F214" s="185" t="s">
        <v>417</v>
      </c>
      <c r="G214" s="186" t="s">
        <v>143</v>
      </c>
      <c r="H214" s="187">
        <v>0.53</v>
      </c>
      <c r="I214" s="80"/>
      <c r="J214" s="188">
        <f t="shared" si="40"/>
        <v>0</v>
      </c>
      <c r="K214" s="189"/>
      <c r="L214" s="104"/>
      <c r="M214" s="190" t="s">
        <v>1</v>
      </c>
      <c r="N214" s="191" t="s">
        <v>34</v>
      </c>
      <c r="O214" s="192">
        <v>3.213</v>
      </c>
      <c r="P214" s="192">
        <f t="shared" si="41"/>
        <v>1.7028900000000002</v>
      </c>
      <c r="Q214" s="192">
        <v>2.25634</v>
      </c>
      <c r="R214" s="192">
        <f t="shared" si="42"/>
        <v>1.1958602</v>
      </c>
      <c r="S214" s="192">
        <v>0</v>
      </c>
      <c r="T214" s="193">
        <f t="shared" si="43"/>
        <v>0</v>
      </c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R214" s="194" t="s">
        <v>144</v>
      </c>
      <c r="AT214" s="194" t="s">
        <v>140</v>
      </c>
      <c r="AU214" s="194" t="s">
        <v>79</v>
      </c>
      <c r="AY214" s="96" t="s">
        <v>138</v>
      </c>
      <c r="BE214" s="195">
        <f t="shared" si="44"/>
        <v>0</v>
      </c>
      <c r="BF214" s="195">
        <f t="shared" si="45"/>
        <v>0</v>
      </c>
      <c r="BG214" s="195">
        <f t="shared" si="46"/>
        <v>0</v>
      </c>
      <c r="BH214" s="195">
        <f t="shared" si="47"/>
        <v>0</v>
      </c>
      <c r="BI214" s="195">
        <f t="shared" si="48"/>
        <v>0</v>
      </c>
      <c r="BJ214" s="96" t="s">
        <v>77</v>
      </c>
      <c r="BK214" s="195">
        <f t="shared" si="49"/>
        <v>0</v>
      </c>
      <c r="BL214" s="96" t="s">
        <v>144</v>
      </c>
      <c r="BM214" s="194" t="s">
        <v>418</v>
      </c>
    </row>
    <row r="215" spans="1:65" s="106" customFormat="1" ht="21.75" customHeight="1">
      <c r="A215" s="103"/>
      <c r="B215" s="104"/>
      <c r="C215" s="183" t="s">
        <v>419</v>
      </c>
      <c r="D215" s="183" t="s">
        <v>140</v>
      </c>
      <c r="E215" s="184" t="s">
        <v>420</v>
      </c>
      <c r="F215" s="185" t="s">
        <v>421</v>
      </c>
      <c r="G215" s="186" t="s">
        <v>143</v>
      </c>
      <c r="H215" s="187">
        <v>0.35</v>
      </c>
      <c r="I215" s="80"/>
      <c r="J215" s="188">
        <f t="shared" si="40"/>
        <v>0</v>
      </c>
      <c r="K215" s="189"/>
      <c r="L215" s="104"/>
      <c r="M215" s="190" t="s">
        <v>1</v>
      </c>
      <c r="N215" s="191" t="s">
        <v>34</v>
      </c>
      <c r="O215" s="192">
        <v>2.58</v>
      </c>
      <c r="P215" s="192">
        <f t="shared" si="41"/>
        <v>0.9029999999999999</v>
      </c>
      <c r="Q215" s="192">
        <v>2.25634</v>
      </c>
      <c r="R215" s="192">
        <f t="shared" si="42"/>
        <v>0.7897189999999998</v>
      </c>
      <c r="S215" s="192">
        <v>0</v>
      </c>
      <c r="T215" s="193">
        <f t="shared" si="43"/>
        <v>0</v>
      </c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R215" s="194" t="s">
        <v>144</v>
      </c>
      <c r="AT215" s="194" t="s">
        <v>140</v>
      </c>
      <c r="AU215" s="194" t="s">
        <v>79</v>
      </c>
      <c r="AY215" s="96" t="s">
        <v>138</v>
      </c>
      <c r="BE215" s="195">
        <f t="shared" si="44"/>
        <v>0</v>
      </c>
      <c r="BF215" s="195">
        <f t="shared" si="45"/>
        <v>0</v>
      </c>
      <c r="BG215" s="195">
        <f t="shared" si="46"/>
        <v>0</v>
      </c>
      <c r="BH215" s="195">
        <f t="shared" si="47"/>
        <v>0</v>
      </c>
      <c r="BI215" s="195">
        <f t="shared" si="48"/>
        <v>0</v>
      </c>
      <c r="BJ215" s="96" t="s">
        <v>77</v>
      </c>
      <c r="BK215" s="195">
        <f t="shared" si="49"/>
        <v>0</v>
      </c>
      <c r="BL215" s="96" t="s">
        <v>144</v>
      </c>
      <c r="BM215" s="194" t="s">
        <v>422</v>
      </c>
    </row>
    <row r="216" spans="1:65" s="106" customFormat="1" ht="16.5" customHeight="1">
      <c r="A216" s="103"/>
      <c r="B216" s="104"/>
      <c r="C216" s="183" t="s">
        <v>423</v>
      </c>
      <c r="D216" s="183" t="s">
        <v>140</v>
      </c>
      <c r="E216" s="184" t="s">
        <v>424</v>
      </c>
      <c r="F216" s="185" t="s">
        <v>425</v>
      </c>
      <c r="G216" s="186" t="s">
        <v>143</v>
      </c>
      <c r="H216" s="187">
        <v>0.75</v>
      </c>
      <c r="I216" s="80"/>
      <c r="J216" s="188">
        <f t="shared" si="40"/>
        <v>0</v>
      </c>
      <c r="K216" s="189"/>
      <c r="L216" s="104"/>
      <c r="M216" s="190" t="s">
        <v>1</v>
      </c>
      <c r="N216" s="191" t="s">
        <v>34</v>
      </c>
      <c r="O216" s="192">
        <v>4.66</v>
      </c>
      <c r="P216" s="192">
        <f t="shared" si="41"/>
        <v>3.495</v>
      </c>
      <c r="Q216" s="192">
        <v>2.25634</v>
      </c>
      <c r="R216" s="192">
        <f t="shared" si="42"/>
        <v>1.6922549999999998</v>
      </c>
      <c r="S216" s="192">
        <v>0</v>
      </c>
      <c r="T216" s="193">
        <f t="shared" si="43"/>
        <v>0</v>
      </c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R216" s="194" t="s">
        <v>144</v>
      </c>
      <c r="AT216" s="194" t="s">
        <v>140</v>
      </c>
      <c r="AU216" s="194" t="s">
        <v>79</v>
      </c>
      <c r="AY216" s="96" t="s">
        <v>138</v>
      </c>
      <c r="BE216" s="195">
        <f t="shared" si="44"/>
        <v>0</v>
      </c>
      <c r="BF216" s="195">
        <f t="shared" si="45"/>
        <v>0</v>
      </c>
      <c r="BG216" s="195">
        <f t="shared" si="46"/>
        <v>0</v>
      </c>
      <c r="BH216" s="195">
        <f t="shared" si="47"/>
        <v>0</v>
      </c>
      <c r="BI216" s="195">
        <f t="shared" si="48"/>
        <v>0</v>
      </c>
      <c r="BJ216" s="96" t="s">
        <v>77</v>
      </c>
      <c r="BK216" s="195">
        <f t="shared" si="49"/>
        <v>0</v>
      </c>
      <c r="BL216" s="96" t="s">
        <v>144</v>
      </c>
      <c r="BM216" s="194" t="s">
        <v>426</v>
      </c>
    </row>
    <row r="217" spans="1:65" s="106" customFormat="1" ht="21.75" customHeight="1">
      <c r="A217" s="103"/>
      <c r="B217" s="104"/>
      <c r="C217" s="183" t="s">
        <v>427</v>
      </c>
      <c r="D217" s="183" t="s">
        <v>140</v>
      </c>
      <c r="E217" s="184" t="s">
        <v>428</v>
      </c>
      <c r="F217" s="185" t="s">
        <v>429</v>
      </c>
      <c r="G217" s="186" t="s">
        <v>143</v>
      </c>
      <c r="H217" s="187">
        <v>1.28</v>
      </c>
      <c r="I217" s="80"/>
      <c r="J217" s="188">
        <f t="shared" si="40"/>
        <v>0</v>
      </c>
      <c r="K217" s="189"/>
      <c r="L217" s="104"/>
      <c r="M217" s="190" t="s">
        <v>1</v>
      </c>
      <c r="N217" s="191" t="s">
        <v>34</v>
      </c>
      <c r="O217" s="192">
        <v>2.7</v>
      </c>
      <c r="P217" s="192">
        <f t="shared" si="41"/>
        <v>3.4560000000000004</v>
      </c>
      <c r="Q217" s="192">
        <v>0.04</v>
      </c>
      <c r="R217" s="192">
        <f t="shared" si="42"/>
        <v>0.0512</v>
      </c>
      <c r="S217" s="192">
        <v>0</v>
      </c>
      <c r="T217" s="193">
        <f t="shared" si="43"/>
        <v>0</v>
      </c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R217" s="194" t="s">
        <v>144</v>
      </c>
      <c r="AT217" s="194" t="s">
        <v>140</v>
      </c>
      <c r="AU217" s="194" t="s">
        <v>79</v>
      </c>
      <c r="AY217" s="96" t="s">
        <v>138</v>
      </c>
      <c r="BE217" s="195">
        <f t="shared" si="44"/>
        <v>0</v>
      </c>
      <c r="BF217" s="195">
        <f t="shared" si="45"/>
        <v>0</v>
      </c>
      <c r="BG217" s="195">
        <f t="shared" si="46"/>
        <v>0</v>
      </c>
      <c r="BH217" s="195">
        <f t="shared" si="47"/>
        <v>0</v>
      </c>
      <c r="BI217" s="195">
        <f t="shared" si="48"/>
        <v>0</v>
      </c>
      <c r="BJ217" s="96" t="s">
        <v>77</v>
      </c>
      <c r="BK217" s="195">
        <f t="shared" si="49"/>
        <v>0</v>
      </c>
      <c r="BL217" s="96" t="s">
        <v>144</v>
      </c>
      <c r="BM217" s="194" t="s">
        <v>430</v>
      </c>
    </row>
    <row r="218" spans="1:65" s="106" customFormat="1" ht="21.75" customHeight="1">
      <c r="A218" s="103"/>
      <c r="B218" s="104"/>
      <c r="C218" s="183" t="s">
        <v>431</v>
      </c>
      <c r="D218" s="183" t="s">
        <v>140</v>
      </c>
      <c r="E218" s="184" t="s">
        <v>432</v>
      </c>
      <c r="F218" s="185" t="s">
        <v>433</v>
      </c>
      <c r="G218" s="186" t="s">
        <v>143</v>
      </c>
      <c r="H218" s="187">
        <v>0.35</v>
      </c>
      <c r="I218" s="80"/>
      <c r="J218" s="188">
        <f t="shared" si="40"/>
        <v>0</v>
      </c>
      <c r="K218" s="189"/>
      <c r="L218" s="104"/>
      <c r="M218" s="190" t="s">
        <v>1</v>
      </c>
      <c r="N218" s="191" t="s">
        <v>34</v>
      </c>
      <c r="O218" s="192">
        <v>1.35</v>
      </c>
      <c r="P218" s="192">
        <f t="shared" si="41"/>
        <v>0.4725</v>
      </c>
      <c r="Q218" s="192">
        <v>0.02</v>
      </c>
      <c r="R218" s="192">
        <f t="shared" si="42"/>
        <v>0.006999999999999999</v>
      </c>
      <c r="S218" s="192">
        <v>0</v>
      </c>
      <c r="T218" s="193">
        <f t="shared" si="43"/>
        <v>0</v>
      </c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R218" s="194" t="s">
        <v>144</v>
      </c>
      <c r="AT218" s="194" t="s">
        <v>140</v>
      </c>
      <c r="AU218" s="194" t="s">
        <v>79</v>
      </c>
      <c r="AY218" s="96" t="s">
        <v>138</v>
      </c>
      <c r="BE218" s="195">
        <f t="shared" si="44"/>
        <v>0</v>
      </c>
      <c r="BF218" s="195">
        <f t="shared" si="45"/>
        <v>0</v>
      </c>
      <c r="BG218" s="195">
        <f t="shared" si="46"/>
        <v>0</v>
      </c>
      <c r="BH218" s="195">
        <f t="shared" si="47"/>
        <v>0</v>
      </c>
      <c r="BI218" s="195">
        <f t="shared" si="48"/>
        <v>0</v>
      </c>
      <c r="BJ218" s="96" t="s">
        <v>77</v>
      </c>
      <c r="BK218" s="195">
        <f t="shared" si="49"/>
        <v>0</v>
      </c>
      <c r="BL218" s="96" t="s">
        <v>144</v>
      </c>
      <c r="BM218" s="194" t="s">
        <v>434</v>
      </c>
    </row>
    <row r="219" spans="1:65" s="106" customFormat="1" ht="21.75" customHeight="1">
      <c r="A219" s="103"/>
      <c r="B219" s="104"/>
      <c r="C219" s="183" t="s">
        <v>435</v>
      </c>
      <c r="D219" s="183" t="s">
        <v>140</v>
      </c>
      <c r="E219" s="184" t="s">
        <v>436</v>
      </c>
      <c r="F219" s="185" t="s">
        <v>437</v>
      </c>
      <c r="G219" s="186" t="s">
        <v>143</v>
      </c>
      <c r="H219" s="187">
        <v>1.28</v>
      </c>
      <c r="I219" s="80"/>
      <c r="J219" s="188">
        <f t="shared" si="40"/>
        <v>0</v>
      </c>
      <c r="K219" s="189"/>
      <c r="L219" s="104"/>
      <c r="M219" s="190" t="s">
        <v>1</v>
      </c>
      <c r="N219" s="191" t="s">
        <v>34</v>
      </c>
      <c r="O219" s="192">
        <v>0.82</v>
      </c>
      <c r="P219" s="192">
        <f t="shared" si="41"/>
        <v>1.0495999999999999</v>
      </c>
      <c r="Q219" s="192">
        <v>0</v>
      </c>
      <c r="R219" s="192">
        <f t="shared" si="42"/>
        <v>0</v>
      </c>
      <c r="S219" s="192">
        <v>0</v>
      </c>
      <c r="T219" s="193">
        <f t="shared" si="43"/>
        <v>0</v>
      </c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R219" s="194" t="s">
        <v>144</v>
      </c>
      <c r="AT219" s="194" t="s">
        <v>140</v>
      </c>
      <c r="AU219" s="194" t="s">
        <v>79</v>
      </c>
      <c r="AY219" s="96" t="s">
        <v>138</v>
      </c>
      <c r="BE219" s="195">
        <f t="shared" si="44"/>
        <v>0</v>
      </c>
      <c r="BF219" s="195">
        <f t="shared" si="45"/>
        <v>0</v>
      </c>
      <c r="BG219" s="195">
        <f t="shared" si="46"/>
        <v>0</v>
      </c>
      <c r="BH219" s="195">
        <f t="shared" si="47"/>
        <v>0</v>
      </c>
      <c r="BI219" s="195">
        <f t="shared" si="48"/>
        <v>0</v>
      </c>
      <c r="BJ219" s="96" t="s">
        <v>77</v>
      </c>
      <c r="BK219" s="195">
        <f t="shared" si="49"/>
        <v>0</v>
      </c>
      <c r="BL219" s="96" t="s">
        <v>144</v>
      </c>
      <c r="BM219" s="194" t="s">
        <v>438</v>
      </c>
    </row>
    <row r="220" spans="1:65" s="106" customFormat="1" ht="21.75" customHeight="1">
      <c r="A220" s="103"/>
      <c r="B220" s="104"/>
      <c r="C220" s="183" t="s">
        <v>439</v>
      </c>
      <c r="D220" s="183" t="s">
        <v>140</v>
      </c>
      <c r="E220" s="184" t="s">
        <v>440</v>
      </c>
      <c r="F220" s="185" t="s">
        <v>441</v>
      </c>
      <c r="G220" s="186" t="s">
        <v>143</v>
      </c>
      <c r="H220" s="187">
        <v>0.35</v>
      </c>
      <c r="I220" s="80"/>
      <c r="J220" s="188">
        <f t="shared" si="40"/>
        <v>0</v>
      </c>
      <c r="K220" s="189"/>
      <c r="L220" s="104"/>
      <c r="M220" s="190" t="s">
        <v>1</v>
      </c>
      <c r="N220" s="191" t="s">
        <v>34</v>
      </c>
      <c r="O220" s="192">
        <v>0.41</v>
      </c>
      <c r="P220" s="192">
        <f t="shared" si="41"/>
        <v>0.1435</v>
      </c>
      <c r="Q220" s="192">
        <v>0</v>
      </c>
      <c r="R220" s="192">
        <f t="shared" si="42"/>
        <v>0</v>
      </c>
      <c r="S220" s="192">
        <v>0</v>
      </c>
      <c r="T220" s="193">
        <f t="shared" si="43"/>
        <v>0</v>
      </c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R220" s="194" t="s">
        <v>144</v>
      </c>
      <c r="AT220" s="194" t="s">
        <v>140</v>
      </c>
      <c r="AU220" s="194" t="s">
        <v>79</v>
      </c>
      <c r="AY220" s="96" t="s">
        <v>138</v>
      </c>
      <c r="BE220" s="195">
        <f t="shared" si="44"/>
        <v>0</v>
      </c>
      <c r="BF220" s="195">
        <f t="shared" si="45"/>
        <v>0</v>
      </c>
      <c r="BG220" s="195">
        <f t="shared" si="46"/>
        <v>0</v>
      </c>
      <c r="BH220" s="195">
        <f t="shared" si="47"/>
        <v>0</v>
      </c>
      <c r="BI220" s="195">
        <f t="shared" si="48"/>
        <v>0</v>
      </c>
      <c r="BJ220" s="96" t="s">
        <v>77</v>
      </c>
      <c r="BK220" s="195">
        <f t="shared" si="49"/>
        <v>0</v>
      </c>
      <c r="BL220" s="96" t="s">
        <v>144</v>
      </c>
      <c r="BM220" s="194" t="s">
        <v>442</v>
      </c>
    </row>
    <row r="221" spans="1:65" s="106" customFormat="1" ht="16.5" customHeight="1">
      <c r="A221" s="103"/>
      <c r="B221" s="104"/>
      <c r="C221" s="183" t="s">
        <v>443</v>
      </c>
      <c r="D221" s="183" t="s">
        <v>140</v>
      </c>
      <c r="E221" s="184" t="s">
        <v>444</v>
      </c>
      <c r="F221" s="185" t="s">
        <v>445</v>
      </c>
      <c r="G221" s="186" t="s">
        <v>186</v>
      </c>
      <c r="H221" s="187">
        <v>3.12</v>
      </c>
      <c r="I221" s="80"/>
      <c r="J221" s="188">
        <f t="shared" si="40"/>
        <v>0</v>
      </c>
      <c r="K221" s="189"/>
      <c r="L221" s="104"/>
      <c r="M221" s="190" t="s">
        <v>1</v>
      </c>
      <c r="N221" s="191" t="s">
        <v>34</v>
      </c>
      <c r="O221" s="192">
        <v>0.396</v>
      </c>
      <c r="P221" s="192">
        <f t="shared" si="41"/>
        <v>1.2355200000000002</v>
      </c>
      <c r="Q221" s="192">
        <v>0.01352</v>
      </c>
      <c r="R221" s="192">
        <f t="shared" si="42"/>
        <v>0.0421824</v>
      </c>
      <c r="S221" s="192">
        <v>0</v>
      </c>
      <c r="T221" s="193">
        <f t="shared" si="43"/>
        <v>0</v>
      </c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R221" s="194" t="s">
        <v>144</v>
      </c>
      <c r="AT221" s="194" t="s">
        <v>140</v>
      </c>
      <c r="AU221" s="194" t="s">
        <v>79</v>
      </c>
      <c r="AY221" s="96" t="s">
        <v>138</v>
      </c>
      <c r="BE221" s="195">
        <f t="shared" si="44"/>
        <v>0</v>
      </c>
      <c r="BF221" s="195">
        <f t="shared" si="45"/>
        <v>0</v>
      </c>
      <c r="BG221" s="195">
        <f t="shared" si="46"/>
        <v>0</v>
      </c>
      <c r="BH221" s="195">
        <f t="shared" si="47"/>
        <v>0</v>
      </c>
      <c r="BI221" s="195">
        <f t="shared" si="48"/>
        <v>0</v>
      </c>
      <c r="BJ221" s="96" t="s">
        <v>77</v>
      </c>
      <c r="BK221" s="195">
        <f t="shared" si="49"/>
        <v>0</v>
      </c>
      <c r="BL221" s="96" t="s">
        <v>144</v>
      </c>
      <c r="BM221" s="194" t="s">
        <v>446</v>
      </c>
    </row>
    <row r="222" spans="1:65" s="106" customFormat="1" ht="16.5" customHeight="1">
      <c r="A222" s="103"/>
      <c r="B222" s="104"/>
      <c r="C222" s="183" t="s">
        <v>447</v>
      </c>
      <c r="D222" s="183" t="s">
        <v>140</v>
      </c>
      <c r="E222" s="184" t="s">
        <v>448</v>
      </c>
      <c r="F222" s="185" t="s">
        <v>449</v>
      </c>
      <c r="G222" s="186" t="s">
        <v>186</v>
      </c>
      <c r="H222" s="187">
        <v>3.12</v>
      </c>
      <c r="I222" s="80"/>
      <c r="J222" s="188">
        <f t="shared" si="40"/>
        <v>0</v>
      </c>
      <c r="K222" s="189"/>
      <c r="L222" s="104"/>
      <c r="M222" s="190" t="s">
        <v>1</v>
      </c>
      <c r="N222" s="191" t="s">
        <v>34</v>
      </c>
      <c r="O222" s="192">
        <v>0.24</v>
      </c>
      <c r="P222" s="192">
        <f t="shared" si="41"/>
        <v>0.7488</v>
      </c>
      <c r="Q222" s="192">
        <v>0</v>
      </c>
      <c r="R222" s="192">
        <f t="shared" si="42"/>
        <v>0</v>
      </c>
      <c r="S222" s="192">
        <v>0</v>
      </c>
      <c r="T222" s="193">
        <f t="shared" si="43"/>
        <v>0</v>
      </c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R222" s="194" t="s">
        <v>144</v>
      </c>
      <c r="AT222" s="194" t="s">
        <v>140</v>
      </c>
      <c r="AU222" s="194" t="s">
        <v>79</v>
      </c>
      <c r="AY222" s="96" t="s">
        <v>138</v>
      </c>
      <c r="BE222" s="195">
        <f t="shared" si="44"/>
        <v>0</v>
      </c>
      <c r="BF222" s="195">
        <f t="shared" si="45"/>
        <v>0</v>
      </c>
      <c r="BG222" s="195">
        <f t="shared" si="46"/>
        <v>0</v>
      </c>
      <c r="BH222" s="195">
        <f t="shared" si="47"/>
        <v>0</v>
      </c>
      <c r="BI222" s="195">
        <f t="shared" si="48"/>
        <v>0</v>
      </c>
      <c r="BJ222" s="96" t="s">
        <v>77</v>
      </c>
      <c r="BK222" s="195">
        <f t="shared" si="49"/>
        <v>0</v>
      </c>
      <c r="BL222" s="96" t="s">
        <v>144</v>
      </c>
      <c r="BM222" s="194" t="s">
        <v>450</v>
      </c>
    </row>
    <row r="223" spans="1:65" s="106" customFormat="1" ht="16.5" customHeight="1">
      <c r="A223" s="103"/>
      <c r="B223" s="104"/>
      <c r="C223" s="183" t="s">
        <v>451</v>
      </c>
      <c r="D223" s="183" t="s">
        <v>140</v>
      </c>
      <c r="E223" s="184" t="s">
        <v>452</v>
      </c>
      <c r="F223" s="185" t="s">
        <v>453</v>
      </c>
      <c r="G223" s="186" t="s">
        <v>181</v>
      </c>
      <c r="H223" s="187">
        <v>0.09</v>
      </c>
      <c r="I223" s="80"/>
      <c r="J223" s="188">
        <f t="shared" si="40"/>
        <v>0</v>
      </c>
      <c r="K223" s="189"/>
      <c r="L223" s="104"/>
      <c r="M223" s="190" t="s">
        <v>1</v>
      </c>
      <c r="N223" s="191" t="s">
        <v>34</v>
      </c>
      <c r="O223" s="192">
        <v>15.231</v>
      </c>
      <c r="P223" s="192">
        <f t="shared" si="41"/>
        <v>1.37079</v>
      </c>
      <c r="Q223" s="192">
        <v>1.06277</v>
      </c>
      <c r="R223" s="192">
        <f t="shared" si="42"/>
        <v>0.09564929999999999</v>
      </c>
      <c r="S223" s="192">
        <v>0</v>
      </c>
      <c r="T223" s="193">
        <f t="shared" si="43"/>
        <v>0</v>
      </c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R223" s="194" t="s">
        <v>144</v>
      </c>
      <c r="AT223" s="194" t="s">
        <v>140</v>
      </c>
      <c r="AU223" s="194" t="s">
        <v>79</v>
      </c>
      <c r="AY223" s="96" t="s">
        <v>138</v>
      </c>
      <c r="BE223" s="195">
        <f t="shared" si="44"/>
        <v>0</v>
      </c>
      <c r="BF223" s="195">
        <f t="shared" si="45"/>
        <v>0</v>
      </c>
      <c r="BG223" s="195">
        <f t="shared" si="46"/>
        <v>0</v>
      </c>
      <c r="BH223" s="195">
        <f t="shared" si="47"/>
        <v>0</v>
      </c>
      <c r="BI223" s="195">
        <f t="shared" si="48"/>
        <v>0</v>
      </c>
      <c r="BJ223" s="96" t="s">
        <v>77</v>
      </c>
      <c r="BK223" s="195">
        <f t="shared" si="49"/>
        <v>0</v>
      </c>
      <c r="BL223" s="96" t="s">
        <v>144</v>
      </c>
      <c r="BM223" s="194" t="s">
        <v>454</v>
      </c>
    </row>
    <row r="224" spans="1:65" s="106" customFormat="1" ht="21.75" customHeight="1">
      <c r="A224" s="103"/>
      <c r="B224" s="104"/>
      <c r="C224" s="183" t="s">
        <v>455</v>
      </c>
      <c r="D224" s="183" t="s">
        <v>140</v>
      </c>
      <c r="E224" s="184" t="s">
        <v>456</v>
      </c>
      <c r="F224" s="185" t="s">
        <v>457</v>
      </c>
      <c r="G224" s="186" t="s">
        <v>186</v>
      </c>
      <c r="H224" s="187">
        <v>3.85</v>
      </c>
      <c r="I224" s="80"/>
      <c r="J224" s="188">
        <f t="shared" si="40"/>
        <v>0</v>
      </c>
      <c r="K224" s="189"/>
      <c r="L224" s="104"/>
      <c r="M224" s="190" t="s">
        <v>1</v>
      </c>
      <c r="N224" s="191" t="s">
        <v>34</v>
      </c>
      <c r="O224" s="192">
        <v>0.481</v>
      </c>
      <c r="P224" s="192">
        <f t="shared" si="41"/>
        <v>1.85185</v>
      </c>
      <c r="Q224" s="192">
        <v>0.063</v>
      </c>
      <c r="R224" s="192">
        <f t="shared" si="42"/>
        <v>0.24255000000000002</v>
      </c>
      <c r="S224" s="192">
        <v>0</v>
      </c>
      <c r="T224" s="193">
        <f t="shared" si="43"/>
        <v>0</v>
      </c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R224" s="194" t="s">
        <v>144</v>
      </c>
      <c r="AT224" s="194" t="s">
        <v>140</v>
      </c>
      <c r="AU224" s="194" t="s">
        <v>79</v>
      </c>
      <c r="AY224" s="96" t="s">
        <v>138</v>
      </c>
      <c r="BE224" s="195">
        <f t="shared" si="44"/>
        <v>0</v>
      </c>
      <c r="BF224" s="195">
        <f t="shared" si="45"/>
        <v>0</v>
      </c>
      <c r="BG224" s="195">
        <f t="shared" si="46"/>
        <v>0</v>
      </c>
      <c r="BH224" s="195">
        <f t="shared" si="47"/>
        <v>0</v>
      </c>
      <c r="BI224" s="195">
        <f t="shared" si="48"/>
        <v>0</v>
      </c>
      <c r="BJ224" s="96" t="s">
        <v>77</v>
      </c>
      <c r="BK224" s="195">
        <f t="shared" si="49"/>
        <v>0</v>
      </c>
      <c r="BL224" s="96" t="s">
        <v>144</v>
      </c>
      <c r="BM224" s="194" t="s">
        <v>458</v>
      </c>
    </row>
    <row r="225" spans="1:65" s="106" customFormat="1" ht="16.5" customHeight="1">
      <c r="A225" s="103"/>
      <c r="B225" s="104"/>
      <c r="C225" s="183" t="s">
        <v>459</v>
      </c>
      <c r="D225" s="183" t="s">
        <v>140</v>
      </c>
      <c r="E225" s="184" t="s">
        <v>460</v>
      </c>
      <c r="F225" s="185" t="s">
        <v>461</v>
      </c>
      <c r="G225" s="186" t="s">
        <v>186</v>
      </c>
      <c r="H225" s="187">
        <v>17.61</v>
      </c>
      <c r="I225" s="80"/>
      <c r="J225" s="188">
        <f t="shared" si="40"/>
        <v>0</v>
      </c>
      <c r="K225" s="189"/>
      <c r="L225" s="104"/>
      <c r="M225" s="190" t="s">
        <v>1</v>
      </c>
      <c r="N225" s="191" t="s">
        <v>34</v>
      </c>
      <c r="O225" s="192">
        <v>0.025</v>
      </c>
      <c r="P225" s="192">
        <f t="shared" si="41"/>
        <v>0.44025000000000003</v>
      </c>
      <c r="Q225" s="192">
        <v>0.0007</v>
      </c>
      <c r="R225" s="192">
        <f t="shared" si="42"/>
        <v>0.012327</v>
      </c>
      <c r="S225" s="192">
        <v>0</v>
      </c>
      <c r="T225" s="193">
        <f t="shared" si="43"/>
        <v>0</v>
      </c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R225" s="194" t="s">
        <v>144</v>
      </c>
      <c r="AT225" s="194" t="s">
        <v>140</v>
      </c>
      <c r="AU225" s="194" t="s">
        <v>79</v>
      </c>
      <c r="AY225" s="96" t="s">
        <v>138</v>
      </c>
      <c r="BE225" s="195">
        <f t="shared" si="44"/>
        <v>0</v>
      </c>
      <c r="BF225" s="195">
        <f t="shared" si="45"/>
        <v>0</v>
      </c>
      <c r="BG225" s="195">
        <f t="shared" si="46"/>
        <v>0</v>
      </c>
      <c r="BH225" s="195">
        <f t="shared" si="47"/>
        <v>0</v>
      </c>
      <c r="BI225" s="195">
        <f t="shared" si="48"/>
        <v>0</v>
      </c>
      <c r="BJ225" s="96" t="s">
        <v>77</v>
      </c>
      <c r="BK225" s="195">
        <f t="shared" si="49"/>
        <v>0</v>
      </c>
      <c r="BL225" s="96" t="s">
        <v>144</v>
      </c>
      <c r="BM225" s="194" t="s">
        <v>462</v>
      </c>
    </row>
    <row r="226" spans="1:65" s="106" customFormat="1" ht="21.75" customHeight="1">
      <c r="A226" s="103"/>
      <c r="B226" s="104"/>
      <c r="C226" s="183" t="s">
        <v>463</v>
      </c>
      <c r="D226" s="183" t="s">
        <v>140</v>
      </c>
      <c r="E226" s="184" t="s">
        <v>464</v>
      </c>
      <c r="F226" s="185" t="s">
        <v>465</v>
      </c>
      <c r="G226" s="186" t="s">
        <v>264</v>
      </c>
      <c r="H226" s="187">
        <v>23.45</v>
      </c>
      <c r="I226" s="80"/>
      <c r="J226" s="188">
        <f t="shared" si="40"/>
        <v>0</v>
      </c>
      <c r="K226" s="189"/>
      <c r="L226" s="104"/>
      <c r="M226" s="190" t="s">
        <v>1</v>
      </c>
      <c r="N226" s="191" t="s">
        <v>34</v>
      </c>
      <c r="O226" s="192">
        <v>0.045</v>
      </c>
      <c r="P226" s="192">
        <f t="shared" si="41"/>
        <v>1.05525</v>
      </c>
      <c r="Q226" s="192">
        <v>2E-05</v>
      </c>
      <c r="R226" s="192">
        <f t="shared" si="42"/>
        <v>0.000469</v>
      </c>
      <c r="S226" s="192">
        <v>0</v>
      </c>
      <c r="T226" s="193">
        <f t="shared" si="43"/>
        <v>0</v>
      </c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R226" s="194" t="s">
        <v>144</v>
      </c>
      <c r="AT226" s="194" t="s">
        <v>140</v>
      </c>
      <c r="AU226" s="194" t="s">
        <v>79</v>
      </c>
      <c r="AY226" s="96" t="s">
        <v>138</v>
      </c>
      <c r="BE226" s="195">
        <f t="shared" si="44"/>
        <v>0</v>
      </c>
      <c r="BF226" s="195">
        <f t="shared" si="45"/>
        <v>0</v>
      </c>
      <c r="BG226" s="195">
        <f t="shared" si="46"/>
        <v>0</v>
      </c>
      <c r="BH226" s="195">
        <f t="shared" si="47"/>
        <v>0</v>
      </c>
      <c r="BI226" s="195">
        <f t="shared" si="48"/>
        <v>0</v>
      </c>
      <c r="BJ226" s="96" t="s">
        <v>77</v>
      </c>
      <c r="BK226" s="195">
        <f t="shared" si="49"/>
        <v>0</v>
      </c>
      <c r="BL226" s="96" t="s">
        <v>144</v>
      </c>
      <c r="BM226" s="194" t="s">
        <v>466</v>
      </c>
    </row>
    <row r="227" spans="1:65" s="106" customFormat="1" ht="21.75" customHeight="1">
      <c r="A227" s="103"/>
      <c r="B227" s="104"/>
      <c r="C227" s="183" t="s">
        <v>467</v>
      </c>
      <c r="D227" s="183" t="s">
        <v>140</v>
      </c>
      <c r="E227" s="184" t="s">
        <v>468</v>
      </c>
      <c r="F227" s="185" t="s">
        <v>469</v>
      </c>
      <c r="G227" s="186" t="s">
        <v>186</v>
      </c>
      <c r="H227" s="187">
        <v>5.25</v>
      </c>
      <c r="I227" s="80"/>
      <c r="J227" s="188">
        <f t="shared" si="40"/>
        <v>0</v>
      </c>
      <c r="K227" s="189"/>
      <c r="L227" s="104"/>
      <c r="M227" s="190" t="s">
        <v>1</v>
      </c>
      <c r="N227" s="191" t="s">
        <v>34</v>
      </c>
      <c r="O227" s="192">
        <v>0.508</v>
      </c>
      <c r="P227" s="192">
        <f t="shared" si="41"/>
        <v>2.667</v>
      </c>
      <c r="Q227" s="192">
        <v>0.28362</v>
      </c>
      <c r="R227" s="192">
        <f t="shared" si="42"/>
        <v>1.489005</v>
      </c>
      <c r="S227" s="192">
        <v>0</v>
      </c>
      <c r="T227" s="193">
        <f t="shared" si="43"/>
        <v>0</v>
      </c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R227" s="194" t="s">
        <v>144</v>
      </c>
      <c r="AT227" s="194" t="s">
        <v>140</v>
      </c>
      <c r="AU227" s="194" t="s">
        <v>79</v>
      </c>
      <c r="AY227" s="96" t="s">
        <v>138</v>
      </c>
      <c r="BE227" s="195">
        <f t="shared" si="44"/>
        <v>0</v>
      </c>
      <c r="BF227" s="195">
        <f t="shared" si="45"/>
        <v>0</v>
      </c>
      <c r="BG227" s="195">
        <f t="shared" si="46"/>
        <v>0</v>
      </c>
      <c r="BH227" s="195">
        <f t="shared" si="47"/>
        <v>0</v>
      </c>
      <c r="BI227" s="195">
        <f t="shared" si="48"/>
        <v>0</v>
      </c>
      <c r="BJ227" s="96" t="s">
        <v>77</v>
      </c>
      <c r="BK227" s="195">
        <f t="shared" si="49"/>
        <v>0</v>
      </c>
      <c r="BL227" s="96" t="s">
        <v>144</v>
      </c>
      <c r="BM227" s="194" t="s">
        <v>470</v>
      </c>
    </row>
    <row r="228" spans="2:63" s="170" customFormat="1" ht="22.9" customHeight="1">
      <c r="B228" s="171"/>
      <c r="D228" s="172" t="s">
        <v>68</v>
      </c>
      <c r="E228" s="181" t="s">
        <v>170</v>
      </c>
      <c r="F228" s="181" t="s">
        <v>471</v>
      </c>
      <c r="J228" s="182">
        <f>BK228</f>
        <v>0</v>
      </c>
      <c r="L228" s="171"/>
      <c r="M228" s="175"/>
      <c r="N228" s="176"/>
      <c r="O228" s="176"/>
      <c r="P228" s="177">
        <f>SUM(P229:P246)</f>
        <v>223.12619999999998</v>
      </c>
      <c r="Q228" s="176"/>
      <c r="R228" s="177">
        <f>SUM(R229:R246)</f>
        <v>0.088322</v>
      </c>
      <c r="S228" s="176"/>
      <c r="T228" s="178">
        <f>SUM(T229:T246)</f>
        <v>0.024800000000000003</v>
      </c>
      <c r="AR228" s="172" t="s">
        <v>77</v>
      </c>
      <c r="AT228" s="179" t="s">
        <v>68</v>
      </c>
      <c r="AU228" s="179" t="s">
        <v>77</v>
      </c>
      <c r="AY228" s="172" t="s">
        <v>138</v>
      </c>
      <c r="BK228" s="180">
        <f>SUM(BK229:BK246)</f>
        <v>0</v>
      </c>
    </row>
    <row r="229" spans="1:65" s="106" customFormat="1" ht="21.75" customHeight="1">
      <c r="A229" s="103"/>
      <c r="B229" s="104"/>
      <c r="C229" s="183" t="s">
        <v>472</v>
      </c>
      <c r="D229" s="183" t="s">
        <v>140</v>
      </c>
      <c r="E229" s="184" t="s">
        <v>473</v>
      </c>
      <c r="F229" s="185" t="s">
        <v>474</v>
      </c>
      <c r="G229" s="186" t="s">
        <v>186</v>
      </c>
      <c r="H229" s="187">
        <v>65</v>
      </c>
      <c r="I229" s="80"/>
      <c r="J229" s="188">
        <f aca="true" t="shared" si="50" ref="J229:J246">ROUND(I229*H229,2)</f>
        <v>0</v>
      </c>
      <c r="K229" s="189"/>
      <c r="L229" s="104"/>
      <c r="M229" s="190" t="s">
        <v>1</v>
      </c>
      <c r="N229" s="191" t="s">
        <v>34</v>
      </c>
      <c r="O229" s="192">
        <v>0.308</v>
      </c>
      <c r="P229" s="192">
        <f aca="true" t="shared" si="51" ref="P229:P246">O229*H229</f>
        <v>20.02</v>
      </c>
      <c r="Q229" s="192">
        <v>4E-05</v>
      </c>
      <c r="R229" s="192">
        <f aca="true" t="shared" si="52" ref="R229:R246">Q229*H229</f>
        <v>0.0026000000000000003</v>
      </c>
      <c r="S229" s="192">
        <v>0</v>
      </c>
      <c r="T229" s="193">
        <f aca="true" t="shared" si="53" ref="T229:T246">S229*H229</f>
        <v>0</v>
      </c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R229" s="194" t="s">
        <v>144</v>
      </c>
      <c r="AT229" s="194" t="s">
        <v>140</v>
      </c>
      <c r="AU229" s="194" t="s">
        <v>79</v>
      </c>
      <c r="AY229" s="96" t="s">
        <v>138</v>
      </c>
      <c r="BE229" s="195">
        <f aca="true" t="shared" si="54" ref="BE229:BE246">IF(N229="základní",J229,0)</f>
        <v>0</v>
      </c>
      <c r="BF229" s="195">
        <f aca="true" t="shared" si="55" ref="BF229:BF246">IF(N229="snížená",J229,0)</f>
        <v>0</v>
      </c>
      <c r="BG229" s="195">
        <f aca="true" t="shared" si="56" ref="BG229:BG246">IF(N229="zákl. přenesená",J229,0)</f>
        <v>0</v>
      </c>
      <c r="BH229" s="195">
        <f aca="true" t="shared" si="57" ref="BH229:BH246">IF(N229="sníž. přenesená",J229,0)</f>
        <v>0</v>
      </c>
      <c r="BI229" s="195">
        <f aca="true" t="shared" si="58" ref="BI229:BI246">IF(N229="nulová",J229,0)</f>
        <v>0</v>
      </c>
      <c r="BJ229" s="96" t="s">
        <v>77</v>
      </c>
      <c r="BK229" s="195">
        <f aca="true" t="shared" si="59" ref="BK229:BK246">ROUND(I229*H229,2)</f>
        <v>0</v>
      </c>
      <c r="BL229" s="96" t="s">
        <v>144</v>
      </c>
      <c r="BM229" s="194" t="s">
        <v>475</v>
      </c>
    </row>
    <row r="230" spans="1:65" s="106" customFormat="1" ht="16.5" customHeight="1">
      <c r="A230" s="103"/>
      <c r="B230" s="104"/>
      <c r="C230" s="183" t="s">
        <v>476</v>
      </c>
      <c r="D230" s="183" t="s">
        <v>140</v>
      </c>
      <c r="E230" s="184" t="s">
        <v>477</v>
      </c>
      <c r="F230" s="185" t="s">
        <v>478</v>
      </c>
      <c r="G230" s="186" t="s">
        <v>479</v>
      </c>
      <c r="H230" s="187">
        <v>1</v>
      </c>
      <c r="I230" s="80"/>
      <c r="J230" s="188">
        <f t="shared" si="50"/>
        <v>0</v>
      </c>
      <c r="K230" s="189"/>
      <c r="L230" s="104"/>
      <c r="M230" s="190" t="s">
        <v>1</v>
      </c>
      <c r="N230" s="191" t="s">
        <v>34</v>
      </c>
      <c r="O230" s="192">
        <v>0</v>
      </c>
      <c r="P230" s="192">
        <f t="shared" si="51"/>
        <v>0</v>
      </c>
      <c r="Q230" s="192">
        <v>0</v>
      </c>
      <c r="R230" s="192">
        <f t="shared" si="52"/>
        <v>0</v>
      </c>
      <c r="S230" s="192">
        <v>0</v>
      </c>
      <c r="T230" s="193">
        <f t="shared" si="53"/>
        <v>0</v>
      </c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R230" s="194" t="s">
        <v>144</v>
      </c>
      <c r="AT230" s="194" t="s">
        <v>140</v>
      </c>
      <c r="AU230" s="194" t="s">
        <v>79</v>
      </c>
      <c r="AY230" s="96" t="s">
        <v>138</v>
      </c>
      <c r="BE230" s="195">
        <f t="shared" si="54"/>
        <v>0</v>
      </c>
      <c r="BF230" s="195">
        <f t="shared" si="55"/>
        <v>0</v>
      </c>
      <c r="BG230" s="195">
        <f t="shared" si="56"/>
        <v>0</v>
      </c>
      <c r="BH230" s="195">
        <f t="shared" si="57"/>
        <v>0</v>
      </c>
      <c r="BI230" s="195">
        <f t="shared" si="58"/>
        <v>0</v>
      </c>
      <c r="BJ230" s="96" t="s">
        <v>77</v>
      </c>
      <c r="BK230" s="195">
        <f t="shared" si="59"/>
        <v>0</v>
      </c>
      <c r="BL230" s="96" t="s">
        <v>144</v>
      </c>
      <c r="BM230" s="194" t="s">
        <v>480</v>
      </c>
    </row>
    <row r="231" spans="1:65" s="106" customFormat="1" ht="16.5" customHeight="1">
      <c r="A231" s="103"/>
      <c r="B231" s="104"/>
      <c r="C231" s="183" t="s">
        <v>481</v>
      </c>
      <c r="D231" s="183" t="s">
        <v>140</v>
      </c>
      <c r="E231" s="184" t="s">
        <v>482</v>
      </c>
      <c r="F231" s="185" t="s">
        <v>483</v>
      </c>
      <c r="G231" s="186" t="s">
        <v>484</v>
      </c>
      <c r="H231" s="187">
        <v>2</v>
      </c>
      <c r="I231" s="80"/>
      <c r="J231" s="188">
        <f t="shared" si="50"/>
        <v>0</v>
      </c>
      <c r="K231" s="189"/>
      <c r="L231" s="104"/>
      <c r="M231" s="190" t="s">
        <v>1</v>
      </c>
      <c r="N231" s="191" t="s">
        <v>34</v>
      </c>
      <c r="O231" s="192">
        <v>0</v>
      </c>
      <c r="P231" s="192">
        <f t="shared" si="51"/>
        <v>0</v>
      </c>
      <c r="Q231" s="192">
        <v>0</v>
      </c>
      <c r="R231" s="192">
        <f t="shared" si="52"/>
        <v>0</v>
      </c>
      <c r="S231" s="192">
        <v>0</v>
      </c>
      <c r="T231" s="193">
        <f t="shared" si="53"/>
        <v>0</v>
      </c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R231" s="194" t="s">
        <v>144</v>
      </c>
      <c r="AT231" s="194" t="s">
        <v>140</v>
      </c>
      <c r="AU231" s="194" t="s">
        <v>79</v>
      </c>
      <c r="AY231" s="96" t="s">
        <v>138</v>
      </c>
      <c r="BE231" s="195">
        <f t="shared" si="54"/>
        <v>0</v>
      </c>
      <c r="BF231" s="195">
        <f t="shared" si="55"/>
        <v>0</v>
      </c>
      <c r="BG231" s="195">
        <f t="shared" si="56"/>
        <v>0</v>
      </c>
      <c r="BH231" s="195">
        <f t="shared" si="57"/>
        <v>0</v>
      </c>
      <c r="BI231" s="195">
        <f t="shared" si="58"/>
        <v>0</v>
      </c>
      <c r="BJ231" s="96" t="s">
        <v>77</v>
      </c>
      <c r="BK231" s="195">
        <f t="shared" si="59"/>
        <v>0</v>
      </c>
      <c r="BL231" s="96" t="s">
        <v>144</v>
      </c>
      <c r="BM231" s="194" t="s">
        <v>485</v>
      </c>
    </row>
    <row r="232" spans="1:65" s="106" customFormat="1" ht="21.75" customHeight="1">
      <c r="A232" s="103"/>
      <c r="B232" s="104"/>
      <c r="C232" s="183" t="s">
        <v>486</v>
      </c>
      <c r="D232" s="183" t="s">
        <v>140</v>
      </c>
      <c r="E232" s="184" t="s">
        <v>487</v>
      </c>
      <c r="F232" s="185" t="s">
        <v>488</v>
      </c>
      <c r="G232" s="186" t="s">
        <v>479</v>
      </c>
      <c r="H232" s="187">
        <v>1</v>
      </c>
      <c r="I232" s="80"/>
      <c r="J232" s="188">
        <f t="shared" si="50"/>
        <v>0</v>
      </c>
      <c r="K232" s="189"/>
      <c r="L232" s="104"/>
      <c r="M232" s="190" t="s">
        <v>1</v>
      </c>
      <c r="N232" s="191" t="s">
        <v>34</v>
      </c>
      <c r="O232" s="192">
        <v>0</v>
      </c>
      <c r="P232" s="192">
        <f t="shared" si="51"/>
        <v>0</v>
      </c>
      <c r="Q232" s="192">
        <v>0</v>
      </c>
      <c r="R232" s="192">
        <f t="shared" si="52"/>
        <v>0</v>
      </c>
      <c r="S232" s="192">
        <v>0</v>
      </c>
      <c r="T232" s="193">
        <f t="shared" si="53"/>
        <v>0</v>
      </c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R232" s="194" t="s">
        <v>144</v>
      </c>
      <c r="AT232" s="194" t="s">
        <v>140</v>
      </c>
      <c r="AU232" s="194" t="s">
        <v>79</v>
      </c>
      <c r="AY232" s="96" t="s">
        <v>138</v>
      </c>
      <c r="BE232" s="195">
        <f t="shared" si="54"/>
        <v>0</v>
      </c>
      <c r="BF232" s="195">
        <f t="shared" si="55"/>
        <v>0</v>
      </c>
      <c r="BG232" s="195">
        <f t="shared" si="56"/>
        <v>0</v>
      </c>
      <c r="BH232" s="195">
        <f t="shared" si="57"/>
        <v>0</v>
      </c>
      <c r="BI232" s="195">
        <f t="shared" si="58"/>
        <v>0</v>
      </c>
      <c r="BJ232" s="96" t="s">
        <v>77</v>
      </c>
      <c r="BK232" s="195">
        <f t="shared" si="59"/>
        <v>0</v>
      </c>
      <c r="BL232" s="96" t="s">
        <v>144</v>
      </c>
      <c r="BM232" s="194" t="s">
        <v>489</v>
      </c>
    </row>
    <row r="233" spans="1:65" s="106" customFormat="1" ht="33" customHeight="1">
      <c r="A233" s="103"/>
      <c r="B233" s="104"/>
      <c r="C233" s="183" t="s">
        <v>490</v>
      </c>
      <c r="D233" s="183" t="s">
        <v>140</v>
      </c>
      <c r="E233" s="184" t="s">
        <v>491</v>
      </c>
      <c r="F233" s="185" t="s">
        <v>492</v>
      </c>
      <c r="G233" s="186" t="s">
        <v>479</v>
      </c>
      <c r="H233" s="187">
        <v>1</v>
      </c>
      <c r="I233" s="80"/>
      <c r="J233" s="188">
        <f t="shared" si="50"/>
        <v>0</v>
      </c>
      <c r="K233" s="189"/>
      <c r="L233" s="104"/>
      <c r="M233" s="190" t="s">
        <v>1</v>
      </c>
      <c r="N233" s="191" t="s">
        <v>34</v>
      </c>
      <c r="O233" s="192">
        <v>0</v>
      </c>
      <c r="P233" s="192">
        <f t="shared" si="51"/>
        <v>0</v>
      </c>
      <c r="Q233" s="192">
        <v>0</v>
      </c>
      <c r="R233" s="192">
        <f t="shared" si="52"/>
        <v>0</v>
      </c>
      <c r="S233" s="192">
        <v>0</v>
      </c>
      <c r="T233" s="193">
        <f t="shared" si="53"/>
        <v>0</v>
      </c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R233" s="194" t="s">
        <v>144</v>
      </c>
      <c r="AT233" s="194" t="s">
        <v>140</v>
      </c>
      <c r="AU233" s="194" t="s">
        <v>79</v>
      </c>
      <c r="AY233" s="96" t="s">
        <v>138</v>
      </c>
      <c r="BE233" s="195">
        <f t="shared" si="54"/>
        <v>0</v>
      </c>
      <c r="BF233" s="195">
        <f t="shared" si="55"/>
        <v>0</v>
      </c>
      <c r="BG233" s="195">
        <f t="shared" si="56"/>
        <v>0</v>
      </c>
      <c r="BH233" s="195">
        <f t="shared" si="57"/>
        <v>0</v>
      </c>
      <c r="BI233" s="195">
        <f t="shared" si="58"/>
        <v>0</v>
      </c>
      <c r="BJ233" s="96" t="s">
        <v>77</v>
      </c>
      <c r="BK233" s="195">
        <f t="shared" si="59"/>
        <v>0</v>
      </c>
      <c r="BL233" s="96" t="s">
        <v>144</v>
      </c>
      <c r="BM233" s="194" t="s">
        <v>493</v>
      </c>
    </row>
    <row r="234" spans="1:65" s="106" customFormat="1" ht="21.75" customHeight="1">
      <c r="A234" s="103"/>
      <c r="B234" s="104"/>
      <c r="C234" s="183" t="s">
        <v>494</v>
      </c>
      <c r="D234" s="183" t="s">
        <v>140</v>
      </c>
      <c r="E234" s="184" t="s">
        <v>495</v>
      </c>
      <c r="F234" s="185" t="s">
        <v>496</v>
      </c>
      <c r="G234" s="186" t="s">
        <v>264</v>
      </c>
      <c r="H234" s="187">
        <v>21.6</v>
      </c>
      <c r="I234" s="80"/>
      <c r="J234" s="188">
        <f t="shared" si="50"/>
        <v>0</v>
      </c>
      <c r="K234" s="189"/>
      <c r="L234" s="104"/>
      <c r="M234" s="190" t="s">
        <v>1</v>
      </c>
      <c r="N234" s="191" t="s">
        <v>34</v>
      </c>
      <c r="O234" s="192">
        <v>2.391</v>
      </c>
      <c r="P234" s="192">
        <f t="shared" si="51"/>
        <v>51.6456</v>
      </c>
      <c r="Q234" s="192">
        <v>0.00065</v>
      </c>
      <c r="R234" s="192">
        <f t="shared" si="52"/>
        <v>0.01404</v>
      </c>
      <c r="S234" s="192">
        <v>0.001</v>
      </c>
      <c r="T234" s="193">
        <f t="shared" si="53"/>
        <v>0.0216</v>
      </c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R234" s="194" t="s">
        <v>144</v>
      </c>
      <c r="AT234" s="194" t="s">
        <v>140</v>
      </c>
      <c r="AU234" s="194" t="s">
        <v>79</v>
      </c>
      <c r="AY234" s="96" t="s">
        <v>138</v>
      </c>
      <c r="BE234" s="195">
        <f t="shared" si="54"/>
        <v>0</v>
      </c>
      <c r="BF234" s="195">
        <f t="shared" si="55"/>
        <v>0</v>
      </c>
      <c r="BG234" s="195">
        <f t="shared" si="56"/>
        <v>0</v>
      </c>
      <c r="BH234" s="195">
        <f t="shared" si="57"/>
        <v>0</v>
      </c>
      <c r="BI234" s="195">
        <f t="shared" si="58"/>
        <v>0</v>
      </c>
      <c r="BJ234" s="96" t="s">
        <v>77</v>
      </c>
      <c r="BK234" s="195">
        <f t="shared" si="59"/>
        <v>0</v>
      </c>
      <c r="BL234" s="96" t="s">
        <v>144</v>
      </c>
      <c r="BM234" s="194" t="s">
        <v>497</v>
      </c>
    </row>
    <row r="235" spans="1:65" s="106" customFormat="1" ht="21.75" customHeight="1">
      <c r="A235" s="103"/>
      <c r="B235" s="104"/>
      <c r="C235" s="183" t="s">
        <v>498</v>
      </c>
      <c r="D235" s="183" t="s">
        <v>140</v>
      </c>
      <c r="E235" s="184" t="s">
        <v>499</v>
      </c>
      <c r="F235" s="185" t="s">
        <v>500</v>
      </c>
      <c r="G235" s="186" t="s">
        <v>264</v>
      </c>
      <c r="H235" s="187">
        <v>3.2</v>
      </c>
      <c r="I235" s="80"/>
      <c r="J235" s="188">
        <f t="shared" si="50"/>
        <v>0</v>
      </c>
      <c r="K235" s="189"/>
      <c r="L235" s="104"/>
      <c r="M235" s="190" t="s">
        <v>1</v>
      </c>
      <c r="N235" s="191" t="s">
        <v>34</v>
      </c>
      <c r="O235" s="192">
        <v>2.843</v>
      </c>
      <c r="P235" s="192">
        <f t="shared" si="51"/>
        <v>9.0976</v>
      </c>
      <c r="Q235" s="192">
        <v>0.00101</v>
      </c>
      <c r="R235" s="192">
        <f t="shared" si="52"/>
        <v>0.0032320000000000005</v>
      </c>
      <c r="S235" s="192">
        <v>0.001</v>
      </c>
      <c r="T235" s="193">
        <f t="shared" si="53"/>
        <v>0.0032</v>
      </c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R235" s="194" t="s">
        <v>144</v>
      </c>
      <c r="AT235" s="194" t="s">
        <v>140</v>
      </c>
      <c r="AU235" s="194" t="s">
        <v>79</v>
      </c>
      <c r="AY235" s="96" t="s">
        <v>138</v>
      </c>
      <c r="BE235" s="195">
        <f t="shared" si="54"/>
        <v>0</v>
      </c>
      <c r="BF235" s="195">
        <f t="shared" si="55"/>
        <v>0</v>
      </c>
      <c r="BG235" s="195">
        <f t="shared" si="56"/>
        <v>0</v>
      </c>
      <c r="BH235" s="195">
        <f t="shared" si="57"/>
        <v>0</v>
      </c>
      <c r="BI235" s="195">
        <f t="shared" si="58"/>
        <v>0</v>
      </c>
      <c r="BJ235" s="96" t="s">
        <v>77</v>
      </c>
      <c r="BK235" s="195">
        <f t="shared" si="59"/>
        <v>0</v>
      </c>
      <c r="BL235" s="96" t="s">
        <v>144</v>
      </c>
      <c r="BM235" s="194" t="s">
        <v>501</v>
      </c>
    </row>
    <row r="236" spans="1:65" s="106" customFormat="1" ht="21.75" customHeight="1">
      <c r="A236" s="103"/>
      <c r="B236" s="104"/>
      <c r="C236" s="196" t="s">
        <v>502</v>
      </c>
      <c r="D236" s="196" t="s">
        <v>193</v>
      </c>
      <c r="E236" s="197" t="s">
        <v>503</v>
      </c>
      <c r="F236" s="198" t="s">
        <v>504</v>
      </c>
      <c r="G236" s="199" t="s">
        <v>181</v>
      </c>
      <c r="H236" s="200">
        <v>0.05</v>
      </c>
      <c r="I236" s="81"/>
      <c r="J236" s="201">
        <f t="shared" si="50"/>
        <v>0</v>
      </c>
      <c r="K236" s="202"/>
      <c r="L236" s="203"/>
      <c r="M236" s="204" t="s">
        <v>1</v>
      </c>
      <c r="N236" s="205" t="s">
        <v>34</v>
      </c>
      <c r="O236" s="192">
        <v>0</v>
      </c>
      <c r="P236" s="192">
        <f t="shared" si="51"/>
        <v>0</v>
      </c>
      <c r="Q236" s="192">
        <v>1</v>
      </c>
      <c r="R236" s="192">
        <f t="shared" si="52"/>
        <v>0.05</v>
      </c>
      <c r="S236" s="192">
        <v>0</v>
      </c>
      <c r="T236" s="193">
        <f t="shared" si="53"/>
        <v>0</v>
      </c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R236" s="194" t="s">
        <v>166</v>
      </c>
      <c r="AT236" s="194" t="s">
        <v>193</v>
      </c>
      <c r="AU236" s="194" t="s">
        <v>79</v>
      </c>
      <c r="AY236" s="96" t="s">
        <v>138</v>
      </c>
      <c r="BE236" s="195">
        <f t="shared" si="54"/>
        <v>0</v>
      </c>
      <c r="BF236" s="195">
        <f t="shared" si="55"/>
        <v>0</v>
      </c>
      <c r="BG236" s="195">
        <f t="shared" si="56"/>
        <v>0</v>
      </c>
      <c r="BH236" s="195">
        <f t="shared" si="57"/>
        <v>0</v>
      </c>
      <c r="BI236" s="195">
        <f t="shared" si="58"/>
        <v>0</v>
      </c>
      <c r="BJ236" s="96" t="s">
        <v>77</v>
      </c>
      <c r="BK236" s="195">
        <f t="shared" si="59"/>
        <v>0</v>
      </c>
      <c r="BL236" s="96" t="s">
        <v>144</v>
      </c>
      <c r="BM236" s="194" t="s">
        <v>505</v>
      </c>
    </row>
    <row r="237" spans="1:65" s="106" customFormat="1" ht="21.75" customHeight="1">
      <c r="A237" s="103"/>
      <c r="B237" s="104"/>
      <c r="C237" s="196" t="s">
        <v>506</v>
      </c>
      <c r="D237" s="196" t="s">
        <v>193</v>
      </c>
      <c r="E237" s="197" t="s">
        <v>507</v>
      </c>
      <c r="F237" s="198" t="s">
        <v>508</v>
      </c>
      <c r="G237" s="199" t="s">
        <v>181</v>
      </c>
      <c r="H237" s="200">
        <v>0.01</v>
      </c>
      <c r="I237" s="81"/>
      <c r="J237" s="201">
        <f t="shared" si="50"/>
        <v>0</v>
      </c>
      <c r="K237" s="202"/>
      <c r="L237" s="203"/>
      <c r="M237" s="204" t="s">
        <v>1</v>
      </c>
      <c r="N237" s="205" t="s">
        <v>34</v>
      </c>
      <c r="O237" s="192">
        <v>0</v>
      </c>
      <c r="P237" s="192">
        <f t="shared" si="51"/>
        <v>0</v>
      </c>
      <c r="Q237" s="192">
        <v>1</v>
      </c>
      <c r="R237" s="192">
        <f t="shared" si="52"/>
        <v>0.01</v>
      </c>
      <c r="S237" s="192">
        <v>0</v>
      </c>
      <c r="T237" s="193">
        <f t="shared" si="53"/>
        <v>0</v>
      </c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R237" s="194" t="s">
        <v>166</v>
      </c>
      <c r="AT237" s="194" t="s">
        <v>193</v>
      </c>
      <c r="AU237" s="194" t="s">
        <v>79</v>
      </c>
      <c r="AY237" s="96" t="s">
        <v>138</v>
      </c>
      <c r="BE237" s="195">
        <f t="shared" si="54"/>
        <v>0</v>
      </c>
      <c r="BF237" s="195">
        <f t="shared" si="55"/>
        <v>0</v>
      </c>
      <c r="BG237" s="195">
        <f t="shared" si="56"/>
        <v>0</v>
      </c>
      <c r="BH237" s="195">
        <f t="shared" si="57"/>
        <v>0</v>
      </c>
      <c r="BI237" s="195">
        <f t="shared" si="58"/>
        <v>0</v>
      </c>
      <c r="BJ237" s="96" t="s">
        <v>77</v>
      </c>
      <c r="BK237" s="195">
        <f t="shared" si="59"/>
        <v>0</v>
      </c>
      <c r="BL237" s="96" t="s">
        <v>144</v>
      </c>
      <c r="BM237" s="194" t="s">
        <v>509</v>
      </c>
    </row>
    <row r="238" spans="1:65" s="106" customFormat="1" ht="21.75" customHeight="1">
      <c r="A238" s="103"/>
      <c r="B238" s="104"/>
      <c r="C238" s="183" t="s">
        <v>510</v>
      </c>
      <c r="D238" s="183" t="s">
        <v>140</v>
      </c>
      <c r="E238" s="184" t="s">
        <v>511</v>
      </c>
      <c r="F238" s="185" t="s">
        <v>512</v>
      </c>
      <c r="G238" s="186" t="s">
        <v>186</v>
      </c>
      <c r="H238" s="187">
        <v>292.4</v>
      </c>
      <c r="I238" s="80"/>
      <c r="J238" s="188">
        <f t="shared" si="50"/>
        <v>0</v>
      </c>
      <c r="K238" s="189"/>
      <c r="L238" s="104"/>
      <c r="M238" s="190" t="s">
        <v>1</v>
      </c>
      <c r="N238" s="191" t="s">
        <v>34</v>
      </c>
      <c r="O238" s="192">
        <v>0.262</v>
      </c>
      <c r="P238" s="192">
        <f t="shared" si="51"/>
        <v>76.6088</v>
      </c>
      <c r="Q238" s="192">
        <v>0</v>
      </c>
      <c r="R238" s="192">
        <f t="shared" si="52"/>
        <v>0</v>
      </c>
      <c r="S238" s="192">
        <v>0</v>
      </c>
      <c r="T238" s="193">
        <f t="shared" si="53"/>
        <v>0</v>
      </c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R238" s="194" t="s">
        <v>144</v>
      </c>
      <c r="AT238" s="194" t="s">
        <v>140</v>
      </c>
      <c r="AU238" s="194" t="s">
        <v>79</v>
      </c>
      <c r="AY238" s="96" t="s">
        <v>138</v>
      </c>
      <c r="BE238" s="195">
        <f t="shared" si="54"/>
        <v>0</v>
      </c>
      <c r="BF238" s="195">
        <f t="shared" si="55"/>
        <v>0</v>
      </c>
      <c r="BG238" s="195">
        <f t="shared" si="56"/>
        <v>0</v>
      </c>
      <c r="BH238" s="195">
        <f t="shared" si="57"/>
        <v>0</v>
      </c>
      <c r="BI238" s="195">
        <f t="shared" si="58"/>
        <v>0</v>
      </c>
      <c r="BJ238" s="96" t="s">
        <v>77</v>
      </c>
      <c r="BK238" s="195">
        <f t="shared" si="59"/>
        <v>0</v>
      </c>
      <c r="BL238" s="96" t="s">
        <v>144</v>
      </c>
      <c r="BM238" s="194" t="s">
        <v>513</v>
      </c>
    </row>
    <row r="239" spans="1:65" s="106" customFormat="1" ht="21.75" customHeight="1">
      <c r="A239" s="103"/>
      <c r="B239" s="104"/>
      <c r="C239" s="183" t="s">
        <v>514</v>
      </c>
      <c r="D239" s="183" t="s">
        <v>140</v>
      </c>
      <c r="E239" s="184" t="s">
        <v>515</v>
      </c>
      <c r="F239" s="185" t="s">
        <v>516</v>
      </c>
      <c r="G239" s="186" t="s">
        <v>186</v>
      </c>
      <c r="H239" s="187">
        <v>35672.8</v>
      </c>
      <c r="I239" s="80"/>
      <c r="J239" s="188">
        <f t="shared" si="50"/>
        <v>0</v>
      </c>
      <c r="K239" s="189"/>
      <c r="L239" s="104"/>
      <c r="M239" s="190" t="s">
        <v>1</v>
      </c>
      <c r="N239" s="191" t="s">
        <v>34</v>
      </c>
      <c r="O239" s="192">
        <v>0</v>
      </c>
      <c r="P239" s="192">
        <f t="shared" si="51"/>
        <v>0</v>
      </c>
      <c r="Q239" s="192">
        <v>0</v>
      </c>
      <c r="R239" s="192">
        <f t="shared" si="52"/>
        <v>0</v>
      </c>
      <c r="S239" s="192">
        <v>0</v>
      </c>
      <c r="T239" s="193">
        <f t="shared" si="53"/>
        <v>0</v>
      </c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R239" s="194" t="s">
        <v>144</v>
      </c>
      <c r="AT239" s="194" t="s">
        <v>140</v>
      </c>
      <c r="AU239" s="194" t="s">
        <v>79</v>
      </c>
      <c r="AY239" s="96" t="s">
        <v>138</v>
      </c>
      <c r="BE239" s="195">
        <f t="shared" si="54"/>
        <v>0</v>
      </c>
      <c r="BF239" s="195">
        <f t="shared" si="55"/>
        <v>0</v>
      </c>
      <c r="BG239" s="195">
        <f t="shared" si="56"/>
        <v>0</v>
      </c>
      <c r="BH239" s="195">
        <f t="shared" si="57"/>
        <v>0</v>
      </c>
      <c r="BI239" s="195">
        <f t="shared" si="58"/>
        <v>0</v>
      </c>
      <c r="BJ239" s="96" t="s">
        <v>77</v>
      </c>
      <c r="BK239" s="195">
        <f t="shared" si="59"/>
        <v>0</v>
      </c>
      <c r="BL239" s="96" t="s">
        <v>144</v>
      </c>
      <c r="BM239" s="194" t="s">
        <v>517</v>
      </c>
    </row>
    <row r="240" spans="1:65" s="106" customFormat="1" ht="21.75" customHeight="1">
      <c r="A240" s="103"/>
      <c r="B240" s="104"/>
      <c r="C240" s="183" t="s">
        <v>518</v>
      </c>
      <c r="D240" s="183" t="s">
        <v>140</v>
      </c>
      <c r="E240" s="184" t="s">
        <v>519</v>
      </c>
      <c r="F240" s="185" t="s">
        <v>520</v>
      </c>
      <c r="G240" s="186" t="s">
        <v>186</v>
      </c>
      <c r="H240" s="187">
        <v>292.4</v>
      </c>
      <c r="I240" s="80"/>
      <c r="J240" s="188">
        <f t="shared" si="50"/>
        <v>0</v>
      </c>
      <c r="K240" s="189"/>
      <c r="L240" s="104"/>
      <c r="M240" s="190" t="s">
        <v>1</v>
      </c>
      <c r="N240" s="191" t="s">
        <v>34</v>
      </c>
      <c r="O240" s="192">
        <v>0.165</v>
      </c>
      <c r="P240" s="192">
        <f t="shared" si="51"/>
        <v>48.245999999999995</v>
      </c>
      <c r="Q240" s="192">
        <v>0</v>
      </c>
      <c r="R240" s="192">
        <f t="shared" si="52"/>
        <v>0</v>
      </c>
      <c r="S240" s="192">
        <v>0</v>
      </c>
      <c r="T240" s="193">
        <f t="shared" si="53"/>
        <v>0</v>
      </c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R240" s="194" t="s">
        <v>144</v>
      </c>
      <c r="AT240" s="194" t="s">
        <v>140</v>
      </c>
      <c r="AU240" s="194" t="s">
        <v>79</v>
      </c>
      <c r="AY240" s="96" t="s">
        <v>138</v>
      </c>
      <c r="BE240" s="195">
        <f t="shared" si="54"/>
        <v>0</v>
      </c>
      <c r="BF240" s="195">
        <f t="shared" si="55"/>
        <v>0</v>
      </c>
      <c r="BG240" s="195">
        <f t="shared" si="56"/>
        <v>0</v>
      </c>
      <c r="BH240" s="195">
        <f t="shared" si="57"/>
        <v>0</v>
      </c>
      <c r="BI240" s="195">
        <f t="shared" si="58"/>
        <v>0</v>
      </c>
      <c r="BJ240" s="96" t="s">
        <v>77</v>
      </c>
      <c r="BK240" s="195">
        <f t="shared" si="59"/>
        <v>0</v>
      </c>
      <c r="BL240" s="96" t="s">
        <v>144</v>
      </c>
      <c r="BM240" s="194" t="s">
        <v>521</v>
      </c>
    </row>
    <row r="241" spans="1:65" s="106" customFormat="1" ht="21.75" customHeight="1">
      <c r="A241" s="103"/>
      <c r="B241" s="104"/>
      <c r="C241" s="183" t="s">
        <v>522</v>
      </c>
      <c r="D241" s="183" t="s">
        <v>140</v>
      </c>
      <c r="E241" s="184" t="s">
        <v>523</v>
      </c>
      <c r="F241" s="185" t="s">
        <v>524</v>
      </c>
      <c r="G241" s="186" t="s">
        <v>143</v>
      </c>
      <c r="H241" s="187">
        <v>48.56</v>
      </c>
      <c r="I241" s="80"/>
      <c r="J241" s="188">
        <f t="shared" si="50"/>
        <v>0</v>
      </c>
      <c r="K241" s="189"/>
      <c r="L241" s="104"/>
      <c r="M241" s="190" t="s">
        <v>1</v>
      </c>
      <c r="N241" s="191" t="s">
        <v>34</v>
      </c>
      <c r="O241" s="192">
        <v>0.113</v>
      </c>
      <c r="P241" s="192">
        <f t="shared" si="51"/>
        <v>5.48728</v>
      </c>
      <c r="Q241" s="192">
        <v>0</v>
      </c>
      <c r="R241" s="192">
        <f t="shared" si="52"/>
        <v>0</v>
      </c>
      <c r="S241" s="192">
        <v>0</v>
      </c>
      <c r="T241" s="193">
        <f t="shared" si="53"/>
        <v>0</v>
      </c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R241" s="194" t="s">
        <v>144</v>
      </c>
      <c r="AT241" s="194" t="s">
        <v>140</v>
      </c>
      <c r="AU241" s="194" t="s">
        <v>79</v>
      </c>
      <c r="AY241" s="96" t="s">
        <v>138</v>
      </c>
      <c r="BE241" s="195">
        <f t="shared" si="54"/>
        <v>0</v>
      </c>
      <c r="BF241" s="195">
        <f t="shared" si="55"/>
        <v>0</v>
      </c>
      <c r="BG241" s="195">
        <f t="shared" si="56"/>
        <v>0</v>
      </c>
      <c r="BH241" s="195">
        <f t="shared" si="57"/>
        <v>0</v>
      </c>
      <c r="BI241" s="195">
        <f t="shared" si="58"/>
        <v>0</v>
      </c>
      <c r="BJ241" s="96" t="s">
        <v>77</v>
      </c>
      <c r="BK241" s="195">
        <f t="shared" si="59"/>
        <v>0</v>
      </c>
      <c r="BL241" s="96" t="s">
        <v>144</v>
      </c>
      <c r="BM241" s="194" t="s">
        <v>525</v>
      </c>
    </row>
    <row r="242" spans="1:65" s="106" customFormat="1" ht="21.75" customHeight="1">
      <c r="A242" s="103"/>
      <c r="B242" s="104"/>
      <c r="C242" s="183" t="s">
        <v>526</v>
      </c>
      <c r="D242" s="183" t="s">
        <v>140</v>
      </c>
      <c r="E242" s="184" t="s">
        <v>527</v>
      </c>
      <c r="F242" s="185" t="s">
        <v>528</v>
      </c>
      <c r="G242" s="186" t="s">
        <v>143</v>
      </c>
      <c r="H242" s="187">
        <v>48.56</v>
      </c>
      <c r="I242" s="80"/>
      <c r="J242" s="188">
        <f t="shared" si="50"/>
        <v>0</v>
      </c>
      <c r="K242" s="189"/>
      <c r="L242" s="104"/>
      <c r="M242" s="190" t="s">
        <v>1</v>
      </c>
      <c r="N242" s="191" t="s">
        <v>34</v>
      </c>
      <c r="O242" s="192">
        <v>0.008</v>
      </c>
      <c r="P242" s="192">
        <f t="shared" si="51"/>
        <v>0.38848000000000005</v>
      </c>
      <c r="Q242" s="192">
        <v>0</v>
      </c>
      <c r="R242" s="192">
        <f t="shared" si="52"/>
        <v>0</v>
      </c>
      <c r="S242" s="192">
        <v>0</v>
      </c>
      <c r="T242" s="193">
        <f t="shared" si="53"/>
        <v>0</v>
      </c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R242" s="194" t="s">
        <v>144</v>
      </c>
      <c r="AT242" s="194" t="s">
        <v>140</v>
      </c>
      <c r="AU242" s="194" t="s">
        <v>79</v>
      </c>
      <c r="AY242" s="96" t="s">
        <v>138</v>
      </c>
      <c r="BE242" s="195">
        <f t="shared" si="54"/>
        <v>0</v>
      </c>
      <c r="BF242" s="195">
        <f t="shared" si="55"/>
        <v>0</v>
      </c>
      <c r="BG242" s="195">
        <f t="shared" si="56"/>
        <v>0</v>
      </c>
      <c r="BH242" s="195">
        <f t="shared" si="57"/>
        <v>0</v>
      </c>
      <c r="BI242" s="195">
        <f t="shared" si="58"/>
        <v>0</v>
      </c>
      <c r="BJ242" s="96" t="s">
        <v>77</v>
      </c>
      <c r="BK242" s="195">
        <f t="shared" si="59"/>
        <v>0</v>
      </c>
      <c r="BL242" s="96" t="s">
        <v>144</v>
      </c>
      <c r="BM242" s="194" t="s">
        <v>529</v>
      </c>
    </row>
    <row r="243" spans="1:65" s="106" customFormat="1" ht="21.75" customHeight="1">
      <c r="A243" s="103"/>
      <c r="B243" s="104"/>
      <c r="C243" s="183" t="s">
        <v>530</v>
      </c>
      <c r="D243" s="183" t="s">
        <v>140</v>
      </c>
      <c r="E243" s="184" t="s">
        <v>531</v>
      </c>
      <c r="F243" s="185" t="s">
        <v>532</v>
      </c>
      <c r="G243" s="186" t="s">
        <v>143</v>
      </c>
      <c r="H243" s="187">
        <v>2962.16</v>
      </c>
      <c r="I243" s="80"/>
      <c r="J243" s="188">
        <f t="shared" si="50"/>
        <v>0</v>
      </c>
      <c r="K243" s="189"/>
      <c r="L243" s="104"/>
      <c r="M243" s="190" t="s">
        <v>1</v>
      </c>
      <c r="N243" s="191" t="s">
        <v>34</v>
      </c>
      <c r="O243" s="192">
        <v>0</v>
      </c>
      <c r="P243" s="192">
        <f t="shared" si="51"/>
        <v>0</v>
      </c>
      <c r="Q243" s="192">
        <v>0</v>
      </c>
      <c r="R243" s="192">
        <f t="shared" si="52"/>
        <v>0</v>
      </c>
      <c r="S243" s="192">
        <v>0</v>
      </c>
      <c r="T243" s="193">
        <f t="shared" si="53"/>
        <v>0</v>
      </c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R243" s="194" t="s">
        <v>144</v>
      </c>
      <c r="AT243" s="194" t="s">
        <v>140</v>
      </c>
      <c r="AU243" s="194" t="s">
        <v>79</v>
      </c>
      <c r="AY243" s="96" t="s">
        <v>138</v>
      </c>
      <c r="BE243" s="195">
        <f t="shared" si="54"/>
        <v>0</v>
      </c>
      <c r="BF243" s="195">
        <f t="shared" si="55"/>
        <v>0</v>
      </c>
      <c r="BG243" s="195">
        <f t="shared" si="56"/>
        <v>0</v>
      </c>
      <c r="BH243" s="195">
        <f t="shared" si="57"/>
        <v>0</v>
      </c>
      <c r="BI243" s="195">
        <f t="shared" si="58"/>
        <v>0</v>
      </c>
      <c r="BJ243" s="96" t="s">
        <v>77</v>
      </c>
      <c r="BK243" s="195">
        <f t="shared" si="59"/>
        <v>0</v>
      </c>
      <c r="BL243" s="96" t="s">
        <v>144</v>
      </c>
      <c r="BM243" s="194" t="s">
        <v>533</v>
      </c>
    </row>
    <row r="244" spans="1:65" s="106" customFormat="1" ht="21.75" customHeight="1">
      <c r="A244" s="103"/>
      <c r="B244" s="104"/>
      <c r="C244" s="183" t="s">
        <v>534</v>
      </c>
      <c r="D244" s="183" t="s">
        <v>140</v>
      </c>
      <c r="E244" s="184" t="s">
        <v>535</v>
      </c>
      <c r="F244" s="185" t="s">
        <v>536</v>
      </c>
      <c r="G244" s="186" t="s">
        <v>143</v>
      </c>
      <c r="H244" s="187">
        <v>48.56</v>
      </c>
      <c r="I244" s="80"/>
      <c r="J244" s="188">
        <f t="shared" si="50"/>
        <v>0</v>
      </c>
      <c r="K244" s="189"/>
      <c r="L244" s="104"/>
      <c r="M244" s="190" t="s">
        <v>1</v>
      </c>
      <c r="N244" s="191" t="s">
        <v>34</v>
      </c>
      <c r="O244" s="192">
        <v>0.099</v>
      </c>
      <c r="P244" s="192">
        <f t="shared" si="51"/>
        <v>4.807440000000001</v>
      </c>
      <c r="Q244" s="192">
        <v>0</v>
      </c>
      <c r="R244" s="192">
        <f t="shared" si="52"/>
        <v>0</v>
      </c>
      <c r="S244" s="192">
        <v>0</v>
      </c>
      <c r="T244" s="193">
        <f t="shared" si="53"/>
        <v>0</v>
      </c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R244" s="194" t="s">
        <v>144</v>
      </c>
      <c r="AT244" s="194" t="s">
        <v>140</v>
      </c>
      <c r="AU244" s="194" t="s">
        <v>79</v>
      </c>
      <c r="AY244" s="96" t="s">
        <v>138</v>
      </c>
      <c r="BE244" s="195">
        <f t="shared" si="54"/>
        <v>0</v>
      </c>
      <c r="BF244" s="195">
        <f t="shared" si="55"/>
        <v>0</v>
      </c>
      <c r="BG244" s="195">
        <f t="shared" si="56"/>
        <v>0</v>
      </c>
      <c r="BH244" s="195">
        <f t="shared" si="57"/>
        <v>0</v>
      </c>
      <c r="BI244" s="195">
        <f t="shared" si="58"/>
        <v>0</v>
      </c>
      <c r="BJ244" s="96" t="s">
        <v>77</v>
      </c>
      <c r="BK244" s="195">
        <f t="shared" si="59"/>
        <v>0</v>
      </c>
      <c r="BL244" s="96" t="s">
        <v>144</v>
      </c>
      <c r="BM244" s="194" t="s">
        <v>537</v>
      </c>
    </row>
    <row r="245" spans="1:65" s="106" customFormat="1" ht="16.5" customHeight="1">
      <c r="A245" s="103"/>
      <c r="B245" s="104"/>
      <c r="C245" s="183" t="s">
        <v>538</v>
      </c>
      <c r="D245" s="183" t="s">
        <v>140</v>
      </c>
      <c r="E245" s="184" t="s">
        <v>539</v>
      </c>
      <c r="F245" s="185" t="s">
        <v>540</v>
      </c>
      <c r="G245" s="186" t="s">
        <v>186</v>
      </c>
      <c r="H245" s="187">
        <v>65</v>
      </c>
      <c r="I245" s="80"/>
      <c r="J245" s="188">
        <f t="shared" si="50"/>
        <v>0</v>
      </c>
      <c r="K245" s="189"/>
      <c r="L245" s="104"/>
      <c r="M245" s="190" t="s">
        <v>1</v>
      </c>
      <c r="N245" s="191" t="s">
        <v>34</v>
      </c>
      <c r="O245" s="192">
        <v>0.105</v>
      </c>
      <c r="P245" s="192">
        <f t="shared" si="51"/>
        <v>6.825</v>
      </c>
      <c r="Q245" s="192">
        <v>0.00013</v>
      </c>
      <c r="R245" s="192">
        <f t="shared" si="52"/>
        <v>0.00845</v>
      </c>
      <c r="S245" s="192">
        <v>0</v>
      </c>
      <c r="T245" s="193">
        <f t="shared" si="53"/>
        <v>0</v>
      </c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R245" s="194" t="s">
        <v>144</v>
      </c>
      <c r="AT245" s="194" t="s">
        <v>140</v>
      </c>
      <c r="AU245" s="194" t="s">
        <v>79</v>
      </c>
      <c r="AY245" s="96" t="s">
        <v>138</v>
      </c>
      <c r="BE245" s="195">
        <f t="shared" si="54"/>
        <v>0</v>
      </c>
      <c r="BF245" s="195">
        <f t="shared" si="55"/>
        <v>0</v>
      </c>
      <c r="BG245" s="195">
        <f t="shared" si="56"/>
        <v>0</v>
      </c>
      <c r="BH245" s="195">
        <f t="shared" si="57"/>
        <v>0</v>
      </c>
      <c r="BI245" s="195">
        <f t="shared" si="58"/>
        <v>0</v>
      </c>
      <c r="BJ245" s="96" t="s">
        <v>77</v>
      </c>
      <c r="BK245" s="195">
        <f t="shared" si="59"/>
        <v>0</v>
      </c>
      <c r="BL245" s="96" t="s">
        <v>144</v>
      </c>
      <c r="BM245" s="194" t="s">
        <v>541</v>
      </c>
    </row>
    <row r="246" spans="1:65" s="106" customFormat="1" ht="16.5" customHeight="1">
      <c r="A246" s="103"/>
      <c r="B246" s="104"/>
      <c r="C246" s="183" t="s">
        <v>542</v>
      </c>
      <c r="D246" s="183" t="s">
        <v>140</v>
      </c>
      <c r="E246" s="184" t="s">
        <v>543</v>
      </c>
      <c r="F246" s="185" t="s">
        <v>544</v>
      </c>
      <c r="G246" s="186" t="s">
        <v>484</v>
      </c>
      <c r="H246" s="187">
        <v>1</v>
      </c>
      <c r="I246" s="80"/>
      <c r="J246" s="188">
        <f t="shared" si="50"/>
        <v>0</v>
      </c>
      <c r="K246" s="189"/>
      <c r="L246" s="104"/>
      <c r="M246" s="190" t="s">
        <v>1</v>
      </c>
      <c r="N246" s="191" t="s">
        <v>34</v>
      </c>
      <c r="O246" s="192">
        <v>0</v>
      </c>
      <c r="P246" s="192">
        <f t="shared" si="51"/>
        <v>0</v>
      </c>
      <c r="Q246" s="192">
        <v>0</v>
      </c>
      <c r="R246" s="192">
        <f t="shared" si="52"/>
        <v>0</v>
      </c>
      <c r="S246" s="192">
        <v>0</v>
      </c>
      <c r="T246" s="193">
        <f t="shared" si="53"/>
        <v>0</v>
      </c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R246" s="194" t="s">
        <v>144</v>
      </c>
      <c r="AT246" s="194" t="s">
        <v>140</v>
      </c>
      <c r="AU246" s="194" t="s">
        <v>79</v>
      </c>
      <c r="AY246" s="96" t="s">
        <v>138</v>
      </c>
      <c r="BE246" s="195">
        <f t="shared" si="54"/>
        <v>0</v>
      </c>
      <c r="BF246" s="195">
        <f t="shared" si="55"/>
        <v>0</v>
      </c>
      <c r="BG246" s="195">
        <f t="shared" si="56"/>
        <v>0</v>
      </c>
      <c r="BH246" s="195">
        <f t="shared" si="57"/>
        <v>0</v>
      </c>
      <c r="BI246" s="195">
        <f t="shared" si="58"/>
        <v>0</v>
      </c>
      <c r="BJ246" s="96" t="s">
        <v>77</v>
      </c>
      <c r="BK246" s="195">
        <f t="shared" si="59"/>
        <v>0</v>
      </c>
      <c r="BL246" s="96" t="s">
        <v>144</v>
      </c>
      <c r="BM246" s="194" t="s">
        <v>545</v>
      </c>
    </row>
    <row r="247" spans="2:63" s="170" customFormat="1" ht="22.9" customHeight="1">
      <c r="B247" s="171"/>
      <c r="D247" s="172" t="s">
        <v>68</v>
      </c>
      <c r="E247" s="181" t="s">
        <v>530</v>
      </c>
      <c r="F247" s="181" t="s">
        <v>546</v>
      </c>
      <c r="J247" s="182">
        <f>BK247</f>
        <v>0</v>
      </c>
      <c r="L247" s="171"/>
      <c r="M247" s="175"/>
      <c r="N247" s="176"/>
      <c r="O247" s="176"/>
      <c r="P247" s="177">
        <f>SUM(P248:P266)</f>
        <v>521.678178</v>
      </c>
      <c r="Q247" s="176"/>
      <c r="R247" s="177">
        <f>SUM(R248:R266)</f>
        <v>0.00136</v>
      </c>
      <c r="S247" s="176"/>
      <c r="T247" s="178">
        <f>SUM(T248:T266)</f>
        <v>44.417316</v>
      </c>
      <c r="AR247" s="172" t="s">
        <v>77</v>
      </c>
      <c r="AT247" s="179" t="s">
        <v>68</v>
      </c>
      <c r="AU247" s="179" t="s">
        <v>77</v>
      </c>
      <c r="AY247" s="172" t="s">
        <v>138</v>
      </c>
      <c r="BK247" s="180">
        <f>SUM(BK248:BK266)</f>
        <v>0</v>
      </c>
    </row>
    <row r="248" spans="1:65" s="106" customFormat="1" ht="16.5" customHeight="1">
      <c r="A248" s="103"/>
      <c r="B248" s="104"/>
      <c r="C248" s="183" t="s">
        <v>547</v>
      </c>
      <c r="D248" s="183" t="s">
        <v>140</v>
      </c>
      <c r="E248" s="184" t="s">
        <v>548</v>
      </c>
      <c r="F248" s="185" t="s">
        <v>549</v>
      </c>
      <c r="G248" s="186" t="s">
        <v>143</v>
      </c>
      <c r="H248" s="187">
        <v>8.52</v>
      </c>
      <c r="I248" s="80"/>
      <c r="J248" s="188">
        <f aca="true" t="shared" si="60" ref="J248:J266">ROUND(I248*H248,2)</f>
        <v>0</v>
      </c>
      <c r="K248" s="189"/>
      <c r="L248" s="104"/>
      <c r="M248" s="190" t="s">
        <v>1</v>
      </c>
      <c r="N248" s="191" t="s">
        <v>34</v>
      </c>
      <c r="O248" s="192">
        <v>10.986</v>
      </c>
      <c r="P248" s="192">
        <f aca="true" t="shared" si="61" ref="P248:P266">O248*H248</f>
        <v>93.60072</v>
      </c>
      <c r="Q248" s="192">
        <v>0</v>
      </c>
      <c r="R248" s="192">
        <f aca="true" t="shared" si="62" ref="R248:R266">Q248*H248</f>
        <v>0</v>
      </c>
      <c r="S248" s="192">
        <v>2.4</v>
      </c>
      <c r="T248" s="193">
        <f aca="true" t="shared" si="63" ref="T248:T266">S248*H248</f>
        <v>20.447999999999997</v>
      </c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R248" s="194" t="s">
        <v>144</v>
      </c>
      <c r="AT248" s="194" t="s">
        <v>140</v>
      </c>
      <c r="AU248" s="194" t="s">
        <v>79</v>
      </c>
      <c r="AY248" s="96" t="s">
        <v>138</v>
      </c>
      <c r="BE248" s="195">
        <f aca="true" t="shared" si="64" ref="BE248:BE266">IF(N248="základní",J248,0)</f>
        <v>0</v>
      </c>
      <c r="BF248" s="195">
        <f aca="true" t="shared" si="65" ref="BF248:BF266">IF(N248="snížená",J248,0)</f>
        <v>0</v>
      </c>
      <c r="BG248" s="195">
        <f aca="true" t="shared" si="66" ref="BG248:BG266">IF(N248="zákl. přenesená",J248,0)</f>
        <v>0</v>
      </c>
      <c r="BH248" s="195">
        <f aca="true" t="shared" si="67" ref="BH248:BH266">IF(N248="sníž. přenesená",J248,0)</f>
        <v>0</v>
      </c>
      <c r="BI248" s="195">
        <f aca="true" t="shared" si="68" ref="BI248:BI266">IF(N248="nulová",J248,0)</f>
        <v>0</v>
      </c>
      <c r="BJ248" s="96" t="s">
        <v>77</v>
      </c>
      <c r="BK248" s="195">
        <f aca="true" t="shared" si="69" ref="BK248:BK266">ROUND(I248*H248,2)</f>
        <v>0</v>
      </c>
      <c r="BL248" s="96" t="s">
        <v>144</v>
      </c>
      <c r="BM248" s="194" t="s">
        <v>550</v>
      </c>
    </row>
    <row r="249" spans="1:65" s="106" customFormat="1" ht="21.75" customHeight="1">
      <c r="A249" s="103"/>
      <c r="B249" s="104"/>
      <c r="C249" s="183" t="s">
        <v>551</v>
      </c>
      <c r="D249" s="183" t="s">
        <v>140</v>
      </c>
      <c r="E249" s="184" t="s">
        <v>552</v>
      </c>
      <c r="F249" s="185" t="s">
        <v>553</v>
      </c>
      <c r="G249" s="186" t="s">
        <v>143</v>
      </c>
      <c r="H249" s="187">
        <v>2.78</v>
      </c>
      <c r="I249" s="80"/>
      <c r="J249" s="188">
        <f t="shared" si="60"/>
        <v>0</v>
      </c>
      <c r="K249" s="189"/>
      <c r="L249" s="104"/>
      <c r="M249" s="190" t="s">
        <v>1</v>
      </c>
      <c r="N249" s="191" t="s">
        <v>34</v>
      </c>
      <c r="O249" s="192">
        <v>1.701</v>
      </c>
      <c r="P249" s="192">
        <f t="shared" si="61"/>
        <v>4.7287799999999995</v>
      </c>
      <c r="Q249" s="192">
        <v>0</v>
      </c>
      <c r="R249" s="192">
        <f t="shared" si="62"/>
        <v>0</v>
      </c>
      <c r="S249" s="192">
        <v>1.95</v>
      </c>
      <c r="T249" s="193">
        <f t="shared" si="63"/>
        <v>5.420999999999999</v>
      </c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R249" s="194" t="s">
        <v>144</v>
      </c>
      <c r="AT249" s="194" t="s">
        <v>140</v>
      </c>
      <c r="AU249" s="194" t="s">
        <v>79</v>
      </c>
      <c r="AY249" s="96" t="s">
        <v>138</v>
      </c>
      <c r="BE249" s="195">
        <f t="shared" si="64"/>
        <v>0</v>
      </c>
      <c r="BF249" s="195">
        <f t="shared" si="65"/>
        <v>0</v>
      </c>
      <c r="BG249" s="195">
        <f t="shared" si="66"/>
        <v>0</v>
      </c>
      <c r="BH249" s="195">
        <f t="shared" si="67"/>
        <v>0</v>
      </c>
      <c r="BI249" s="195">
        <f t="shared" si="68"/>
        <v>0</v>
      </c>
      <c r="BJ249" s="96" t="s">
        <v>77</v>
      </c>
      <c r="BK249" s="195">
        <f t="shared" si="69"/>
        <v>0</v>
      </c>
      <c r="BL249" s="96" t="s">
        <v>144</v>
      </c>
      <c r="BM249" s="194" t="s">
        <v>554</v>
      </c>
    </row>
    <row r="250" spans="1:65" s="106" customFormat="1" ht="16.5" customHeight="1">
      <c r="A250" s="103"/>
      <c r="B250" s="104"/>
      <c r="C250" s="183" t="s">
        <v>555</v>
      </c>
      <c r="D250" s="183" t="s">
        <v>140</v>
      </c>
      <c r="E250" s="184" t="s">
        <v>556</v>
      </c>
      <c r="F250" s="185" t="s">
        <v>557</v>
      </c>
      <c r="G250" s="186" t="s">
        <v>143</v>
      </c>
      <c r="H250" s="187">
        <v>3.31</v>
      </c>
      <c r="I250" s="80"/>
      <c r="J250" s="188">
        <f t="shared" si="60"/>
        <v>0</v>
      </c>
      <c r="K250" s="189"/>
      <c r="L250" s="104"/>
      <c r="M250" s="190" t="s">
        <v>1</v>
      </c>
      <c r="N250" s="191" t="s">
        <v>34</v>
      </c>
      <c r="O250" s="192">
        <v>8.5</v>
      </c>
      <c r="P250" s="192">
        <f t="shared" si="61"/>
        <v>28.135</v>
      </c>
      <c r="Q250" s="192">
        <v>0</v>
      </c>
      <c r="R250" s="192">
        <f t="shared" si="62"/>
        <v>0</v>
      </c>
      <c r="S250" s="192">
        <v>2.4</v>
      </c>
      <c r="T250" s="193">
        <f t="shared" si="63"/>
        <v>7.944</v>
      </c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R250" s="194" t="s">
        <v>144</v>
      </c>
      <c r="AT250" s="194" t="s">
        <v>140</v>
      </c>
      <c r="AU250" s="194" t="s">
        <v>79</v>
      </c>
      <c r="AY250" s="96" t="s">
        <v>138</v>
      </c>
      <c r="BE250" s="195">
        <f t="shared" si="64"/>
        <v>0</v>
      </c>
      <c r="BF250" s="195">
        <f t="shared" si="65"/>
        <v>0</v>
      </c>
      <c r="BG250" s="195">
        <f t="shared" si="66"/>
        <v>0</v>
      </c>
      <c r="BH250" s="195">
        <f t="shared" si="67"/>
        <v>0</v>
      </c>
      <c r="BI250" s="195">
        <f t="shared" si="68"/>
        <v>0</v>
      </c>
      <c r="BJ250" s="96" t="s">
        <v>77</v>
      </c>
      <c r="BK250" s="195">
        <f t="shared" si="69"/>
        <v>0</v>
      </c>
      <c r="BL250" s="96" t="s">
        <v>144</v>
      </c>
      <c r="BM250" s="194" t="s">
        <v>558</v>
      </c>
    </row>
    <row r="251" spans="1:65" s="106" customFormat="1" ht="16.5" customHeight="1">
      <c r="A251" s="103"/>
      <c r="B251" s="104"/>
      <c r="C251" s="183" t="s">
        <v>559</v>
      </c>
      <c r="D251" s="183" t="s">
        <v>140</v>
      </c>
      <c r="E251" s="184" t="s">
        <v>560</v>
      </c>
      <c r="F251" s="185" t="s">
        <v>561</v>
      </c>
      <c r="G251" s="186" t="s">
        <v>186</v>
      </c>
      <c r="H251" s="187">
        <v>6.3</v>
      </c>
      <c r="I251" s="80"/>
      <c r="J251" s="188">
        <f t="shared" si="60"/>
        <v>0</v>
      </c>
      <c r="K251" s="189"/>
      <c r="L251" s="104"/>
      <c r="M251" s="190" t="s">
        <v>1</v>
      </c>
      <c r="N251" s="191" t="s">
        <v>34</v>
      </c>
      <c r="O251" s="192">
        <v>3.33</v>
      </c>
      <c r="P251" s="192">
        <f t="shared" si="61"/>
        <v>20.979</v>
      </c>
      <c r="Q251" s="192">
        <v>0</v>
      </c>
      <c r="R251" s="192">
        <f t="shared" si="62"/>
        <v>0</v>
      </c>
      <c r="S251" s="192">
        <v>0.36</v>
      </c>
      <c r="T251" s="193">
        <f t="shared" si="63"/>
        <v>2.268</v>
      </c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R251" s="194" t="s">
        <v>144</v>
      </c>
      <c r="AT251" s="194" t="s">
        <v>140</v>
      </c>
      <c r="AU251" s="194" t="s">
        <v>79</v>
      </c>
      <c r="AY251" s="96" t="s">
        <v>138</v>
      </c>
      <c r="BE251" s="195">
        <f t="shared" si="64"/>
        <v>0</v>
      </c>
      <c r="BF251" s="195">
        <f t="shared" si="65"/>
        <v>0</v>
      </c>
      <c r="BG251" s="195">
        <f t="shared" si="66"/>
        <v>0</v>
      </c>
      <c r="BH251" s="195">
        <f t="shared" si="67"/>
        <v>0</v>
      </c>
      <c r="BI251" s="195">
        <f t="shared" si="68"/>
        <v>0</v>
      </c>
      <c r="BJ251" s="96" t="s">
        <v>77</v>
      </c>
      <c r="BK251" s="195">
        <f t="shared" si="69"/>
        <v>0</v>
      </c>
      <c r="BL251" s="96" t="s">
        <v>144</v>
      </c>
      <c r="BM251" s="194" t="s">
        <v>562</v>
      </c>
    </row>
    <row r="252" spans="1:65" s="106" customFormat="1" ht="16.5" customHeight="1">
      <c r="A252" s="103"/>
      <c r="B252" s="104"/>
      <c r="C252" s="183" t="s">
        <v>563</v>
      </c>
      <c r="D252" s="183" t="s">
        <v>140</v>
      </c>
      <c r="E252" s="184" t="s">
        <v>564</v>
      </c>
      <c r="F252" s="185" t="s">
        <v>565</v>
      </c>
      <c r="G252" s="186" t="s">
        <v>143</v>
      </c>
      <c r="H252" s="187">
        <v>2.56</v>
      </c>
      <c r="I252" s="80"/>
      <c r="J252" s="188">
        <f t="shared" si="60"/>
        <v>0</v>
      </c>
      <c r="K252" s="189"/>
      <c r="L252" s="104"/>
      <c r="M252" s="190" t="s">
        <v>1</v>
      </c>
      <c r="N252" s="191" t="s">
        <v>34</v>
      </c>
      <c r="O252" s="192">
        <v>12.744</v>
      </c>
      <c r="P252" s="192">
        <f t="shared" si="61"/>
        <v>32.62464</v>
      </c>
      <c r="Q252" s="192">
        <v>0</v>
      </c>
      <c r="R252" s="192">
        <f t="shared" si="62"/>
        <v>0</v>
      </c>
      <c r="S252" s="192">
        <v>2.2</v>
      </c>
      <c r="T252" s="193">
        <f t="shared" si="63"/>
        <v>5.632000000000001</v>
      </c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R252" s="194" t="s">
        <v>144</v>
      </c>
      <c r="AT252" s="194" t="s">
        <v>140</v>
      </c>
      <c r="AU252" s="194" t="s">
        <v>79</v>
      </c>
      <c r="AY252" s="96" t="s">
        <v>138</v>
      </c>
      <c r="BE252" s="195">
        <f t="shared" si="64"/>
        <v>0</v>
      </c>
      <c r="BF252" s="195">
        <f t="shared" si="65"/>
        <v>0</v>
      </c>
      <c r="BG252" s="195">
        <f t="shared" si="66"/>
        <v>0</v>
      </c>
      <c r="BH252" s="195">
        <f t="shared" si="67"/>
        <v>0</v>
      </c>
      <c r="BI252" s="195">
        <f t="shared" si="68"/>
        <v>0</v>
      </c>
      <c r="BJ252" s="96" t="s">
        <v>77</v>
      </c>
      <c r="BK252" s="195">
        <f t="shared" si="69"/>
        <v>0</v>
      </c>
      <c r="BL252" s="96" t="s">
        <v>144</v>
      </c>
      <c r="BM252" s="194" t="s">
        <v>566</v>
      </c>
    </row>
    <row r="253" spans="1:65" s="106" customFormat="1" ht="21.75" customHeight="1">
      <c r="A253" s="103"/>
      <c r="B253" s="104"/>
      <c r="C253" s="183" t="s">
        <v>567</v>
      </c>
      <c r="D253" s="183" t="s">
        <v>140</v>
      </c>
      <c r="E253" s="184" t="s">
        <v>568</v>
      </c>
      <c r="F253" s="185" t="s">
        <v>569</v>
      </c>
      <c r="G253" s="186" t="s">
        <v>143</v>
      </c>
      <c r="H253" s="187">
        <v>2.56</v>
      </c>
      <c r="I253" s="80"/>
      <c r="J253" s="188">
        <f t="shared" si="60"/>
        <v>0</v>
      </c>
      <c r="K253" s="189"/>
      <c r="L253" s="104"/>
      <c r="M253" s="190" t="s">
        <v>1</v>
      </c>
      <c r="N253" s="191" t="s">
        <v>34</v>
      </c>
      <c r="O253" s="192">
        <v>4.828</v>
      </c>
      <c r="P253" s="192">
        <f t="shared" si="61"/>
        <v>12.35968</v>
      </c>
      <c r="Q253" s="192">
        <v>0</v>
      </c>
      <c r="R253" s="192">
        <f t="shared" si="62"/>
        <v>0</v>
      </c>
      <c r="S253" s="192">
        <v>0.044</v>
      </c>
      <c r="T253" s="193">
        <f t="shared" si="63"/>
        <v>0.11263999999999999</v>
      </c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R253" s="194" t="s">
        <v>144</v>
      </c>
      <c r="AT253" s="194" t="s">
        <v>140</v>
      </c>
      <c r="AU253" s="194" t="s">
        <v>79</v>
      </c>
      <c r="AY253" s="96" t="s">
        <v>138</v>
      </c>
      <c r="BE253" s="195">
        <f t="shared" si="64"/>
        <v>0</v>
      </c>
      <c r="BF253" s="195">
        <f t="shared" si="65"/>
        <v>0</v>
      </c>
      <c r="BG253" s="195">
        <f t="shared" si="66"/>
        <v>0</v>
      </c>
      <c r="BH253" s="195">
        <f t="shared" si="67"/>
        <v>0</v>
      </c>
      <c r="BI253" s="195">
        <f t="shared" si="68"/>
        <v>0</v>
      </c>
      <c r="BJ253" s="96" t="s">
        <v>77</v>
      </c>
      <c r="BK253" s="195">
        <f t="shared" si="69"/>
        <v>0</v>
      </c>
      <c r="BL253" s="96" t="s">
        <v>144</v>
      </c>
      <c r="BM253" s="194" t="s">
        <v>570</v>
      </c>
    </row>
    <row r="254" spans="1:65" s="106" customFormat="1" ht="21.75" customHeight="1">
      <c r="A254" s="103"/>
      <c r="B254" s="104"/>
      <c r="C254" s="183" t="s">
        <v>571</v>
      </c>
      <c r="D254" s="183" t="s">
        <v>140</v>
      </c>
      <c r="E254" s="184" t="s">
        <v>572</v>
      </c>
      <c r="F254" s="185" t="s">
        <v>573</v>
      </c>
      <c r="G254" s="186" t="s">
        <v>264</v>
      </c>
      <c r="H254" s="187">
        <v>6.8</v>
      </c>
      <c r="I254" s="80"/>
      <c r="J254" s="188">
        <f t="shared" si="60"/>
        <v>0</v>
      </c>
      <c r="K254" s="189"/>
      <c r="L254" s="104"/>
      <c r="M254" s="190" t="s">
        <v>1</v>
      </c>
      <c r="N254" s="191" t="s">
        <v>34</v>
      </c>
      <c r="O254" s="192">
        <v>4.494</v>
      </c>
      <c r="P254" s="192">
        <f t="shared" si="61"/>
        <v>30.559199999999997</v>
      </c>
      <c r="Q254" s="192">
        <v>0.0002</v>
      </c>
      <c r="R254" s="192">
        <f t="shared" si="62"/>
        <v>0.00136</v>
      </c>
      <c r="S254" s="192">
        <v>0</v>
      </c>
      <c r="T254" s="193">
        <f t="shared" si="63"/>
        <v>0</v>
      </c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R254" s="194" t="s">
        <v>144</v>
      </c>
      <c r="AT254" s="194" t="s">
        <v>140</v>
      </c>
      <c r="AU254" s="194" t="s">
        <v>79</v>
      </c>
      <c r="AY254" s="96" t="s">
        <v>138</v>
      </c>
      <c r="BE254" s="195">
        <f t="shared" si="64"/>
        <v>0</v>
      </c>
      <c r="BF254" s="195">
        <f t="shared" si="65"/>
        <v>0</v>
      </c>
      <c r="BG254" s="195">
        <f t="shared" si="66"/>
        <v>0</v>
      </c>
      <c r="BH254" s="195">
        <f t="shared" si="67"/>
        <v>0</v>
      </c>
      <c r="BI254" s="195">
        <f t="shared" si="68"/>
        <v>0</v>
      </c>
      <c r="BJ254" s="96" t="s">
        <v>77</v>
      </c>
      <c r="BK254" s="195">
        <f t="shared" si="69"/>
        <v>0</v>
      </c>
      <c r="BL254" s="96" t="s">
        <v>144</v>
      </c>
      <c r="BM254" s="194" t="s">
        <v>574</v>
      </c>
    </row>
    <row r="255" spans="1:65" s="106" customFormat="1" ht="16.5" customHeight="1">
      <c r="A255" s="103"/>
      <c r="B255" s="104"/>
      <c r="C255" s="183" t="s">
        <v>575</v>
      </c>
      <c r="D255" s="183" t="s">
        <v>140</v>
      </c>
      <c r="E255" s="184" t="s">
        <v>576</v>
      </c>
      <c r="F255" s="185" t="s">
        <v>577</v>
      </c>
      <c r="G255" s="186" t="s">
        <v>186</v>
      </c>
      <c r="H255" s="187">
        <v>7.5</v>
      </c>
      <c r="I255" s="80"/>
      <c r="J255" s="188">
        <f t="shared" si="60"/>
        <v>0</v>
      </c>
      <c r="K255" s="189"/>
      <c r="L255" s="104"/>
      <c r="M255" s="190" t="s">
        <v>1</v>
      </c>
      <c r="N255" s="191" t="s">
        <v>34</v>
      </c>
      <c r="O255" s="192">
        <v>0.265</v>
      </c>
      <c r="P255" s="192">
        <f t="shared" si="61"/>
        <v>1.9875</v>
      </c>
      <c r="Q255" s="192">
        <v>0</v>
      </c>
      <c r="R255" s="192">
        <f t="shared" si="62"/>
        <v>0</v>
      </c>
      <c r="S255" s="192">
        <v>0.035</v>
      </c>
      <c r="T255" s="193">
        <f t="shared" si="63"/>
        <v>0.2625</v>
      </c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R255" s="194" t="s">
        <v>144</v>
      </c>
      <c r="AT255" s="194" t="s">
        <v>140</v>
      </c>
      <c r="AU255" s="194" t="s">
        <v>79</v>
      </c>
      <c r="AY255" s="96" t="s">
        <v>138</v>
      </c>
      <c r="BE255" s="195">
        <f t="shared" si="64"/>
        <v>0</v>
      </c>
      <c r="BF255" s="195">
        <f t="shared" si="65"/>
        <v>0</v>
      </c>
      <c r="BG255" s="195">
        <f t="shared" si="66"/>
        <v>0</v>
      </c>
      <c r="BH255" s="195">
        <f t="shared" si="67"/>
        <v>0</v>
      </c>
      <c r="BI255" s="195">
        <f t="shared" si="68"/>
        <v>0</v>
      </c>
      <c r="BJ255" s="96" t="s">
        <v>77</v>
      </c>
      <c r="BK255" s="195">
        <f t="shared" si="69"/>
        <v>0</v>
      </c>
      <c r="BL255" s="96" t="s">
        <v>144</v>
      </c>
      <c r="BM255" s="194" t="s">
        <v>578</v>
      </c>
    </row>
    <row r="256" spans="1:65" s="106" customFormat="1" ht="21.75" customHeight="1">
      <c r="A256" s="103"/>
      <c r="B256" s="104"/>
      <c r="C256" s="183" t="s">
        <v>579</v>
      </c>
      <c r="D256" s="183" t="s">
        <v>140</v>
      </c>
      <c r="E256" s="184" t="s">
        <v>580</v>
      </c>
      <c r="F256" s="185" t="s">
        <v>581</v>
      </c>
      <c r="G256" s="186" t="s">
        <v>186</v>
      </c>
      <c r="H256" s="187">
        <v>32.7</v>
      </c>
      <c r="I256" s="80"/>
      <c r="J256" s="188">
        <f t="shared" si="60"/>
        <v>0</v>
      </c>
      <c r="K256" s="189"/>
      <c r="L256" s="104"/>
      <c r="M256" s="190" t="s">
        <v>1</v>
      </c>
      <c r="N256" s="191" t="s">
        <v>34</v>
      </c>
      <c r="O256" s="192">
        <v>0.51</v>
      </c>
      <c r="P256" s="192">
        <f t="shared" si="61"/>
        <v>16.677000000000003</v>
      </c>
      <c r="Q256" s="192">
        <v>0</v>
      </c>
      <c r="R256" s="192">
        <f t="shared" si="62"/>
        <v>0</v>
      </c>
      <c r="S256" s="192">
        <v>0.043</v>
      </c>
      <c r="T256" s="193">
        <f t="shared" si="63"/>
        <v>1.4061</v>
      </c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R256" s="194" t="s">
        <v>144</v>
      </c>
      <c r="AT256" s="194" t="s">
        <v>140</v>
      </c>
      <c r="AU256" s="194" t="s">
        <v>79</v>
      </c>
      <c r="AY256" s="96" t="s">
        <v>138</v>
      </c>
      <c r="BE256" s="195">
        <f t="shared" si="64"/>
        <v>0</v>
      </c>
      <c r="BF256" s="195">
        <f t="shared" si="65"/>
        <v>0</v>
      </c>
      <c r="BG256" s="195">
        <f t="shared" si="66"/>
        <v>0</v>
      </c>
      <c r="BH256" s="195">
        <f t="shared" si="67"/>
        <v>0</v>
      </c>
      <c r="BI256" s="195">
        <f t="shared" si="68"/>
        <v>0</v>
      </c>
      <c r="BJ256" s="96" t="s">
        <v>77</v>
      </c>
      <c r="BK256" s="195">
        <f t="shared" si="69"/>
        <v>0</v>
      </c>
      <c r="BL256" s="96" t="s">
        <v>144</v>
      </c>
      <c r="BM256" s="194" t="s">
        <v>582</v>
      </c>
    </row>
    <row r="257" spans="1:65" s="106" customFormat="1" ht="21.75" customHeight="1">
      <c r="A257" s="103"/>
      <c r="B257" s="104"/>
      <c r="C257" s="183" t="s">
        <v>583</v>
      </c>
      <c r="D257" s="183" t="s">
        <v>140</v>
      </c>
      <c r="E257" s="184" t="s">
        <v>584</v>
      </c>
      <c r="F257" s="185" t="s">
        <v>585</v>
      </c>
      <c r="G257" s="186" t="s">
        <v>186</v>
      </c>
      <c r="H257" s="187">
        <v>3.7</v>
      </c>
      <c r="I257" s="80"/>
      <c r="J257" s="188">
        <f t="shared" si="60"/>
        <v>0</v>
      </c>
      <c r="K257" s="189"/>
      <c r="L257" s="104"/>
      <c r="M257" s="190" t="s">
        <v>1</v>
      </c>
      <c r="N257" s="191" t="s">
        <v>34</v>
      </c>
      <c r="O257" s="192">
        <v>0.33</v>
      </c>
      <c r="P257" s="192">
        <f t="shared" si="61"/>
        <v>1.221</v>
      </c>
      <c r="Q257" s="192">
        <v>0</v>
      </c>
      <c r="R257" s="192">
        <f t="shared" si="62"/>
        <v>0</v>
      </c>
      <c r="S257" s="192">
        <v>0.05</v>
      </c>
      <c r="T257" s="193">
        <f t="shared" si="63"/>
        <v>0.18500000000000003</v>
      </c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R257" s="194" t="s">
        <v>144</v>
      </c>
      <c r="AT257" s="194" t="s">
        <v>140</v>
      </c>
      <c r="AU257" s="194" t="s">
        <v>79</v>
      </c>
      <c r="AY257" s="96" t="s">
        <v>138</v>
      </c>
      <c r="BE257" s="195">
        <f t="shared" si="64"/>
        <v>0</v>
      </c>
      <c r="BF257" s="195">
        <f t="shared" si="65"/>
        <v>0</v>
      </c>
      <c r="BG257" s="195">
        <f t="shared" si="66"/>
        <v>0</v>
      </c>
      <c r="BH257" s="195">
        <f t="shared" si="67"/>
        <v>0</v>
      </c>
      <c r="BI257" s="195">
        <f t="shared" si="68"/>
        <v>0</v>
      </c>
      <c r="BJ257" s="96" t="s">
        <v>77</v>
      </c>
      <c r="BK257" s="195">
        <f t="shared" si="69"/>
        <v>0</v>
      </c>
      <c r="BL257" s="96" t="s">
        <v>144</v>
      </c>
      <c r="BM257" s="194" t="s">
        <v>586</v>
      </c>
    </row>
    <row r="258" spans="1:65" s="106" customFormat="1" ht="21.75" customHeight="1">
      <c r="A258" s="103"/>
      <c r="B258" s="104"/>
      <c r="C258" s="183" t="s">
        <v>587</v>
      </c>
      <c r="D258" s="183" t="s">
        <v>140</v>
      </c>
      <c r="E258" s="184" t="s">
        <v>588</v>
      </c>
      <c r="F258" s="185" t="s">
        <v>589</v>
      </c>
      <c r="G258" s="186" t="s">
        <v>186</v>
      </c>
      <c r="H258" s="187">
        <v>8.94</v>
      </c>
      <c r="I258" s="80"/>
      <c r="J258" s="188">
        <f t="shared" si="60"/>
        <v>0</v>
      </c>
      <c r="K258" s="189"/>
      <c r="L258" s="104"/>
      <c r="M258" s="190" t="s">
        <v>1</v>
      </c>
      <c r="N258" s="191" t="s">
        <v>34</v>
      </c>
      <c r="O258" s="192">
        <v>0.26</v>
      </c>
      <c r="P258" s="192">
        <f t="shared" si="61"/>
        <v>2.3244</v>
      </c>
      <c r="Q258" s="192">
        <v>0</v>
      </c>
      <c r="R258" s="192">
        <f t="shared" si="62"/>
        <v>0</v>
      </c>
      <c r="S258" s="192">
        <v>0.046</v>
      </c>
      <c r="T258" s="193">
        <f t="shared" si="63"/>
        <v>0.41124</v>
      </c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R258" s="194" t="s">
        <v>144</v>
      </c>
      <c r="AT258" s="194" t="s">
        <v>140</v>
      </c>
      <c r="AU258" s="194" t="s">
        <v>79</v>
      </c>
      <c r="AY258" s="96" t="s">
        <v>138</v>
      </c>
      <c r="BE258" s="195">
        <f t="shared" si="64"/>
        <v>0</v>
      </c>
      <c r="BF258" s="195">
        <f t="shared" si="65"/>
        <v>0</v>
      </c>
      <c r="BG258" s="195">
        <f t="shared" si="66"/>
        <v>0</v>
      </c>
      <c r="BH258" s="195">
        <f t="shared" si="67"/>
        <v>0</v>
      </c>
      <c r="BI258" s="195">
        <f t="shared" si="68"/>
        <v>0</v>
      </c>
      <c r="BJ258" s="96" t="s">
        <v>77</v>
      </c>
      <c r="BK258" s="195">
        <f t="shared" si="69"/>
        <v>0</v>
      </c>
      <c r="BL258" s="96" t="s">
        <v>144</v>
      </c>
      <c r="BM258" s="194" t="s">
        <v>590</v>
      </c>
    </row>
    <row r="259" spans="1:65" s="106" customFormat="1" ht="21.75" customHeight="1">
      <c r="A259" s="103"/>
      <c r="B259" s="104"/>
      <c r="C259" s="183" t="s">
        <v>591</v>
      </c>
      <c r="D259" s="183" t="s">
        <v>140</v>
      </c>
      <c r="E259" s="184" t="s">
        <v>592</v>
      </c>
      <c r="F259" s="185" t="s">
        <v>593</v>
      </c>
      <c r="G259" s="186" t="s">
        <v>186</v>
      </c>
      <c r="H259" s="187">
        <v>17.48</v>
      </c>
      <c r="I259" s="80"/>
      <c r="J259" s="188">
        <f t="shared" si="60"/>
        <v>0</v>
      </c>
      <c r="K259" s="189"/>
      <c r="L259" s="104"/>
      <c r="M259" s="190" t="s">
        <v>1</v>
      </c>
      <c r="N259" s="191" t="s">
        <v>34</v>
      </c>
      <c r="O259" s="192">
        <v>0.211</v>
      </c>
      <c r="P259" s="192">
        <f t="shared" si="61"/>
        <v>3.68828</v>
      </c>
      <c r="Q259" s="192">
        <v>0</v>
      </c>
      <c r="R259" s="192">
        <f t="shared" si="62"/>
        <v>0</v>
      </c>
      <c r="S259" s="192">
        <v>0.015</v>
      </c>
      <c r="T259" s="193">
        <f t="shared" si="63"/>
        <v>0.2622</v>
      </c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R259" s="194" t="s">
        <v>144</v>
      </c>
      <c r="AT259" s="194" t="s">
        <v>140</v>
      </c>
      <c r="AU259" s="194" t="s">
        <v>79</v>
      </c>
      <c r="AY259" s="96" t="s">
        <v>138</v>
      </c>
      <c r="BE259" s="195">
        <f t="shared" si="64"/>
        <v>0</v>
      </c>
      <c r="BF259" s="195">
        <f t="shared" si="65"/>
        <v>0</v>
      </c>
      <c r="BG259" s="195">
        <f t="shared" si="66"/>
        <v>0</v>
      </c>
      <c r="BH259" s="195">
        <f t="shared" si="67"/>
        <v>0</v>
      </c>
      <c r="BI259" s="195">
        <f t="shared" si="68"/>
        <v>0</v>
      </c>
      <c r="BJ259" s="96" t="s">
        <v>77</v>
      </c>
      <c r="BK259" s="195">
        <f t="shared" si="69"/>
        <v>0</v>
      </c>
      <c r="BL259" s="96" t="s">
        <v>144</v>
      </c>
      <c r="BM259" s="194" t="s">
        <v>594</v>
      </c>
    </row>
    <row r="260" spans="1:65" s="106" customFormat="1" ht="21.75" customHeight="1">
      <c r="A260" s="103"/>
      <c r="B260" s="104"/>
      <c r="C260" s="183" t="s">
        <v>595</v>
      </c>
      <c r="D260" s="183" t="s">
        <v>140</v>
      </c>
      <c r="E260" s="184" t="s">
        <v>596</v>
      </c>
      <c r="F260" s="185" t="s">
        <v>597</v>
      </c>
      <c r="G260" s="186" t="s">
        <v>264</v>
      </c>
      <c r="H260" s="187">
        <v>4</v>
      </c>
      <c r="I260" s="80"/>
      <c r="J260" s="188">
        <f t="shared" si="60"/>
        <v>0</v>
      </c>
      <c r="K260" s="189"/>
      <c r="L260" s="104"/>
      <c r="M260" s="190" t="s">
        <v>1</v>
      </c>
      <c r="N260" s="191" t="s">
        <v>34</v>
      </c>
      <c r="O260" s="192">
        <v>0.287</v>
      </c>
      <c r="P260" s="192">
        <f t="shared" si="61"/>
        <v>1.148</v>
      </c>
      <c r="Q260" s="192">
        <v>0</v>
      </c>
      <c r="R260" s="192">
        <f t="shared" si="62"/>
        <v>0</v>
      </c>
      <c r="S260" s="192">
        <v>0.00925</v>
      </c>
      <c r="T260" s="193">
        <f t="shared" si="63"/>
        <v>0.037</v>
      </c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R260" s="194" t="s">
        <v>144</v>
      </c>
      <c r="AT260" s="194" t="s">
        <v>140</v>
      </c>
      <c r="AU260" s="194" t="s">
        <v>79</v>
      </c>
      <c r="AY260" s="96" t="s">
        <v>138</v>
      </c>
      <c r="BE260" s="195">
        <f t="shared" si="64"/>
        <v>0</v>
      </c>
      <c r="BF260" s="195">
        <f t="shared" si="65"/>
        <v>0</v>
      </c>
      <c r="BG260" s="195">
        <f t="shared" si="66"/>
        <v>0</v>
      </c>
      <c r="BH260" s="195">
        <f t="shared" si="67"/>
        <v>0</v>
      </c>
      <c r="BI260" s="195">
        <f t="shared" si="68"/>
        <v>0</v>
      </c>
      <c r="BJ260" s="96" t="s">
        <v>77</v>
      </c>
      <c r="BK260" s="195">
        <f t="shared" si="69"/>
        <v>0</v>
      </c>
      <c r="BL260" s="96" t="s">
        <v>144</v>
      </c>
      <c r="BM260" s="194" t="s">
        <v>598</v>
      </c>
    </row>
    <row r="261" spans="1:65" s="106" customFormat="1" ht="16.5" customHeight="1">
      <c r="A261" s="103"/>
      <c r="B261" s="104"/>
      <c r="C261" s="183" t="s">
        <v>599</v>
      </c>
      <c r="D261" s="183" t="s">
        <v>140</v>
      </c>
      <c r="E261" s="184" t="s">
        <v>600</v>
      </c>
      <c r="F261" s="185" t="s">
        <v>601</v>
      </c>
      <c r="G261" s="186" t="s">
        <v>264</v>
      </c>
      <c r="H261" s="187">
        <v>9</v>
      </c>
      <c r="I261" s="80"/>
      <c r="J261" s="188">
        <f t="shared" si="60"/>
        <v>0</v>
      </c>
      <c r="K261" s="189"/>
      <c r="L261" s="104"/>
      <c r="M261" s="190" t="s">
        <v>1</v>
      </c>
      <c r="N261" s="191" t="s">
        <v>34</v>
      </c>
      <c r="O261" s="192">
        <v>0.195</v>
      </c>
      <c r="P261" s="192">
        <f t="shared" si="61"/>
        <v>1.7550000000000001</v>
      </c>
      <c r="Q261" s="192">
        <v>0</v>
      </c>
      <c r="R261" s="192">
        <f t="shared" si="62"/>
        <v>0</v>
      </c>
      <c r="S261" s="192">
        <v>0.00167</v>
      </c>
      <c r="T261" s="193">
        <f t="shared" si="63"/>
        <v>0.01503</v>
      </c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R261" s="194" t="s">
        <v>144</v>
      </c>
      <c r="AT261" s="194" t="s">
        <v>140</v>
      </c>
      <c r="AU261" s="194" t="s">
        <v>79</v>
      </c>
      <c r="AY261" s="96" t="s">
        <v>138</v>
      </c>
      <c r="BE261" s="195">
        <f t="shared" si="64"/>
        <v>0</v>
      </c>
      <c r="BF261" s="195">
        <f t="shared" si="65"/>
        <v>0</v>
      </c>
      <c r="BG261" s="195">
        <f t="shared" si="66"/>
        <v>0</v>
      </c>
      <c r="BH261" s="195">
        <f t="shared" si="67"/>
        <v>0</v>
      </c>
      <c r="BI261" s="195">
        <f t="shared" si="68"/>
        <v>0</v>
      </c>
      <c r="BJ261" s="96" t="s">
        <v>77</v>
      </c>
      <c r="BK261" s="195">
        <f t="shared" si="69"/>
        <v>0</v>
      </c>
      <c r="BL261" s="96" t="s">
        <v>144</v>
      </c>
      <c r="BM261" s="194" t="s">
        <v>602</v>
      </c>
    </row>
    <row r="262" spans="1:65" s="106" customFormat="1" ht="21.75" customHeight="1">
      <c r="A262" s="103"/>
      <c r="B262" s="104"/>
      <c r="C262" s="183" t="s">
        <v>603</v>
      </c>
      <c r="D262" s="183" t="s">
        <v>140</v>
      </c>
      <c r="E262" s="184" t="s">
        <v>604</v>
      </c>
      <c r="F262" s="185" t="s">
        <v>605</v>
      </c>
      <c r="G262" s="186" t="s">
        <v>264</v>
      </c>
      <c r="H262" s="187">
        <v>6.6</v>
      </c>
      <c r="I262" s="80"/>
      <c r="J262" s="188">
        <f t="shared" si="60"/>
        <v>0</v>
      </c>
      <c r="K262" s="189"/>
      <c r="L262" s="104"/>
      <c r="M262" s="190" t="s">
        <v>1</v>
      </c>
      <c r="N262" s="191" t="s">
        <v>34</v>
      </c>
      <c r="O262" s="192">
        <v>0.43</v>
      </c>
      <c r="P262" s="192">
        <f t="shared" si="61"/>
        <v>2.8379999999999996</v>
      </c>
      <c r="Q262" s="192">
        <v>0</v>
      </c>
      <c r="R262" s="192">
        <f t="shared" si="62"/>
        <v>0</v>
      </c>
      <c r="S262" s="192">
        <v>0.00191</v>
      </c>
      <c r="T262" s="193">
        <f t="shared" si="63"/>
        <v>0.012606</v>
      </c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R262" s="194" t="s">
        <v>144</v>
      </c>
      <c r="AT262" s="194" t="s">
        <v>140</v>
      </c>
      <c r="AU262" s="194" t="s">
        <v>79</v>
      </c>
      <c r="AY262" s="96" t="s">
        <v>138</v>
      </c>
      <c r="BE262" s="195">
        <f t="shared" si="64"/>
        <v>0</v>
      </c>
      <c r="BF262" s="195">
        <f t="shared" si="65"/>
        <v>0</v>
      </c>
      <c r="BG262" s="195">
        <f t="shared" si="66"/>
        <v>0</v>
      </c>
      <c r="BH262" s="195">
        <f t="shared" si="67"/>
        <v>0</v>
      </c>
      <c r="BI262" s="195">
        <f t="shared" si="68"/>
        <v>0</v>
      </c>
      <c r="BJ262" s="96" t="s">
        <v>77</v>
      </c>
      <c r="BK262" s="195">
        <f t="shared" si="69"/>
        <v>0</v>
      </c>
      <c r="BL262" s="96" t="s">
        <v>144</v>
      </c>
      <c r="BM262" s="194" t="s">
        <v>606</v>
      </c>
    </row>
    <row r="263" spans="1:65" s="106" customFormat="1" ht="21.75" customHeight="1">
      <c r="A263" s="103"/>
      <c r="B263" s="104"/>
      <c r="C263" s="183" t="s">
        <v>607</v>
      </c>
      <c r="D263" s="183" t="s">
        <v>140</v>
      </c>
      <c r="E263" s="184" t="s">
        <v>608</v>
      </c>
      <c r="F263" s="185" t="s">
        <v>609</v>
      </c>
      <c r="G263" s="186" t="s">
        <v>181</v>
      </c>
      <c r="H263" s="187">
        <v>44.442</v>
      </c>
      <c r="I263" s="80"/>
      <c r="J263" s="188">
        <f t="shared" si="60"/>
        <v>0</v>
      </c>
      <c r="K263" s="189"/>
      <c r="L263" s="104"/>
      <c r="M263" s="190" t="s">
        <v>1</v>
      </c>
      <c r="N263" s="191" t="s">
        <v>34</v>
      </c>
      <c r="O263" s="192">
        <v>5.46</v>
      </c>
      <c r="P263" s="192">
        <f t="shared" si="61"/>
        <v>242.65332</v>
      </c>
      <c r="Q263" s="192">
        <v>0</v>
      </c>
      <c r="R263" s="192">
        <f t="shared" si="62"/>
        <v>0</v>
      </c>
      <c r="S263" s="192">
        <v>0</v>
      </c>
      <c r="T263" s="193">
        <f t="shared" si="63"/>
        <v>0</v>
      </c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R263" s="194" t="s">
        <v>144</v>
      </c>
      <c r="AT263" s="194" t="s">
        <v>140</v>
      </c>
      <c r="AU263" s="194" t="s">
        <v>79</v>
      </c>
      <c r="AY263" s="96" t="s">
        <v>138</v>
      </c>
      <c r="BE263" s="195">
        <f t="shared" si="64"/>
        <v>0</v>
      </c>
      <c r="BF263" s="195">
        <f t="shared" si="65"/>
        <v>0</v>
      </c>
      <c r="BG263" s="195">
        <f t="shared" si="66"/>
        <v>0</v>
      </c>
      <c r="BH263" s="195">
        <f t="shared" si="67"/>
        <v>0</v>
      </c>
      <c r="BI263" s="195">
        <f t="shared" si="68"/>
        <v>0</v>
      </c>
      <c r="BJ263" s="96" t="s">
        <v>77</v>
      </c>
      <c r="BK263" s="195">
        <f t="shared" si="69"/>
        <v>0</v>
      </c>
      <c r="BL263" s="96" t="s">
        <v>144</v>
      </c>
      <c r="BM263" s="194" t="s">
        <v>610</v>
      </c>
    </row>
    <row r="264" spans="1:65" s="106" customFormat="1" ht="21.75" customHeight="1">
      <c r="A264" s="103"/>
      <c r="B264" s="104"/>
      <c r="C264" s="183" t="s">
        <v>611</v>
      </c>
      <c r="D264" s="183" t="s">
        <v>140</v>
      </c>
      <c r="E264" s="184" t="s">
        <v>612</v>
      </c>
      <c r="F264" s="185" t="s">
        <v>613</v>
      </c>
      <c r="G264" s="186" t="s">
        <v>181</v>
      </c>
      <c r="H264" s="187">
        <v>44.442</v>
      </c>
      <c r="I264" s="80"/>
      <c r="J264" s="188">
        <f t="shared" si="60"/>
        <v>0</v>
      </c>
      <c r="K264" s="189"/>
      <c r="L264" s="104"/>
      <c r="M264" s="190" t="s">
        <v>1</v>
      </c>
      <c r="N264" s="191" t="s">
        <v>34</v>
      </c>
      <c r="O264" s="192">
        <v>0.255</v>
      </c>
      <c r="P264" s="192">
        <f t="shared" si="61"/>
        <v>11.33271</v>
      </c>
      <c r="Q264" s="192">
        <v>0</v>
      </c>
      <c r="R264" s="192">
        <f t="shared" si="62"/>
        <v>0</v>
      </c>
      <c r="S264" s="192">
        <v>0</v>
      </c>
      <c r="T264" s="193">
        <f t="shared" si="63"/>
        <v>0</v>
      </c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R264" s="194" t="s">
        <v>144</v>
      </c>
      <c r="AT264" s="194" t="s">
        <v>140</v>
      </c>
      <c r="AU264" s="194" t="s">
        <v>79</v>
      </c>
      <c r="AY264" s="96" t="s">
        <v>138</v>
      </c>
      <c r="BE264" s="195">
        <f t="shared" si="64"/>
        <v>0</v>
      </c>
      <c r="BF264" s="195">
        <f t="shared" si="65"/>
        <v>0</v>
      </c>
      <c r="BG264" s="195">
        <f t="shared" si="66"/>
        <v>0</v>
      </c>
      <c r="BH264" s="195">
        <f t="shared" si="67"/>
        <v>0</v>
      </c>
      <c r="BI264" s="195">
        <f t="shared" si="68"/>
        <v>0</v>
      </c>
      <c r="BJ264" s="96" t="s">
        <v>77</v>
      </c>
      <c r="BK264" s="195">
        <f t="shared" si="69"/>
        <v>0</v>
      </c>
      <c r="BL264" s="96" t="s">
        <v>144</v>
      </c>
      <c r="BM264" s="194" t="s">
        <v>614</v>
      </c>
    </row>
    <row r="265" spans="1:65" s="106" customFormat="1" ht="21.75" customHeight="1">
      <c r="A265" s="103"/>
      <c r="B265" s="104"/>
      <c r="C265" s="183" t="s">
        <v>615</v>
      </c>
      <c r="D265" s="183" t="s">
        <v>140</v>
      </c>
      <c r="E265" s="184" t="s">
        <v>616</v>
      </c>
      <c r="F265" s="185" t="s">
        <v>617</v>
      </c>
      <c r="G265" s="186" t="s">
        <v>181</v>
      </c>
      <c r="H265" s="187">
        <v>2177.658</v>
      </c>
      <c r="I265" s="80"/>
      <c r="J265" s="188">
        <f t="shared" si="60"/>
        <v>0</v>
      </c>
      <c r="K265" s="189"/>
      <c r="L265" s="104"/>
      <c r="M265" s="190" t="s">
        <v>1</v>
      </c>
      <c r="N265" s="191" t="s">
        <v>34</v>
      </c>
      <c r="O265" s="192">
        <v>0.006</v>
      </c>
      <c r="P265" s="192">
        <f t="shared" si="61"/>
        <v>13.065948</v>
      </c>
      <c r="Q265" s="192">
        <v>0</v>
      </c>
      <c r="R265" s="192">
        <f t="shared" si="62"/>
        <v>0</v>
      </c>
      <c r="S265" s="192">
        <v>0</v>
      </c>
      <c r="T265" s="193">
        <f t="shared" si="63"/>
        <v>0</v>
      </c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R265" s="194" t="s">
        <v>144</v>
      </c>
      <c r="AT265" s="194" t="s">
        <v>140</v>
      </c>
      <c r="AU265" s="194" t="s">
        <v>79</v>
      </c>
      <c r="AY265" s="96" t="s">
        <v>138</v>
      </c>
      <c r="BE265" s="195">
        <f t="shared" si="64"/>
        <v>0</v>
      </c>
      <c r="BF265" s="195">
        <f t="shared" si="65"/>
        <v>0</v>
      </c>
      <c r="BG265" s="195">
        <f t="shared" si="66"/>
        <v>0</v>
      </c>
      <c r="BH265" s="195">
        <f t="shared" si="67"/>
        <v>0</v>
      </c>
      <c r="BI265" s="195">
        <f t="shared" si="68"/>
        <v>0</v>
      </c>
      <c r="BJ265" s="96" t="s">
        <v>77</v>
      </c>
      <c r="BK265" s="195">
        <f t="shared" si="69"/>
        <v>0</v>
      </c>
      <c r="BL265" s="96" t="s">
        <v>144</v>
      </c>
      <c r="BM265" s="194" t="s">
        <v>618</v>
      </c>
    </row>
    <row r="266" spans="1:65" s="106" customFormat="1" ht="21.75" customHeight="1">
      <c r="A266" s="103"/>
      <c r="B266" s="104"/>
      <c r="C266" s="183" t="s">
        <v>619</v>
      </c>
      <c r="D266" s="183" t="s">
        <v>140</v>
      </c>
      <c r="E266" s="184" t="s">
        <v>620</v>
      </c>
      <c r="F266" s="185" t="s">
        <v>621</v>
      </c>
      <c r="G266" s="186" t="s">
        <v>181</v>
      </c>
      <c r="H266" s="187">
        <v>44.442</v>
      </c>
      <c r="I266" s="80"/>
      <c r="J266" s="188">
        <f t="shared" si="60"/>
        <v>0</v>
      </c>
      <c r="K266" s="189"/>
      <c r="L266" s="104"/>
      <c r="M266" s="190" t="s">
        <v>1</v>
      </c>
      <c r="N266" s="191" t="s">
        <v>34</v>
      </c>
      <c r="O266" s="192">
        <v>0</v>
      </c>
      <c r="P266" s="192">
        <f t="shared" si="61"/>
        <v>0</v>
      </c>
      <c r="Q266" s="192">
        <v>0</v>
      </c>
      <c r="R266" s="192">
        <f t="shared" si="62"/>
        <v>0</v>
      </c>
      <c r="S266" s="192">
        <v>0</v>
      </c>
      <c r="T266" s="193">
        <f t="shared" si="63"/>
        <v>0</v>
      </c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R266" s="194" t="s">
        <v>144</v>
      </c>
      <c r="AT266" s="194" t="s">
        <v>140</v>
      </c>
      <c r="AU266" s="194" t="s">
        <v>79</v>
      </c>
      <c r="AY266" s="96" t="s">
        <v>138</v>
      </c>
      <c r="BE266" s="195">
        <f t="shared" si="64"/>
        <v>0</v>
      </c>
      <c r="BF266" s="195">
        <f t="shared" si="65"/>
        <v>0</v>
      </c>
      <c r="BG266" s="195">
        <f t="shared" si="66"/>
        <v>0</v>
      </c>
      <c r="BH266" s="195">
        <f t="shared" si="67"/>
        <v>0</v>
      </c>
      <c r="BI266" s="195">
        <f t="shared" si="68"/>
        <v>0</v>
      </c>
      <c r="BJ266" s="96" t="s">
        <v>77</v>
      </c>
      <c r="BK266" s="195">
        <f t="shared" si="69"/>
        <v>0</v>
      </c>
      <c r="BL266" s="96" t="s">
        <v>144</v>
      </c>
      <c r="BM266" s="194" t="s">
        <v>622</v>
      </c>
    </row>
    <row r="267" spans="2:63" s="170" customFormat="1" ht="22.9" customHeight="1">
      <c r="B267" s="171"/>
      <c r="D267" s="172" t="s">
        <v>68</v>
      </c>
      <c r="E267" s="181" t="s">
        <v>623</v>
      </c>
      <c r="F267" s="181" t="s">
        <v>624</v>
      </c>
      <c r="J267" s="182">
        <f>BK267</f>
        <v>0</v>
      </c>
      <c r="L267" s="171"/>
      <c r="M267" s="175"/>
      <c r="N267" s="176"/>
      <c r="O267" s="176"/>
      <c r="P267" s="177">
        <f>P268</f>
        <v>737.73777</v>
      </c>
      <c r="Q267" s="176"/>
      <c r="R267" s="177">
        <f>R268</f>
        <v>0</v>
      </c>
      <c r="S267" s="176"/>
      <c r="T267" s="178">
        <f>T268</f>
        <v>0</v>
      </c>
      <c r="AR267" s="172" t="s">
        <v>77</v>
      </c>
      <c r="AT267" s="179" t="s">
        <v>68</v>
      </c>
      <c r="AU267" s="179" t="s">
        <v>77</v>
      </c>
      <c r="AY267" s="172" t="s">
        <v>138</v>
      </c>
      <c r="BK267" s="180">
        <f>BK268</f>
        <v>0</v>
      </c>
    </row>
    <row r="268" spans="1:65" s="106" customFormat="1" ht="16.5" customHeight="1">
      <c r="A268" s="103"/>
      <c r="B268" s="104"/>
      <c r="C268" s="183" t="s">
        <v>625</v>
      </c>
      <c r="D268" s="183" t="s">
        <v>140</v>
      </c>
      <c r="E268" s="184" t="s">
        <v>626</v>
      </c>
      <c r="F268" s="185" t="s">
        <v>627</v>
      </c>
      <c r="G268" s="186" t="s">
        <v>181</v>
      </c>
      <c r="H268" s="187">
        <v>178.629</v>
      </c>
      <c r="I268" s="80"/>
      <c r="J268" s="188">
        <f>ROUND(I268*H268,2)</f>
        <v>0</v>
      </c>
      <c r="K268" s="189"/>
      <c r="L268" s="104"/>
      <c r="M268" s="190" t="s">
        <v>1</v>
      </c>
      <c r="N268" s="191" t="s">
        <v>34</v>
      </c>
      <c r="O268" s="192">
        <v>4.13</v>
      </c>
      <c r="P268" s="192">
        <f>O268*H268</f>
        <v>737.73777</v>
      </c>
      <c r="Q268" s="192">
        <v>0</v>
      </c>
      <c r="R268" s="192">
        <f>Q268*H268</f>
        <v>0</v>
      </c>
      <c r="S268" s="192">
        <v>0</v>
      </c>
      <c r="T268" s="193">
        <f>S268*H268</f>
        <v>0</v>
      </c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R268" s="194" t="s">
        <v>144</v>
      </c>
      <c r="AT268" s="194" t="s">
        <v>140</v>
      </c>
      <c r="AU268" s="194" t="s">
        <v>79</v>
      </c>
      <c r="AY268" s="96" t="s">
        <v>138</v>
      </c>
      <c r="BE268" s="195">
        <f>IF(N268="základní",J268,0)</f>
        <v>0</v>
      </c>
      <c r="BF268" s="195">
        <f>IF(N268="snížená",J268,0)</f>
        <v>0</v>
      </c>
      <c r="BG268" s="195">
        <f>IF(N268="zákl. přenesená",J268,0)</f>
        <v>0</v>
      </c>
      <c r="BH268" s="195">
        <f>IF(N268="sníž. přenesená",J268,0)</f>
        <v>0</v>
      </c>
      <c r="BI268" s="195">
        <f>IF(N268="nulová",J268,0)</f>
        <v>0</v>
      </c>
      <c r="BJ268" s="96" t="s">
        <v>77</v>
      </c>
      <c r="BK268" s="195">
        <f>ROUND(I268*H268,2)</f>
        <v>0</v>
      </c>
      <c r="BL268" s="96" t="s">
        <v>144</v>
      </c>
      <c r="BM268" s="194" t="s">
        <v>628</v>
      </c>
    </row>
    <row r="269" spans="2:63" s="170" customFormat="1" ht="25.9" customHeight="1">
      <c r="B269" s="171"/>
      <c r="D269" s="172" t="s">
        <v>68</v>
      </c>
      <c r="E269" s="173" t="s">
        <v>629</v>
      </c>
      <c r="F269" s="173" t="s">
        <v>630</v>
      </c>
      <c r="J269" s="174">
        <f>BK269</f>
        <v>0</v>
      </c>
      <c r="L269" s="171"/>
      <c r="M269" s="175"/>
      <c r="N269" s="176"/>
      <c r="O269" s="176"/>
      <c r="P269" s="177">
        <f>P270+P281+P292+P295+P302+P309+P322+P329+P337</f>
        <v>87.98514</v>
      </c>
      <c r="Q269" s="176"/>
      <c r="R269" s="177">
        <f>R270+R281+R292+R295+R302+R309+R322+R329+R337</f>
        <v>0.7221866</v>
      </c>
      <c r="S269" s="176"/>
      <c r="T269" s="178">
        <f>T270+T281+T292+T295+T302+T309+T322+T329+T337</f>
        <v>0</v>
      </c>
      <c r="AR269" s="172" t="s">
        <v>79</v>
      </c>
      <c r="AT269" s="179" t="s">
        <v>68</v>
      </c>
      <c r="AU269" s="179" t="s">
        <v>69</v>
      </c>
      <c r="AY269" s="172" t="s">
        <v>138</v>
      </c>
      <c r="BK269" s="180">
        <f>BK270+BK281+BK292+BK295+BK302+BK309+BK322+BK329+BK337</f>
        <v>0</v>
      </c>
    </row>
    <row r="270" spans="2:63" s="170" customFormat="1" ht="22.9" customHeight="1">
      <c r="B270" s="171"/>
      <c r="D270" s="172" t="s">
        <v>68</v>
      </c>
      <c r="E270" s="181" t="s">
        <v>631</v>
      </c>
      <c r="F270" s="181" t="s">
        <v>632</v>
      </c>
      <c r="J270" s="182">
        <f>BK270</f>
        <v>0</v>
      </c>
      <c r="L270" s="171"/>
      <c r="M270" s="175"/>
      <c r="N270" s="176"/>
      <c r="O270" s="176"/>
      <c r="P270" s="177">
        <f>SUM(P271:P280)</f>
        <v>4.2679</v>
      </c>
      <c r="Q270" s="176"/>
      <c r="R270" s="177">
        <f>SUM(R271:R280)</f>
        <v>0.12130800000000001</v>
      </c>
      <c r="S270" s="176"/>
      <c r="T270" s="178">
        <f>SUM(T271:T280)</f>
        <v>0</v>
      </c>
      <c r="AR270" s="172" t="s">
        <v>79</v>
      </c>
      <c r="AT270" s="179" t="s">
        <v>68</v>
      </c>
      <c r="AU270" s="179" t="s">
        <v>77</v>
      </c>
      <c r="AY270" s="172" t="s">
        <v>138</v>
      </c>
      <c r="BK270" s="180">
        <f>SUM(BK271:BK280)</f>
        <v>0</v>
      </c>
    </row>
    <row r="271" spans="1:65" s="106" customFormat="1" ht="21.75" customHeight="1">
      <c r="A271" s="103"/>
      <c r="B271" s="104"/>
      <c r="C271" s="183" t="s">
        <v>633</v>
      </c>
      <c r="D271" s="183" t="s">
        <v>140</v>
      </c>
      <c r="E271" s="184" t="s">
        <v>634</v>
      </c>
      <c r="F271" s="185" t="s">
        <v>635</v>
      </c>
      <c r="G271" s="186" t="s">
        <v>186</v>
      </c>
      <c r="H271" s="187">
        <v>4.49</v>
      </c>
      <c r="I271" s="80"/>
      <c r="J271" s="188">
        <f aca="true" t="shared" si="70" ref="J271:J280">ROUND(I271*H271,2)</f>
        <v>0</v>
      </c>
      <c r="K271" s="189"/>
      <c r="L271" s="104"/>
      <c r="M271" s="190" t="s">
        <v>1</v>
      </c>
      <c r="N271" s="191" t="s">
        <v>34</v>
      </c>
      <c r="O271" s="192">
        <v>0.024</v>
      </c>
      <c r="P271" s="192">
        <f aca="true" t="shared" si="71" ref="P271:P280">O271*H271</f>
        <v>0.10776000000000001</v>
      </c>
      <c r="Q271" s="192">
        <v>0</v>
      </c>
      <c r="R271" s="192">
        <f aca="true" t="shared" si="72" ref="R271:R280">Q271*H271</f>
        <v>0</v>
      </c>
      <c r="S271" s="192">
        <v>0</v>
      </c>
      <c r="T271" s="193">
        <f aca="true" t="shared" si="73" ref="T271:T280">S271*H271</f>
        <v>0</v>
      </c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R271" s="194" t="s">
        <v>202</v>
      </c>
      <c r="AT271" s="194" t="s">
        <v>140</v>
      </c>
      <c r="AU271" s="194" t="s">
        <v>79</v>
      </c>
      <c r="AY271" s="96" t="s">
        <v>138</v>
      </c>
      <c r="BE271" s="195">
        <f aca="true" t="shared" si="74" ref="BE271:BE280">IF(N271="základní",J271,0)</f>
        <v>0</v>
      </c>
      <c r="BF271" s="195">
        <f aca="true" t="shared" si="75" ref="BF271:BF280">IF(N271="snížená",J271,0)</f>
        <v>0</v>
      </c>
      <c r="BG271" s="195">
        <f aca="true" t="shared" si="76" ref="BG271:BG280">IF(N271="zákl. přenesená",J271,0)</f>
        <v>0</v>
      </c>
      <c r="BH271" s="195">
        <f aca="true" t="shared" si="77" ref="BH271:BH280">IF(N271="sníž. přenesená",J271,0)</f>
        <v>0</v>
      </c>
      <c r="BI271" s="195">
        <f aca="true" t="shared" si="78" ref="BI271:BI280">IF(N271="nulová",J271,0)</f>
        <v>0</v>
      </c>
      <c r="BJ271" s="96" t="s">
        <v>77</v>
      </c>
      <c r="BK271" s="195">
        <f aca="true" t="shared" si="79" ref="BK271:BK280">ROUND(I271*H271,2)</f>
        <v>0</v>
      </c>
      <c r="BL271" s="96" t="s">
        <v>202</v>
      </c>
      <c r="BM271" s="194" t="s">
        <v>636</v>
      </c>
    </row>
    <row r="272" spans="1:65" s="106" customFormat="1" ht="21.75" customHeight="1">
      <c r="A272" s="103"/>
      <c r="B272" s="104"/>
      <c r="C272" s="183" t="s">
        <v>637</v>
      </c>
      <c r="D272" s="183" t="s">
        <v>140</v>
      </c>
      <c r="E272" s="184" t="s">
        <v>638</v>
      </c>
      <c r="F272" s="185" t="s">
        <v>639</v>
      </c>
      <c r="G272" s="186" t="s">
        <v>186</v>
      </c>
      <c r="H272" s="187">
        <v>3.02</v>
      </c>
      <c r="I272" s="80"/>
      <c r="J272" s="188">
        <f t="shared" si="70"/>
        <v>0</v>
      </c>
      <c r="K272" s="189"/>
      <c r="L272" s="104"/>
      <c r="M272" s="190" t="s">
        <v>1</v>
      </c>
      <c r="N272" s="191" t="s">
        <v>34</v>
      </c>
      <c r="O272" s="192">
        <v>0.054</v>
      </c>
      <c r="P272" s="192">
        <f t="shared" si="71"/>
        <v>0.16308</v>
      </c>
      <c r="Q272" s="192">
        <v>0</v>
      </c>
      <c r="R272" s="192">
        <f t="shared" si="72"/>
        <v>0</v>
      </c>
      <c r="S272" s="192">
        <v>0</v>
      </c>
      <c r="T272" s="193">
        <f t="shared" si="73"/>
        <v>0</v>
      </c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R272" s="194" t="s">
        <v>202</v>
      </c>
      <c r="AT272" s="194" t="s">
        <v>140</v>
      </c>
      <c r="AU272" s="194" t="s">
        <v>79</v>
      </c>
      <c r="AY272" s="96" t="s">
        <v>138</v>
      </c>
      <c r="BE272" s="195">
        <f t="shared" si="74"/>
        <v>0</v>
      </c>
      <c r="BF272" s="195">
        <f t="shared" si="75"/>
        <v>0</v>
      </c>
      <c r="BG272" s="195">
        <f t="shared" si="76"/>
        <v>0</v>
      </c>
      <c r="BH272" s="195">
        <f t="shared" si="77"/>
        <v>0</v>
      </c>
      <c r="BI272" s="195">
        <f t="shared" si="78"/>
        <v>0</v>
      </c>
      <c r="BJ272" s="96" t="s">
        <v>77</v>
      </c>
      <c r="BK272" s="195">
        <f t="shared" si="79"/>
        <v>0</v>
      </c>
      <c r="BL272" s="96" t="s">
        <v>202</v>
      </c>
      <c r="BM272" s="194" t="s">
        <v>640</v>
      </c>
    </row>
    <row r="273" spans="1:65" s="106" customFormat="1" ht="16.5" customHeight="1">
      <c r="A273" s="103"/>
      <c r="B273" s="104"/>
      <c r="C273" s="196" t="s">
        <v>641</v>
      </c>
      <c r="D273" s="196" t="s">
        <v>193</v>
      </c>
      <c r="E273" s="197" t="s">
        <v>642</v>
      </c>
      <c r="F273" s="198" t="s">
        <v>643</v>
      </c>
      <c r="G273" s="199" t="s">
        <v>181</v>
      </c>
      <c r="H273" s="200">
        <v>0.002</v>
      </c>
      <c r="I273" s="81"/>
      <c r="J273" s="201">
        <f t="shared" si="70"/>
        <v>0</v>
      </c>
      <c r="K273" s="202"/>
      <c r="L273" s="203"/>
      <c r="M273" s="204" t="s">
        <v>1</v>
      </c>
      <c r="N273" s="205" t="s">
        <v>34</v>
      </c>
      <c r="O273" s="192">
        <v>0</v>
      </c>
      <c r="P273" s="192">
        <f t="shared" si="71"/>
        <v>0</v>
      </c>
      <c r="Q273" s="192">
        <v>1</v>
      </c>
      <c r="R273" s="192">
        <f t="shared" si="72"/>
        <v>0.002</v>
      </c>
      <c r="S273" s="192">
        <v>0</v>
      </c>
      <c r="T273" s="193">
        <f t="shared" si="73"/>
        <v>0</v>
      </c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R273" s="194" t="s">
        <v>267</v>
      </c>
      <c r="AT273" s="194" t="s">
        <v>193</v>
      </c>
      <c r="AU273" s="194" t="s">
        <v>79</v>
      </c>
      <c r="AY273" s="96" t="s">
        <v>138</v>
      </c>
      <c r="BE273" s="195">
        <f t="shared" si="74"/>
        <v>0</v>
      </c>
      <c r="BF273" s="195">
        <f t="shared" si="75"/>
        <v>0</v>
      </c>
      <c r="BG273" s="195">
        <f t="shared" si="76"/>
        <v>0</v>
      </c>
      <c r="BH273" s="195">
        <f t="shared" si="77"/>
        <v>0</v>
      </c>
      <c r="BI273" s="195">
        <f t="shared" si="78"/>
        <v>0</v>
      </c>
      <c r="BJ273" s="96" t="s">
        <v>77</v>
      </c>
      <c r="BK273" s="195">
        <f t="shared" si="79"/>
        <v>0</v>
      </c>
      <c r="BL273" s="96" t="s">
        <v>202</v>
      </c>
      <c r="BM273" s="194" t="s">
        <v>644</v>
      </c>
    </row>
    <row r="274" spans="1:65" s="106" customFormat="1" ht="21.75" customHeight="1">
      <c r="A274" s="103"/>
      <c r="B274" s="104"/>
      <c r="C274" s="183" t="s">
        <v>645</v>
      </c>
      <c r="D274" s="183" t="s">
        <v>140</v>
      </c>
      <c r="E274" s="184" t="s">
        <v>646</v>
      </c>
      <c r="F274" s="185" t="s">
        <v>647</v>
      </c>
      <c r="G274" s="186" t="s">
        <v>186</v>
      </c>
      <c r="H274" s="187">
        <v>8.98</v>
      </c>
      <c r="I274" s="80"/>
      <c r="J274" s="188">
        <f t="shared" si="70"/>
        <v>0</v>
      </c>
      <c r="K274" s="189"/>
      <c r="L274" s="104"/>
      <c r="M274" s="190" t="s">
        <v>1</v>
      </c>
      <c r="N274" s="191" t="s">
        <v>34</v>
      </c>
      <c r="O274" s="192">
        <v>0.222</v>
      </c>
      <c r="P274" s="192">
        <f t="shared" si="71"/>
        <v>1.9935600000000002</v>
      </c>
      <c r="Q274" s="192">
        <v>0.0004</v>
      </c>
      <c r="R274" s="192">
        <f t="shared" si="72"/>
        <v>0.003592</v>
      </c>
      <c r="S274" s="192">
        <v>0</v>
      </c>
      <c r="T274" s="193">
        <f t="shared" si="73"/>
        <v>0</v>
      </c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R274" s="194" t="s">
        <v>202</v>
      </c>
      <c r="AT274" s="194" t="s">
        <v>140</v>
      </c>
      <c r="AU274" s="194" t="s">
        <v>79</v>
      </c>
      <c r="AY274" s="96" t="s">
        <v>138</v>
      </c>
      <c r="BE274" s="195">
        <f t="shared" si="74"/>
        <v>0</v>
      </c>
      <c r="BF274" s="195">
        <f t="shared" si="75"/>
        <v>0</v>
      </c>
      <c r="BG274" s="195">
        <f t="shared" si="76"/>
        <v>0</v>
      </c>
      <c r="BH274" s="195">
        <f t="shared" si="77"/>
        <v>0</v>
      </c>
      <c r="BI274" s="195">
        <f t="shared" si="78"/>
        <v>0</v>
      </c>
      <c r="BJ274" s="96" t="s">
        <v>77</v>
      </c>
      <c r="BK274" s="195">
        <f t="shared" si="79"/>
        <v>0</v>
      </c>
      <c r="BL274" s="96" t="s">
        <v>202</v>
      </c>
      <c r="BM274" s="194" t="s">
        <v>648</v>
      </c>
    </row>
    <row r="275" spans="1:65" s="106" customFormat="1" ht="21.75" customHeight="1">
      <c r="A275" s="103"/>
      <c r="B275" s="104"/>
      <c r="C275" s="183" t="s">
        <v>649</v>
      </c>
      <c r="D275" s="183" t="s">
        <v>140</v>
      </c>
      <c r="E275" s="184" t="s">
        <v>650</v>
      </c>
      <c r="F275" s="185" t="s">
        <v>651</v>
      </c>
      <c r="G275" s="186" t="s">
        <v>186</v>
      </c>
      <c r="H275" s="187">
        <v>6.04</v>
      </c>
      <c r="I275" s="80"/>
      <c r="J275" s="188">
        <f t="shared" si="70"/>
        <v>0</v>
      </c>
      <c r="K275" s="189"/>
      <c r="L275" s="104"/>
      <c r="M275" s="190" t="s">
        <v>1</v>
      </c>
      <c r="N275" s="191" t="s">
        <v>34</v>
      </c>
      <c r="O275" s="192">
        <v>0.26</v>
      </c>
      <c r="P275" s="192">
        <f t="shared" si="71"/>
        <v>1.5704</v>
      </c>
      <c r="Q275" s="192">
        <v>0.0004</v>
      </c>
      <c r="R275" s="192">
        <f t="shared" si="72"/>
        <v>0.002416</v>
      </c>
      <c r="S275" s="192">
        <v>0</v>
      </c>
      <c r="T275" s="193">
        <f t="shared" si="73"/>
        <v>0</v>
      </c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R275" s="194" t="s">
        <v>202</v>
      </c>
      <c r="AT275" s="194" t="s">
        <v>140</v>
      </c>
      <c r="AU275" s="194" t="s">
        <v>79</v>
      </c>
      <c r="AY275" s="96" t="s">
        <v>138</v>
      </c>
      <c r="BE275" s="195">
        <f t="shared" si="74"/>
        <v>0</v>
      </c>
      <c r="BF275" s="195">
        <f t="shared" si="75"/>
        <v>0</v>
      </c>
      <c r="BG275" s="195">
        <f t="shared" si="76"/>
        <v>0</v>
      </c>
      <c r="BH275" s="195">
        <f t="shared" si="77"/>
        <v>0</v>
      </c>
      <c r="BI275" s="195">
        <f t="shared" si="78"/>
        <v>0</v>
      </c>
      <c r="BJ275" s="96" t="s">
        <v>77</v>
      </c>
      <c r="BK275" s="195">
        <f t="shared" si="79"/>
        <v>0</v>
      </c>
      <c r="BL275" s="96" t="s">
        <v>202</v>
      </c>
      <c r="BM275" s="194" t="s">
        <v>652</v>
      </c>
    </row>
    <row r="276" spans="1:65" s="106" customFormat="1" ht="33" customHeight="1">
      <c r="A276" s="103"/>
      <c r="B276" s="104"/>
      <c r="C276" s="196" t="s">
        <v>653</v>
      </c>
      <c r="D276" s="196" t="s">
        <v>193</v>
      </c>
      <c r="E276" s="197" t="s">
        <v>654</v>
      </c>
      <c r="F276" s="198" t="s">
        <v>655</v>
      </c>
      <c r="G276" s="199" t="s">
        <v>186</v>
      </c>
      <c r="H276" s="200">
        <v>9</v>
      </c>
      <c r="I276" s="81"/>
      <c r="J276" s="201">
        <f t="shared" si="70"/>
        <v>0</v>
      </c>
      <c r="K276" s="202"/>
      <c r="L276" s="203"/>
      <c r="M276" s="204" t="s">
        <v>1</v>
      </c>
      <c r="N276" s="205" t="s">
        <v>34</v>
      </c>
      <c r="O276" s="192">
        <v>0</v>
      </c>
      <c r="P276" s="192">
        <f t="shared" si="71"/>
        <v>0</v>
      </c>
      <c r="Q276" s="192">
        <v>0.0054</v>
      </c>
      <c r="R276" s="192">
        <f t="shared" si="72"/>
        <v>0.048600000000000004</v>
      </c>
      <c r="S276" s="192">
        <v>0</v>
      </c>
      <c r="T276" s="193">
        <f t="shared" si="73"/>
        <v>0</v>
      </c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R276" s="194" t="s">
        <v>267</v>
      </c>
      <c r="AT276" s="194" t="s">
        <v>193</v>
      </c>
      <c r="AU276" s="194" t="s">
        <v>79</v>
      </c>
      <c r="AY276" s="96" t="s">
        <v>138</v>
      </c>
      <c r="BE276" s="195">
        <f t="shared" si="74"/>
        <v>0</v>
      </c>
      <c r="BF276" s="195">
        <f t="shared" si="75"/>
        <v>0</v>
      </c>
      <c r="BG276" s="195">
        <f t="shared" si="76"/>
        <v>0</v>
      </c>
      <c r="BH276" s="195">
        <f t="shared" si="77"/>
        <v>0</v>
      </c>
      <c r="BI276" s="195">
        <f t="shared" si="78"/>
        <v>0</v>
      </c>
      <c r="BJ276" s="96" t="s">
        <v>77</v>
      </c>
      <c r="BK276" s="195">
        <f t="shared" si="79"/>
        <v>0</v>
      </c>
      <c r="BL276" s="96" t="s">
        <v>202</v>
      </c>
      <c r="BM276" s="194" t="s">
        <v>656</v>
      </c>
    </row>
    <row r="277" spans="1:65" s="106" customFormat="1" ht="44.25" customHeight="1">
      <c r="A277" s="103"/>
      <c r="B277" s="104"/>
      <c r="C277" s="196" t="s">
        <v>657</v>
      </c>
      <c r="D277" s="196" t="s">
        <v>193</v>
      </c>
      <c r="E277" s="197" t="s">
        <v>658</v>
      </c>
      <c r="F277" s="198" t="s">
        <v>659</v>
      </c>
      <c r="G277" s="199" t="s">
        <v>186</v>
      </c>
      <c r="H277" s="200">
        <v>9</v>
      </c>
      <c r="I277" s="81"/>
      <c r="J277" s="201">
        <f t="shared" si="70"/>
        <v>0</v>
      </c>
      <c r="K277" s="202"/>
      <c r="L277" s="203"/>
      <c r="M277" s="204" t="s">
        <v>1</v>
      </c>
      <c r="N277" s="205" t="s">
        <v>34</v>
      </c>
      <c r="O277" s="192">
        <v>0</v>
      </c>
      <c r="P277" s="192">
        <f t="shared" si="71"/>
        <v>0</v>
      </c>
      <c r="Q277" s="192">
        <v>0.0053</v>
      </c>
      <c r="R277" s="192">
        <f t="shared" si="72"/>
        <v>0.0477</v>
      </c>
      <c r="S277" s="192">
        <v>0</v>
      </c>
      <c r="T277" s="193">
        <f t="shared" si="73"/>
        <v>0</v>
      </c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R277" s="194" t="s">
        <v>267</v>
      </c>
      <c r="AT277" s="194" t="s">
        <v>193</v>
      </c>
      <c r="AU277" s="194" t="s">
        <v>79</v>
      </c>
      <c r="AY277" s="96" t="s">
        <v>138</v>
      </c>
      <c r="BE277" s="195">
        <f t="shared" si="74"/>
        <v>0</v>
      </c>
      <c r="BF277" s="195">
        <f t="shared" si="75"/>
        <v>0</v>
      </c>
      <c r="BG277" s="195">
        <f t="shared" si="76"/>
        <v>0</v>
      </c>
      <c r="BH277" s="195">
        <f t="shared" si="77"/>
        <v>0</v>
      </c>
      <c r="BI277" s="195">
        <f t="shared" si="78"/>
        <v>0</v>
      </c>
      <c r="BJ277" s="96" t="s">
        <v>77</v>
      </c>
      <c r="BK277" s="195">
        <f t="shared" si="79"/>
        <v>0</v>
      </c>
      <c r="BL277" s="96" t="s">
        <v>202</v>
      </c>
      <c r="BM277" s="194" t="s">
        <v>660</v>
      </c>
    </row>
    <row r="278" spans="1:65" s="106" customFormat="1" ht="21.75" customHeight="1">
      <c r="A278" s="103"/>
      <c r="B278" s="104"/>
      <c r="C278" s="183" t="s">
        <v>661</v>
      </c>
      <c r="D278" s="183" t="s">
        <v>140</v>
      </c>
      <c r="E278" s="184" t="s">
        <v>662</v>
      </c>
      <c r="F278" s="185" t="s">
        <v>663</v>
      </c>
      <c r="G278" s="186" t="s">
        <v>186</v>
      </c>
      <c r="H278" s="187">
        <v>3.55</v>
      </c>
      <c r="I278" s="80"/>
      <c r="J278" s="188">
        <f t="shared" si="70"/>
        <v>0</v>
      </c>
      <c r="K278" s="189"/>
      <c r="L278" s="104"/>
      <c r="M278" s="190" t="s">
        <v>1</v>
      </c>
      <c r="N278" s="191" t="s">
        <v>34</v>
      </c>
      <c r="O278" s="192">
        <v>0.122</v>
      </c>
      <c r="P278" s="192">
        <f t="shared" si="71"/>
        <v>0.4331</v>
      </c>
      <c r="Q278" s="192">
        <v>0</v>
      </c>
      <c r="R278" s="192">
        <f t="shared" si="72"/>
        <v>0</v>
      </c>
      <c r="S278" s="192">
        <v>0</v>
      </c>
      <c r="T278" s="193">
        <f t="shared" si="73"/>
        <v>0</v>
      </c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R278" s="194" t="s">
        <v>202</v>
      </c>
      <c r="AT278" s="194" t="s">
        <v>140</v>
      </c>
      <c r="AU278" s="194" t="s">
        <v>79</v>
      </c>
      <c r="AY278" s="96" t="s">
        <v>138</v>
      </c>
      <c r="BE278" s="195">
        <f t="shared" si="74"/>
        <v>0</v>
      </c>
      <c r="BF278" s="195">
        <f t="shared" si="75"/>
        <v>0</v>
      </c>
      <c r="BG278" s="195">
        <f t="shared" si="76"/>
        <v>0</v>
      </c>
      <c r="BH278" s="195">
        <f t="shared" si="77"/>
        <v>0</v>
      </c>
      <c r="BI278" s="195">
        <f t="shared" si="78"/>
        <v>0</v>
      </c>
      <c r="BJ278" s="96" t="s">
        <v>77</v>
      </c>
      <c r="BK278" s="195">
        <f t="shared" si="79"/>
        <v>0</v>
      </c>
      <c r="BL278" s="96" t="s">
        <v>202</v>
      </c>
      <c r="BM278" s="194" t="s">
        <v>664</v>
      </c>
    </row>
    <row r="279" spans="1:65" s="106" customFormat="1" ht="44.25" customHeight="1">
      <c r="A279" s="103"/>
      <c r="B279" s="104"/>
      <c r="C279" s="196" t="s">
        <v>665</v>
      </c>
      <c r="D279" s="196" t="s">
        <v>193</v>
      </c>
      <c r="E279" s="197" t="s">
        <v>666</v>
      </c>
      <c r="F279" s="198" t="s">
        <v>667</v>
      </c>
      <c r="G279" s="199" t="s">
        <v>186</v>
      </c>
      <c r="H279" s="200">
        <v>4.25</v>
      </c>
      <c r="I279" s="81"/>
      <c r="J279" s="201">
        <f t="shared" si="70"/>
        <v>0</v>
      </c>
      <c r="K279" s="202"/>
      <c r="L279" s="203"/>
      <c r="M279" s="204" t="s">
        <v>1</v>
      </c>
      <c r="N279" s="205" t="s">
        <v>34</v>
      </c>
      <c r="O279" s="192">
        <v>0</v>
      </c>
      <c r="P279" s="192">
        <f t="shared" si="71"/>
        <v>0</v>
      </c>
      <c r="Q279" s="192">
        <v>0.004</v>
      </c>
      <c r="R279" s="192">
        <f t="shared" si="72"/>
        <v>0.017</v>
      </c>
      <c r="S279" s="192">
        <v>0</v>
      </c>
      <c r="T279" s="193">
        <f t="shared" si="73"/>
        <v>0</v>
      </c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R279" s="194" t="s">
        <v>267</v>
      </c>
      <c r="AT279" s="194" t="s">
        <v>193</v>
      </c>
      <c r="AU279" s="194" t="s">
        <v>79</v>
      </c>
      <c r="AY279" s="96" t="s">
        <v>138</v>
      </c>
      <c r="BE279" s="195">
        <f t="shared" si="74"/>
        <v>0</v>
      </c>
      <c r="BF279" s="195">
        <f t="shared" si="75"/>
        <v>0</v>
      </c>
      <c r="BG279" s="195">
        <f t="shared" si="76"/>
        <v>0</v>
      </c>
      <c r="BH279" s="195">
        <f t="shared" si="77"/>
        <v>0</v>
      </c>
      <c r="BI279" s="195">
        <f t="shared" si="78"/>
        <v>0</v>
      </c>
      <c r="BJ279" s="96" t="s">
        <v>77</v>
      </c>
      <c r="BK279" s="195">
        <f t="shared" si="79"/>
        <v>0</v>
      </c>
      <c r="BL279" s="96" t="s">
        <v>202</v>
      </c>
      <c r="BM279" s="194" t="s">
        <v>668</v>
      </c>
    </row>
    <row r="280" spans="1:65" s="106" customFormat="1" ht="21.75" customHeight="1">
      <c r="A280" s="103"/>
      <c r="B280" s="104"/>
      <c r="C280" s="183" t="s">
        <v>669</v>
      </c>
      <c r="D280" s="183" t="s">
        <v>140</v>
      </c>
      <c r="E280" s="184" t="s">
        <v>670</v>
      </c>
      <c r="F280" s="185" t="s">
        <v>671</v>
      </c>
      <c r="G280" s="186" t="s">
        <v>672</v>
      </c>
      <c r="H280" s="79"/>
      <c r="I280" s="80"/>
      <c r="J280" s="188">
        <f t="shared" si="70"/>
        <v>0</v>
      </c>
      <c r="K280" s="189"/>
      <c r="L280" s="104"/>
      <c r="M280" s="190" t="s">
        <v>1</v>
      </c>
      <c r="N280" s="191" t="s">
        <v>34</v>
      </c>
      <c r="O280" s="192">
        <v>0</v>
      </c>
      <c r="P280" s="192">
        <f t="shared" si="71"/>
        <v>0</v>
      </c>
      <c r="Q280" s="192">
        <v>0</v>
      </c>
      <c r="R280" s="192">
        <f t="shared" si="72"/>
        <v>0</v>
      </c>
      <c r="S280" s="192">
        <v>0</v>
      </c>
      <c r="T280" s="193">
        <f t="shared" si="73"/>
        <v>0</v>
      </c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R280" s="194" t="s">
        <v>202</v>
      </c>
      <c r="AT280" s="194" t="s">
        <v>140</v>
      </c>
      <c r="AU280" s="194" t="s">
        <v>79</v>
      </c>
      <c r="AY280" s="96" t="s">
        <v>138</v>
      </c>
      <c r="BE280" s="195">
        <f t="shared" si="74"/>
        <v>0</v>
      </c>
      <c r="BF280" s="195">
        <f t="shared" si="75"/>
        <v>0</v>
      </c>
      <c r="BG280" s="195">
        <f t="shared" si="76"/>
        <v>0</v>
      </c>
      <c r="BH280" s="195">
        <f t="shared" si="77"/>
        <v>0</v>
      </c>
      <c r="BI280" s="195">
        <f t="shared" si="78"/>
        <v>0</v>
      </c>
      <c r="BJ280" s="96" t="s">
        <v>77</v>
      </c>
      <c r="BK280" s="195">
        <f t="shared" si="79"/>
        <v>0</v>
      </c>
      <c r="BL280" s="96" t="s">
        <v>202</v>
      </c>
      <c r="BM280" s="194" t="s">
        <v>673</v>
      </c>
    </row>
    <row r="281" spans="2:63" s="170" customFormat="1" ht="22.9" customHeight="1">
      <c r="B281" s="171"/>
      <c r="D281" s="172" t="s">
        <v>68</v>
      </c>
      <c r="E281" s="181" t="s">
        <v>674</v>
      </c>
      <c r="F281" s="181" t="s">
        <v>675</v>
      </c>
      <c r="J281" s="182">
        <f>BK281</f>
        <v>0</v>
      </c>
      <c r="L281" s="171"/>
      <c r="M281" s="175"/>
      <c r="N281" s="176"/>
      <c r="O281" s="176"/>
      <c r="P281" s="177">
        <f>SUM(P282:P291)</f>
        <v>2.78536</v>
      </c>
      <c r="Q281" s="176"/>
      <c r="R281" s="177">
        <f>SUM(R282:R291)</f>
        <v>0.09187360000000001</v>
      </c>
      <c r="S281" s="176"/>
      <c r="T281" s="178">
        <f>SUM(T282:T291)</f>
        <v>0</v>
      </c>
      <c r="AR281" s="172" t="s">
        <v>79</v>
      </c>
      <c r="AT281" s="179" t="s">
        <v>68</v>
      </c>
      <c r="AU281" s="179" t="s">
        <v>77</v>
      </c>
      <c r="AY281" s="172" t="s">
        <v>138</v>
      </c>
      <c r="BK281" s="180">
        <f>SUM(BK282:BK291)</f>
        <v>0</v>
      </c>
    </row>
    <row r="282" spans="1:65" s="106" customFormat="1" ht="21.75" customHeight="1">
      <c r="A282" s="103"/>
      <c r="B282" s="104"/>
      <c r="C282" s="183" t="s">
        <v>676</v>
      </c>
      <c r="D282" s="183" t="s">
        <v>140</v>
      </c>
      <c r="E282" s="184" t="s">
        <v>677</v>
      </c>
      <c r="F282" s="185" t="s">
        <v>678</v>
      </c>
      <c r="G282" s="186" t="s">
        <v>186</v>
      </c>
      <c r="H282" s="187">
        <v>12.1</v>
      </c>
      <c r="I282" s="80"/>
      <c r="J282" s="188">
        <f aca="true" t="shared" si="80" ref="J282:J291">ROUND(I282*H282,2)</f>
        <v>0</v>
      </c>
      <c r="K282" s="189"/>
      <c r="L282" s="104"/>
      <c r="M282" s="190" t="s">
        <v>1</v>
      </c>
      <c r="N282" s="191" t="s">
        <v>34</v>
      </c>
      <c r="O282" s="192">
        <v>0.06</v>
      </c>
      <c r="P282" s="192">
        <f aca="true" t="shared" si="81" ref="P282:P291">O282*H282</f>
        <v>0.726</v>
      </c>
      <c r="Q282" s="192">
        <v>0</v>
      </c>
      <c r="R282" s="192">
        <f aca="true" t="shared" si="82" ref="R282:R291">Q282*H282</f>
        <v>0</v>
      </c>
      <c r="S282" s="192">
        <v>0</v>
      </c>
      <c r="T282" s="193">
        <f aca="true" t="shared" si="83" ref="T282:T291">S282*H282</f>
        <v>0</v>
      </c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R282" s="194" t="s">
        <v>202</v>
      </c>
      <c r="AT282" s="194" t="s">
        <v>140</v>
      </c>
      <c r="AU282" s="194" t="s">
        <v>79</v>
      </c>
      <c r="AY282" s="96" t="s">
        <v>138</v>
      </c>
      <c r="BE282" s="195">
        <f aca="true" t="shared" si="84" ref="BE282:BE291">IF(N282="základní",J282,0)</f>
        <v>0</v>
      </c>
      <c r="BF282" s="195">
        <f aca="true" t="shared" si="85" ref="BF282:BF291">IF(N282="snížená",J282,0)</f>
        <v>0</v>
      </c>
      <c r="BG282" s="195">
        <f aca="true" t="shared" si="86" ref="BG282:BG291">IF(N282="zákl. přenesená",J282,0)</f>
        <v>0</v>
      </c>
      <c r="BH282" s="195">
        <f aca="true" t="shared" si="87" ref="BH282:BH291">IF(N282="sníž. přenesená",J282,0)</f>
        <v>0</v>
      </c>
      <c r="BI282" s="195">
        <f aca="true" t="shared" si="88" ref="BI282:BI291">IF(N282="nulová",J282,0)</f>
        <v>0</v>
      </c>
      <c r="BJ282" s="96" t="s">
        <v>77</v>
      </c>
      <c r="BK282" s="195">
        <f aca="true" t="shared" si="89" ref="BK282:BK291">ROUND(I282*H282,2)</f>
        <v>0</v>
      </c>
      <c r="BL282" s="96" t="s">
        <v>202</v>
      </c>
      <c r="BM282" s="194" t="s">
        <v>679</v>
      </c>
    </row>
    <row r="283" spans="1:65" s="106" customFormat="1" ht="16.5" customHeight="1">
      <c r="A283" s="103"/>
      <c r="B283" s="104"/>
      <c r="C283" s="196" t="s">
        <v>680</v>
      </c>
      <c r="D283" s="196" t="s">
        <v>193</v>
      </c>
      <c r="E283" s="197" t="s">
        <v>681</v>
      </c>
      <c r="F283" s="198" t="s">
        <v>682</v>
      </c>
      <c r="G283" s="199" t="s">
        <v>186</v>
      </c>
      <c r="H283" s="200">
        <v>4.5</v>
      </c>
      <c r="I283" s="81"/>
      <c r="J283" s="201">
        <f t="shared" si="80"/>
        <v>0</v>
      </c>
      <c r="K283" s="202"/>
      <c r="L283" s="203"/>
      <c r="M283" s="204" t="s">
        <v>1</v>
      </c>
      <c r="N283" s="205" t="s">
        <v>34</v>
      </c>
      <c r="O283" s="192">
        <v>0</v>
      </c>
      <c r="P283" s="192">
        <f t="shared" si="81"/>
        <v>0</v>
      </c>
      <c r="Q283" s="192">
        <v>0.004</v>
      </c>
      <c r="R283" s="192">
        <f t="shared" si="82"/>
        <v>0.018000000000000002</v>
      </c>
      <c r="S283" s="192">
        <v>0</v>
      </c>
      <c r="T283" s="193">
        <f t="shared" si="83"/>
        <v>0</v>
      </c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R283" s="194" t="s">
        <v>267</v>
      </c>
      <c r="AT283" s="194" t="s">
        <v>193</v>
      </c>
      <c r="AU283" s="194" t="s">
        <v>79</v>
      </c>
      <c r="AY283" s="96" t="s">
        <v>138</v>
      </c>
      <c r="BE283" s="195">
        <f t="shared" si="84"/>
        <v>0</v>
      </c>
      <c r="BF283" s="195">
        <f t="shared" si="85"/>
        <v>0</v>
      </c>
      <c r="BG283" s="195">
        <f t="shared" si="86"/>
        <v>0</v>
      </c>
      <c r="BH283" s="195">
        <f t="shared" si="87"/>
        <v>0</v>
      </c>
      <c r="BI283" s="195">
        <f t="shared" si="88"/>
        <v>0</v>
      </c>
      <c r="BJ283" s="96" t="s">
        <v>77</v>
      </c>
      <c r="BK283" s="195">
        <f t="shared" si="89"/>
        <v>0</v>
      </c>
      <c r="BL283" s="96" t="s">
        <v>202</v>
      </c>
      <c r="BM283" s="194" t="s">
        <v>683</v>
      </c>
    </row>
    <row r="284" spans="1:65" s="106" customFormat="1" ht="16.5" customHeight="1">
      <c r="A284" s="103"/>
      <c r="B284" s="104"/>
      <c r="C284" s="196" t="s">
        <v>684</v>
      </c>
      <c r="D284" s="196" t="s">
        <v>193</v>
      </c>
      <c r="E284" s="197" t="s">
        <v>685</v>
      </c>
      <c r="F284" s="198" t="s">
        <v>686</v>
      </c>
      <c r="G284" s="199" t="s">
        <v>186</v>
      </c>
      <c r="H284" s="200">
        <v>9</v>
      </c>
      <c r="I284" s="81"/>
      <c r="J284" s="201">
        <f t="shared" si="80"/>
        <v>0</v>
      </c>
      <c r="K284" s="202"/>
      <c r="L284" s="203"/>
      <c r="M284" s="204" t="s">
        <v>1</v>
      </c>
      <c r="N284" s="205" t="s">
        <v>34</v>
      </c>
      <c r="O284" s="192">
        <v>0</v>
      </c>
      <c r="P284" s="192">
        <f t="shared" si="81"/>
        <v>0</v>
      </c>
      <c r="Q284" s="192">
        <v>0.0008</v>
      </c>
      <c r="R284" s="192">
        <f t="shared" si="82"/>
        <v>0.007200000000000001</v>
      </c>
      <c r="S284" s="192">
        <v>0</v>
      </c>
      <c r="T284" s="193">
        <f t="shared" si="83"/>
        <v>0</v>
      </c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R284" s="194" t="s">
        <v>267</v>
      </c>
      <c r="AT284" s="194" t="s">
        <v>193</v>
      </c>
      <c r="AU284" s="194" t="s">
        <v>79</v>
      </c>
      <c r="AY284" s="96" t="s">
        <v>138</v>
      </c>
      <c r="BE284" s="195">
        <f t="shared" si="84"/>
        <v>0</v>
      </c>
      <c r="BF284" s="195">
        <f t="shared" si="85"/>
        <v>0</v>
      </c>
      <c r="BG284" s="195">
        <f t="shared" si="86"/>
        <v>0</v>
      </c>
      <c r="BH284" s="195">
        <f t="shared" si="87"/>
        <v>0</v>
      </c>
      <c r="BI284" s="195">
        <f t="shared" si="88"/>
        <v>0</v>
      </c>
      <c r="BJ284" s="96" t="s">
        <v>77</v>
      </c>
      <c r="BK284" s="195">
        <f t="shared" si="89"/>
        <v>0</v>
      </c>
      <c r="BL284" s="96" t="s">
        <v>202</v>
      </c>
      <c r="BM284" s="194" t="s">
        <v>687</v>
      </c>
    </row>
    <row r="285" spans="1:65" s="106" customFormat="1" ht="21.75" customHeight="1">
      <c r="A285" s="103"/>
      <c r="B285" s="104"/>
      <c r="C285" s="183" t="s">
        <v>688</v>
      </c>
      <c r="D285" s="183" t="s">
        <v>140</v>
      </c>
      <c r="E285" s="184" t="s">
        <v>689</v>
      </c>
      <c r="F285" s="185" t="s">
        <v>690</v>
      </c>
      <c r="G285" s="186" t="s">
        <v>186</v>
      </c>
      <c r="H285" s="187">
        <v>3.55</v>
      </c>
      <c r="I285" s="80"/>
      <c r="J285" s="188">
        <f t="shared" si="80"/>
        <v>0</v>
      </c>
      <c r="K285" s="189"/>
      <c r="L285" s="104"/>
      <c r="M285" s="190" t="s">
        <v>1</v>
      </c>
      <c r="N285" s="191" t="s">
        <v>34</v>
      </c>
      <c r="O285" s="192">
        <v>0.14</v>
      </c>
      <c r="P285" s="192">
        <f t="shared" si="81"/>
        <v>0.497</v>
      </c>
      <c r="Q285" s="192">
        <v>0</v>
      </c>
      <c r="R285" s="192">
        <f t="shared" si="82"/>
        <v>0</v>
      </c>
      <c r="S285" s="192">
        <v>0</v>
      </c>
      <c r="T285" s="193">
        <f t="shared" si="83"/>
        <v>0</v>
      </c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R285" s="194" t="s">
        <v>202</v>
      </c>
      <c r="AT285" s="194" t="s">
        <v>140</v>
      </c>
      <c r="AU285" s="194" t="s">
        <v>79</v>
      </c>
      <c r="AY285" s="96" t="s">
        <v>138</v>
      </c>
      <c r="BE285" s="195">
        <f t="shared" si="84"/>
        <v>0</v>
      </c>
      <c r="BF285" s="195">
        <f t="shared" si="85"/>
        <v>0</v>
      </c>
      <c r="BG285" s="195">
        <f t="shared" si="86"/>
        <v>0</v>
      </c>
      <c r="BH285" s="195">
        <f t="shared" si="87"/>
        <v>0</v>
      </c>
      <c r="BI285" s="195">
        <f t="shared" si="88"/>
        <v>0</v>
      </c>
      <c r="BJ285" s="96" t="s">
        <v>77</v>
      </c>
      <c r="BK285" s="195">
        <f t="shared" si="89"/>
        <v>0</v>
      </c>
      <c r="BL285" s="96" t="s">
        <v>202</v>
      </c>
      <c r="BM285" s="194" t="s">
        <v>691</v>
      </c>
    </row>
    <row r="286" spans="1:65" s="106" customFormat="1" ht="16.5" customHeight="1">
      <c r="A286" s="103"/>
      <c r="B286" s="104"/>
      <c r="C286" s="196" t="s">
        <v>692</v>
      </c>
      <c r="D286" s="196" t="s">
        <v>193</v>
      </c>
      <c r="E286" s="197" t="s">
        <v>693</v>
      </c>
      <c r="F286" s="198" t="s">
        <v>694</v>
      </c>
      <c r="G286" s="199" t="s">
        <v>186</v>
      </c>
      <c r="H286" s="200">
        <v>4</v>
      </c>
      <c r="I286" s="81"/>
      <c r="J286" s="201">
        <f t="shared" si="80"/>
        <v>0</v>
      </c>
      <c r="K286" s="202"/>
      <c r="L286" s="203"/>
      <c r="M286" s="204" t="s">
        <v>1</v>
      </c>
      <c r="N286" s="205" t="s">
        <v>34</v>
      </c>
      <c r="O286" s="192">
        <v>0</v>
      </c>
      <c r="P286" s="192">
        <f t="shared" si="81"/>
        <v>0</v>
      </c>
      <c r="Q286" s="192">
        <v>0.0025</v>
      </c>
      <c r="R286" s="192">
        <f t="shared" si="82"/>
        <v>0.01</v>
      </c>
      <c r="S286" s="192">
        <v>0</v>
      </c>
      <c r="T286" s="193">
        <f t="shared" si="83"/>
        <v>0</v>
      </c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R286" s="194" t="s">
        <v>267</v>
      </c>
      <c r="AT286" s="194" t="s">
        <v>193</v>
      </c>
      <c r="AU286" s="194" t="s">
        <v>79</v>
      </c>
      <c r="AY286" s="96" t="s">
        <v>138</v>
      </c>
      <c r="BE286" s="195">
        <f t="shared" si="84"/>
        <v>0</v>
      </c>
      <c r="BF286" s="195">
        <f t="shared" si="85"/>
        <v>0</v>
      </c>
      <c r="BG286" s="195">
        <f t="shared" si="86"/>
        <v>0</v>
      </c>
      <c r="BH286" s="195">
        <f t="shared" si="87"/>
        <v>0</v>
      </c>
      <c r="BI286" s="195">
        <f t="shared" si="88"/>
        <v>0</v>
      </c>
      <c r="BJ286" s="96" t="s">
        <v>77</v>
      </c>
      <c r="BK286" s="195">
        <f t="shared" si="89"/>
        <v>0</v>
      </c>
      <c r="BL286" s="96" t="s">
        <v>202</v>
      </c>
      <c r="BM286" s="194" t="s">
        <v>695</v>
      </c>
    </row>
    <row r="287" spans="1:65" s="106" customFormat="1" ht="16.5" customHeight="1">
      <c r="A287" s="103"/>
      <c r="B287" s="104"/>
      <c r="C287" s="196" t="s">
        <v>696</v>
      </c>
      <c r="D287" s="196" t="s">
        <v>193</v>
      </c>
      <c r="E287" s="197" t="s">
        <v>697</v>
      </c>
      <c r="F287" s="198" t="s">
        <v>698</v>
      </c>
      <c r="G287" s="199" t="s">
        <v>186</v>
      </c>
      <c r="H287" s="200">
        <v>4</v>
      </c>
      <c r="I287" s="81"/>
      <c r="J287" s="201">
        <f t="shared" si="80"/>
        <v>0</v>
      </c>
      <c r="K287" s="202"/>
      <c r="L287" s="203"/>
      <c r="M287" s="204" t="s">
        <v>1</v>
      </c>
      <c r="N287" s="205" t="s">
        <v>34</v>
      </c>
      <c r="O287" s="192">
        <v>0</v>
      </c>
      <c r="P287" s="192">
        <f t="shared" si="81"/>
        <v>0</v>
      </c>
      <c r="Q287" s="192">
        <v>0.003</v>
      </c>
      <c r="R287" s="192">
        <f t="shared" si="82"/>
        <v>0.012</v>
      </c>
      <c r="S287" s="192">
        <v>0</v>
      </c>
      <c r="T287" s="193">
        <f t="shared" si="83"/>
        <v>0</v>
      </c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R287" s="194" t="s">
        <v>267</v>
      </c>
      <c r="AT287" s="194" t="s">
        <v>193</v>
      </c>
      <c r="AU287" s="194" t="s">
        <v>79</v>
      </c>
      <c r="AY287" s="96" t="s">
        <v>138</v>
      </c>
      <c r="BE287" s="195">
        <f t="shared" si="84"/>
        <v>0</v>
      </c>
      <c r="BF287" s="195">
        <f t="shared" si="85"/>
        <v>0</v>
      </c>
      <c r="BG287" s="195">
        <f t="shared" si="86"/>
        <v>0</v>
      </c>
      <c r="BH287" s="195">
        <f t="shared" si="87"/>
        <v>0</v>
      </c>
      <c r="BI287" s="195">
        <f t="shared" si="88"/>
        <v>0</v>
      </c>
      <c r="BJ287" s="96" t="s">
        <v>77</v>
      </c>
      <c r="BK287" s="195">
        <f t="shared" si="89"/>
        <v>0</v>
      </c>
      <c r="BL287" s="96" t="s">
        <v>202</v>
      </c>
      <c r="BM287" s="194" t="s">
        <v>699</v>
      </c>
    </row>
    <row r="288" spans="1:65" s="106" customFormat="1" ht="33" customHeight="1">
      <c r="A288" s="103"/>
      <c r="B288" s="104"/>
      <c r="C288" s="183" t="s">
        <v>700</v>
      </c>
      <c r="D288" s="183" t="s">
        <v>140</v>
      </c>
      <c r="E288" s="184" t="s">
        <v>701</v>
      </c>
      <c r="F288" s="185" t="s">
        <v>702</v>
      </c>
      <c r="G288" s="186" t="s">
        <v>186</v>
      </c>
      <c r="H288" s="187">
        <v>5.56</v>
      </c>
      <c r="I288" s="80"/>
      <c r="J288" s="188">
        <f t="shared" si="80"/>
        <v>0</v>
      </c>
      <c r="K288" s="189"/>
      <c r="L288" s="104"/>
      <c r="M288" s="190" t="s">
        <v>1</v>
      </c>
      <c r="N288" s="191" t="s">
        <v>34</v>
      </c>
      <c r="O288" s="192">
        <v>0.281</v>
      </c>
      <c r="P288" s="192">
        <f t="shared" si="81"/>
        <v>1.56236</v>
      </c>
      <c r="Q288" s="192">
        <v>0.00606</v>
      </c>
      <c r="R288" s="192">
        <f t="shared" si="82"/>
        <v>0.0336936</v>
      </c>
      <c r="S288" s="192">
        <v>0</v>
      </c>
      <c r="T288" s="193">
        <f t="shared" si="83"/>
        <v>0</v>
      </c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R288" s="194" t="s">
        <v>202</v>
      </c>
      <c r="AT288" s="194" t="s">
        <v>140</v>
      </c>
      <c r="AU288" s="194" t="s">
        <v>79</v>
      </c>
      <c r="AY288" s="96" t="s">
        <v>138</v>
      </c>
      <c r="BE288" s="195">
        <f t="shared" si="84"/>
        <v>0</v>
      </c>
      <c r="BF288" s="195">
        <f t="shared" si="85"/>
        <v>0</v>
      </c>
      <c r="BG288" s="195">
        <f t="shared" si="86"/>
        <v>0</v>
      </c>
      <c r="BH288" s="195">
        <f t="shared" si="87"/>
        <v>0</v>
      </c>
      <c r="BI288" s="195">
        <f t="shared" si="88"/>
        <v>0</v>
      </c>
      <c r="BJ288" s="96" t="s">
        <v>77</v>
      </c>
      <c r="BK288" s="195">
        <f t="shared" si="89"/>
        <v>0</v>
      </c>
      <c r="BL288" s="96" t="s">
        <v>202</v>
      </c>
      <c r="BM288" s="194" t="s">
        <v>703</v>
      </c>
    </row>
    <row r="289" spans="1:65" s="106" customFormat="1" ht="21.75" customHeight="1">
      <c r="A289" s="103"/>
      <c r="B289" s="104"/>
      <c r="C289" s="196" t="s">
        <v>704</v>
      </c>
      <c r="D289" s="196" t="s">
        <v>193</v>
      </c>
      <c r="E289" s="197" t="s">
        <v>705</v>
      </c>
      <c r="F289" s="198" t="s">
        <v>706</v>
      </c>
      <c r="G289" s="199" t="s">
        <v>186</v>
      </c>
      <c r="H289" s="200">
        <v>6.1</v>
      </c>
      <c r="I289" s="81"/>
      <c r="J289" s="201">
        <f t="shared" si="80"/>
        <v>0</v>
      </c>
      <c r="K289" s="202"/>
      <c r="L289" s="203"/>
      <c r="M289" s="204" t="s">
        <v>1</v>
      </c>
      <c r="N289" s="205" t="s">
        <v>34</v>
      </c>
      <c r="O289" s="192">
        <v>0</v>
      </c>
      <c r="P289" s="192">
        <f t="shared" si="81"/>
        <v>0</v>
      </c>
      <c r="Q289" s="192">
        <v>0.0018</v>
      </c>
      <c r="R289" s="192">
        <f t="shared" si="82"/>
        <v>0.010979999999999998</v>
      </c>
      <c r="S289" s="192">
        <v>0</v>
      </c>
      <c r="T289" s="193">
        <f t="shared" si="83"/>
        <v>0</v>
      </c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R289" s="194" t="s">
        <v>267</v>
      </c>
      <c r="AT289" s="194" t="s">
        <v>193</v>
      </c>
      <c r="AU289" s="194" t="s">
        <v>79</v>
      </c>
      <c r="AY289" s="96" t="s">
        <v>138</v>
      </c>
      <c r="BE289" s="195">
        <f t="shared" si="84"/>
        <v>0</v>
      </c>
      <c r="BF289" s="195">
        <f t="shared" si="85"/>
        <v>0</v>
      </c>
      <c r="BG289" s="195">
        <f t="shared" si="86"/>
        <v>0</v>
      </c>
      <c r="BH289" s="195">
        <f t="shared" si="87"/>
        <v>0</v>
      </c>
      <c r="BI289" s="195">
        <f t="shared" si="88"/>
        <v>0</v>
      </c>
      <c r="BJ289" s="96" t="s">
        <v>77</v>
      </c>
      <c r="BK289" s="195">
        <f t="shared" si="89"/>
        <v>0</v>
      </c>
      <c r="BL289" s="96" t="s">
        <v>202</v>
      </c>
      <c r="BM289" s="194" t="s">
        <v>707</v>
      </c>
    </row>
    <row r="290" spans="1:65" s="106" customFormat="1" ht="16.5" customHeight="1">
      <c r="A290" s="103"/>
      <c r="B290" s="104"/>
      <c r="C290" s="183" t="s">
        <v>708</v>
      </c>
      <c r="D290" s="183" t="s">
        <v>140</v>
      </c>
      <c r="E290" s="184" t="s">
        <v>709</v>
      </c>
      <c r="F290" s="185" t="s">
        <v>710</v>
      </c>
      <c r="G290" s="186" t="s">
        <v>186</v>
      </c>
      <c r="H290" s="187">
        <v>14.46</v>
      </c>
      <c r="I290" s="80"/>
      <c r="J290" s="188">
        <f t="shared" si="80"/>
        <v>0</v>
      </c>
      <c r="K290" s="189"/>
      <c r="L290" s="104"/>
      <c r="M290" s="190" t="s">
        <v>1</v>
      </c>
      <c r="N290" s="191" t="s">
        <v>34</v>
      </c>
      <c r="O290" s="192">
        <v>0</v>
      </c>
      <c r="P290" s="192">
        <f t="shared" si="81"/>
        <v>0</v>
      </c>
      <c r="Q290" s="192">
        <v>0</v>
      </c>
      <c r="R290" s="192">
        <f t="shared" si="82"/>
        <v>0</v>
      </c>
      <c r="S290" s="192">
        <v>0</v>
      </c>
      <c r="T290" s="193">
        <f t="shared" si="83"/>
        <v>0</v>
      </c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R290" s="194" t="s">
        <v>202</v>
      </c>
      <c r="AT290" s="194" t="s">
        <v>140</v>
      </c>
      <c r="AU290" s="194" t="s">
        <v>79</v>
      </c>
      <c r="AY290" s="96" t="s">
        <v>138</v>
      </c>
      <c r="BE290" s="195">
        <f t="shared" si="84"/>
        <v>0</v>
      </c>
      <c r="BF290" s="195">
        <f t="shared" si="85"/>
        <v>0</v>
      </c>
      <c r="BG290" s="195">
        <f t="shared" si="86"/>
        <v>0</v>
      </c>
      <c r="BH290" s="195">
        <f t="shared" si="87"/>
        <v>0</v>
      </c>
      <c r="BI290" s="195">
        <f t="shared" si="88"/>
        <v>0</v>
      </c>
      <c r="BJ290" s="96" t="s">
        <v>77</v>
      </c>
      <c r="BK290" s="195">
        <f t="shared" si="89"/>
        <v>0</v>
      </c>
      <c r="BL290" s="96" t="s">
        <v>202</v>
      </c>
      <c r="BM290" s="194" t="s">
        <v>711</v>
      </c>
    </row>
    <row r="291" spans="1:65" s="106" customFormat="1" ht="21.75" customHeight="1">
      <c r="A291" s="103"/>
      <c r="B291" s="104"/>
      <c r="C291" s="183" t="s">
        <v>712</v>
      </c>
      <c r="D291" s="183" t="s">
        <v>140</v>
      </c>
      <c r="E291" s="184" t="s">
        <v>713</v>
      </c>
      <c r="F291" s="185" t="s">
        <v>714</v>
      </c>
      <c r="G291" s="186" t="s">
        <v>672</v>
      </c>
      <c r="H291" s="79"/>
      <c r="I291" s="80"/>
      <c r="J291" s="188">
        <f t="shared" si="80"/>
        <v>0</v>
      </c>
      <c r="K291" s="189"/>
      <c r="L291" s="104"/>
      <c r="M291" s="190" t="s">
        <v>1</v>
      </c>
      <c r="N291" s="191" t="s">
        <v>34</v>
      </c>
      <c r="O291" s="192">
        <v>0</v>
      </c>
      <c r="P291" s="192">
        <f t="shared" si="81"/>
        <v>0</v>
      </c>
      <c r="Q291" s="192">
        <v>0</v>
      </c>
      <c r="R291" s="192">
        <f t="shared" si="82"/>
        <v>0</v>
      </c>
      <c r="S291" s="192">
        <v>0</v>
      </c>
      <c r="T291" s="193">
        <f t="shared" si="83"/>
        <v>0</v>
      </c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R291" s="194" t="s">
        <v>202</v>
      </c>
      <c r="AT291" s="194" t="s">
        <v>140</v>
      </c>
      <c r="AU291" s="194" t="s">
        <v>79</v>
      </c>
      <c r="AY291" s="96" t="s">
        <v>138</v>
      </c>
      <c r="BE291" s="195">
        <f t="shared" si="84"/>
        <v>0</v>
      </c>
      <c r="BF291" s="195">
        <f t="shared" si="85"/>
        <v>0</v>
      </c>
      <c r="BG291" s="195">
        <f t="shared" si="86"/>
        <v>0</v>
      </c>
      <c r="BH291" s="195">
        <f t="shared" si="87"/>
        <v>0</v>
      </c>
      <c r="BI291" s="195">
        <f t="shared" si="88"/>
        <v>0</v>
      </c>
      <c r="BJ291" s="96" t="s">
        <v>77</v>
      </c>
      <c r="BK291" s="195">
        <f t="shared" si="89"/>
        <v>0</v>
      </c>
      <c r="BL291" s="96" t="s">
        <v>202</v>
      </c>
      <c r="BM291" s="194" t="s">
        <v>715</v>
      </c>
    </row>
    <row r="292" spans="2:63" s="170" customFormat="1" ht="22.9" customHeight="1">
      <c r="B292" s="171"/>
      <c r="D292" s="172" t="s">
        <v>68</v>
      </c>
      <c r="E292" s="181" t="s">
        <v>716</v>
      </c>
      <c r="F292" s="181" t="s">
        <v>717</v>
      </c>
      <c r="J292" s="182">
        <f>BK292</f>
        <v>0</v>
      </c>
      <c r="L292" s="171"/>
      <c r="M292" s="175"/>
      <c r="N292" s="176"/>
      <c r="O292" s="176"/>
      <c r="P292" s="177">
        <f>SUM(P293:P294)</f>
        <v>4.94475</v>
      </c>
      <c r="Q292" s="176"/>
      <c r="R292" s="177">
        <f>SUM(R293:R294)</f>
        <v>0.051015</v>
      </c>
      <c r="S292" s="176"/>
      <c r="T292" s="178">
        <f>SUM(T293:T294)</f>
        <v>0</v>
      </c>
      <c r="AR292" s="172" t="s">
        <v>79</v>
      </c>
      <c r="AT292" s="179" t="s">
        <v>68</v>
      </c>
      <c r="AU292" s="179" t="s">
        <v>77</v>
      </c>
      <c r="AY292" s="172" t="s">
        <v>138</v>
      </c>
      <c r="BK292" s="180">
        <f>SUM(BK293:BK294)</f>
        <v>0</v>
      </c>
    </row>
    <row r="293" spans="1:65" s="106" customFormat="1" ht="21.75" customHeight="1">
      <c r="A293" s="103"/>
      <c r="B293" s="104"/>
      <c r="C293" s="183" t="s">
        <v>718</v>
      </c>
      <c r="D293" s="183" t="s">
        <v>140</v>
      </c>
      <c r="E293" s="184" t="s">
        <v>719</v>
      </c>
      <c r="F293" s="185" t="s">
        <v>720</v>
      </c>
      <c r="G293" s="186" t="s">
        <v>264</v>
      </c>
      <c r="H293" s="187">
        <v>14.25</v>
      </c>
      <c r="I293" s="80"/>
      <c r="J293" s="188">
        <f>ROUND(I293*H293,2)</f>
        <v>0</v>
      </c>
      <c r="K293" s="189"/>
      <c r="L293" s="104"/>
      <c r="M293" s="190" t="s">
        <v>1</v>
      </c>
      <c r="N293" s="191" t="s">
        <v>34</v>
      </c>
      <c r="O293" s="192">
        <v>0.347</v>
      </c>
      <c r="P293" s="192">
        <f>O293*H293</f>
        <v>4.94475</v>
      </c>
      <c r="Q293" s="192">
        <v>0.00358</v>
      </c>
      <c r="R293" s="192">
        <f>Q293*H293</f>
        <v>0.051015</v>
      </c>
      <c r="S293" s="192">
        <v>0</v>
      </c>
      <c r="T293" s="193">
        <f>S293*H293</f>
        <v>0</v>
      </c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R293" s="194" t="s">
        <v>202</v>
      </c>
      <c r="AT293" s="194" t="s">
        <v>140</v>
      </c>
      <c r="AU293" s="194" t="s">
        <v>79</v>
      </c>
      <c r="AY293" s="96" t="s">
        <v>138</v>
      </c>
      <c r="BE293" s="195">
        <f>IF(N293="základní",J293,0)</f>
        <v>0</v>
      </c>
      <c r="BF293" s="195">
        <f>IF(N293="snížená",J293,0)</f>
        <v>0</v>
      </c>
      <c r="BG293" s="195">
        <f>IF(N293="zákl. přenesená",J293,0)</f>
        <v>0</v>
      </c>
      <c r="BH293" s="195">
        <f>IF(N293="sníž. přenesená",J293,0)</f>
        <v>0</v>
      </c>
      <c r="BI293" s="195">
        <f>IF(N293="nulová",J293,0)</f>
        <v>0</v>
      </c>
      <c r="BJ293" s="96" t="s">
        <v>77</v>
      </c>
      <c r="BK293" s="195">
        <f>ROUND(I293*H293,2)</f>
        <v>0</v>
      </c>
      <c r="BL293" s="96" t="s">
        <v>202</v>
      </c>
      <c r="BM293" s="194" t="s">
        <v>721</v>
      </c>
    </row>
    <row r="294" spans="1:65" s="106" customFormat="1" ht="21.75" customHeight="1">
      <c r="A294" s="103"/>
      <c r="B294" s="104"/>
      <c r="C294" s="183" t="s">
        <v>722</v>
      </c>
      <c r="D294" s="183" t="s">
        <v>140</v>
      </c>
      <c r="E294" s="184" t="s">
        <v>723</v>
      </c>
      <c r="F294" s="185" t="s">
        <v>724</v>
      </c>
      <c r="G294" s="186" t="s">
        <v>672</v>
      </c>
      <c r="H294" s="79"/>
      <c r="I294" s="80"/>
      <c r="J294" s="188">
        <f>ROUND(I294*H294,2)</f>
        <v>0</v>
      </c>
      <c r="K294" s="189"/>
      <c r="L294" s="104"/>
      <c r="M294" s="190" t="s">
        <v>1</v>
      </c>
      <c r="N294" s="191" t="s">
        <v>34</v>
      </c>
      <c r="O294" s="192">
        <v>0</v>
      </c>
      <c r="P294" s="192">
        <f>O294*H294</f>
        <v>0</v>
      </c>
      <c r="Q294" s="192">
        <v>0</v>
      </c>
      <c r="R294" s="192">
        <f>Q294*H294</f>
        <v>0</v>
      </c>
      <c r="S294" s="192">
        <v>0</v>
      </c>
      <c r="T294" s="193">
        <f>S294*H294</f>
        <v>0</v>
      </c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R294" s="194" t="s">
        <v>202</v>
      </c>
      <c r="AT294" s="194" t="s">
        <v>140</v>
      </c>
      <c r="AU294" s="194" t="s">
        <v>79</v>
      </c>
      <c r="AY294" s="96" t="s">
        <v>138</v>
      </c>
      <c r="BE294" s="195">
        <f>IF(N294="základní",J294,0)</f>
        <v>0</v>
      </c>
      <c r="BF294" s="195">
        <f>IF(N294="snížená",J294,0)</f>
        <v>0</v>
      </c>
      <c r="BG294" s="195">
        <f>IF(N294="zákl. přenesená",J294,0)</f>
        <v>0</v>
      </c>
      <c r="BH294" s="195">
        <f>IF(N294="sníž. přenesená",J294,0)</f>
        <v>0</v>
      </c>
      <c r="BI294" s="195">
        <f>IF(N294="nulová",J294,0)</f>
        <v>0</v>
      </c>
      <c r="BJ294" s="96" t="s">
        <v>77</v>
      </c>
      <c r="BK294" s="195">
        <f>ROUND(I294*H294,2)</f>
        <v>0</v>
      </c>
      <c r="BL294" s="96" t="s">
        <v>202</v>
      </c>
      <c r="BM294" s="194" t="s">
        <v>725</v>
      </c>
    </row>
    <row r="295" spans="2:63" s="170" customFormat="1" ht="22.9" customHeight="1">
      <c r="B295" s="171"/>
      <c r="D295" s="172" t="s">
        <v>68</v>
      </c>
      <c r="E295" s="181" t="s">
        <v>726</v>
      </c>
      <c r="F295" s="181" t="s">
        <v>727</v>
      </c>
      <c r="J295" s="182">
        <f>BK295</f>
        <v>0</v>
      </c>
      <c r="L295" s="171"/>
      <c r="M295" s="175"/>
      <c r="N295" s="176"/>
      <c r="O295" s="176"/>
      <c r="P295" s="177">
        <f>SUM(P296:P301)</f>
        <v>0</v>
      </c>
      <c r="Q295" s="176"/>
      <c r="R295" s="177">
        <f>SUM(R296:R301)</f>
        <v>0</v>
      </c>
      <c r="S295" s="176"/>
      <c r="T295" s="178">
        <f>SUM(T296:T301)</f>
        <v>0</v>
      </c>
      <c r="AR295" s="172" t="s">
        <v>79</v>
      </c>
      <c r="AT295" s="179" t="s">
        <v>68</v>
      </c>
      <c r="AU295" s="179" t="s">
        <v>77</v>
      </c>
      <c r="AY295" s="172" t="s">
        <v>138</v>
      </c>
      <c r="BK295" s="180">
        <f>SUM(BK296:BK301)</f>
        <v>0</v>
      </c>
    </row>
    <row r="296" spans="1:65" s="106" customFormat="1" ht="33" customHeight="1">
      <c r="A296" s="103"/>
      <c r="B296" s="104"/>
      <c r="C296" s="183" t="s">
        <v>728</v>
      </c>
      <c r="D296" s="183" t="s">
        <v>140</v>
      </c>
      <c r="E296" s="184" t="s">
        <v>729</v>
      </c>
      <c r="F296" s="185" t="s">
        <v>730</v>
      </c>
      <c r="G296" s="186" t="s">
        <v>278</v>
      </c>
      <c r="H296" s="187">
        <v>3</v>
      </c>
      <c r="I296" s="80"/>
      <c r="J296" s="188">
        <f aca="true" t="shared" si="90" ref="J296:J301">ROUND(I296*H296,2)</f>
        <v>0</v>
      </c>
      <c r="K296" s="189"/>
      <c r="L296" s="104"/>
      <c r="M296" s="190" t="s">
        <v>1</v>
      </c>
      <c r="N296" s="191" t="s">
        <v>34</v>
      </c>
      <c r="O296" s="192">
        <v>0</v>
      </c>
      <c r="P296" s="192">
        <f aca="true" t="shared" si="91" ref="P296:P301">O296*H296</f>
        <v>0</v>
      </c>
      <c r="Q296" s="192">
        <v>0</v>
      </c>
      <c r="R296" s="192">
        <f aca="true" t="shared" si="92" ref="R296:R301">Q296*H296</f>
        <v>0</v>
      </c>
      <c r="S296" s="192">
        <v>0</v>
      </c>
      <c r="T296" s="193">
        <f aca="true" t="shared" si="93" ref="T296:T301">S296*H296</f>
        <v>0</v>
      </c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R296" s="194" t="s">
        <v>202</v>
      </c>
      <c r="AT296" s="194" t="s">
        <v>140</v>
      </c>
      <c r="AU296" s="194" t="s">
        <v>79</v>
      </c>
      <c r="AY296" s="96" t="s">
        <v>138</v>
      </c>
      <c r="BE296" s="195">
        <f aca="true" t="shared" si="94" ref="BE296:BE301">IF(N296="základní",J296,0)</f>
        <v>0</v>
      </c>
      <c r="BF296" s="195">
        <f aca="true" t="shared" si="95" ref="BF296:BF301">IF(N296="snížená",J296,0)</f>
        <v>0</v>
      </c>
      <c r="BG296" s="195">
        <f aca="true" t="shared" si="96" ref="BG296:BG301">IF(N296="zákl. přenesená",J296,0)</f>
        <v>0</v>
      </c>
      <c r="BH296" s="195">
        <f aca="true" t="shared" si="97" ref="BH296:BH301">IF(N296="sníž. přenesená",J296,0)</f>
        <v>0</v>
      </c>
      <c r="BI296" s="195">
        <f aca="true" t="shared" si="98" ref="BI296:BI301">IF(N296="nulová",J296,0)</f>
        <v>0</v>
      </c>
      <c r="BJ296" s="96" t="s">
        <v>77</v>
      </c>
      <c r="BK296" s="195">
        <f aca="true" t="shared" si="99" ref="BK296:BK301">ROUND(I296*H296,2)</f>
        <v>0</v>
      </c>
      <c r="BL296" s="96" t="s">
        <v>202</v>
      </c>
      <c r="BM296" s="194" t="s">
        <v>731</v>
      </c>
    </row>
    <row r="297" spans="1:65" s="106" customFormat="1" ht="33" customHeight="1">
      <c r="A297" s="103"/>
      <c r="B297" s="104"/>
      <c r="C297" s="183" t="s">
        <v>732</v>
      </c>
      <c r="D297" s="183" t="s">
        <v>140</v>
      </c>
      <c r="E297" s="184" t="s">
        <v>733</v>
      </c>
      <c r="F297" s="185" t="s">
        <v>734</v>
      </c>
      <c r="G297" s="186" t="s">
        <v>278</v>
      </c>
      <c r="H297" s="187">
        <v>2</v>
      </c>
      <c r="I297" s="80"/>
      <c r="J297" s="188">
        <f t="shared" si="90"/>
        <v>0</v>
      </c>
      <c r="K297" s="189"/>
      <c r="L297" s="104"/>
      <c r="M297" s="190" t="s">
        <v>1</v>
      </c>
      <c r="N297" s="191" t="s">
        <v>34</v>
      </c>
      <c r="O297" s="192">
        <v>0</v>
      </c>
      <c r="P297" s="192">
        <f t="shared" si="91"/>
        <v>0</v>
      </c>
      <c r="Q297" s="192">
        <v>0</v>
      </c>
      <c r="R297" s="192">
        <f t="shared" si="92"/>
        <v>0</v>
      </c>
      <c r="S297" s="192">
        <v>0</v>
      </c>
      <c r="T297" s="193">
        <f t="shared" si="93"/>
        <v>0</v>
      </c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R297" s="194" t="s">
        <v>202</v>
      </c>
      <c r="AT297" s="194" t="s">
        <v>140</v>
      </c>
      <c r="AU297" s="194" t="s">
        <v>79</v>
      </c>
      <c r="AY297" s="96" t="s">
        <v>138</v>
      </c>
      <c r="BE297" s="195">
        <f t="shared" si="94"/>
        <v>0</v>
      </c>
      <c r="BF297" s="195">
        <f t="shared" si="95"/>
        <v>0</v>
      </c>
      <c r="BG297" s="195">
        <f t="shared" si="96"/>
        <v>0</v>
      </c>
      <c r="BH297" s="195">
        <f t="shared" si="97"/>
        <v>0</v>
      </c>
      <c r="BI297" s="195">
        <f t="shared" si="98"/>
        <v>0</v>
      </c>
      <c r="BJ297" s="96" t="s">
        <v>77</v>
      </c>
      <c r="BK297" s="195">
        <f t="shared" si="99"/>
        <v>0</v>
      </c>
      <c r="BL297" s="96" t="s">
        <v>202</v>
      </c>
      <c r="BM297" s="194" t="s">
        <v>735</v>
      </c>
    </row>
    <row r="298" spans="1:65" s="106" customFormat="1" ht="33" customHeight="1">
      <c r="A298" s="103"/>
      <c r="B298" s="104"/>
      <c r="C298" s="183" t="s">
        <v>736</v>
      </c>
      <c r="D298" s="183" t="s">
        <v>140</v>
      </c>
      <c r="E298" s="184" t="s">
        <v>737</v>
      </c>
      <c r="F298" s="185" t="s">
        <v>738</v>
      </c>
      <c r="G298" s="186" t="s">
        <v>278</v>
      </c>
      <c r="H298" s="187">
        <v>1</v>
      </c>
      <c r="I298" s="80"/>
      <c r="J298" s="188">
        <f t="shared" si="90"/>
        <v>0</v>
      </c>
      <c r="K298" s="189"/>
      <c r="L298" s="104"/>
      <c r="M298" s="190" t="s">
        <v>1</v>
      </c>
      <c r="N298" s="191" t="s">
        <v>34</v>
      </c>
      <c r="O298" s="192">
        <v>0</v>
      </c>
      <c r="P298" s="192">
        <f t="shared" si="91"/>
        <v>0</v>
      </c>
      <c r="Q298" s="192">
        <v>0</v>
      </c>
      <c r="R298" s="192">
        <f t="shared" si="92"/>
        <v>0</v>
      </c>
      <c r="S298" s="192">
        <v>0</v>
      </c>
      <c r="T298" s="193">
        <f t="shared" si="93"/>
        <v>0</v>
      </c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R298" s="194" t="s">
        <v>202</v>
      </c>
      <c r="AT298" s="194" t="s">
        <v>140</v>
      </c>
      <c r="AU298" s="194" t="s">
        <v>79</v>
      </c>
      <c r="AY298" s="96" t="s">
        <v>138</v>
      </c>
      <c r="BE298" s="195">
        <f t="shared" si="94"/>
        <v>0</v>
      </c>
      <c r="BF298" s="195">
        <f t="shared" si="95"/>
        <v>0</v>
      </c>
      <c r="BG298" s="195">
        <f t="shared" si="96"/>
        <v>0</v>
      </c>
      <c r="BH298" s="195">
        <f t="shared" si="97"/>
        <v>0</v>
      </c>
      <c r="BI298" s="195">
        <f t="shared" si="98"/>
        <v>0</v>
      </c>
      <c r="BJ298" s="96" t="s">
        <v>77</v>
      </c>
      <c r="BK298" s="195">
        <f t="shared" si="99"/>
        <v>0</v>
      </c>
      <c r="BL298" s="96" t="s">
        <v>202</v>
      </c>
      <c r="BM298" s="194" t="s">
        <v>739</v>
      </c>
    </row>
    <row r="299" spans="1:65" s="106" customFormat="1" ht="33" customHeight="1">
      <c r="A299" s="103"/>
      <c r="B299" s="104"/>
      <c r="C299" s="183" t="s">
        <v>740</v>
      </c>
      <c r="D299" s="183" t="s">
        <v>140</v>
      </c>
      <c r="E299" s="184" t="s">
        <v>741</v>
      </c>
      <c r="F299" s="185" t="s">
        <v>742</v>
      </c>
      <c r="G299" s="186" t="s">
        <v>278</v>
      </c>
      <c r="H299" s="187">
        <v>3</v>
      </c>
      <c r="I299" s="80"/>
      <c r="J299" s="188">
        <f t="shared" si="90"/>
        <v>0</v>
      </c>
      <c r="K299" s="189"/>
      <c r="L299" s="104"/>
      <c r="M299" s="190" t="s">
        <v>1</v>
      </c>
      <c r="N299" s="191" t="s">
        <v>34</v>
      </c>
      <c r="O299" s="192">
        <v>0</v>
      </c>
      <c r="P299" s="192">
        <f t="shared" si="91"/>
        <v>0</v>
      </c>
      <c r="Q299" s="192">
        <v>0</v>
      </c>
      <c r="R299" s="192">
        <f t="shared" si="92"/>
        <v>0</v>
      </c>
      <c r="S299" s="192">
        <v>0</v>
      </c>
      <c r="T299" s="193">
        <f t="shared" si="93"/>
        <v>0</v>
      </c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R299" s="194" t="s">
        <v>202</v>
      </c>
      <c r="AT299" s="194" t="s">
        <v>140</v>
      </c>
      <c r="AU299" s="194" t="s">
        <v>79</v>
      </c>
      <c r="AY299" s="96" t="s">
        <v>138</v>
      </c>
      <c r="BE299" s="195">
        <f t="shared" si="94"/>
        <v>0</v>
      </c>
      <c r="BF299" s="195">
        <f t="shared" si="95"/>
        <v>0</v>
      </c>
      <c r="BG299" s="195">
        <f t="shared" si="96"/>
        <v>0</v>
      </c>
      <c r="BH299" s="195">
        <f t="shared" si="97"/>
        <v>0</v>
      </c>
      <c r="BI299" s="195">
        <f t="shared" si="98"/>
        <v>0</v>
      </c>
      <c r="BJ299" s="96" t="s">
        <v>77</v>
      </c>
      <c r="BK299" s="195">
        <f t="shared" si="99"/>
        <v>0</v>
      </c>
      <c r="BL299" s="96" t="s">
        <v>202</v>
      </c>
      <c r="BM299" s="194" t="s">
        <v>743</v>
      </c>
    </row>
    <row r="300" spans="1:65" s="106" customFormat="1" ht="21.75" customHeight="1">
      <c r="A300" s="103"/>
      <c r="B300" s="104"/>
      <c r="C300" s="183" t="s">
        <v>744</v>
      </c>
      <c r="D300" s="183" t="s">
        <v>140</v>
      </c>
      <c r="E300" s="184" t="s">
        <v>745</v>
      </c>
      <c r="F300" s="185" t="s">
        <v>746</v>
      </c>
      <c r="G300" s="186" t="s">
        <v>264</v>
      </c>
      <c r="H300" s="187">
        <v>5.22</v>
      </c>
      <c r="I300" s="80"/>
      <c r="J300" s="188">
        <f t="shared" si="90"/>
        <v>0</v>
      </c>
      <c r="K300" s="189"/>
      <c r="L300" s="104"/>
      <c r="M300" s="190" t="s">
        <v>1</v>
      </c>
      <c r="N300" s="191" t="s">
        <v>34</v>
      </c>
      <c r="O300" s="192">
        <v>0</v>
      </c>
      <c r="P300" s="192">
        <f t="shared" si="91"/>
        <v>0</v>
      </c>
      <c r="Q300" s="192">
        <v>0</v>
      </c>
      <c r="R300" s="192">
        <f t="shared" si="92"/>
        <v>0</v>
      </c>
      <c r="S300" s="192">
        <v>0</v>
      </c>
      <c r="T300" s="193">
        <f t="shared" si="93"/>
        <v>0</v>
      </c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R300" s="194" t="s">
        <v>202</v>
      </c>
      <c r="AT300" s="194" t="s">
        <v>140</v>
      </c>
      <c r="AU300" s="194" t="s">
        <v>79</v>
      </c>
      <c r="AY300" s="96" t="s">
        <v>138</v>
      </c>
      <c r="BE300" s="195">
        <f t="shared" si="94"/>
        <v>0</v>
      </c>
      <c r="BF300" s="195">
        <f t="shared" si="95"/>
        <v>0</v>
      </c>
      <c r="BG300" s="195">
        <f t="shared" si="96"/>
        <v>0</v>
      </c>
      <c r="BH300" s="195">
        <f t="shared" si="97"/>
        <v>0</v>
      </c>
      <c r="BI300" s="195">
        <f t="shared" si="98"/>
        <v>0</v>
      </c>
      <c r="BJ300" s="96" t="s">
        <v>77</v>
      </c>
      <c r="BK300" s="195">
        <f t="shared" si="99"/>
        <v>0</v>
      </c>
      <c r="BL300" s="96" t="s">
        <v>202</v>
      </c>
      <c r="BM300" s="194" t="s">
        <v>747</v>
      </c>
    </row>
    <row r="301" spans="1:65" s="106" customFormat="1" ht="21.75" customHeight="1">
      <c r="A301" s="103"/>
      <c r="B301" s="104"/>
      <c r="C301" s="183" t="s">
        <v>748</v>
      </c>
      <c r="D301" s="183" t="s">
        <v>140</v>
      </c>
      <c r="E301" s="184" t="s">
        <v>749</v>
      </c>
      <c r="F301" s="185" t="s">
        <v>750</v>
      </c>
      <c r="G301" s="186" t="s">
        <v>672</v>
      </c>
      <c r="H301" s="79"/>
      <c r="I301" s="80"/>
      <c r="J301" s="188">
        <f t="shared" si="90"/>
        <v>0</v>
      </c>
      <c r="K301" s="189"/>
      <c r="L301" s="104"/>
      <c r="M301" s="190" t="s">
        <v>1</v>
      </c>
      <c r="N301" s="191" t="s">
        <v>34</v>
      </c>
      <c r="O301" s="192">
        <v>0</v>
      </c>
      <c r="P301" s="192">
        <f t="shared" si="91"/>
        <v>0</v>
      </c>
      <c r="Q301" s="192">
        <v>0</v>
      </c>
      <c r="R301" s="192">
        <f t="shared" si="92"/>
        <v>0</v>
      </c>
      <c r="S301" s="192">
        <v>0</v>
      </c>
      <c r="T301" s="193">
        <f t="shared" si="93"/>
        <v>0</v>
      </c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R301" s="194" t="s">
        <v>202</v>
      </c>
      <c r="AT301" s="194" t="s">
        <v>140</v>
      </c>
      <c r="AU301" s="194" t="s">
        <v>79</v>
      </c>
      <c r="AY301" s="96" t="s">
        <v>138</v>
      </c>
      <c r="BE301" s="195">
        <f t="shared" si="94"/>
        <v>0</v>
      </c>
      <c r="BF301" s="195">
        <f t="shared" si="95"/>
        <v>0</v>
      </c>
      <c r="BG301" s="195">
        <f t="shared" si="96"/>
        <v>0</v>
      </c>
      <c r="BH301" s="195">
        <f t="shared" si="97"/>
        <v>0</v>
      </c>
      <c r="BI301" s="195">
        <f t="shared" si="98"/>
        <v>0</v>
      </c>
      <c r="BJ301" s="96" t="s">
        <v>77</v>
      </c>
      <c r="BK301" s="195">
        <f t="shared" si="99"/>
        <v>0</v>
      </c>
      <c r="BL301" s="96" t="s">
        <v>202</v>
      </c>
      <c r="BM301" s="194" t="s">
        <v>751</v>
      </c>
    </row>
    <row r="302" spans="2:63" s="170" customFormat="1" ht="22.9" customHeight="1">
      <c r="B302" s="171"/>
      <c r="D302" s="172" t="s">
        <v>68</v>
      </c>
      <c r="E302" s="181" t="s">
        <v>752</v>
      </c>
      <c r="F302" s="181" t="s">
        <v>753</v>
      </c>
      <c r="J302" s="182">
        <f>BK302</f>
        <v>0</v>
      </c>
      <c r="L302" s="171"/>
      <c r="M302" s="175"/>
      <c r="N302" s="176"/>
      <c r="O302" s="176"/>
      <c r="P302" s="177">
        <f>SUM(P303:P308)</f>
        <v>0</v>
      </c>
      <c r="Q302" s="176"/>
      <c r="R302" s="177">
        <f>SUM(R303:R308)</f>
        <v>0</v>
      </c>
      <c r="S302" s="176"/>
      <c r="T302" s="178">
        <f>SUM(T303:T308)</f>
        <v>0</v>
      </c>
      <c r="AR302" s="172" t="s">
        <v>79</v>
      </c>
      <c r="AT302" s="179" t="s">
        <v>68</v>
      </c>
      <c r="AU302" s="179" t="s">
        <v>77</v>
      </c>
      <c r="AY302" s="172" t="s">
        <v>138</v>
      </c>
      <c r="BK302" s="180">
        <f>SUM(BK303:BK308)</f>
        <v>0</v>
      </c>
    </row>
    <row r="303" spans="1:65" s="106" customFormat="1" ht="21.75" customHeight="1">
      <c r="A303" s="103"/>
      <c r="B303" s="104"/>
      <c r="C303" s="183" t="s">
        <v>754</v>
      </c>
      <c r="D303" s="183" t="s">
        <v>140</v>
      </c>
      <c r="E303" s="184" t="s">
        <v>755</v>
      </c>
      <c r="F303" s="185" t="s">
        <v>756</v>
      </c>
      <c r="G303" s="186" t="s">
        <v>264</v>
      </c>
      <c r="H303" s="187">
        <v>7.01</v>
      </c>
      <c r="I303" s="80"/>
      <c r="J303" s="188">
        <f aca="true" t="shared" si="100" ref="J303:J308">ROUND(I303*H303,2)</f>
        <v>0</v>
      </c>
      <c r="K303" s="189"/>
      <c r="L303" s="104"/>
      <c r="M303" s="190" t="s">
        <v>1</v>
      </c>
      <c r="N303" s="191" t="s">
        <v>34</v>
      </c>
      <c r="O303" s="192">
        <v>0</v>
      </c>
      <c r="P303" s="192">
        <f aca="true" t="shared" si="101" ref="P303:P308">O303*H303</f>
        <v>0</v>
      </c>
      <c r="Q303" s="192">
        <v>0</v>
      </c>
      <c r="R303" s="192">
        <f aca="true" t="shared" si="102" ref="R303:R308">Q303*H303</f>
        <v>0</v>
      </c>
      <c r="S303" s="192">
        <v>0</v>
      </c>
      <c r="T303" s="193">
        <f aca="true" t="shared" si="103" ref="T303:T308">S303*H303</f>
        <v>0</v>
      </c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R303" s="194" t="s">
        <v>202</v>
      </c>
      <c r="AT303" s="194" t="s">
        <v>140</v>
      </c>
      <c r="AU303" s="194" t="s">
        <v>79</v>
      </c>
      <c r="AY303" s="96" t="s">
        <v>138</v>
      </c>
      <c r="BE303" s="195">
        <f aca="true" t="shared" si="104" ref="BE303:BE308">IF(N303="základní",J303,0)</f>
        <v>0</v>
      </c>
      <c r="BF303" s="195">
        <f aca="true" t="shared" si="105" ref="BF303:BF308">IF(N303="snížená",J303,0)</f>
        <v>0</v>
      </c>
      <c r="BG303" s="195">
        <f aca="true" t="shared" si="106" ref="BG303:BG308">IF(N303="zákl. přenesená",J303,0)</f>
        <v>0</v>
      </c>
      <c r="BH303" s="195">
        <f aca="true" t="shared" si="107" ref="BH303:BH308">IF(N303="sníž. přenesená",J303,0)</f>
        <v>0</v>
      </c>
      <c r="BI303" s="195">
        <f aca="true" t="shared" si="108" ref="BI303:BI308">IF(N303="nulová",J303,0)</f>
        <v>0</v>
      </c>
      <c r="BJ303" s="96" t="s">
        <v>77</v>
      </c>
      <c r="BK303" s="195">
        <f aca="true" t="shared" si="109" ref="BK303:BK308">ROUND(I303*H303,2)</f>
        <v>0</v>
      </c>
      <c r="BL303" s="96" t="s">
        <v>202</v>
      </c>
      <c r="BM303" s="194" t="s">
        <v>757</v>
      </c>
    </row>
    <row r="304" spans="1:65" s="106" customFormat="1" ht="21.75" customHeight="1">
      <c r="A304" s="103"/>
      <c r="B304" s="104"/>
      <c r="C304" s="183" t="s">
        <v>758</v>
      </c>
      <c r="D304" s="183" t="s">
        <v>140</v>
      </c>
      <c r="E304" s="184" t="s">
        <v>759</v>
      </c>
      <c r="F304" s="185" t="s">
        <v>760</v>
      </c>
      <c r="G304" s="186" t="s">
        <v>278</v>
      </c>
      <c r="H304" s="187">
        <v>1</v>
      </c>
      <c r="I304" s="80"/>
      <c r="J304" s="188">
        <f t="shared" si="100"/>
        <v>0</v>
      </c>
      <c r="K304" s="189"/>
      <c r="L304" s="104"/>
      <c r="M304" s="190" t="s">
        <v>1</v>
      </c>
      <c r="N304" s="191" t="s">
        <v>34</v>
      </c>
      <c r="O304" s="192">
        <v>0</v>
      </c>
      <c r="P304" s="192">
        <f t="shared" si="101"/>
        <v>0</v>
      </c>
      <c r="Q304" s="192">
        <v>0</v>
      </c>
      <c r="R304" s="192">
        <f t="shared" si="102"/>
        <v>0</v>
      </c>
      <c r="S304" s="192">
        <v>0</v>
      </c>
      <c r="T304" s="193">
        <f t="shared" si="103"/>
        <v>0</v>
      </c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R304" s="194" t="s">
        <v>202</v>
      </c>
      <c r="AT304" s="194" t="s">
        <v>140</v>
      </c>
      <c r="AU304" s="194" t="s">
        <v>79</v>
      </c>
      <c r="AY304" s="96" t="s">
        <v>138</v>
      </c>
      <c r="BE304" s="195">
        <f t="shared" si="104"/>
        <v>0</v>
      </c>
      <c r="BF304" s="195">
        <f t="shared" si="105"/>
        <v>0</v>
      </c>
      <c r="BG304" s="195">
        <f t="shared" si="106"/>
        <v>0</v>
      </c>
      <c r="BH304" s="195">
        <f t="shared" si="107"/>
        <v>0</v>
      </c>
      <c r="BI304" s="195">
        <f t="shared" si="108"/>
        <v>0</v>
      </c>
      <c r="BJ304" s="96" t="s">
        <v>77</v>
      </c>
      <c r="BK304" s="195">
        <f t="shared" si="109"/>
        <v>0</v>
      </c>
      <c r="BL304" s="96" t="s">
        <v>202</v>
      </c>
      <c r="BM304" s="194" t="s">
        <v>761</v>
      </c>
    </row>
    <row r="305" spans="1:65" s="106" customFormat="1" ht="21.75" customHeight="1">
      <c r="A305" s="103"/>
      <c r="B305" s="104"/>
      <c r="C305" s="183" t="s">
        <v>762</v>
      </c>
      <c r="D305" s="183" t="s">
        <v>140</v>
      </c>
      <c r="E305" s="184" t="s">
        <v>763</v>
      </c>
      <c r="F305" s="185" t="s">
        <v>764</v>
      </c>
      <c r="G305" s="186" t="s">
        <v>278</v>
      </c>
      <c r="H305" s="187">
        <v>1</v>
      </c>
      <c r="I305" s="80"/>
      <c r="J305" s="188">
        <f t="shared" si="100"/>
        <v>0</v>
      </c>
      <c r="K305" s="189"/>
      <c r="L305" s="104"/>
      <c r="M305" s="190" t="s">
        <v>1</v>
      </c>
      <c r="N305" s="191" t="s">
        <v>34</v>
      </c>
      <c r="O305" s="192">
        <v>0</v>
      </c>
      <c r="P305" s="192">
        <f t="shared" si="101"/>
        <v>0</v>
      </c>
      <c r="Q305" s="192">
        <v>0</v>
      </c>
      <c r="R305" s="192">
        <f t="shared" si="102"/>
        <v>0</v>
      </c>
      <c r="S305" s="192">
        <v>0</v>
      </c>
      <c r="T305" s="193">
        <f t="shared" si="103"/>
        <v>0</v>
      </c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R305" s="194" t="s">
        <v>202</v>
      </c>
      <c r="AT305" s="194" t="s">
        <v>140</v>
      </c>
      <c r="AU305" s="194" t="s">
        <v>79</v>
      </c>
      <c r="AY305" s="96" t="s">
        <v>138</v>
      </c>
      <c r="BE305" s="195">
        <f t="shared" si="104"/>
        <v>0</v>
      </c>
      <c r="BF305" s="195">
        <f t="shared" si="105"/>
        <v>0</v>
      </c>
      <c r="BG305" s="195">
        <f t="shared" si="106"/>
        <v>0</v>
      </c>
      <c r="BH305" s="195">
        <f t="shared" si="107"/>
        <v>0</v>
      </c>
      <c r="BI305" s="195">
        <f t="shared" si="108"/>
        <v>0</v>
      </c>
      <c r="BJ305" s="96" t="s">
        <v>77</v>
      </c>
      <c r="BK305" s="195">
        <f t="shared" si="109"/>
        <v>0</v>
      </c>
      <c r="BL305" s="96" t="s">
        <v>202</v>
      </c>
      <c r="BM305" s="194" t="s">
        <v>765</v>
      </c>
    </row>
    <row r="306" spans="1:65" s="106" customFormat="1" ht="16.5" customHeight="1">
      <c r="A306" s="103"/>
      <c r="B306" s="104"/>
      <c r="C306" s="183" t="s">
        <v>766</v>
      </c>
      <c r="D306" s="183" t="s">
        <v>140</v>
      </c>
      <c r="E306" s="184" t="s">
        <v>767</v>
      </c>
      <c r="F306" s="185" t="s">
        <v>768</v>
      </c>
      <c r="G306" s="186" t="s">
        <v>264</v>
      </c>
      <c r="H306" s="187">
        <v>3</v>
      </c>
      <c r="I306" s="80"/>
      <c r="J306" s="188">
        <f t="shared" si="100"/>
        <v>0</v>
      </c>
      <c r="K306" s="189"/>
      <c r="L306" s="104"/>
      <c r="M306" s="190" t="s">
        <v>1</v>
      </c>
      <c r="N306" s="191" t="s">
        <v>34</v>
      </c>
      <c r="O306" s="192">
        <v>0</v>
      </c>
      <c r="P306" s="192">
        <f t="shared" si="101"/>
        <v>0</v>
      </c>
      <c r="Q306" s="192">
        <v>0</v>
      </c>
      <c r="R306" s="192">
        <f t="shared" si="102"/>
        <v>0</v>
      </c>
      <c r="S306" s="192">
        <v>0</v>
      </c>
      <c r="T306" s="193">
        <f t="shared" si="103"/>
        <v>0</v>
      </c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R306" s="194" t="s">
        <v>202</v>
      </c>
      <c r="AT306" s="194" t="s">
        <v>140</v>
      </c>
      <c r="AU306" s="194" t="s">
        <v>79</v>
      </c>
      <c r="AY306" s="96" t="s">
        <v>138</v>
      </c>
      <c r="BE306" s="195">
        <f t="shared" si="104"/>
        <v>0</v>
      </c>
      <c r="BF306" s="195">
        <f t="shared" si="105"/>
        <v>0</v>
      </c>
      <c r="BG306" s="195">
        <f t="shared" si="106"/>
        <v>0</v>
      </c>
      <c r="BH306" s="195">
        <f t="shared" si="107"/>
        <v>0</v>
      </c>
      <c r="BI306" s="195">
        <f t="shared" si="108"/>
        <v>0</v>
      </c>
      <c r="BJ306" s="96" t="s">
        <v>77</v>
      </c>
      <c r="BK306" s="195">
        <f t="shared" si="109"/>
        <v>0</v>
      </c>
      <c r="BL306" s="96" t="s">
        <v>202</v>
      </c>
      <c r="BM306" s="194" t="s">
        <v>769</v>
      </c>
    </row>
    <row r="307" spans="1:65" s="106" customFormat="1" ht="21.75" customHeight="1">
      <c r="A307" s="103"/>
      <c r="B307" s="104"/>
      <c r="C307" s="183" t="s">
        <v>770</v>
      </c>
      <c r="D307" s="183" t="s">
        <v>140</v>
      </c>
      <c r="E307" s="184" t="s">
        <v>771</v>
      </c>
      <c r="F307" s="185" t="s">
        <v>772</v>
      </c>
      <c r="G307" s="186" t="s">
        <v>186</v>
      </c>
      <c r="H307" s="187">
        <v>14.46</v>
      </c>
      <c r="I307" s="80"/>
      <c r="J307" s="188">
        <f t="shared" si="100"/>
        <v>0</v>
      </c>
      <c r="K307" s="189"/>
      <c r="L307" s="104"/>
      <c r="M307" s="190" t="s">
        <v>1</v>
      </c>
      <c r="N307" s="191" t="s">
        <v>34</v>
      </c>
      <c r="O307" s="192">
        <v>0</v>
      </c>
      <c r="P307" s="192">
        <f t="shared" si="101"/>
        <v>0</v>
      </c>
      <c r="Q307" s="192">
        <v>0</v>
      </c>
      <c r="R307" s="192">
        <f t="shared" si="102"/>
        <v>0</v>
      </c>
      <c r="S307" s="192">
        <v>0</v>
      </c>
      <c r="T307" s="193">
        <f t="shared" si="103"/>
        <v>0</v>
      </c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R307" s="194" t="s">
        <v>202</v>
      </c>
      <c r="AT307" s="194" t="s">
        <v>140</v>
      </c>
      <c r="AU307" s="194" t="s">
        <v>79</v>
      </c>
      <c r="AY307" s="96" t="s">
        <v>138</v>
      </c>
      <c r="BE307" s="195">
        <f t="shared" si="104"/>
        <v>0</v>
      </c>
      <c r="BF307" s="195">
        <f t="shared" si="105"/>
        <v>0</v>
      </c>
      <c r="BG307" s="195">
        <f t="shared" si="106"/>
        <v>0</v>
      </c>
      <c r="BH307" s="195">
        <f t="shared" si="107"/>
        <v>0</v>
      </c>
      <c r="BI307" s="195">
        <f t="shared" si="108"/>
        <v>0</v>
      </c>
      <c r="BJ307" s="96" t="s">
        <v>77</v>
      </c>
      <c r="BK307" s="195">
        <f t="shared" si="109"/>
        <v>0</v>
      </c>
      <c r="BL307" s="96" t="s">
        <v>202</v>
      </c>
      <c r="BM307" s="194" t="s">
        <v>773</v>
      </c>
    </row>
    <row r="308" spans="1:65" s="106" customFormat="1" ht="21.75" customHeight="1">
      <c r="A308" s="103"/>
      <c r="B308" s="104"/>
      <c r="C308" s="183" t="s">
        <v>774</v>
      </c>
      <c r="D308" s="183" t="s">
        <v>140</v>
      </c>
      <c r="E308" s="184" t="s">
        <v>775</v>
      </c>
      <c r="F308" s="185" t="s">
        <v>776</v>
      </c>
      <c r="G308" s="186" t="s">
        <v>672</v>
      </c>
      <c r="H308" s="79"/>
      <c r="I308" s="80"/>
      <c r="J308" s="188">
        <f t="shared" si="100"/>
        <v>0</v>
      </c>
      <c r="K308" s="189"/>
      <c r="L308" s="104"/>
      <c r="M308" s="190" t="s">
        <v>1</v>
      </c>
      <c r="N308" s="191" t="s">
        <v>34</v>
      </c>
      <c r="O308" s="192">
        <v>0</v>
      </c>
      <c r="P308" s="192">
        <f t="shared" si="101"/>
        <v>0</v>
      </c>
      <c r="Q308" s="192">
        <v>0</v>
      </c>
      <c r="R308" s="192">
        <f t="shared" si="102"/>
        <v>0</v>
      </c>
      <c r="S308" s="192">
        <v>0</v>
      </c>
      <c r="T308" s="193">
        <f t="shared" si="103"/>
        <v>0</v>
      </c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R308" s="194" t="s">
        <v>202</v>
      </c>
      <c r="AT308" s="194" t="s">
        <v>140</v>
      </c>
      <c r="AU308" s="194" t="s">
        <v>79</v>
      </c>
      <c r="AY308" s="96" t="s">
        <v>138</v>
      </c>
      <c r="BE308" s="195">
        <f t="shared" si="104"/>
        <v>0</v>
      </c>
      <c r="BF308" s="195">
        <f t="shared" si="105"/>
        <v>0</v>
      </c>
      <c r="BG308" s="195">
        <f t="shared" si="106"/>
        <v>0</v>
      </c>
      <c r="BH308" s="195">
        <f t="shared" si="107"/>
        <v>0</v>
      </c>
      <c r="BI308" s="195">
        <f t="shared" si="108"/>
        <v>0</v>
      </c>
      <c r="BJ308" s="96" t="s">
        <v>77</v>
      </c>
      <c r="BK308" s="195">
        <f t="shared" si="109"/>
        <v>0</v>
      </c>
      <c r="BL308" s="96" t="s">
        <v>202</v>
      </c>
      <c r="BM308" s="194" t="s">
        <v>777</v>
      </c>
    </row>
    <row r="309" spans="2:63" s="170" customFormat="1" ht="22.9" customHeight="1">
      <c r="B309" s="171"/>
      <c r="D309" s="172" t="s">
        <v>68</v>
      </c>
      <c r="E309" s="181" t="s">
        <v>778</v>
      </c>
      <c r="F309" s="181" t="s">
        <v>779</v>
      </c>
      <c r="J309" s="182">
        <f>BK309</f>
        <v>0</v>
      </c>
      <c r="L309" s="171"/>
      <c r="M309" s="175"/>
      <c r="N309" s="176"/>
      <c r="O309" s="176"/>
      <c r="P309" s="177">
        <f>SUM(P310:P321)</f>
        <v>19.36943</v>
      </c>
      <c r="Q309" s="176"/>
      <c r="R309" s="177">
        <f>SUM(R310:R321)</f>
        <v>0.21069580000000002</v>
      </c>
      <c r="S309" s="176"/>
      <c r="T309" s="178">
        <f>SUM(T310:T321)</f>
        <v>0</v>
      </c>
      <c r="AR309" s="172" t="s">
        <v>79</v>
      </c>
      <c r="AT309" s="179" t="s">
        <v>68</v>
      </c>
      <c r="AU309" s="179" t="s">
        <v>77</v>
      </c>
      <c r="AY309" s="172" t="s">
        <v>138</v>
      </c>
      <c r="BK309" s="180">
        <f>SUM(BK310:BK321)</f>
        <v>0</v>
      </c>
    </row>
    <row r="310" spans="1:65" s="106" customFormat="1" ht="16.5" customHeight="1">
      <c r="A310" s="103"/>
      <c r="B310" s="104"/>
      <c r="C310" s="183" t="s">
        <v>780</v>
      </c>
      <c r="D310" s="183" t="s">
        <v>140</v>
      </c>
      <c r="E310" s="184" t="s">
        <v>781</v>
      </c>
      <c r="F310" s="185" t="s">
        <v>782</v>
      </c>
      <c r="G310" s="186" t="s">
        <v>186</v>
      </c>
      <c r="H310" s="187">
        <v>17.61</v>
      </c>
      <c r="I310" s="80"/>
      <c r="J310" s="188">
        <f aca="true" t="shared" si="110" ref="J310:J321">ROUND(I310*H310,2)</f>
        <v>0</v>
      </c>
      <c r="K310" s="189"/>
      <c r="L310" s="104"/>
      <c r="M310" s="190" t="s">
        <v>1</v>
      </c>
      <c r="N310" s="191" t="s">
        <v>34</v>
      </c>
      <c r="O310" s="192">
        <v>0.073</v>
      </c>
      <c r="P310" s="192">
        <f aca="true" t="shared" si="111" ref="P310:P321">O310*H310</f>
        <v>1.2855299999999998</v>
      </c>
      <c r="Q310" s="192">
        <v>0</v>
      </c>
      <c r="R310" s="192">
        <f aca="true" t="shared" si="112" ref="R310:R321">Q310*H310</f>
        <v>0</v>
      </c>
      <c r="S310" s="192">
        <v>0</v>
      </c>
      <c r="T310" s="193">
        <f aca="true" t="shared" si="113" ref="T310:T321">S310*H310</f>
        <v>0</v>
      </c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R310" s="194" t="s">
        <v>202</v>
      </c>
      <c r="AT310" s="194" t="s">
        <v>140</v>
      </c>
      <c r="AU310" s="194" t="s">
        <v>79</v>
      </c>
      <c r="AY310" s="96" t="s">
        <v>138</v>
      </c>
      <c r="BE310" s="195">
        <f aca="true" t="shared" si="114" ref="BE310:BE321">IF(N310="základní",J310,0)</f>
        <v>0</v>
      </c>
      <c r="BF310" s="195">
        <f aca="true" t="shared" si="115" ref="BF310:BF321">IF(N310="snížená",J310,0)</f>
        <v>0</v>
      </c>
      <c r="BG310" s="195">
        <f aca="true" t="shared" si="116" ref="BG310:BG321">IF(N310="zákl. přenesená",J310,0)</f>
        <v>0</v>
      </c>
      <c r="BH310" s="195">
        <f aca="true" t="shared" si="117" ref="BH310:BH321">IF(N310="sníž. přenesená",J310,0)</f>
        <v>0</v>
      </c>
      <c r="BI310" s="195">
        <f aca="true" t="shared" si="118" ref="BI310:BI321">IF(N310="nulová",J310,0)</f>
        <v>0</v>
      </c>
      <c r="BJ310" s="96" t="s">
        <v>77</v>
      </c>
      <c r="BK310" s="195">
        <f aca="true" t="shared" si="119" ref="BK310:BK321">ROUND(I310*H310,2)</f>
        <v>0</v>
      </c>
      <c r="BL310" s="96" t="s">
        <v>202</v>
      </c>
      <c r="BM310" s="194" t="s">
        <v>783</v>
      </c>
    </row>
    <row r="311" spans="1:65" s="106" customFormat="1" ht="16.5" customHeight="1">
      <c r="A311" s="103"/>
      <c r="B311" s="104"/>
      <c r="C311" s="183" t="s">
        <v>784</v>
      </c>
      <c r="D311" s="183" t="s">
        <v>140</v>
      </c>
      <c r="E311" s="184" t="s">
        <v>785</v>
      </c>
      <c r="F311" s="185" t="s">
        <v>786</v>
      </c>
      <c r="G311" s="186" t="s">
        <v>186</v>
      </c>
      <c r="H311" s="187">
        <v>17.61</v>
      </c>
      <c r="I311" s="80"/>
      <c r="J311" s="188">
        <f t="shared" si="110"/>
        <v>0</v>
      </c>
      <c r="K311" s="189"/>
      <c r="L311" s="104"/>
      <c r="M311" s="190" t="s">
        <v>1</v>
      </c>
      <c r="N311" s="191" t="s">
        <v>34</v>
      </c>
      <c r="O311" s="192">
        <v>0.024</v>
      </c>
      <c r="P311" s="192">
        <f t="shared" si="111"/>
        <v>0.42264</v>
      </c>
      <c r="Q311" s="192">
        <v>0</v>
      </c>
      <c r="R311" s="192">
        <f t="shared" si="112"/>
        <v>0</v>
      </c>
      <c r="S311" s="192">
        <v>0</v>
      </c>
      <c r="T311" s="193">
        <f t="shared" si="113"/>
        <v>0</v>
      </c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R311" s="194" t="s">
        <v>202</v>
      </c>
      <c r="AT311" s="194" t="s">
        <v>140</v>
      </c>
      <c r="AU311" s="194" t="s">
        <v>79</v>
      </c>
      <c r="AY311" s="96" t="s">
        <v>138</v>
      </c>
      <c r="BE311" s="195">
        <f t="shared" si="114"/>
        <v>0</v>
      </c>
      <c r="BF311" s="195">
        <f t="shared" si="115"/>
        <v>0</v>
      </c>
      <c r="BG311" s="195">
        <f t="shared" si="116"/>
        <v>0</v>
      </c>
      <c r="BH311" s="195">
        <f t="shared" si="117"/>
        <v>0</v>
      </c>
      <c r="BI311" s="195">
        <f t="shared" si="118"/>
        <v>0</v>
      </c>
      <c r="BJ311" s="96" t="s">
        <v>77</v>
      </c>
      <c r="BK311" s="195">
        <f t="shared" si="119"/>
        <v>0</v>
      </c>
      <c r="BL311" s="96" t="s">
        <v>202</v>
      </c>
      <c r="BM311" s="194" t="s">
        <v>787</v>
      </c>
    </row>
    <row r="312" spans="1:65" s="106" customFormat="1" ht="16.5" customHeight="1">
      <c r="A312" s="103"/>
      <c r="B312" s="104"/>
      <c r="C312" s="183" t="s">
        <v>788</v>
      </c>
      <c r="D312" s="183" t="s">
        <v>140</v>
      </c>
      <c r="E312" s="184" t="s">
        <v>789</v>
      </c>
      <c r="F312" s="185" t="s">
        <v>790</v>
      </c>
      <c r="G312" s="186" t="s">
        <v>186</v>
      </c>
      <c r="H312" s="187">
        <v>17.61</v>
      </c>
      <c r="I312" s="80"/>
      <c r="J312" s="188">
        <f t="shared" si="110"/>
        <v>0</v>
      </c>
      <c r="K312" s="189"/>
      <c r="L312" s="104"/>
      <c r="M312" s="190" t="s">
        <v>1</v>
      </c>
      <c r="N312" s="191" t="s">
        <v>34</v>
      </c>
      <c r="O312" s="192">
        <v>0.058</v>
      </c>
      <c r="P312" s="192">
        <f t="shared" si="111"/>
        <v>1.02138</v>
      </c>
      <c r="Q312" s="192">
        <v>3E-05</v>
      </c>
      <c r="R312" s="192">
        <f t="shared" si="112"/>
        <v>0.0005283</v>
      </c>
      <c r="S312" s="192">
        <v>0</v>
      </c>
      <c r="T312" s="193">
        <f t="shared" si="113"/>
        <v>0</v>
      </c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R312" s="194" t="s">
        <v>202</v>
      </c>
      <c r="AT312" s="194" t="s">
        <v>140</v>
      </c>
      <c r="AU312" s="194" t="s">
        <v>79</v>
      </c>
      <c r="AY312" s="96" t="s">
        <v>138</v>
      </c>
      <c r="BE312" s="195">
        <f t="shared" si="114"/>
        <v>0</v>
      </c>
      <c r="BF312" s="195">
        <f t="shared" si="115"/>
        <v>0</v>
      </c>
      <c r="BG312" s="195">
        <f t="shared" si="116"/>
        <v>0</v>
      </c>
      <c r="BH312" s="195">
        <f t="shared" si="117"/>
        <v>0</v>
      </c>
      <c r="BI312" s="195">
        <f t="shared" si="118"/>
        <v>0</v>
      </c>
      <c r="BJ312" s="96" t="s">
        <v>77</v>
      </c>
      <c r="BK312" s="195">
        <f t="shared" si="119"/>
        <v>0</v>
      </c>
      <c r="BL312" s="96" t="s">
        <v>202</v>
      </c>
      <c r="BM312" s="194" t="s">
        <v>791</v>
      </c>
    </row>
    <row r="313" spans="1:65" s="106" customFormat="1" ht="21.75" customHeight="1">
      <c r="A313" s="103"/>
      <c r="B313" s="104"/>
      <c r="C313" s="183" t="s">
        <v>792</v>
      </c>
      <c r="D313" s="183" t="s">
        <v>140</v>
      </c>
      <c r="E313" s="184" t="s">
        <v>793</v>
      </c>
      <c r="F313" s="185" t="s">
        <v>794</v>
      </c>
      <c r="G313" s="186" t="s">
        <v>186</v>
      </c>
      <c r="H313" s="187">
        <v>17.61</v>
      </c>
      <c r="I313" s="80"/>
      <c r="J313" s="188">
        <f t="shared" si="110"/>
        <v>0</v>
      </c>
      <c r="K313" s="189"/>
      <c r="L313" s="104"/>
      <c r="M313" s="190" t="s">
        <v>1</v>
      </c>
      <c r="N313" s="191" t="s">
        <v>34</v>
      </c>
      <c r="O313" s="192">
        <v>0.245</v>
      </c>
      <c r="P313" s="192">
        <f t="shared" si="111"/>
        <v>4.31445</v>
      </c>
      <c r="Q313" s="192">
        <v>0.0075</v>
      </c>
      <c r="R313" s="192">
        <f t="shared" si="112"/>
        <v>0.132075</v>
      </c>
      <c r="S313" s="192">
        <v>0</v>
      </c>
      <c r="T313" s="193">
        <f t="shared" si="113"/>
        <v>0</v>
      </c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R313" s="194" t="s">
        <v>202</v>
      </c>
      <c r="AT313" s="194" t="s">
        <v>140</v>
      </c>
      <c r="AU313" s="194" t="s">
        <v>79</v>
      </c>
      <c r="AY313" s="96" t="s">
        <v>138</v>
      </c>
      <c r="BE313" s="195">
        <f t="shared" si="114"/>
        <v>0</v>
      </c>
      <c r="BF313" s="195">
        <f t="shared" si="115"/>
        <v>0</v>
      </c>
      <c r="BG313" s="195">
        <f t="shared" si="116"/>
        <v>0</v>
      </c>
      <c r="BH313" s="195">
        <f t="shared" si="117"/>
        <v>0</v>
      </c>
      <c r="BI313" s="195">
        <f t="shared" si="118"/>
        <v>0</v>
      </c>
      <c r="BJ313" s="96" t="s">
        <v>77</v>
      </c>
      <c r="BK313" s="195">
        <f t="shared" si="119"/>
        <v>0</v>
      </c>
      <c r="BL313" s="96" t="s">
        <v>202</v>
      </c>
      <c r="BM313" s="194" t="s">
        <v>795</v>
      </c>
    </row>
    <row r="314" spans="1:65" s="106" customFormat="1" ht="16.5" customHeight="1">
      <c r="A314" s="103"/>
      <c r="B314" s="104"/>
      <c r="C314" s="183" t="s">
        <v>796</v>
      </c>
      <c r="D314" s="183" t="s">
        <v>140</v>
      </c>
      <c r="E314" s="184" t="s">
        <v>797</v>
      </c>
      <c r="F314" s="185" t="s">
        <v>798</v>
      </c>
      <c r="G314" s="186" t="s">
        <v>186</v>
      </c>
      <c r="H314" s="187">
        <v>17.61</v>
      </c>
      <c r="I314" s="80"/>
      <c r="J314" s="188">
        <f t="shared" si="110"/>
        <v>0</v>
      </c>
      <c r="K314" s="189"/>
      <c r="L314" s="104"/>
      <c r="M314" s="190" t="s">
        <v>1</v>
      </c>
      <c r="N314" s="191" t="s">
        <v>34</v>
      </c>
      <c r="O314" s="192">
        <v>0.233</v>
      </c>
      <c r="P314" s="192">
        <f t="shared" si="111"/>
        <v>4.10313</v>
      </c>
      <c r="Q314" s="192">
        <v>0.0003</v>
      </c>
      <c r="R314" s="192">
        <f t="shared" si="112"/>
        <v>0.0052829999999999995</v>
      </c>
      <c r="S314" s="192">
        <v>0</v>
      </c>
      <c r="T314" s="193">
        <f t="shared" si="113"/>
        <v>0</v>
      </c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R314" s="194" t="s">
        <v>202</v>
      </c>
      <c r="AT314" s="194" t="s">
        <v>140</v>
      </c>
      <c r="AU314" s="194" t="s">
        <v>79</v>
      </c>
      <c r="AY314" s="96" t="s">
        <v>138</v>
      </c>
      <c r="BE314" s="195">
        <f t="shared" si="114"/>
        <v>0</v>
      </c>
      <c r="BF314" s="195">
        <f t="shared" si="115"/>
        <v>0</v>
      </c>
      <c r="BG314" s="195">
        <f t="shared" si="116"/>
        <v>0</v>
      </c>
      <c r="BH314" s="195">
        <f t="shared" si="117"/>
        <v>0</v>
      </c>
      <c r="BI314" s="195">
        <f t="shared" si="118"/>
        <v>0</v>
      </c>
      <c r="BJ314" s="96" t="s">
        <v>77</v>
      </c>
      <c r="BK314" s="195">
        <f t="shared" si="119"/>
        <v>0</v>
      </c>
      <c r="BL314" s="96" t="s">
        <v>202</v>
      </c>
      <c r="BM314" s="194" t="s">
        <v>799</v>
      </c>
    </row>
    <row r="315" spans="1:65" s="106" customFormat="1" ht="16.5" customHeight="1">
      <c r="A315" s="103"/>
      <c r="B315" s="104"/>
      <c r="C315" s="196" t="s">
        <v>800</v>
      </c>
      <c r="D315" s="196" t="s">
        <v>193</v>
      </c>
      <c r="E315" s="197" t="s">
        <v>801</v>
      </c>
      <c r="F315" s="198" t="s">
        <v>802</v>
      </c>
      <c r="G315" s="199" t="s">
        <v>186</v>
      </c>
      <c r="H315" s="200">
        <v>22</v>
      </c>
      <c r="I315" s="81"/>
      <c r="J315" s="201">
        <f t="shared" si="110"/>
        <v>0</v>
      </c>
      <c r="K315" s="202"/>
      <c r="L315" s="203"/>
      <c r="M315" s="204" t="s">
        <v>1</v>
      </c>
      <c r="N315" s="205" t="s">
        <v>34</v>
      </c>
      <c r="O315" s="192">
        <v>0</v>
      </c>
      <c r="P315" s="192">
        <f t="shared" si="111"/>
        <v>0</v>
      </c>
      <c r="Q315" s="192">
        <v>0.00275</v>
      </c>
      <c r="R315" s="192">
        <f t="shared" si="112"/>
        <v>0.0605</v>
      </c>
      <c r="S315" s="192">
        <v>0</v>
      </c>
      <c r="T315" s="193">
        <f t="shared" si="113"/>
        <v>0</v>
      </c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R315" s="194" t="s">
        <v>267</v>
      </c>
      <c r="AT315" s="194" t="s">
        <v>193</v>
      </c>
      <c r="AU315" s="194" t="s">
        <v>79</v>
      </c>
      <c r="AY315" s="96" t="s">
        <v>138</v>
      </c>
      <c r="BE315" s="195">
        <f t="shared" si="114"/>
        <v>0</v>
      </c>
      <c r="BF315" s="195">
        <f t="shared" si="115"/>
        <v>0</v>
      </c>
      <c r="BG315" s="195">
        <f t="shared" si="116"/>
        <v>0</v>
      </c>
      <c r="BH315" s="195">
        <f t="shared" si="117"/>
        <v>0</v>
      </c>
      <c r="BI315" s="195">
        <f t="shared" si="118"/>
        <v>0</v>
      </c>
      <c r="BJ315" s="96" t="s">
        <v>77</v>
      </c>
      <c r="BK315" s="195">
        <f t="shared" si="119"/>
        <v>0</v>
      </c>
      <c r="BL315" s="96" t="s">
        <v>202</v>
      </c>
      <c r="BM315" s="194" t="s">
        <v>803</v>
      </c>
    </row>
    <row r="316" spans="1:65" s="106" customFormat="1" ht="21.75" customHeight="1">
      <c r="A316" s="103"/>
      <c r="B316" s="104"/>
      <c r="C316" s="183" t="s">
        <v>804</v>
      </c>
      <c r="D316" s="183" t="s">
        <v>140</v>
      </c>
      <c r="E316" s="184" t="s">
        <v>805</v>
      </c>
      <c r="F316" s="185" t="s">
        <v>806</v>
      </c>
      <c r="G316" s="186" t="s">
        <v>264</v>
      </c>
      <c r="H316" s="187">
        <v>9</v>
      </c>
      <c r="I316" s="80"/>
      <c r="J316" s="188">
        <f t="shared" si="110"/>
        <v>0</v>
      </c>
      <c r="K316" s="189"/>
      <c r="L316" s="104"/>
      <c r="M316" s="190" t="s">
        <v>1</v>
      </c>
      <c r="N316" s="191" t="s">
        <v>34</v>
      </c>
      <c r="O316" s="192">
        <v>0.117</v>
      </c>
      <c r="P316" s="192">
        <f t="shared" si="111"/>
        <v>1.0530000000000002</v>
      </c>
      <c r="Q316" s="192">
        <v>0</v>
      </c>
      <c r="R316" s="192">
        <f t="shared" si="112"/>
        <v>0</v>
      </c>
      <c r="S316" s="192">
        <v>0</v>
      </c>
      <c r="T316" s="193">
        <f t="shared" si="113"/>
        <v>0</v>
      </c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R316" s="194" t="s">
        <v>202</v>
      </c>
      <c r="AT316" s="194" t="s">
        <v>140</v>
      </c>
      <c r="AU316" s="194" t="s">
        <v>79</v>
      </c>
      <c r="AY316" s="96" t="s">
        <v>138</v>
      </c>
      <c r="BE316" s="195">
        <f t="shared" si="114"/>
        <v>0</v>
      </c>
      <c r="BF316" s="195">
        <f t="shared" si="115"/>
        <v>0</v>
      </c>
      <c r="BG316" s="195">
        <f t="shared" si="116"/>
        <v>0</v>
      </c>
      <c r="BH316" s="195">
        <f t="shared" si="117"/>
        <v>0</v>
      </c>
      <c r="BI316" s="195">
        <f t="shared" si="118"/>
        <v>0</v>
      </c>
      <c r="BJ316" s="96" t="s">
        <v>77</v>
      </c>
      <c r="BK316" s="195">
        <f t="shared" si="119"/>
        <v>0</v>
      </c>
      <c r="BL316" s="96" t="s">
        <v>202</v>
      </c>
      <c r="BM316" s="194" t="s">
        <v>807</v>
      </c>
    </row>
    <row r="317" spans="1:65" s="106" customFormat="1" ht="16.5" customHeight="1">
      <c r="A317" s="103"/>
      <c r="B317" s="104"/>
      <c r="C317" s="183" t="s">
        <v>808</v>
      </c>
      <c r="D317" s="183" t="s">
        <v>140</v>
      </c>
      <c r="E317" s="184" t="s">
        <v>809</v>
      </c>
      <c r="F317" s="185" t="s">
        <v>810</v>
      </c>
      <c r="G317" s="186" t="s">
        <v>264</v>
      </c>
      <c r="H317" s="187">
        <v>23.45</v>
      </c>
      <c r="I317" s="80"/>
      <c r="J317" s="188">
        <f t="shared" si="110"/>
        <v>0</v>
      </c>
      <c r="K317" s="189"/>
      <c r="L317" s="104"/>
      <c r="M317" s="190" t="s">
        <v>1</v>
      </c>
      <c r="N317" s="191" t="s">
        <v>34</v>
      </c>
      <c r="O317" s="192">
        <v>0.25</v>
      </c>
      <c r="P317" s="192">
        <f t="shared" si="111"/>
        <v>5.8625</v>
      </c>
      <c r="Q317" s="192">
        <v>1E-05</v>
      </c>
      <c r="R317" s="192">
        <f t="shared" si="112"/>
        <v>0.0002345</v>
      </c>
      <c r="S317" s="192">
        <v>0</v>
      </c>
      <c r="T317" s="193">
        <f t="shared" si="113"/>
        <v>0</v>
      </c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R317" s="194" t="s">
        <v>202</v>
      </c>
      <c r="AT317" s="194" t="s">
        <v>140</v>
      </c>
      <c r="AU317" s="194" t="s">
        <v>79</v>
      </c>
      <c r="AY317" s="96" t="s">
        <v>138</v>
      </c>
      <c r="BE317" s="195">
        <f t="shared" si="114"/>
        <v>0</v>
      </c>
      <c r="BF317" s="195">
        <f t="shared" si="115"/>
        <v>0</v>
      </c>
      <c r="BG317" s="195">
        <f t="shared" si="116"/>
        <v>0</v>
      </c>
      <c r="BH317" s="195">
        <f t="shared" si="117"/>
        <v>0</v>
      </c>
      <c r="BI317" s="195">
        <f t="shared" si="118"/>
        <v>0</v>
      </c>
      <c r="BJ317" s="96" t="s">
        <v>77</v>
      </c>
      <c r="BK317" s="195">
        <f t="shared" si="119"/>
        <v>0</v>
      </c>
      <c r="BL317" s="96" t="s">
        <v>202</v>
      </c>
      <c r="BM317" s="194" t="s">
        <v>811</v>
      </c>
    </row>
    <row r="318" spans="1:65" s="106" customFormat="1" ht="16.5" customHeight="1">
      <c r="A318" s="103"/>
      <c r="B318" s="104"/>
      <c r="C318" s="196" t="s">
        <v>812</v>
      </c>
      <c r="D318" s="196" t="s">
        <v>193</v>
      </c>
      <c r="E318" s="197" t="s">
        <v>813</v>
      </c>
      <c r="F318" s="198" t="s">
        <v>814</v>
      </c>
      <c r="G318" s="199" t="s">
        <v>264</v>
      </c>
      <c r="H318" s="200">
        <v>30</v>
      </c>
      <c r="I318" s="81"/>
      <c r="J318" s="201">
        <f t="shared" si="110"/>
        <v>0</v>
      </c>
      <c r="K318" s="202"/>
      <c r="L318" s="203"/>
      <c r="M318" s="204" t="s">
        <v>1</v>
      </c>
      <c r="N318" s="205" t="s">
        <v>34</v>
      </c>
      <c r="O318" s="192">
        <v>0</v>
      </c>
      <c r="P318" s="192">
        <f t="shared" si="111"/>
        <v>0</v>
      </c>
      <c r="Q318" s="192">
        <v>0.00035</v>
      </c>
      <c r="R318" s="192">
        <f t="shared" si="112"/>
        <v>0.0105</v>
      </c>
      <c r="S318" s="192">
        <v>0</v>
      </c>
      <c r="T318" s="193">
        <f t="shared" si="113"/>
        <v>0</v>
      </c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R318" s="194" t="s">
        <v>267</v>
      </c>
      <c r="AT318" s="194" t="s">
        <v>193</v>
      </c>
      <c r="AU318" s="194" t="s">
        <v>79</v>
      </c>
      <c r="AY318" s="96" t="s">
        <v>138</v>
      </c>
      <c r="BE318" s="195">
        <f t="shared" si="114"/>
        <v>0</v>
      </c>
      <c r="BF318" s="195">
        <f t="shared" si="115"/>
        <v>0</v>
      </c>
      <c r="BG318" s="195">
        <f t="shared" si="116"/>
        <v>0</v>
      </c>
      <c r="BH318" s="195">
        <f t="shared" si="117"/>
        <v>0</v>
      </c>
      <c r="BI318" s="195">
        <f t="shared" si="118"/>
        <v>0</v>
      </c>
      <c r="BJ318" s="96" t="s">
        <v>77</v>
      </c>
      <c r="BK318" s="195">
        <f t="shared" si="119"/>
        <v>0</v>
      </c>
      <c r="BL318" s="96" t="s">
        <v>202</v>
      </c>
      <c r="BM318" s="194" t="s">
        <v>815</v>
      </c>
    </row>
    <row r="319" spans="1:65" s="106" customFormat="1" ht="16.5" customHeight="1">
      <c r="A319" s="103"/>
      <c r="B319" s="104"/>
      <c r="C319" s="183" t="s">
        <v>816</v>
      </c>
      <c r="D319" s="183" t="s">
        <v>140</v>
      </c>
      <c r="E319" s="184" t="s">
        <v>817</v>
      </c>
      <c r="F319" s="185" t="s">
        <v>818</v>
      </c>
      <c r="G319" s="186" t="s">
        <v>264</v>
      </c>
      <c r="H319" s="187">
        <v>4.95</v>
      </c>
      <c r="I319" s="80"/>
      <c r="J319" s="188">
        <f t="shared" si="110"/>
        <v>0</v>
      </c>
      <c r="K319" s="189"/>
      <c r="L319" s="104"/>
      <c r="M319" s="190" t="s">
        <v>1</v>
      </c>
      <c r="N319" s="191" t="s">
        <v>34</v>
      </c>
      <c r="O319" s="192">
        <v>0.264</v>
      </c>
      <c r="P319" s="192">
        <f t="shared" si="111"/>
        <v>1.3068000000000002</v>
      </c>
      <c r="Q319" s="192">
        <v>0</v>
      </c>
      <c r="R319" s="192">
        <f t="shared" si="112"/>
        <v>0</v>
      </c>
      <c r="S319" s="192">
        <v>0</v>
      </c>
      <c r="T319" s="193">
        <f t="shared" si="113"/>
        <v>0</v>
      </c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R319" s="194" t="s">
        <v>202</v>
      </c>
      <c r="AT319" s="194" t="s">
        <v>140</v>
      </c>
      <c r="AU319" s="194" t="s">
        <v>79</v>
      </c>
      <c r="AY319" s="96" t="s">
        <v>138</v>
      </c>
      <c r="BE319" s="195">
        <f t="shared" si="114"/>
        <v>0</v>
      </c>
      <c r="BF319" s="195">
        <f t="shared" si="115"/>
        <v>0</v>
      </c>
      <c r="BG319" s="195">
        <f t="shared" si="116"/>
        <v>0</v>
      </c>
      <c r="BH319" s="195">
        <f t="shared" si="117"/>
        <v>0</v>
      </c>
      <c r="BI319" s="195">
        <f t="shared" si="118"/>
        <v>0</v>
      </c>
      <c r="BJ319" s="96" t="s">
        <v>77</v>
      </c>
      <c r="BK319" s="195">
        <f t="shared" si="119"/>
        <v>0</v>
      </c>
      <c r="BL319" s="96" t="s">
        <v>202</v>
      </c>
      <c r="BM319" s="194" t="s">
        <v>819</v>
      </c>
    </row>
    <row r="320" spans="1:65" s="106" customFormat="1" ht="16.5" customHeight="1">
      <c r="A320" s="103"/>
      <c r="B320" s="104"/>
      <c r="C320" s="196" t="s">
        <v>820</v>
      </c>
      <c r="D320" s="196" t="s">
        <v>193</v>
      </c>
      <c r="E320" s="197" t="s">
        <v>821</v>
      </c>
      <c r="F320" s="198" t="s">
        <v>822</v>
      </c>
      <c r="G320" s="199" t="s">
        <v>264</v>
      </c>
      <c r="H320" s="200">
        <v>7.5</v>
      </c>
      <c r="I320" s="81"/>
      <c r="J320" s="201">
        <f t="shared" si="110"/>
        <v>0</v>
      </c>
      <c r="K320" s="202"/>
      <c r="L320" s="203"/>
      <c r="M320" s="204" t="s">
        <v>1</v>
      </c>
      <c r="N320" s="205" t="s">
        <v>34</v>
      </c>
      <c r="O320" s="192">
        <v>0</v>
      </c>
      <c r="P320" s="192">
        <f t="shared" si="111"/>
        <v>0</v>
      </c>
      <c r="Q320" s="192">
        <v>0.00021</v>
      </c>
      <c r="R320" s="192">
        <f t="shared" si="112"/>
        <v>0.001575</v>
      </c>
      <c r="S320" s="192">
        <v>0</v>
      </c>
      <c r="T320" s="193">
        <f t="shared" si="113"/>
        <v>0</v>
      </c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R320" s="194" t="s">
        <v>267</v>
      </c>
      <c r="AT320" s="194" t="s">
        <v>193</v>
      </c>
      <c r="AU320" s="194" t="s">
        <v>79</v>
      </c>
      <c r="AY320" s="96" t="s">
        <v>138</v>
      </c>
      <c r="BE320" s="195">
        <f t="shared" si="114"/>
        <v>0</v>
      </c>
      <c r="BF320" s="195">
        <f t="shared" si="115"/>
        <v>0</v>
      </c>
      <c r="BG320" s="195">
        <f t="shared" si="116"/>
        <v>0</v>
      </c>
      <c r="BH320" s="195">
        <f t="shared" si="117"/>
        <v>0</v>
      </c>
      <c r="BI320" s="195">
        <f t="shared" si="118"/>
        <v>0</v>
      </c>
      <c r="BJ320" s="96" t="s">
        <v>77</v>
      </c>
      <c r="BK320" s="195">
        <f t="shared" si="119"/>
        <v>0</v>
      </c>
      <c r="BL320" s="96" t="s">
        <v>202</v>
      </c>
      <c r="BM320" s="194" t="s">
        <v>823</v>
      </c>
    </row>
    <row r="321" spans="1:65" s="106" customFormat="1" ht="21.75" customHeight="1">
      <c r="A321" s="103"/>
      <c r="B321" s="104"/>
      <c r="C321" s="183" t="s">
        <v>824</v>
      </c>
      <c r="D321" s="183" t="s">
        <v>140</v>
      </c>
      <c r="E321" s="184" t="s">
        <v>825</v>
      </c>
      <c r="F321" s="185" t="s">
        <v>826</v>
      </c>
      <c r="G321" s="186" t="s">
        <v>672</v>
      </c>
      <c r="H321" s="79"/>
      <c r="I321" s="80"/>
      <c r="J321" s="188">
        <f t="shared" si="110"/>
        <v>0</v>
      </c>
      <c r="K321" s="189"/>
      <c r="L321" s="104"/>
      <c r="M321" s="190" t="s">
        <v>1</v>
      </c>
      <c r="N321" s="191" t="s">
        <v>34</v>
      </c>
      <c r="O321" s="192">
        <v>0</v>
      </c>
      <c r="P321" s="192">
        <f t="shared" si="111"/>
        <v>0</v>
      </c>
      <c r="Q321" s="192">
        <v>0</v>
      </c>
      <c r="R321" s="192">
        <f t="shared" si="112"/>
        <v>0</v>
      </c>
      <c r="S321" s="192">
        <v>0</v>
      </c>
      <c r="T321" s="193">
        <f t="shared" si="113"/>
        <v>0</v>
      </c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R321" s="194" t="s">
        <v>202</v>
      </c>
      <c r="AT321" s="194" t="s">
        <v>140</v>
      </c>
      <c r="AU321" s="194" t="s">
        <v>79</v>
      </c>
      <c r="AY321" s="96" t="s">
        <v>138</v>
      </c>
      <c r="BE321" s="195">
        <f t="shared" si="114"/>
        <v>0</v>
      </c>
      <c r="BF321" s="195">
        <f t="shared" si="115"/>
        <v>0</v>
      </c>
      <c r="BG321" s="195">
        <f t="shared" si="116"/>
        <v>0</v>
      </c>
      <c r="BH321" s="195">
        <f t="shared" si="117"/>
        <v>0</v>
      </c>
      <c r="BI321" s="195">
        <f t="shared" si="118"/>
        <v>0</v>
      </c>
      <c r="BJ321" s="96" t="s">
        <v>77</v>
      </c>
      <c r="BK321" s="195">
        <f t="shared" si="119"/>
        <v>0</v>
      </c>
      <c r="BL321" s="96" t="s">
        <v>202</v>
      </c>
      <c r="BM321" s="194" t="s">
        <v>827</v>
      </c>
    </row>
    <row r="322" spans="2:63" s="170" customFormat="1" ht="22.9" customHeight="1">
      <c r="B322" s="171"/>
      <c r="D322" s="172" t="s">
        <v>68</v>
      </c>
      <c r="E322" s="181" t="s">
        <v>828</v>
      </c>
      <c r="F322" s="181" t="s">
        <v>829</v>
      </c>
      <c r="J322" s="182">
        <f>BK322</f>
        <v>0</v>
      </c>
      <c r="L322" s="171"/>
      <c r="M322" s="175"/>
      <c r="N322" s="176"/>
      <c r="O322" s="176"/>
      <c r="P322" s="177">
        <f>SUM(P323:P328)</f>
        <v>10.123360000000002</v>
      </c>
      <c r="Q322" s="176"/>
      <c r="R322" s="177">
        <f>SUM(R323:R328)</f>
        <v>0.10101</v>
      </c>
      <c r="S322" s="176"/>
      <c r="T322" s="178">
        <f>SUM(T323:T328)</f>
        <v>0</v>
      </c>
      <c r="AR322" s="172" t="s">
        <v>79</v>
      </c>
      <c r="AT322" s="179" t="s">
        <v>68</v>
      </c>
      <c r="AU322" s="179" t="s">
        <v>77</v>
      </c>
      <c r="AY322" s="172" t="s">
        <v>138</v>
      </c>
      <c r="BK322" s="180">
        <f>SUM(BK323:BK328)</f>
        <v>0</v>
      </c>
    </row>
    <row r="323" spans="1:65" s="106" customFormat="1" ht="16.5" customHeight="1">
      <c r="A323" s="103"/>
      <c r="B323" s="104"/>
      <c r="C323" s="183" t="s">
        <v>830</v>
      </c>
      <c r="D323" s="183" t="s">
        <v>140</v>
      </c>
      <c r="E323" s="184" t="s">
        <v>831</v>
      </c>
      <c r="F323" s="185" t="s">
        <v>832</v>
      </c>
      <c r="G323" s="186" t="s">
        <v>186</v>
      </c>
      <c r="H323" s="187">
        <v>6.28</v>
      </c>
      <c r="I323" s="80"/>
      <c r="J323" s="188">
        <f aca="true" t="shared" si="120" ref="J323:J328">ROUND(I323*H323,2)</f>
        <v>0</v>
      </c>
      <c r="K323" s="189"/>
      <c r="L323" s="104"/>
      <c r="M323" s="190" t="s">
        <v>1</v>
      </c>
      <c r="N323" s="191" t="s">
        <v>34</v>
      </c>
      <c r="O323" s="192">
        <v>0.044</v>
      </c>
      <c r="P323" s="192">
        <f aca="true" t="shared" si="121" ref="P323:P328">O323*H323</f>
        <v>0.27632</v>
      </c>
      <c r="Q323" s="192">
        <v>0.0003</v>
      </c>
      <c r="R323" s="192">
        <f aca="true" t="shared" si="122" ref="R323:R328">Q323*H323</f>
        <v>0.0018839999999999998</v>
      </c>
      <c r="S323" s="192">
        <v>0</v>
      </c>
      <c r="T323" s="193">
        <f aca="true" t="shared" si="123" ref="T323:T328">S323*H323</f>
        <v>0</v>
      </c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R323" s="194" t="s">
        <v>202</v>
      </c>
      <c r="AT323" s="194" t="s">
        <v>140</v>
      </c>
      <c r="AU323" s="194" t="s">
        <v>79</v>
      </c>
      <c r="AY323" s="96" t="s">
        <v>138</v>
      </c>
      <c r="BE323" s="195">
        <f aca="true" t="shared" si="124" ref="BE323:BE328">IF(N323="základní",J323,0)</f>
        <v>0</v>
      </c>
      <c r="BF323" s="195">
        <f aca="true" t="shared" si="125" ref="BF323:BF328">IF(N323="snížená",J323,0)</f>
        <v>0</v>
      </c>
      <c r="BG323" s="195">
        <f aca="true" t="shared" si="126" ref="BG323:BG328">IF(N323="zákl. přenesená",J323,0)</f>
        <v>0</v>
      </c>
      <c r="BH323" s="195">
        <f aca="true" t="shared" si="127" ref="BH323:BH328">IF(N323="sníž. přenesená",J323,0)</f>
        <v>0</v>
      </c>
      <c r="BI323" s="195">
        <f aca="true" t="shared" si="128" ref="BI323:BI328">IF(N323="nulová",J323,0)</f>
        <v>0</v>
      </c>
      <c r="BJ323" s="96" t="s">
        <v>77</v>
      </c>
      <c r="BK323" s="195">
        <f aca="true" t="shared" si="129" ref="BK323:BK328">ROUND(I323*H323,2)</f>
        <v>0</v>
      </c>
      <c r="BL323" s="96" t="s">
        <v>202</v>
      </c>
      <c r="BM323" s="194" t="s">
        <v>833</v>
      </c>
    </row>
    <row r="324" spans="1:65" s="106" customFormat="1" ht="21.75" customHeight="1">
      <c r="A324" s="103"/>
      <c r="B324" s="104"/>
      <c r="C324" s="183" t="s">
        <v>834</v>
      </c>
      <c r="D324" s="183" t="s">
        <v>140</v>
      </c>
      <c r="E324" s="184" t="s">
        <v>835</v>
      </c>
      <c r="F324" s="185" t="s">
        <v>836</v>
      </c>
      <c r="G324" s="186" t="s">
        <v>186</v>
      </c>
      <c r="H324" s="187">
        <v>6.28</v>
      </c>
      <c r="I324" s="80"/>
      <c r="J324" s="188">
        <f t="shared" si="120"/>
        <v>0</v>
      </c>
      <c r="K324" s="189"/>
      <c r="L324" s="104"/>
      <c r="M324" s="190" t="s">
        <v>1</v>
      </c>
      <c r="N324" s="191" t="s">
        <v>34</v>
      </c>
      <c r="O324" s="192">
        <v>0.869</v>
      </c>
      <c r="P324" s="192">
        <f t="shared" si="121"/>
        <v>5.45732</v>
      </c>
      <c r="Q324" s="192">
        <v>0.0057</v>
      </c>
      <c r="R324" s="192">
        <f t="shared" si="122"/>
        <v>0.035796</v>
      </c>
      <c r="S324" s="192">
        <v>0</v>
      </c>
      <c r="T324" s="193">
        <f t="shared" si="123"/>
        <v>0</v>
      </c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R324" s="194" t="s">
        <v>202</v>
      </c>
      <c r="AT324" s="194" t="s">
        <v>140</v>
      </c>
      <c r="AU324" s="194" t="s">
        <v>79</v>
      </c>
      <c r="AY324" s="96" t="s">
        <v>138</v>
      </c>
      <c r="BE324" s="195">
        <f t="shared" si="124"/>
        <v>0</v>
      </c>
      <c r="BF324" s="195">
        <f t="shared" si="125"/>
        <v>0</v>
      </c>
      <c r="BG324" s="195">
        <f t="shared" si="126"/>
        <v>0</v>
      </c>
      <c r="BH324" s="195">
        <f t="shared" si="127"/>
        <v>0</v>
      </c>
      <c r="BI324" s="195">
        <f t="shared" si="128"/>
        <v>0</v>
      </c>
      <c r="BJ324" s="96" t="s">
        <v>77</v>
      </c>
      <c r="BK324" s="195">
        <f t="shared" si="129"/>
        <v>0</v>
      </c>
      <c r="BL324" s="96" t="s">
        <v>202</v>
      </c>
      <c r="BM324" s="194" t="s">
        <v>837</v>
      </c>
    </row>
    <row r="325" spans="1:65" s="106" customFormat="1" ht="21.75" customHeight="1">
      <c r="A325" s="103"/>
      <c r="B325" s="104"/>
      <c r="C325" s="183" t="s">
        <v>838</v>
      </c>
      <c r="D325" s="183" t="s">
        <v>140</v>
      </c>
      <c r="E325" s="184" t="s">
        <v>839</v>
      </c>
      <c r="F325" s="185" t="s">
        <v>840</v>
      </c>
      <c r="G325" s="186" t="s">
        <v>186</v>
      </c>
      <c r="H325" s="187">
        <v>6.28</v>
      </c>
      <c r="I325" s="80"/>
      <c r="J325" s="188">
        <f t="shared" si="120"/>
        <v>0</v>
      </c>
      <c r="K325" s="189"/>
      <c r="L325" s="104"/>
      <c r="M325" s="190" t="s">
        <v>1</v>
      </c>
      <c r="N325" s="191" t="s">
        <v>34</v>
      </c>
      <c r="O325" s="192">
        <v>0.55</v>
      </c>
      <c r="P325" s="192">
        <f t="shared" si="121"/>
        <v>3.4540000000000006</v>
      </c>
      <c r="Q325" s="192">
        <v>0</v>
      </c>
      <c r="R325" s="192">
        <f t="shared" si="122"/>
        <v>0</v>
      </c>
      <c r="S325" s="192">
        <v>0</v>
      </c>
      <c r="T325" s="193">
        <f t="shared" si="123"/>
        <v>0</v>
      </c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R325" s="194" t="s">
        <v>202</v>
      </c>
      <c r="AT325" s="194" t="s">
        <v>140</v>
      </c>
      <c r="AU325" s="194" t="s">
        <v>79</v>
      </c>
      <c r="AY325" s="96" t="s">
        <v>138</v>
      </c>
      <c r="BE325" s="195">
        <f t="shared" si="124"/>
        <v>0</v>
      </c>
      <c r="BF325" s="195">
        <f t="shared" si="125"/>
        <v>0</v>
      </c>
      <c r="BG325" s="195">
        <f t="shared" si="126"/>
        <v>0</v>
      </c>
      <c r="BH325" s="195">
        <f t="shared" si="127"/>
        <v>0</v>
      </c>
      <c r="BI325" s="195">
        <f t="shared" si="128"/>
        <v>0</v>
      </c>
      <c r="BJ325" s="96" t="s">
        <v>77</v>
      </c>
      <c r="BK325" s="195">
        <f t="shared" si="129"/>
        <v>0</v>
      </c>
      <c r="BL325" s="96" t="s">
        <v>202</v>
      </c>
      <c r="BM325" s="194" t="s">
        <v>841</v>
      </c>
    </row>
    <row r="326" spans="1:65" s="106" customFormat="1" ht="21.75" customHeight="1">
      <c r="A326" s="103"/>
      <c r="B326" s="104"/>
      <c r="C326" s="183" t="s">
        <v>842</v>
      </c>
      <c r="D326" s="183" t="s">
        <v>140</v>
      </c>
      <c r="E326" s="184" t="s">
        <v>843</v>
      </c>
      <c r="F326" s="185" t="s">
        <v>844</v>
      </c>
      <c r="G326" s="186" t="s">
        <v>186</v>
      </c>
      <c r="H326" s="187">
        <v>6.28</v>
      </c>
      <c r="I326" s="80"/>
      <c r="J326" s="188">
        <f t="shared" si="120"/>
        <v>0</v>
      </c>
      <c r="K326" s="189"/>
      <c r="L326" s="104"/>
      <c r="M326" s="190" t="s">
        <v>1</v>
      </c>
      <c r="N326" s="191" t="s">
        <v>34</v>
      </c>
      <c r="O326" s="192">
        <v>0.149</v>
      </c>
      <c r="P326" s="192">
        <f t="shared" si="121"/>
        <v>0.93572</v>
      </c>
      <c r="Q326" s="192">
        <v>0.008</v>
      </c>
      <c r="R326" s="192">
        <f t="shared" si="122"/>
        <v>0.05024</v>
      </c>
      <c r="S326" s="192">
        <v>0</v>
      </c>
      <c r="T326" s="193">
        <f t="shared" si="123"/>
        <v>0</v>
      </c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R326" s="194" t="s">
        <v>202</v>
      </c>
      <c r="AT326" s="194" t="s">
        <v>140</v>
      </c>
      <c r="AU326" s="194" t="s">
        <v>79</v>
      </c>
      <c r="AY326" s="96" t="s">
        <v>138</v>
      </c>
      <c r="BE326" s="195">
        <f t="shared" si="124"/>
        <v>0</v>
      </c>
      <c r="BF326" s="195">
        <f t="shared" si="125"/>
        <v>0</v>
      </c>
      <c r="BG326" s="195">
        <f t="shared" si="126"/>
        <v>0</v>
      </c>
      <c r="BH326" s="195">
        <f t="shared" si="127"/>
        <v>0</v>
      </c>
      <c r="BI326" s="195">
        <f t="shared" si="128"/>
        <v>0</v>
      </c>
      <c r="BJ326" s="96" t="s">
        <v>77</v>
      </c>
      <c r="BK326" s="195">
        <f t="shared" si="129"/>
        <v>0</v>
      </c>
      <c r="BL326" s="96" t="s">
        <v>202</v>
      </c>
      <c r="BM326" s="194" t="s">
        <v>845</v>
      </c>
    </row>
    <row r="327" spans="1:65" s="106" customFormat="1" ht="16.5" customHeight="1">
      <c r="A327" s="103"/>
      <c r="B327" s="104"/>
      <c r="C327" s="196" t="s">
        <v>846</v>
      </c>
      <c r="D327" s="196" t="s">
        <v>193</v>
      </c>
      <c r="E327" s="197" t="s">
        <v>847</v>
      </c>
      <c r="F327" s="198" t="s">
        <v>848</v>
      </c>
      <c r="G327" s="199" t="s">
        <v>186</v>
      </c>
      <c r="H327" s="200">
        <v>7</v>
      </c>
      <c r="I327" s="81"/>
      <c r="J327" s="201">
        <f t="shared" si="120"/>
        <v>0</v>
      </c>
      <c r="K327" s="202"/>
      <c r="L327" s="203"/>
      <c r="M327" s="204" t="s">
        <v>1</v>
      </c>
      <c r="N327" s="205" t="s">
        <v>34</v>
      </c>
      <c r="O327" s="192">
        <v>0</v>
      </c>
      <c r="P327" s="192">
        <f t="shared" si="121"/>
        <v>0</v>
      </c>
      <c r="Q327" s="192">
        <v>0.00187</v>
      </c>
      <c r="R327" s="192">
        <f t="shared" si="122"/>
        <v>0.01309</v>
      </c>
      <c r="S327" s="192">
        <v>0</v>
      </c>
      <c r="T327" s="193">
        <f t="shared" si="123"/>
        <v>0</v>
      </c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R327" s="194" t="s">
        <v>267</v>
      </c>
      <c r="AT327" s="194" t="s">
        <v>193</v>
      </c>
      <c r="AU327" s="194" t="s">
        <v>79</v>
      </c>
      <c r="AY327" s="96" t="s">
        <v>138</v>
      </c>
      <c r="BE327" s="195">
        <f t="shared" si="124"/>
        <v>0</v>
      </c>
      <c r="BF327" s="195">
        <f t="shared" si="125"/>
        <v>0</v>
      </c>
      <c r="BG327" s="195">
        <f t="shared" si="126"/>
        <v>0</v>
      </c>
      <c r="BH327" s="195">
        <f t="shared" si="127"/>
        <v>0</v>
      </c>
      <c r="BI327" s="195">
        <f t="shared" si="128"/>
        <v>0</v>
      </c>
      <c r="BJ327" s="96" t="s">
        <v>77</v>
      </c>
      <c r="BK327" s="195">
        <f t="shared" si="129"/>
        <v>0</v>
      </c>
      <c r="BL327" s="96" t="s">
        <v>202</v>
      </c>
      <c r="BM327" s="194" t="s">
        <v>849</v>
      </c>
    </row>
    <row r="328" spans="1:65" s="106" customFormat="1" ht="21.75" customHeight="1">
      <c r="A328" s="103"/>
      <c r="B328" s="104"/>
      <c r="C328" s="183" t="s">
        <v>850</v>
      </c>
      <c r="D328" s="183" t="s">
        <v>140</v>
      </c>
      <c r="E328" s="184" t="s">
        <v>851</v>
      </c>
      <c r="F328" s="185" t="s">
        <v>852</v>
      </c>
      <c r="G328" s="186" t="s">
        <v>672</v>
      </c>
      <c r="H328" s="79"/>
      <c r="I328" s="80"/>
      <c r="J328" s="188">
        <f t="shared" si="120"/>
        <v>0</v>
      </c>
      <c r="K328" s="189"/>
      <c r="L328" s="104"/>
      <c r="M328" s="190" t="s">
        <v>1</v>
      </c>
      <c r="N328" s="191" t="s">
        <v>34</v>
      </c>
      <c r="O328" s="192">
        <v>0</v>
      </c>
      <c r="P328" s="192">
        <f t="shared" si="121"/>
        <v>0</v>
      </c>
      <c r="Q328" s="192">
        <v>0</v>
      </c>
      <c r="R328" s="192">
        <f t="shared" si="122"/>
        <v>0</v>
      </c>
      <c r="S328" s="192">
        <v>0</v>
      </c>
      <c r="T328" s="193">
        <f t="shared" si="123"/>
        <v>0</v>
      </c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R328" s="194" t="s">
        <v>202</v>
      </c>
      <c r="AT328" s="194" t="s">
        <v>140</v>
      </c>
      <c r="AU328" s="194" t="s">
        <v>79</v>
      </c>
      <c r="AY328" s="96" t="s">
        <v>138</v>
      </c>
      <c r="BE328" s="195">
        <f t="shared" si="124"/>
        <v>0</v>
      </c>
      <c r="BF328" s="195">
        <f t="shared" si="125"/>
        <v>0</v>
      </c>
      <c r="BG328" s="195">
        <f t="shared" si="126"/>
        <v>0</v>
      </c>
      <c r="BH328" s="195">
        <f t="shared" si="127"/>
        <v>0</v>
      </c>
      <c r="BI328" s="195">
        <f t="shared" si="128"/>
        <v>0</v>
      </c>
      <c r="BJ328" s="96" t="s">
        <v>77</v>
      </c>
      <c r="BK328" s="195">
        <f t="shared" si="129"/>
        <v>0</v>
      </c>
      <c r="BL328" s="96" t="s">
        <v>202</v>
      </c>
      <c r="BM328" s="194" t="s">
        <v>853</v>
      </c>
    </row>
    <row r="329" spans="2:63" s="170" customFormat="1" ht="22.9" customHeight="1">
      <c r="B329" s="171"/>
      <c r="D329" s="172" t="s">
        <v>68</v>
      </c>
      <c r="E329" s="181" t="s">
        <v>854</v>
      </c>
      <c r="F329" s="181" t="s">
        <v>855</v>
      </c>
      <c r="J329" s="182">
        <f>BK329</f>
        <v>0</v>
      </c>
      <c r="L329" s="171"/>
      <c r="M329" s="175"/>
      <c r="N329" s="176"/>
      <c r="O329" s="176"/>
      <c r="P329" s="177">
        <f>SUM(P330:P336)</f>
        <v>12.852620000000002</v>
      </c>
      <c r="Q329" s="176"/>
      <c r="R329" s="177">
        <f>SUM(R330:R336)</f>
        <v>0.0333266</v>
      </c>
      <c r="S329" s="176"/>
      <c r="T329" s="178">
        <f>SUM(T330:T336)</f>
        <v>0</v>
      </c>
      <c r="AR329" s="172" t="s">
        <v>79</v>
      </c>
      <c r="AT329" s="179" t="s">
        <v>68</v>
      </c>
      <c r="AU329" s="179" t="s">
        <v>77</v>
      </c>
      <c r="AY329" s="172" t="s">
        <v>138</v>
      </c>
      <c r="BK329" s="180">
        <f>SUM(BK330:BK336)</f>
        <v>0</v>
      </c>
    </row>
    <row r="330" spans="1:65" s="106" customFormat="1" ht="21.75" customHeight="1">
      <c r="A330" s="103"/>
      <c r="B330" s="104"/>
      <c r="C330" s="183" t="s">
        <v>856</v>
      </c>
      <c r="D330" s="183" t="s">
        <v>140</v>
      </c>
      <c r="E330" s="184" t="s">
        <v>857</v>
      </c>
      <c r="F330" s="185" t="s">
        <v>858</v>
      </c>
      <c r="G330" s="186" t="s">
        <v>186</v>
      </c>
      <c r="H330" s="187">
        <v>20.82</v>
      </c>
      <c r="I330" s="80"/>
      <c r="J330" s="188">
        <f aca="true" t="shared" si="130" ref="J330:J336">ROUND(I330*H330,2)</f>
        <v>0</v>
      </c>
      <c r="K330" s="189"/>
      <c r="L330" s="104"/>
      <c r="M330" s="190" t="s">
        <v>1</v>
      </c>
      <c r="N330" s="191" t="s">
        <v>34</v>
      </c>
      <c r="O330" s="192">
        <v>0.184</v>
      </c>
      <c r="P330" s="192">
        <f aca="true" t="shared" si="131" ref="P330:P336">O330*H330</f>
        <v>3.83088</v>
      </c>
      <c r="Q330" s="192">
        <v>0.00014</v>
      </c>
      <c r="R330" s="192">
        <f aca="true" t="shared" si="132" ref="R330:R336">Q330*H330</f>
        <v>0.0029148</v>
      </c>
      <c r="S330" s="192">
        <v>0</v>
      </c>
      <c r="T330" s="193">
        <f aca="true" t="shared" si="133" ref="T330:T336">S330*H330</f>
        <v>0</v>
      </c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R330" s="194" t="s">
        <v>202</v>
      </c>
      <c r="AT330" s="194" t="s">
        <v>140</v>
      </c>
      <c r="AU330" s="194" t="s">
        <v>79</v>
      </c>
      <c r="AY330" s="96" t="s">
        <v>138</v>
      </c>
      <c r="BE330" s="195">
        <f aca="true" t="shared" si="134" ref="BE330:BE336">IF(N330="základní",J330,0)</f>
        <v>0</v>
      </c>
      <c r="BF330" s="195">
        <f aca="true" t="shared" si="135" ref="BF330:BF336">IF(N330="snížená",J330,0)</f>
        <v>0</v>
      </c>
      <c r="BG330" s="195">
        <f aca="true" t="shared" si="136" ref="BG330:BG336">IF(N330="zákl. přenesená",J330,0)</f>
        <v>0</v>
      </c>
      <c r="BH330" s="195">
        <f aca="true" t="shared" si="137" ref="BH330:BH336">IF(N330="sníž. přenesená",J330,0)</f>
        <v>0</v>
      </c>
      <c r="BI330" s="195">
        <f aca="true" t="shared" si="138" ref="BI330:BI336">IF(N330="nulová",J330,0)</f>
        <v>0</v>
      </c>
      <c r="BJ330" s="96" t="s">
        <v>77</v>
      </c>
      <c r="BK330" s="195">
        <f aca="true" t="shared" si="139" ref="BK330:BK336">ROUND(I330*H330,2)</f>
        <v>0</v>
      </c>
      <c r="BL330" s="96" t="s">
        <v>202</v>
      </c>
      <c r="BM330" s="194" t="s">
        <v>859</v>
      </c>
    </row>
    <row r="331" spans="1:65" s="106" customFormat="1" ht="21.75" customHeight="1">
      <c r="A331" s="103"/>
      <c r="B331" s="104"/>
      <c r="C331" s="183" t="s">
        <v>860</v>
      </c>
      <c r="D331" s="183" t="s">
        <v>140</v>
      </c>
      <c r="E331" s="184" t="s">
        <v>861</v>
      </c>
      <c r="F331" s="185" t="s">
        <v>862</v>
      </c>
      <c r="G331" s="186" t="s">
        <v>186</v>
      </c>
      <c r="H331" s="187">
        <v>20.82</v>
      </c>
      <c r="I331" s="80"/>
      <c r="J331" s="188">
        <f t="shared" si="130"/>
        <v>0</v>
      </c>
      <c r="K331" s="189"/>
      <c r="L331" s="104"/>
      <c r="M331" s="190" t="s">
        <v>1</v>
      </c>
      <c r="N331" s="191" t="s">
        <v>34</v>
      </c>
      <c r="O331" s="192">
        <v>0.166</v>
      </c>
      <c r="P331" s="192">
        <f t="shared" si="131"/>
        <v>3.4561200000000003</v>
      </c>
      <c r="Q331" s="192">
        <v>0.00012</v>
      </c>
      <c r="R331" s="192">
        <f t="shared" si="132"/>
        <v>0.0024984</v>
      </c>
      <c r="S331" s="192">
        <v>0</v>
      </c>
      <c r="T331" s="193">
        <f t="shared" si="133"/>
        <v>0</v>
      </c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R331" s="194" t="s">
        <v>202</v>
      </c>
      <c r="AT331" s="194" t="s">
        <v>140</v>
      </c>
      <c r="AU331" s="194" t="s">
        <v>79</v>
      </c>
      <c r="AY331" s="96" t="s">
        <v>138</v>
      </c>
      <c r="BE331" s="195">
        <f t="shared" si="134"/>
        <v>0</v>
      </c>
      <c r="BF331" s="195">
        <f t="shared" si="135"/>
        <v>0</v>
      </c>
      <c r="BG331" s="195">
        <f t="shared" si="136"/>
        <v>0</v>
      </c>
      <c r="BH331" s="195">
        <f t="shared" si="137"/>
        <v>0</v>
      </c>
      <c r="BI331" s="195">
        <f t="shared" si="138"/>
        <v>0</v>
      </c>
      <c r="BJ331" s="96" t="s">
        <v>77</v>
      </c>
      <c r="BK331" s="195">
        <f t="shared" si="139"/>
        <v>0</v>
      </c>
      <c r="BL331" s="96" t="s">
        <v>202</v>
      </c>
      <c r="BM331" s="194" t="s">
        <v>863</v>
      </c>
    </row>
    <row r="332" spans="1:65" s="106" customFormat="1" ht="21.75" customHeight="1">
      <c r="A332" s="103"/>
      <c r="B332" s="104"/>
      <c r="C332" s="183" t="s">
        <v>864</v>
      </c>
      <c r="D332" s="183" t="s">
        <v>140</v>
      </c>
      <c r="E332" s="184" t="s">
        <v>865</v>
      </c>
      <c r="F332" s="185" t="s">
        <v>866</v>
      </c>
      <c r="G332" s="186" t="s">
        <v>186</v>
      </c>
      <c r="H332" s="187">
        <v>20.82</v>
      </c>
      <c r="I332" s="80"/>
      <c r="J332" s="188">
        <f t="shared" si="130"/>
        <v>0</v>
      </c>
      <c r="K332" s="189"/>
      <c r="L332" s="104"/>
      <c r="M332" s="190" t="s">
        <v>1</v>
      </c>
      <c r="N332" s="191" t="s">
        <v>34</v>
      </c>
      <c r="O332" s="192">
        <v>0.172</v>
      </c>
      <c r="P332" s="192">
        <f t="shared" si="131"/>
        <v>3.58104</v>
      </c>
      <c r="Q332" s="192">
        <v>0.00012</v>
      </c>
      <c r="R332" s="192">
        <f t="shared" si="132"/>
        <v>0.0024984</v>
      </c>
      <c r="S332" s="192">
        <v>0</v>
      </c>
      <c r="T332" s="193">
        <f t="shared" si="133"/>
        <v>0</v>
      </c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R332" s="194" t="s">
        <v>202</v>
      </c>
      <c r="AT332" s="194" t="s">
        <v>140</v>
      </c>
      <c r="AU332" s="194" t="s">
        <v>79</v>
      </c>
      <c r="AY332" s="96" t="s">
        <v>138</v>
      </c>
      <c r="BE332" s="195">
        <f t="shared" si="134"/>
        <v>0</v>
      </c>
      <c r="BF332" s="195">
        <f t="shared" si="135"/>
        <v>0</v>
      </c>
      <c r="BG332" s="195">
        <f t="shared" si="136"/>
        <v>0</v>
      </c>
      <c r="BH332" s="195">
        <f t="shared" si="137"/>
        <v>0</v>
      </c>
      <c r="BI332" s="195">
        <f t="shared" si="138"/>
        <v>0</v>
      </c>
      <c r="BJ332" s="96" t="s">
        <v>77</v>
      </c>
      <c r="BK332" s="195">
        <f t="shared" si="139"/>
        <v>0</v>
      </c>
      <c r="BL332" s="96" t="s">
        <v>202</v>
      </c>
      <c r="BM332" s="194" t="s">
        <v>867</v>
      </c>
    </row>
    <row r="333" spans="1:65" s="106" customFormat="1" ht="21.75" customHeight="1">
      <c r="A333" s="103"/>
      <c r="B333" s="104"/>
      <c r="C333" s="183" t="s">
        <v>868</v>
      </c>
      <c r="D333" s="183" t="s">
        <v>140</v>
      </c>
      <c r="E333" s="184" t="s">
        <v>869</v>
      </c>
      <c r="F333" s="185" t="s">
        <v>870</v>
      </c>
      <c r="G333" s="186" t="s">
        <v>186</v>
      </c>
      <c r="H333" s="187">
        <v>4.42</v>
      </c>
      <c r="I333" s="80"/>
      <c r="J333" s="188">
        <f t="shared" si="130"/>
        <v>0</v>
      </c>
      <c r="K333" s="189"/>
      <c r="L333" s="104"/>
      <c r="M333" s="190" t="s">
        <v>1</v>
      </c>
      <c r="N333" s="191" t="s">
        <v>34</v>
      </c>
      <c r="O333" s="192">
        <v>0.13</v>
      </c>
      <c r="P333" s="192">
        <f t="shared" si="131"/>
        <v>0.5746</v>
      </c>
      <c r="Q333" s="192">
        <v>0.0048</v>
      </c>
      <c r="R333" s="192">
        <f t="shared" si="132"/>
        <v>0.021216</v>
      </c>
      <c r="S333" s="192">
        <v>0</v>
      </c>
      <c r="T333" s="193">
        <f t="shared" si="133"/>
        <v>0</v>
      </c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R333" s="194" t="s">
        <v>202</v>
      </c>
      <c r="AT333" s="194" t="s">
        <v>140</v>
      </c>
      <c r="AU333" s="194" t="s">
        <v>79</v>
      </c>
      <c r="AY333" s="96" t="s">
        <v>138</v>
      </c>
      <c r="BE333" s="195">
        <f t="shared" si="134"/>
        <v>0</v>
      </c>
      <c r="BF333" s="195">
        <f t="shared" si="135"/>
        <v>0</v>
      </c>
      <c r="BG333" s="195">
        <f t="shared" si="136"/>
        <v>0</v>
      </c>
      <c r="BH333" s="195">
        <f t="shared" si="137"/>
        <v>0</v>
      </c>
      <c r="BI333" s="195">
        <f t="shared" si="138"/>
        <v>0</v>
      </c>
      <c r="BJ333" s="96" t="s">
        <v>77</v>
      </c>
      <c r="BK333" s="195">
        <f t="shared" si="139"/>
        <v>0</v>
      </c>
      <c r="BL333" s="96" t="s">
        <v>202</v>
      </c>
      <c r="BM333" s="194" t="s">
        <v>871</v>
      </c>
    </row>
    <row r="334" spans="1:65" s="106" customFormat="1" ht="21.75" customHeight="1">
      <c r="A334" s="103"/>
      <c r="B334" s="104"/>
      <c r="C334" s="183" t="s">
        <v>872</v>
      </c>
      <c r="D334" s="183" t="s">
        <v>140</v>
      </c>
      <c r="E334" s="184" t="s">
        <v>873</v>
      </c>
      <c r="F334" s="185" t="s">
        <v>874</v>
      </c>
      <c r="G334" s="186" t="s">
        <v>186</v>
      </c>
      <c r="H334" s="187">
        <v>4.42</v>
      </c>
      <c r="I334" s="80"/>
      <c r="J334" s="188">
        <f t="shared" si="130"/>
        <v>0</v>
      </c>
      <c r="K334" s="189"/>
      <c r="L334" s="104"/>
      <c r="M334" s="190" t="s">
        <v>1</v>
      </c>
      <c r="N334" s="191" t="s">
        <v>34</v>
      </c>
      <c r="O334" s="192">
        <v>0.108</v>
      </c>
      <c r="P334" s="192">
        <f t="shared" si="131"/>
        <v>0.47736</v>
      </c>
      <c r="Q334" s="192">
        <v>0.00029</v>
      </c>
      <c r="R334" s="192">
        <f t="shared" si="132"/>
        <v>0.0012818</v>
      </c>
      <c r="S334" s="192">
        <v>0</v>
      </c>
      <c r="T334" s="193">
        <f t="shared" si="133"/>
        <v>0</v>
      </c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R334" s="194" t="s">
        <v>202</v>
      </c>
      <c r="AT334" s="194" t="s">
        <v>140</v>
      </c>
      <c r="AU334" s="194" t="s">
        <v>79</v>
      </c>
      <c r="AY334" s="96" t="s">
        <v>138</v>
      </c>
      <c r="BE334" s="195">
        <f t="shared" si="134"/>
        <v>0</v>
      </c>
      <c r="BF334" s="195">
        <f t="shared" si="135"/>
        <v>0</v>
      </c>
      <c r="BG334" s="195">
        <f t="shared" si="136"/>
        <v>0</v>
      </c>
      <c r="BH334" s="195">
        <f t="shared" si="137"/>
        <v>0</v>
      </c>
      <c r="BI334" s="195">
        <f t="shared" si="138"/>
        <v>0</v>
      </c>
      <c r="BJ334" s="96" t="s">
        <v>77</v>
      </c>
      <c r="BK334" s="195">
        <f t="shared" si="139"/>
        <v>0</v>
      </c>
      <c r="BL334" s="96" t="s">
        <v>202</v>
      </c>
      <c r="BM334" s="194" t="s">
        <v>875</v>
      </c>
    </row>
    <row r="335" spans="1:65" s="106" customFormat="1" ht="16.5" customHeight="1">
      <c r="A335" s="103"/>
      <c r="B335" s="104"/>
      <c r="C335" s="183" t="s">
        <v>876</v>
      </c>
      <c r="D335" s="183" t="s">
        <v>140</v>
      </c>
      <c r="E335" s="184" t="s">
        <v>877</v>
      </c>
      <c r="F335" s="185" t="s">
        <v>878</v>
      </c>
      <c r="G335" s="186" t="s">
        <v>186</v>
      </c>
      <c r="H335" s="187">
        <v>4.42</v>
      </c>
      <c r="I335" s="80"/>
      <c r="J335" s="188">
        <f t="shared" si="130"/>
        <v>0</v>
      </c>
      <c r="K335" s="189"/>
      <c r="L335" s="104"/>
      <c r="M335" s="190" t="s">
        <v>1</v>
      </c>
      <c r="N335" s="191" t="s">
        <v>34</v>
      </c>
      <c r="O335" s="192">
        <v>0.211</v>
      </c>
      <c r="P335" s="192">
        <f t="shared" si="131"/>
        <v>0.93262</v>
      </c>
      <c r="Q335" s="192">
        <v>0.00066</v>
      </c>
      <c r="R335" s="192">
        <f t="shared" si="132"/>
        <v>0.0029172</v>
      </c>
      <c r="S335" s="192">
        <v>0</v>
      </c>
      <c r="T335" s="193">
        <f t="shared" si="133"/>
        <v>0</v>
      </c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R335" s="194" t="s">
        <v>202</v>
      </c>
      <c r="AT335" s="194" t="s">
        <v>140</v>
      </c>
      <c r="AU335" s="194" t="s">
        <v>79</v>
      </c>
      <c r="AY335" s="96" t="s">
        <v>138</v>
      </c>
      <c r="BE335" s="195">
        <f t="shared" si="134"/>
        <v>0</v>
      </c>
      <c r="BF335" s="195">
        <f t="shared" si="135"/>
        <v>0</v>
      </c>
      <c r="BG335" s="195">
        <f t="shared" si="136"/>
        <v>0</v>
      </c>
      <c r="BH335" s="195">
        <f t="shared" si="137"/>
        <v>0</v>
      </c>
      <c r="BI335" s="195">
        <f t="shared" si="138"/>
        <v>0</v>
      </c>
      <c r="BJ335" s="96" t="s">
        <v>77</v>
      </c>
      <c r="BK335" s="195">
        <f t="shared" si="139"/>
        <v>0</v>
      </c>
      <c r="BL335" s="96" t="s">
        <v>202</v>
      </c>
      <c r="BM335" s="194" t="s">
        <v>879</v>
      </c>
    </row>
    <row r="336" spans="1:65" s="106" customFormat="1" ht="16.5" customHeight="1">
      <c r="A336" s="103"/>
      <c r="B336" s="104"/>
      <c r="C336" s="183" t="s">
        <v>880</v>
      </c>
      <c r="D336" s="183" t="s">
        <v>140</v>
      </c>
      <c r="E336" s="184" t="s">
        <v>881</v>
      </c>
      <c r="F336" s="185" t="s">
        <v>882</v>
      </c>
      <c r="G336" s="186" t="s">
        <v>264</v>
      </c>
      <c r="H336" s="187">
        <v>8.5</v>
      </c>
      <c r="I336" s="80"/>
      <c r="J336" s="188">
        <f t="shared" si="130"/>
        <v>0</v>
      </c>
      <c r="K336" s="189"/>
      <c r="L336" s="104"/>
      <c r="M336" s="190" t="s">
        <v>1</v>
      </c>
      <c r="N336" s="191" t="s">
        <v>34</v>
      </c>
      <c r="O336" s="192">
        <v>0</v>
      </c>
      <c r="P336" s="192">
        <f t="shared" si="131"/>
        <v>0</v>
      </c>
      <c r="Q336" s="192">
        <v>0</v>
      </c>
      <c r="R336" s="192">
        <f t="shared" si="132"/>
        <v>0</v>
      </c>
      <c r="S336" s="192">
        <v>0</v>
      </c>
      <c r="T336" s="193">
        <f t="shared" si="133"/>
        <v>0</v>
      </c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R336" s="194" t="s">
        <v>202</v>
      </c>
      <c r="AT336" s="194" t="s">
        <v>140</v>
      </c>
      <c r="AU336" s="194" t="s">
        <v>79</v>
      </c>
      <c r="AY336" s="96" t="s">
        <v>138</v>
      </c>
      <c r="BE336" s="195">
        <f t="shared" si="134"/>
        <v>0</v>
      </c>
      <c r="BF336" s="195">
        <f t="shared" si="135"/>
        <v>0</v>
      </c>
      <c r="BG336" s="195">
        <f t="shared" si="136"/>
        <v>0</v>
      </c>
      <c r="BH336" s="195">
        <f t="shared" si="137"/>
        <v>0</v>
      </c>
      <c r="BI336" s="195">
        <f t="shared" si="138"/>
        <v>0</v>
      </c>
      <c r="BJ336" s="96" t="s">
        <v>77</v>
      </c>
      <c r="BK336" s="195">
        <f t="shared" si="139"/>
        <v>0</v>
      </c>
      <c r="BL336" s="96" t="s">
        <v>202</v>
      </c>
      <c r="BM336" s="194" t="s">
        <v>883</v>
      </c>
    </row>
    <row r="337" spans="2:63" s="170" customFormat="1" ht="22.9" customHeight="1">
      <c r="B337" s="171"/>
      <c r="D337" s="172" t="s">
        <v>68</v>
      </c>
      <c r="E337" s="181" t="s">
        <v>884</v>
      </c>
      <c r="F337" s="181" t="s">
        <v>885</v>
      </c>
      <c r="J337" s="182">
        <f>BK337</f>
        <v>0</v>
      </c>
      <c r="L337" s="171"/>
      <c r="M337" s="175"/>
      <c r="N337" s="176"/>
      <c r="O337" s="176"/>
      <c r="P337" s="177">
        <f>SUM(P338:P339)</f>
        <v>33.64172</v>
      </c>
      <c r="Q337" s="176"/>
      <c r="R337" s="177">
        <f>SUM(R338:R339)</f>
        <v>0.11295759999999999</v>
      </c>
      <c r="S337" s="176"/>
      <c r="T337" s="178">
        <f>SUM(T338:T339)</f>
        <v>0</v>
      </c>
      <c r="AR337" s="172" t="s">
        <v>79</v>
      </c>
      <c r="AT337" s="179" t="s">
        <v>68</v>
      </c>
      <c r="AU337" s="179" t="s">
        <v>77</v>
      </c>
      <c r="AY337" s="172" t="s">
        <v>138</v>
      </c>
      <c r="BK337" s="180">
        <f>SUM(BK338:BK339)</f>
        <v>0</v>
      </c>
    </row>
    <row r="338" spans="1:65" s="106" customFormat="1" ht="21.75" customHeight="1">
      <c r="A338" s="103"/>
      <c r="B338" s="104"/>
      <c r="C338" s="183" t="s">
        <v>886</v>
      </c>
      <c r="D338" s="183" t="s">
        <v>140</v>
      </c>
      <c r="E338" s="184" t="s">
        <v>887</v>
      </c>
      <c r="F338" s="185" t="s">
        <v>888</v>
      </c>
      <c r="G338" s="186" t="s">
        <v>186</v>
      </c>
      <c r="H338" s="187">
        <v>245.56</v>
      </c>
      <c r="I338" s="80"/>
      <c r="J338" s="188">
        <f>ROUND(I338*H338,2)</f>
        <v>0</v>
      </c>
      <c r="K338" s="189"/>
      <c r="L338" s="104"/>
      <c r="M338" s="190" t="s">
        <v>1</v>
      </c>
      <c r="N338" s="191" t="s">
        <v>34</v>
      </c>
      <c r="O338" s="192">
        <v>0.033</v>
      </c>
      <c r="P338" s="192">
        <f>O338*H338</f>
        <v>8.103480000000001</v>
      </c>
      <c r="Q338" s="192">
        <v>0.0002</v>
      </c>
      <c r="R338" s="192">
        <f>Q338*H338</f>
        <v>0.049112</v>
      </c>
      <c r="S338" s="192">
        <v>0</v>
      </c>
      <c r="T338" s="193">
        <f>S338*H338</f>
        <v>0</v>
      </c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R338" s="194" t="s">
        <v>202</v>
      </c>
      <c r="AT338" s="194" t="s">
        <v>140</v>
      </c>
      <c r="AU338" s="194" t="s">
        <v>79</v>
      </c>
      <c r="AY338" s="96" t="s">
        <v>138</v>
      </c>
      <c r="BE338" s="195">
        <f>IF(N338="základní",J338,0)</f>
        <v>0</v>
      </c>
      <c r="BF338" s="195">
        <f>IF(N338="snížená",J338,0)</f>
        <v>0</v>
      </c>
      <c r="BG338" s="195">
        <f>IF(N338="zákl. přenesená",J338,0)</f>
        <v>0</v>
      </c>
      <c r="BH338" s="195">
        <f>IF(N338="sníž. přenesená",J338,0)</f>
        <v>0</v>
      </c>
      <c r="BI338" s="195">
        <f>IF(N338="nulová",J338,0)</f>
        <v>0</v>
      </c>
      <c r="BJ338" s="96" t="s">
        <v>77</v>
      </c>
      <c r="BK338" s="195">
        <f>ROUND(I338*H338,2)</f>
        <v>0</v>
      </c>
      <c r="BL338" s="96" t="s">
        <v>202</v>
      </c>
      <c r="BM338" s="194" t="s">
        <v>889</v>
      </c>
    </row>
    <row r="339" spans="1:65" s="106" customFormat="1" ht="21.75" customHeight="1">
      <c r="A339" s="103"/>
      <c r="B339" s="104"/>
      <c r="C339" s="183" t="s">
        <v>890</v>
      </c>
      <c r="D339" s="183" t="s">
        <v>140</v>
      </c>
      <c r="E339" s="184" t="s">
        <v>891</v>
      </c>
      <c r="F339" s="185" t="s">
        <v>892</v>
      </c>
      <c r="G339" s="186" t="s">
        <v>186</v>
      </c>
      <c r="H339" s="187">
        <v>245.56</v>
      </c>
      <c r="I339" s="80"/>
      <c r="J339" s="188">
        <f>ROUND(I339*H339,2)</f>
        <v>0</v>
      </c>
      <c r="K339" s="189"/>
      <c r="L339" s="104"/>
      <c r="M339" s="190" t="s">
        <v>1</v>
      </c>
      <c r="N339" s="191" t="s">
        <v>34</v>
      </c>
      <c r="O339" s="192">
        <v>0.104</v>
      </c>
      <c r="P339" s="192">
        <f>O339*H339</f>
        <v>25.53824</v>
      </c>
      <c r="Q339" s="192">
        <v>0.00026</v>
      </c>
      <c r="R339" s="192">
        <f>Q339*H339</f>
        <v>0.06384559999999999</v>
      </c>
      <c r="S339" s="192">
        <v>0</v>
      </c>
      <c r="T339" s="193">
        <f>S339*H339</f>
        <v>0</v>
      </c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R339" s="194" t="s">
        <v>202</v>
      </c>
      <c r="AT339" s="194" t="s">
        <v>140</v>
      </c>
      <c r="AU339" s="194" t="s">
        <v>79</v>
      </c>
      <c r="AY339" s="96" t="s">
        <v>138</v>
      </c>
      <c r="BE339" s="195">
        <f>IF(N339="základní",J339,0)</f>
        <v>0</v>
      </c>
      <c r="BF339" s="195">
        <f>IF(N339="snížená",J339,0)</f>
        <v>0</v>
      </c>
      <c r="BG339" s="195">
        <f>IF(N339="zákl. přenesená",J339,0)</f>
        <v>0</v>
      </c>
      <c r="BH339" s="195">
        <f>IF(N339="sníž. přenesená",J339,0)</f>
        <v>0</v>
      </c>
      <c r="BI339" s="195">
        <f>IF(N339="nulová",J339,0)</f>
        <v>0</v>
      </c>
      <c r="BJ339" s="96" t="s">
        <v>77</v>
      </c>
      <c r="BK339" s="195">
        <f>ROUND(I339*H339,2)</f>
        <v>0</v>
      </c>
      <c r="BL339" s="96" t="s">
        <v>202</v>
      </c>
      <c r="BM339" s="194" t="s">
        <v>893</v>
      </c>
    </row>
    <row r="340" spans="2:63" s="170" customFormat="1" ht="25.9" customHeight="1">
      <c r="B340" s="171"/>
      <c r="D340" s="172" t="s">
        <v>68</v>
      </c>
      <c r="E340" s="173" t="s">
        <v>193</v>
      </c>
      <c r="F340" s="173" t="s">
        <v>894</v>
      </c>
      <c r="J340" s="174">
        <f>BK340</f>
        <v>0</v>
      </c>
      <c r="L340" s="171"/>
      <c r="M340" s="175"/>
      <c r="N340" s="176"/>
      <c r="O340" s="176"/>
      <c r="P340" s="177">
        <f>P341</f>
        <v>0</v>
      </c>
      <c r="Q340" s="176"/>
      <c r="R340" s="177">
        <f>R341</f>
        <v>0</v>
      </c>
      <c r="S340" s="176"/>
      <c r="T340" s="178">
        <f>T341</f>
        <v>0</v>
      </c>
      <c r="AR340" s="172" t="s">
        <v>149</v>
      </c>
      <c r="AT340" s="179" t="s">
        <v>68</v>
      </c>
      <c r="AU340" s="179" t="s">
        <v>69</v>
      </c>
      <c r="AY340" s="172" t="s">
        <v>138</v>
      </c>
      <c r="BK340" s="180">
        <f>BK341</f>
        <v>0</v>
      </c>
    </row>
    <row r="341" spans="2:63" s="170" customFormat="1" ht="22.9" customHeight="1">
      <c r="B341" s="171"/>
      <c r="D341" s="172" t="s">
        <v>68</v>
      </c>
      <c r="E341" s="181" t="s">
        <v>895</v>
      </c>
      <c r="F341" s="181" t="s">
        <v>896</v>
      </c>
      <c r="J341" s="182">
        <f>BK341</f>
        <v>0</v>
      </c>
      <c r="L341" s="171"/>
      <c r="M341" s="175"/>
      <c r="N341" s="176"/>
      <c r="O341" s="176"/>
      <c r="P341" s="177">
        <f>P342</f>
        <v>0</v>
      </c>
      <c r="Q341" s="176"/>
      <c r="R341" s="177">
        <f>R342</f>
        <v>0</v>
      </c>
      <c r="S341" s="176"/>
      <c r="T341" s="178">
        <f>T342</f>
        <v>0</v>
      </c>
      <c r="AR341" s="172" t="s">
        <v>149</v>
      </c>
      <c r="AT341" s="179" t="s">
        <v>68</v>
      </c>
      <c r="AU341" s="179" t="s">
        <v>77</v>
      </c>
      <c r="AY341" s="172" t="s">
        <v>138</v>
      </c>
      <c r="BK341" s="180">
        <f>BK342</f>
        <v>0</v>
      </c>
    </row>
    <row r="342" spans="1:65" s="106" customFormat="1" ht="33" customHeight="1">
      <c r="A342" s="103"/>
      <c r="B342" s="104"/>
      <c r="C342" s="183" t="s">
        <v>897</v>
      </c>
      <c r="D342" s="183" t="s">
        <v>140</v>
      </c>
      <c r="E342" s="184" t="s">
        <v>898</v>
      </c>
      <c r="F342" s="185" t="s">
        <v>899</v>
      </c>
      <c r="G342" s="186" t="s">
        <v>479</v>
      </c>
      <c r="H342" s="187">
        <v>1</v>
      </c>
      <c r="I342" s="218">
        <v>0</v>
      </c>
      <c r="J342" s="188">
        <f>ROUND(I342*H342,2)</f>
        <v>0</v>
      </c>
      <c r="K342" s="189"/>
      <c r="L342" s="104"/>
      <c r="M342" s="190" t="s">
        <v>1</v>
      </c>
      <c r="N342" s="191" t="s">
        <v>34</v>
      </c>
      <c r="O342" s="192">
        <v>0</v>
      </c>
      <c r="P342" s="192">
        <f>O342*H342</f>
        <v>0</v>
      </c>
      <c r="Q342" s="192">
        <v>0</v>
      </c>
      <c r="R342" s="192">
        <f>Q342*H342</f>
        <v>0</v>
      </c>
      <c r="S342" s="192">
        <v>0</v>
      </c>
      <c r="T342" s="193">
        <f>S342*H342</f>
        <v>0</v>
      </c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R342" s="194" t="s">
        <v>399</v>
      </c>
      <c r="AT342" s="194" t="s">
        <v>140</v>
      </c>
      <c r="AU342" s="194" t="s">
        <v>79</v>
      </c>
      <c r="AY342" s="96" t="s">
        <v>138</v>
      </c>
      <c r="BE342" s="195">
        <f>IF(N342="základní",J342,0)</f>
        <v>0</v>
      </c>
      <c r="BF342" s="195">
        <f>IF(N342="snížená",J342,0)</f>
        <v>0</v>
      </c>
      <c r="BG342" s="195">
        <f>IF(N342="zákl. přenesená",J342,0)</f>
        <v>0</v>
      </c>
      <c r="BH342" s="195">
        <f>IF(N342="sníž. přenesená",J342,0)</f>
        <v>0</v>
      </c>
      <c r="BI342" s="195">
        <f>IF(N342="nulová",J342,0)</f>
        <v>0</v>
      </c>
      <c r="BJ342" s="96" t="s">
        <v>77</v>
      </c>
      <c r="BK342" s="195">
        <f>ROUND(I342*H342,2)</f>
        <v>0</v>
      </c>
      <c r="BL342" s="96" t="s">
        <v>399</v>
      </c>
      <c r="BM342" s="194" t="s">
        <v>900</v>
      </c>
    </row>
    <row r="343" spans="2:63" s="170" customFormat="1" ht="25.9" customHeight="1">
      <c r="B343" s="171"/>
      <c r="D343" s="172" t="s">
        <v>68</v>
      </c>
      <c r="E343" s="173" t="s">
        <v>901</v>
      </c>
      <c r="F343" s="173" t="s">
        <v>902</v>
      </c>
      <c r="J343" s="174">
        <f>BK343</f>
        <v>0</v>
      </c>
      <c r="L343" s="171"/>
      <c r="M343" s="175"/>
      <c r="N343" s="176"/>
      <c r="O343" s="176"/>
      <c r="P343" s="177">
        <f>SUM(P344:P350)</f>
        <v>0</v>
      </c>
      <c r="Q343" s="176"/>
      <c r="R343" s="177">
        <f>SUM(R344:R350)</f>
        <v>0</v>
      </c>
      <c r="S343" s="176"/>
      <c r="T343" s="178">
        <f>SUM(T344:T350)</f>
        <v>0</v>
      </c>
      <c r="AR343" s="172" t="s">
        <v>156</v>
      </c>
      <c r="AT343" s="179" t="s">
        <v>68</v>
      </c>
      <c r="AU343" s="179" t="s">
        <v>69</v>
      </c>
      <c r="AY343" s="172" t="s">
        <v>138</v>
      </c>
      <c r="BK343" s="180">
        <f>SUM(BK344:BK350)</f>
        <v>0</v>
      </c>
    </row>
    <row r="344" spans="1:65" s="106" customFormat="1" ht="16.5" customHeight="1">
      <c r="A344" s="103"/>
      <c r="B344" s="104"/>
      <c r="C344" s="183" t="s">
        <v>903</v>
      </c>
      <c r="D344" s="183" t="s">
        <v>140</v>
      </c>
      <c r="E344" s="184" t="s">
        <v>904</v>
      </c>
      <c r="F344" s="185" t="s">
        <v>905</v>
      </c>
      <c r="G344" s="186" t="s">
        <v>479</v>
      </c>
      <c r="H344" s="187">
        <v>1</v>
      </c>
      <c r="I344" s="80"/>
      <c r="J344" s="188">
        <f aca="true" t="shared" si="140" ref="J344:J350">ROUND(I344*H344,2)</f>
        <v>0</v>
      </c>
      <c r="K344" s="189"/>
      <c r="L344" s="104"/>
      <c r="M344" s="190" t="s">
        <v>1</v>
      </c>
      <c r="N344" s="191" t="s">
        <v>34</v>
      </c>
      <c r="O344" s="192">
        <v>0</v>
      </c>
      <c r="P344" s="192">
        <f aca="true" t="shared" si="141" ref="P344:P350">O344*H344</f>
        <v>0</v>
      </c>
      <c r="Q344" s="192">
        <v>0</v>
      </c>
      <c r="R344" s="192">
        <f aca="true" t="shared" si="142" ref="R344:R350">Q344*H344</f>
        <v>0</v>
      </c>
      <c r="S344" s="192">
        <v>0</v>
      </c>
      <c r="T344" s="193">
        <f aca="true" t="shared" si="143" ref="T344:T350">S344*H344</f>
        <v>0</v>
      </c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R344" s="194" t="s">
        <v>906</v>
      </c>
      <c r="AT344" s="194" t="s">
        <v>140</v>
      </c>
      <c r="AU344" s="194" t="s">
        <v>77</v>
      </c>
      <c r="AY344" s="96" t="s">
        <v>138</v>
      </c>
      <c r="BE344" s="195">
        <f aca="true" t="shared" si="144" ref="BE344:BE350">IF(N344="základní",J344,0)</f>
        <v>0</v>
      </c>
      <c r="BF344" s="195">
        <f aca="true" t="shared" si="145" ref="BF344:BF350">IF(N344="snížená",J344,0)</f>
        <v>0</v>
      </c>
      <c r="BG344" s="195">
        <f aca="true" t="shared" si="146" ref="BG344:BG350">IF(N344="zákl. přenesená",J344,0)</f>
        <v>0</v>
      </c>
      <c r="BH344" s="195">
        <f aca="true" t="shared" si="147" ref="BH344:BH350">IF(N344="sníž. přenesená",J344,0)</f>
        <v>0</v>
      </c>
      <c r="BI344" s="195">
        <f aca="true" t="shared" si="148" ref="BI344:BI350">IF(N344="nulová",J344,0)</f>
        <v>0</v>
      </c>
      <c r="BJ344" s="96" t="s">
        <v>77</v>
      </c>
      <c r="BK344" s="195">
        <f aca="true" t="shared" si="149" ref="BK344:BK350">ROUND(I344*H344,2)</f>
        <v>0</v>
      </c>
      <c r="BL344" s="96" t="s">
        <v>906</v>
      </c>
      <c r="BM344" s="194" t="s">
        <v>907</v>
      </c>
    </row>
    <row r="345" spans="1:65" s="106" customFormat="1" ht="16.5" customHeight="1">
      <c r="A345" s="103"/>
      <c r="B345" s="104"/>
      <c r="C345" s="183" t="s">
        <v>908</v>
      </c>
      <c r="D345" s="183" t="s">
        <v>140</v>
      </c>
      <c r="E345" s="184" t="s">
        <v>909</v>
      </c>
      <c r="F345" s="185" t="s">
        <v>910</v>
      </c>
      <c r="G345" s="186" t="s">
        <v>479</v>
      </c>
      <c r="H345" s="187">
        <v>1</v>
      </c>
      <c r="I345" s="80"/>
      <c r="J345" s="188">
        <f t="shared" si="140"/>
        <v>0</v>
      </c>
      <c r="K345" s="189"/>
      <c r="L345" s="104"/>
      <c r="M345" s="190" t="s">
        <v>1</v>
      </c>
      <c r="N345" s="191" t="s">
        <v>34</v>
      </c>
      <c r="O345" s="192">
        <v>0</v>
      </c>
      <c r="P345" s="192">
        <f t="shared" si="141"/>
        <v>0</v>
      </c>
      <c r="Q345" s="192">
        <v>0</v>
      </c>
      <c r="R345" s="192">
        <f t="shared" si="142"/>
        <v>0</v>
      </c>
      <c r="S345" s="192">
        <v>0</v>
      </c>
      <c r="T345" s="193">
        <f t="shared" si="143"/>
        <v>0</v>
      </c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R345" s="194" t="s">
        <v>906</v>
      </c>
      <c r="AT345" s="194" t="s">
        <v>140</v>
      </c>
      <c r="AU345" s="194" t="s">
        <v>77</v>
      </c>
      <c r="AY345" s="96" t="s">
        <v>138</v>
      </c>
      <c r="BE345" s="195">
        <f t="shared" si="144"/>
        <v>0</v>
      </c>
      <c r="BF345" s="195">
        <f t="shared" si="145"/>
        <v>0</v>
      </c>
      <c r="BG345" s="195">
        <f t="shared" si="146"/>
        <v>0</v>
      </c>
      <c r="BH345" s="195">
        <f t="shared" si="147"/>
        <v>0</v>
      </c>
      <c r="BI345" s="195">
        <f t="shared" si="148"/>
        <v>0</v>
      </c>
      <c r="BJ345" s="96" t="s">
        <v>77</v>
      </c>
      <c r="BK345" s="195">
        <f t="shared" si="149"/>
        <v>0</v>
      </c>
      <c r="BL345" s="96" t="s">
        <v>906</v>
      </c>
      <c r="BM345" s="194" t="s">
        <v>911</v>
      </c>
    </row>
    <row r="346" spans="1:65" s="106" customFormat="1" ht="21.75" customHeight="1">
      <c r="A346" s="103"/>
      <c r="B346" s="104"/>
      <c r="C346" s="183" t="s">
        <v>912</v>
      </c>
      <c r="D346" s="183" t="s">
        <v>140</v>
      </c>
      <c r="E346" s="184" t="s">
        <v>913</v>
      </c>
      <c r="F346" s="185" t="s">
        <v>914</v>
      </c>
      <c r="G346" s="186" t="s">
        <v>479</v>
      </c>
      <c r="H346" s="187">
        <v>1</v>
      </c>
      <c r="I346" s="80"/>
      <c r="J346" s="188">
        <f t="shared" si="140"/>
        <v>0</v>
      </c>
      <c r="K346" s="189"/>
      <c r="L346" s="104"/>
      <c r="M346" s="190" t="s">
        <v>1</v>
      </c>
      <c r="N346" s="191" t="s">
        <v>34</v>
      </c>
      <c r="O346" s="192">
        <v>0</v>
      </c>
      <c r="P346" s="192">
        <f t="shared" si="141"/>
        <v>0</v>
      </c>
      <c r="Q346" s="192">
        <v>0</v>
      </c>
      <c r="R346" s="192">
        <f t="shared" si="142"/>
        <v>0</v>
      </c>
      <c r="S346" s="192">
        <v>0</v>
      </c>
      <c r="T346" s="193">
        <f t="shared" si="143"/>
        <v>0</v>
      </c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R346" s="194" t="s">
        <v>906</v>
      </c>
      <c r="AT346" s="194" t="s">
        <v>140</v>
      </c>
      <c r="AU346" s="194" t="s">
        <v>77</v>
      </c>
      <c r="AY346" s="96" t="s">
        <v>138</v>
      </c>
      <c r="BE346" s="195">
        <f t="shared" si="144"/>
        <v>0</v>
      </c>
      <c r="BF346" s="195">
        <f t="shared" si="145"/>
        <v>0</v>
      </c>
      <c r="BG346" s="195">
        <f t="shared" si="146"/>
        <v>0</v>
      </c>
      <c r="BH346" s="195">
        <f t="shared" si="147"/>
        <v>0</v>
      </c>
      <c r="BI346" s="195">
        <f t="shared" si="148"/>
        <v>0</v>
      </c>
      <c r="BJ346" s="96" t="s">
        <v>77</v>
      </c>
      <c r="BK346" s="195">
        <f t="shared" si="149"/>
        <v>0</v>
      </c>
      <c r="BL346" s="96" t="s">
        <v>906</v>
      </c>
      <c r="BM346" s="194" t="s">
        <v>915</v>
      </c>
    </row>
    <row r="347" spans="1:65" s="106" customFormat="1" ht="16.5" customHeight="1">
      <c r="A347" s="103"/>
      <c r="B347" s="104"/>
      <c r="C347" s="183" t="s">
        <v>916</v>
      </c>
      <c r="D347" s="183" t="s">
        <v>140</v>
      </c>
      <c r="E347" s="184" t="s">
        <v>917</v>
      </c>
      <c r="F347" s="185" t="s">
        <v>918</v>
      </c>
      <c r="G347" s="186" t="s">
        <v>479</v>
      </c>
      <c r="H347" s="187">
        <v>1</v>
      </c>
      <c r="I347" s="80"/>
      <c r="J347" s="188">
        <f t="shared" si="140"/>
        <v>0</v>
      </c>
      <c r="K347" s="189"/>
      <c r="L347" s="104"/>
      <c r="M347" s="190" t="s">
        <v>1</v>
      </c>
      <c r="N347" s="191" t="s">
        <v>34</v>
      </c>
      <c r="O347" s="192">
        <v>0</v>
      </c>
      <c r="P347" s="192">
        <f t="shared" si="141"/>
        <v>0</v>
      </c>
      <c r="Q347" s="192">
        <v>0</v>
      </c>
      <c r="R347" s="192">
        <f t="shared" si="142"/>
        <v>0</v>
      </c>
      <c r="S347" s="192">
        <v>0</v>
      </c>
      <c r="T347" s="193">
        <f t="shared" si="143"/>
        <v>0</v>
      </c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R347" s="194" t="s">
        <v>906</v>
      </c>
      <c r="AT347" s="194" t="s">
        <v>140</v>
      </c>
      <c r="AU347" s="194" t="s">
        <v>77</v>
      </c>
      <c r="AY347" s="96" t="s">
        <v>138</v>
      </c>
      <c r="BE347" s="195">
        <f t="shared" si="144"/>
        <v>0</v>
      </c>
      <c r="BF347" s="195">
        <f t="shared" si="145"/>
        <v>0</v>
      </c>
      <c r="BG347" s="195">
        <f t="shared" si="146"/>
        <v>0</v>
      </c>
      <c r="BH347" s="195">
        <f t="shared" si="147"/>
        <v>0</v>
      </c>
      <c r="BI347" s="195">
        <f t="shared" si="148"/>
        <v>0</v>
      </c>
      <c r="BJ347" s="96" t="s">
        <v>77</v>
      </c>
      <c r="BK347" s="195">
        <f t="shared" si="149"/>
        <v>0</v>
      </c>
      <c r="BL347" s="96" t="s">
        <v>906</v>
      </c>
      <c r="BM347" s="194" t="s">
        <v>919</v>
      </c>
    </row>
    <row r="348" spans="1:65" s="106" customFormat="1" ht="16.5" customHeight="1">
      <c r="A348" s="103"/>
      <c r="B348" s="104"/>
      <c r="C348" s="183" t="s">
        <v>920</v>
      </c>
      <c r="D348" s="183" t="s">
        <v>140</v>
      </c>
      <c r="E348" s="184" t="s">
        <v>921</v>
      </c>
      <c r="F348" s="185" t="s">
        <v>922</v>
      </c>
      <c r="G348" s="186" t="s">
        <v>479</v>
      </c>
      <c r="H348" s="187">
        <v>1</v>
      </c>
      <c r="I348" s="80"/>
      <c r="J348" s="188">
        <f t="shared" si="140"/>
        <v>0</v>
      </c>
      <c r="K348" s="189"/>
      <c r="L348" s="104"/>
      <c r="M348" s="190" t="s">
        <v>1</v>
      </c>
      <c r="N348" s="191" t="s">
        <v>34</v>
      </c>
      <c r="O348" s="192">
        <v>0</v>
      </c>
      <c r="P348" s="192">
        <f t="shared" si="141"/>
        <v>0</v>
      </c>
      <c r="Q348" s="192">
        <v>0</v>
      </c>
      <c r="R348" s="192">
        <f t="shared" si="142"/>
        <v>0</v>
      </c>
      <c r="S348" s="192">
        <v>0</v>
      </c>
      <c r="T348" s="193">
        <f t="shared" si="143"/>
        <v>0</v>
      </c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R348" s="194" t="s">
        <v>906</v>
      </c>
      <c r="AT348" s="194" t="s">
        <v>140</v>
      </c>
      <c r="AU348" s="194" t="s">
        <v>77</v>
      </c>
      <c r="AY348" s="96" t="s">
        <v>138</v>
      </c>
      <c r="BE348" s="195">
        <f t="shared" si="144"/>
        <v>0</v>
      </c>
      <c r="BF348" s="195">
        <f t="shared" si="145"/>
        <v>0</v>
      </c>
      <c r="BG348" s="195">
        <f t="shared" si="146"/>
        <v>0</v>
      </c>
      <c r="BH348" s="195">
        <f t="shared" si="147"/>
        <v>0</v>
      </c>
      <c r="BI348" s="195">
        <f t="shared" si="148"/>
        <v>0</v>
      </c>
      <c r="BJ348" s="96" t="s">
        <v>77</v>
      </c>
      <c r="BK348" s="195">
        <f t="shared" si="149"/>
        <v>0</v>
      </c>
      <c r="BL348" s="96" t="s">
        <v>906</v>
      </c>
      <c r="BM348" s="194" t="s">
        <v>923</v>
      </c>
    </row>
    <row r="349" spans="1:65" s="106" customFormat="1" ht="16.5" customHeight="1">
      <c r="A349" s="103"/>
      <c r="B349" s="104"/>
      <c r="C349" s="183" t="s">
        <v>924</v>
      </c>
      <c r="D349" s="183" t="s">
        <v>140</v>
      </c>
      <c r="E349" s="184" t="s">
        <v>925</v>
      </c>
      <c r="F349" s="185" t="s">
        <v>926</v>
      </c>
      <c r="G349" s="186" t="s">
        <v>479</v>
      </c>
      <c r="H349" s="187">
        <v>1</v>
      </c>
      <c r="I349" s="80"/>
      <c r="J349" s="188">
        <f t="shared" si="140"/>
        <v>0</v>
      </c>
      <c r="K349" s="189"/>
      <c r="L349" s="104"/>
      <c r="M349" s="190" t="s">
        <v>1</v>
      </c>
      <c r="N349" s="191" t="s">
        <v>34</v>
      </c>
      <c r="O349" s="192">
        <v>0</v>
      </c>
      <c r="P349" s="192">
        <f t="shared" si="141"/>
        <v>0</v>
      </c>
      <c r="Q349" s="192">
        <v>0</v>
      </c>
      <c r="R349" s="192">
        <f t="shared" si="142"/>
        <v>0</v>
      </c>
      <c r="S349" s="192">
        <v>0</v>
      </c>
      <c r="T349" s="193">
        <f t="shared" si="143"/>
        <v>0</v>
      </c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R349" s="194" t="s">
        <v>906</v>
      </c>
      <c r="AT349" s="194" t="s">
        <v>140</v>
      </c>
      <c r="AU349" s="194" t="s">
        <v>77</v>
      </c>
      <c r="AY349" s="96" t="s">
        <v>138</v>
      </c>
      <c r="BE349" s="195">
        <f t="shared" si="144"/>
        <v>0</v>
      </c>
      <c r="BF349" s="195">
        <f t="shared" si="145"/>
        <v>0</v>
      </c>
      <c r="BG349" s="195">
        <f t="shared" si="146"/>
        <v>0</v>
      </c>
      <c r="BH349" s="195">
        <f t="shared" si="147"/>
        <v>0</v>
      </c>
      <c r="BI349" s="195">
        <f t="shared" si="148"/>
        <v>0</v>
      </c>
      <c r="BJ349" s="96" t="s">
        <v>77</v>
      </c>
      <c r="BK349" s="195">
        <f t="shared" si="149"/>
        <v>0</v>
      </c>
      <c r="BL349" s="96" t="s">
        <v>906</v>
      </c>
      <c r="BM349" s="194" t="s">
        <v>927</v>
      </c>
    </row>
    <row r="350" spans="1:65" s="106" customFormat="1" ht="16.5" customHeight="1">
      <c r="A350" s="103"/>
      <c r="B350" s="104"/>
      <c r="C350" s="183" t="s">
        <v>928</v>
      </c>
      <c r="D350" s="183" t="s">
        <v>140</v>
      </c>
      <c r="E350" s="184" t="s">
        <v>929</v>
      </c>
      <c r="F350" s="185" t="s">
        <v>930</v>
      </c>
      <c r="G350" s="186" t="s">
        <v>479</v>
      </c>
      <c r="H350" s="187">
        <v>1</v>
      </c>
      <c r="I350" s="80"/>
      <c r="J350" s="188">
        <f t="shared" si="140"/>
        <v>0</v>
      </c>
      <c r="K350" s="189"/>
      <c r="L350" s="104"/>
      <c r="M350" s="206" t="s">
        <v>1</v>
      </c>
      <c r="N350" s="207" t="s">
        <v>34</v>
      </c>
      <c r="O350" s="208">
        <v>0</v>
      </c>
      <c r="P350" s="208">
        <f t="shared" si="141"/>
        <v>0</v>
      </c>
      <c r="Q350" s="208">
        <v>0</v>
      </c>
      <c r="R350" s="208">
        <f t="shared" si="142"/>
        <v>0</v>
      </c>
      <c r="S350" s="208">
        <v>0</v>
      </c>
      <c r="T350" s="209">
        <f t="shared" si="143"/>
        <v>0</v>
      </c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R350" s="194" t="s">
        <v>906</v>
      </c>
      <c r="AT350" s="194" t="s">
        <v>140</v>
      </c>
      <c r="AU350" s="194" t="s">
        <v>77</v>
      </c>
      <c r="AY350" s="96" t="s">
        <v>138</v>
      </c>
      <c r="BE350" s="195">
        <f t="shared" si="144"/>
        <v>0</v>
      </c>
      <c r="BF350" s="195">
        <f t="shared" si="145"/>
        <v>0</v>
      </c>
      <c r="BG350" s="195">
        <f t="shared" si="146"/>
        <v>0</v>
      </c>
      <c r="BH350" s="195">
        <f t="shared" si="147"/>
        <v>0</v>
      </c>
      <c r="BI350" s="195">
        <f t="shared" si="148"/>
        <v>0</v>
      </c>
      <c r="BJ350" s="96" t="s">
        <v>77</v>
      </c>
      <c r="BK350" s="195">
        <f t="shared" si="149"/>
        <v>0</v>
      </c>
      <c r="BL350" s="96" t="s">
        <v>906</v>
      </c>
      <c r="BM350" s="194" t="s">
        <v>931</v>
      </c>
    </row>
    <row r="351" spans="1:31" s="106" customFormat="1" ht="6.95" customHeight="1">
      <c r="A351" s="103"/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  <c r="L351" s="104"/>
      <c r="M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</row>
  </sheetData>
  <sheetProtection algorithmName="SHA-512" hashValue="I5bbHNj4ZmzX5MZ13JLLfVDFQHNZ0YUCc7EVgJcBo9yStXzCRoRp2kuOf3edNQaMN9N8iK5sg7I3WZJkZzT0Fg==" saltValue="SkgvqOW9af6DiKAbNWRDuQ==" spinCount="100000" sheet="1" objects="1" scenarios="1"/>
  <autoFilter ref="C138:K350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 topLeftCell="A104">
      <selection activeCell="H130" sqref="H130"/>
    </sheetView>
  </sheetViews>
  <sheetFormatPr defaultColWidth="9.140625" defaultRowHeight="12"/>
  <cols>
    <col min="1" max="1" width="8.28125" style="78" customWidth="1"/>
    <col min="2" max="2" width="1.7109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00390625" style="78" customWidth="1"/>
    <col min="8" max="8" width="11.421875" style="78" customWidth="1"/>
    <col min="9" max="10" width="20.140625" style="78" customWidth="1"/>
    <col min="11" max="11" width="20.140625" style="78" hidden="1" customWidth="1"/>
    <col min="12" max="12" width="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/>
    <row r="2" spans="12:46" ht="36.95" customHeight="1">
      <c r="L2" s="257" t="s">
        <v>5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96" t="s">
        <v>82</v>
      </c>
    </row>
    <row r="3" spans="2:46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99"/>
      <c r="AT3" s="96" t="s">
        <v>79</v>
      </c>
    </row>
    <row r="4" spans="2:46" ht="24.95" customHeight="1">
      <c r="B4" s="99"/>
      <c r="D4" s="100" t="s">
        <v>92</v>
      </c>
      <c r="L4" s="99"/>
      <c r="M4" s="101" t="s">
        <v>10</v>
      </c>
      <c r="AT4" s="96" t="s">
        <v>3</v>
      </c>
    </row>
    <row r="5" spans="2:12" ht="6.95" customHeight="1">
      <c r="B5" s="99"/>
      <c r="L5" s="99"/>
    </row>
    <row r="6" spans="2:12" ht="12" customHeight="1">
      <c r="B6" s="99"/>
      <c r="D6" s="102" t="s">
        <v>14</v>
      </c>
      <c r="L6" s="99"/>
    </row>
    <row r="7" spans="2:12" ht="16.5" customHeight="1">
      <c r="B7" s="99"/>
      <c r="E7" s="255" t="str">
        <f>'Rekapitulace stavby'!K6</f>
        <v>ZŠ Dukelská, Benešov - přístavba výtahu</v>
      </c>
      <c r="F7" s="256"/>
      <c r="G7" s="256"/>
      <c r="H7" s="256"/>
      <c r="L7" s="99"/>
    </row>
    <row r="8" spans="1:31" s="106" customFormat="1" ht="12" customHeight="1">
      <c r="A8" s="103"/>
      <c r="B8" s="104"/>
      <c r="C8" s="103"/>
      <c r="D8" s="102" t="s">
        <v>93</v>
      </c>
      <c r="E8" s="103"/>
      <c r="F8" s="103"/>
      <c r="G8" s="103"/>
      <c r="H8" s="103"/>
      <c r="I8" s="103"/>
      <c r="J8" s="103"/>
      <c r="K8" s="103"/>
      <c r="L8" s="105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</row>
    <row r="9" spans="1:31" s="106" customFormat="1" ht="16.5" customHeight="1">
      <c r="A9" s="103"/>
      <c r="B9" s="104"/>
      <c r="C9" s="103"/>
      <c r="D9" s="103"/>
      <c r="E9" s="253" t="s">
        <v>932</v>
      </c>
      <c r="F9" s="254"/>
      <c r="G9" s="254"/>
      <c r="H9" s="254"/>
      <c r="I9" s="103"/>
      <c r="J9" s="103"/>
      <c r="K9" s="103"/>
      <c r="L9" s="105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</row>
    <row r="10" spans="1:31" s="106" customFormat="1" ht="12">
      <c r="A10" s="103"/>
      <c r="B10" s="104"/>
      <c r="C10" s="103"/>
      <c r="D10" s="103"/>
      <c r="E10" s="103"/>
      <c r="F10" s="103"/>
      <c r="G10" s="103"/>
      <c r="H10" s="103"/>
      <c r="I10" s="103"/>
      <c r="J10" s="103"/>
      <c r="K10" s="103"/>
      <c r="L10" s="105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</row>
    <row r="11" spans="1:31" s="106" customFormat="1" ht="12" customHeight="1">
      <c r="A11" s="103"/>
      <c r="B11" s="104"/>
      <c r="C11" s="103"/>
      <c r="D11" s="102" t="s">
        <v>16</v>
      </c>
      <c r="E11" s="103"/>
      <c r="F11" s="107" t="s">
        <v>1</v>
      </c>
      <c r="G11" s="103"/>
      <c r="H11" s="103"/>
      <c r="I11" s="102" t="s">
        <v>17</v>
      </c>
      <c r="J11" s="107" t="s">
        <v>1</v>
      </c>
      <c r="K11" s="103"/>
      <c r="L11" s="105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</row>
    <row r="12" spans="1:31" s="106" customFormat="1" ht="12" customHeight="1">
      <c r="A12" s="103"/>
      <c r="B12" s="104"/>
      <c r="C12" s="103"/>
      <c r="D12" s="102" t="s">
        <v>18</v>
      </c>
      <c r="E12" s="103"/>
      <c r="F12" s="107" t="s">
        <v>19</v>
      </c>
      <c r="G12" s="103"/>
      <c r="H12" s="103"/>
      <c r="I12" s="102" t="s">
        <v>20</v>
      </c>
      <c r="J12" s="108">
        <f>'Rekapitulace stavby'!AN8</f>
        <v>43941</v>
      </c>
      <c r="K12" s="103"/>
      <c r="L12" s="105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</row>
    <row r="13" spans="1:31" s="106" customFormat="1" ht="10.9" customHeight="1">
      <c r="A13" s="103"/>
      <c r="B13" s="104"/>
      <c r="C13" s="103"/>
      <c r="D13" s="103"/>
      <c r="E13" s="103"/>
      <c r="F13" s="103"/>
      <c r="G13" s="103"/>
      <c r="H13" s="103"/>
      <c r="I13" s="103"/>
      <c r="J13" s="103"/>
      <c r="K13" s="103"/>
      <c r="L13" s="105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</row>
    <row r="14" spans="1:31" s="106" customFormat="1" ht="12" customHeight="1">
      <c r="A14" s="103"/>
      <c r="B14" s="104"/>
      <c r="C14" s="103"/>
      <c r="D14" s="102" t="s">
        <v>21</v>
      </c>
      <c r="E14" s="103"/>
      <c r="F14" s="103"/>
      <c r="G14" s="103"/>
      <c r="H14" s="103"/>
      <c r="I14" s="102" t="s">
        <v>22</v>
      </c>
      <c r="J14" s="107" t="str">
        <f>IF('Rekapitulace stavby'!AN10="","",'Rekapitulace stavby'!AN10)</f>
        <v/>
      </c>
      <c r="K14" s="103"/>
      <c r="L14" s="105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</row>
    <row r="15" spans="1:31" s="106" customFormat="1" ht="18" customHeight="1">
      <c r="A15" s="103"/>
      <c r="B15" s="104"/>
      <c r="C15" s="103"/>
      <c r="D15" s="103"/>
      <c r="E15" s="107" t="str">
        <f>IF('Rekapitulace stavby'!E11="","",'Rekapitulace stavby'!E11)</f>
        <v xml:space="preserve"> </v>
      </c>
      <c r="F15" s="103"/>
      <c r="G15" s="103"/>
      <c r="H15" s="103"/>
      <c r="I15" s="102" t="s">
        <v>23</v>
      </c>
      <c r="J15" s="107" t="str">
        <f>IF('Rekapitulace stavby'!AN11="","",'Rekapitulace stavby'!AN11)</f>
        <v/>
      </c>
      <c r="K15" s="103"/>
      <c r="L15" s="105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</row>
    <row r="16" spans="1:31" s="106" customFormat="1" ht="6.95" customHeight="1">
      <c r="A16" s="103"/>
      <c r="B16" s="104"/>
      <c r="C16" s="103"/>
      <c r="D16" s="103"/>
      <c r="E16" s="103"/>
      <c r="F16" s="103"/>
      <c r="G16" s="103"/>
      <c r="H16" s="103"/>
      <c r="I16" s="103"/>
      <c r="J16" s="103"/>
      <c r="K16" s="103"/>
      <c r="L16" s="105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</row>
    <row r="17" spans="1:31" s="106" customFormat="1" ht="12" customHeight="1">
      <c r="A17" s="103"/>
      <c r="B17" s="104"/>
      <c r="C17" s="103"/>
      <c r="D17" s="102" t="s">
        <v>24</v>
      </c>
      <c r="E17" s="103"/>
      <c r="F17" s="103"/>
      <c r="G17" s="103"/>
      <c r="H17" s="103"/>
      <c r="I17" s="102" t="s">
        <v>22</v>
      </c>
      <c r="J17" s="107" t="str">
        <f>'Rekapitulace stavby'!AN13</f>
        <v/>
      </c>
      <c r="K17" s="103"/>
      <c r="L17" s="105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</row>
    <row r="18" spans="1:31" s="106" customFormat="1" ht="18" customHeight="1">
      <c r="A18" s="103"/>
      <c r="B18" s="104"/>
      <c r="C18" s="103"/>
      <c r="D18" s="103"/>
      <c r="E18" s="259" t="str">
        <f>'Rekapitulace stavby'!E14</f>
        <v xml:space="preserve"> </v>
      </c>
      <c r="F18" s="259"/>
      <c r="G18" s="259"/>
      <c r="H18" s="259"/>
      <c r="I18" s="102" t="s">
        <v>23</v>
      </c>
      <c r="J18" s="107" t="str">
        <f>'Rekapitulace stavby'!AN14</f>
        <v/>
      </c>
      <c r="K18" s="103"/>
      <c r="L18" s="105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</row>
    <row r="19" spans="1:31" s="106" customFormat="1" ht="6.95" customHeight="1">
      <c r="A19" s="103"/>
      <c r="B19" s="104"/>
      <c r="C19" s="103"/>
      <c r="D19" s="103"/>
      <c r="E19" s="103"/>
      <c r="F19" s="103"/>
      <c r="G19" s="103"/>
      <c r="H19" s="103"/>
      <c r="I19" s="103"/>
      <c r="J19" s="103"/>
      <c r="K19" s="103"/>
      <c r="L19" s="105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1:31" s="106" customFormat="1" ht="12" customHeight="1">
      <c r="A20" s="103"/>
      <c r="B20" s="104"/>
      <c r="C20" s="103"/>
      <c r="D20" s="102" t="s">
        <v>25</v>
      </c>
      <c r="E20" s="103"/>
      <c r="F20" s="103"/>
      <c r="G20" s="103"/>
      <c r="H20" s="103"/>
      <c r="I20" s="102" t="s">
        <v>22</v>
      </c>
      <c r="J20" s="107" t="str">
        <f>IF('Rekapitulace stavby'!AN16="","",'Rekapitulace stavby'!AN16)</f>
        <v/>
      </c>
      <c r="K20" s="103"/>
      <c r="L20" s="105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</row>
    <row r="21" spans="1:31" s="106" customFormat="1" ht="18" customHeight="1">
      <c r="A21" s="103"/>
      <c r="B21" s="104"/>
      <c r="C21" s="103"/>
      <c r="D21" s="103"/>
      <c r="E21" s="107" t="str">
        <f>IF('Rekapitulace stavby'!E17="","",'Rekapitulace stavby'!E17)</f>
        <v xml:space="preserve"> </v>
      </c>
      <c r="F21" s="103"/>
      <c r="G21" s="103"/>
      <c r="H21" s="103"/>
      <c r="I21" s="102" t="s">
        <v>23</v>
      </c>
      <c r="J21" s="107" t="str">
        <f>IF('Rekapitulace stavby'!AN17="","",'Rekapitulace stavby'!AN17)</f>
        <v/>
      </c>
      <c r="K21" s="103"/>
      <c r="L21" s="105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</row>
    <row r="22" spans="1:31" s="106" customFormat="1" ht="6.95" customHeight="1">
      <c r="A22" s="103"/>
      <c r="B22" s="104"/>
      <c r="C22" s="103"/>
      <c r="D22" s="103"/>
      <c r="E22" s="103"/>
      <c r="F22" s="103"/>
      <c r="G22" s="103"/>
      <c r="H22" s="103"/>
      <c r="I22" s="103"/>
      <c r="J22" s="103"/>
      <c r="K22" s="103"/>
      <c r="L22" s="105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</row>
    <row r="23" spans="1:31" s="106" customFormat="1" ht="12" customHeight="1">
      <c r="A23" s="103"/>
      <c r="B23" s="104"/>
      <c r="C23" s="103"/>
      <c r="D23" s="102" t="s">
        <v>27</v>
      </c>
      <c r="E23" s="103"/>
      <c r="F23" s="103"/>
      <c r="G23" s="103"/>
      <c r="H23" s="103"/>
      <c r="I23" s="102" t="s">
        <v>22</v>
      </c>
      <c r="J23" s="107" t="str">
        <f>IF('Rekapitulace stavby'!AN19="","",'Rekapitulace stavby'!AN19)</f>
        <v/>
      </c>
      <c r="K23" s="103"/>
      <c r="L23" s="105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</row>
    <row r="24" spans="1:31" s="106" customFormat="1" ht="18" customHeight="1">
      <c r="A24" s="103"/>
      <c r="B24" s="104"/>
      <c r="C24" s="103"/>
      <c r="D24" s="103"/>
      <c r="E24" s="107" t="str">
        <f>IF('Rekapitulace stavby'!E20="","",'Rekapitulace stavby'!E20)</f>
        <v xml:space="preserve"> </v>
      </c>
      <c r="F24" s="103"/>
      <c r="G24" s="103"/>
      <c r="H24" s="103"/>
      <c r="I24" s="102" t="s">
        <v>23</v>
      </c>
      <c r="J24" s="107" t="str">
        <f>IF('Rekapitulace stavby'!AN20="","",'Rekapitulace stavby'!AN20)</f>
        <v/>
      </c>
      <c r="K24" s="103"/>
      <c r="L24" s="105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</row>
    <row r="25" spans="1:31" s="106" customFormat="1" ht="6.95" customHeight="1">
      <c r="A25" s="103"/>
      <c r="B25" s="104"/>
      <c r="C25" s="103"/>
      <c r="D25" s="103"/>
      <c r="E25" s="103"/>
      <c r="F25" s="103"/>
      <c r="G25" s="103"/>
      <c r="H25" s="103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106" customFormat="1" ht="12" customHeight="1">
      <c r="A26" s="103"/>
      <c r="B26" s="104"/>
      <c r="C26" s="103"/>
      <c r="D26" s="102" t="s">
        <v>28</v>
      </c>
      <c r="E26" s="103"/>
      <c r="F26" s="103"/>
      <c r="G26" s="103"/>
      <c r="H26" s="103"/>
      <c r="I26" s="103"/>
      <c r="J26" s="103"/>
      <c r="K26" s="103"/>
      <c r="L26" s="105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</row>
    <row r="27" spans="1:31" s="112" customFormat="1" ht="16.5" customHeight="1">
      <c r="A27" s="109"/>
      <c r="B27" s="110"/>
      <c r="C27" s="109"/>
      <c r="D27" s="109"/>
      <c r="E27" s="260" t="s">
        <v>1</v>
      </c>
      <c r="F27" s="260"/>
      <c r="G27" s="260"/>
      <c r="H27" s="260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106" customFormat="1" ht="6.95" customHeight="1">
      <c r="A28" s="103"/>
      <c r="B28" s="104"/>
      <c r="C28" s="103"/>
      <c r="D28" s="103"/>
      <c r="E28" s="103"/>
      <c r="F28" s="103"/>
      <c r="G28" s="103"/>
      <c r="H28" s="103"/>
      <c r="I28" s="103"/>
      <c r="J28" s="103"/>
      <c r="K28" s="103"/>
      <c r="L28" s="105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</row>
    <row r="29" spans="1:31" s="106" customFormat="1" ht="6.95" customHeight="1">
      <c r="A29" s="103"/>
      <c r="B29" s="104"/>
      <c r="C29" s="103"/>
      <c r="D29" s="113"/>
      <c r="E29" s="113"/>
      <c r="F29" s="113"/>
      <c r="G29" s="113"/>
      <c r="H29" s="113"/>
      <c r="I29" s="113"/>
      <c r="J29" s="113"/>
      <c r="K29" s="11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106" customFormat="1" ht="25.35" customHeight="1">
      <c r="A30" s="103"/>
      <c r="B30" s="104"/>
      <c r="C30" s="103"/>
      <c r="D30" s="114" t="s">
        <v>29</v>
      </c>
      <c r="E30" s="103"/>
      <c r="F30" s="103"/>
      <c r="G30" s="103"/>
      <c r="H30" s="103"/>
      <c r="I30" s="103"/>
      <c r="J30" s="115">
        <f>ROUND(J121,2)</f>
        <v>0</v>
      </c>
      <c r="K30" s="103"/>
      <c r="L30" s="105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</row>
    <row r="31" spans="1:31" s="106" customFormat="1" ht="6.95" customHeight="1">
      <c r="A31" s="103"/>
      <c r="B31" s="104"/>
      <c r="C31" s="103"/>
      <c r="D31" s="113"/>
      <c r="E31" s="113"/>
      <c r="F31" s="113"/>
      <c r="G31" s="113"/>
      <c r="H31" s="113"/>
      <c r="I31" s="113"/>
      <c r="J31" s="113"/>
      <c r="K31" s="113"/>
      <c r="L31" s="105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</row>
    <row r="32" spans="1:31" s="106" customFormat="1" ht="14.45" customHeight="1">
      <c r="A32" s="103"/>
      <c r="B32" s="104"/>
      <c r="C32" s="103"/>
      <c r="D32" s="103"/>
      <c r="E32" s="103"/>
      <c r="F32" s="116" t="s">
        <v>31</v>
      </c>
      <c r="G32" s="103"/>
      <c r="H32" s="103"/>
      <c r="I32" s="116" t="s">
        <v>30</v>
      </c>
      <c r="J32" s="116" t="s">
        <v>32</v>
      </c>
      <c r="K32" s="103"/>
      <c r="L32" s="105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</row>
    <row r="33" spans="1:31" s="106" customFormat="1" ht="14.45" customHeight="1">
      <c r="A33" s="103"/>
      <c r="B33" s="104"/>
      <c r="C33" s="103"/>
      <c r="D33" s="117" t="s">
        <v>33</v>
      </c>
      <c r="E33" s="102" t="s">
        <v>34</v>
      </c>
      <c r="F33" s="118">
        <f>ROUND((SUM(BE121:BE133)),2)</f>
        <v>0</v>
      </c>
      <c r="G33" s="103"/>
      <c r="H33" s="103"/>
      <c r="I33" s="119">
        <v>0.21</v>
      </c>
      <c r="J33" s="118">
        <f>ROUND(((SUM(BE121:BE133))*I33),2)</f>
        <v>0</v>
      </c>
      <c r="K33" s="103"/>
      <c r="L33" s="105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</row>
    <row r="34" spans="1:31" s="106" customFormat="1" ht="14.45" customHeight="1">
      <c r="A34" s="103"/>
      <c r="B34" s="104"/>
      <c r="C34" s="103"/>
      <c r="D34" s="103"/>
      <c r="E34" s="102" t="s">
        <v>35</v>
      </c>
      <c r="F34" s="118">
        <f>ROUND((SUM(BF121:BF133)),2)</f>
        <v>0</v>
      </c>
      <c r="G34" s="103"/>
      <c r="H34" s="103"/>
      <c r="I34" s="119">
        <v>0.15</v>
      </c>
      <c r="J34" s="118">
        <f>ROUND(((SUM(BF121:BF133))*I34),2)</f>
        <v>0</v>
      </c>
      <c r="K34" s="103"/>
      <c r="L34" s="105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</row>
    <row r="35" spans="1:31" s="106" customFormat="1" ht="14.45" customHeight="1" hidden="1">
      <c r="A35" s="103"/>
      <c r="B35" s="104"/>
      <c r="C35" s="103"/>
      <c r="D35" s="103"/>
      <c r="E35" s="102" t="s">
        <v>36</v>
      </c>
      <c r="F35" s="118">
        <f>ROUND((SUM(BG121:BG133)),2)</f>
        <v>0</v>
      </c>
      <c r="G35" s="103"/>
      <c r="H35" s="103"/>
      <c r="I35" s="119">
        <v>0.21</v>
      </c>
      <c r="J35" s="118">
        <f>0</f>
        <v>0</v>
      </c>
      <c r="K35" s="103"/>
      <c r="L35" s="10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</row>
    <row r="36" spans="1:31" s="106" customFormat="1" ht="14.45" customHeight="1" hidden="1">
      <c r="A36" s="103"/>
      <c r="B36" s="104"/>
      <c r="C36" s="103"/>
      <c r="D36" s="103"/>
      <c r="E36" s="102" t="s">
        <v>37</v>
      </c>
      <c r="F36" s="118">
        <f>ROUND((SUM(BH121:BH133)),2)</f>
        <v>0</v>
      </c>
      <c r="G36" s="103"/>
      <c r="H36" s="103"/>
      <c r="I36" s="119">
        <v>0.15</v>
      </c>
      <c r="J36" s="118">
        <f>0</f>
        <v>0</v>
      </c>
      <c r="K36" s="103"/>
      <c r="L36" s="105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</row>
    <row r="37" spans="1:31" s="106" customFormat="1" ht="14.45" customHeight="1" hidden="1">
      <c r="A37" s="103"/>
      <c r="B37" s="104"/>
      <c r="C37" s="103"/>
      <c r="D37" s="103"/>
      <c r="E37" s="102" t="s">
        <v>38</v>
      </c>
      <c r="F37" s="118">
        <f>ROUND((SUM(BI121:BI133)),2)</f>
        <v>0</v>
      </c>
      <c r="G37" s="103"/>
      <c r="H37" s="103"/>
      <c r="I37" s="119">
        <v>0</v>
      </c>
      <c r="J37" s="118">
        <f>0</f>
        <v>0</v>
      </c>
      <c r="K37" s="103"/>
      <c r="L37" s="105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</row>
    <row r="38" spans="1:31" s="106" customFormat="1" ht="6.95" customHeight="1">
      <c r="A38" s="103"/>
      <c r="B38" s="104"/>
      <c r="C38" s="103"/>
      <c r="D38" s="103"/>
      <c r="E38" s="103"/>
      <c r="F38" s="103"/>
      <c r="G38" s="103"/>
      <c r="H38" s="103"/>
      <c r="I38" s="103"/>
      <c r="J38" s="103"/>
      <c r="K38" s="103"/>
      <c r="L38" s="105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</row>
    <row r="39" spans="1:31" s="106" customFormat="1" ht="25.35" customHeight="1">
      <c r="A39" s="103"/>
      <c r="B39" s="104"/>
      <c r="C39" s="120"/>
      <c r="D39" s="121" t="s">
        <v>39</v>
      </c>
      <c r="E39" s="122"/>
      <c r="F39" s="122"/>
      <c r="G39" s="123" t="s">
        <v>40</v>
      </c>
      <c r="H39" s="124" t="s">
        <v>41</v>
      </c>
      <c r="I39" s="122"/>
      <c r="J39" s="125">
        <f>SUM(J30:J37)</f>
        <v>0</v>
      </c>
      <c r="K39" s="126"/>
      <c r="L39" s="105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</row>
    <row r="40" spans="1:31" s="106" customFormat="1" ht="14.45" customHeight="1">
      <c r="A40" s="103"/>
      <c r="B40" s="104"/>
      <c r="C40" s="103"/>
      <c r="D40" s="103"/>
      <c r="E40" s="103"/>
      <c r="F40" s="103"/>
      <c r="G40" s="103"/>
      <c r="H40" s="103"/>
      <c r="I40" s="103"/>
      <c r="J40" s="103"/>
      <c r="K40" s="103"/>
      <c r="L40" s="105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</row>
    <row r="41" spans="2:12" ht="14.45" customHeight="1">
      <c r="B41" s="99"/>
      <c r="L41" s="99"/>
    </row>
    <row r="42" spans="2:12" ht="14.45" customHeight="1">
      <c r="B42" s="99"/>
      <c r="L42" s="99"/>
    </row>
    <row r="43" spans="2:12" ht="14.45" customHeight="1">
      <c r="B43" s="99"/>
      <c r="L43" s="99"/>
    </row>
    <row r="44" spans="2:12" ht="14.45" customHeight="1">
      <c r="B44" s="99"/>
      <c r="L44" s="99"/>
    </row>
    <row r="45" spans="2:12" ht="14.45" customHeight="1">
      <c r="B45" s="99"/>
      <c r="L45" s="99"/>
    </row>
    <row r="46" spans="2:12" ht="14.45" customHeight="1">
      <c r="B46" s="99"/>
      <c r="L46" s="99"/>
    </row>
    <row r="47" spans="2:12" ht="14.45" customHeight="1">
      <c r="B47" s="99"/>
      <c r="L47" s="99"/>
    </row>
    <row r="48" spans="2:12" ht="14.45" customHeight="1">
      <c r="B48" s="99"/>
      <c r="L48" s="99"/>
    </row>
    <row r="49" spans="2:12" ht="14.45" customHeight="1">
      <c r="B49" s="99"/>
      <c r="L49" s="99"/>
    </row>
    <row r="50" spans="2:12" s="106" customFormat="1" ht="14.45" customHeight="1">
      <c r="B50" s="105"/>
      <c r="D50" s="127" t="s">
        <v>42</v>
      </c>
      <c r="E50" s="128"/>
      <c r="F50" s="128"/>
      <c r="G50" s="127" t="s">
        <v>43</v>
      </c>
      <c r="H50" s="128"/>
      <c r="I50" s="128"/>
      <c r="J50" s="128"/>
      <c r="K50" s="128"/>
      <c r="L50" s="105"/>
    </row>
    <row r="51" spans="2:12" ht="12">
      <c r="B51" s="99"/>
      <c r="L51" s="99"/>
    </row>
    <row r="52" spans="2:12" ht="12">
      <c r="B52" s="99"/>
      <c r="L52" s="99"/>
    </row>
    <row r="53" spans="2:12" ht="12">
      <c r="B53" s="99"/>
      <c r="L53" s="99"/>
    </row>
    <row r="54" spans="2:12" ht="12">
      <c r="B54" s="99"/>
      <c r="L54" s="99"/>
    </row>
    <row r="55" spans="2:12" ht="12">
      <c r="B55" s="99"/>
      <c r="L55" s="99"/>
    </row>
    <row r="56" spans="2:12" ht="12">
      <c r="B56" s="99"/>
      <c r="L56" s="99"/>
    </row>
    <row r="57" spans="2:12" ht="12">
      <c r="B57" s="99"/>
      <c r="L57" s="99"/>
    </row>
    <row r="58" spans="2:12" ht="12">
      <c r="B58" s="99"/>
      <c r="L58" s="99"/>
    </row>
    <row r="59" spans="2:12" ht="12">
      <c r="B59" s="99"/>
      <c r="L59" s="99"/>
    </row>
    <row r="60" spans="2:12" ht="12">
      <c r="B60" s="99"/>
      <c r="L60" s="99"/>
    </row>
    <row r="61" spans="1:31" s="106" customFormat="1" ht="12.75">
      <c r="A61" s="103"/>
      <c r="B61" s="104"/>
      <c r="C61" s="103"/>
      <c r="D61" s="129" t="s">
        <v>44</v>
      </c>
      <c r="E61" s="130"/>
      <c r="F61" s="131" t="s">
        <v>45</v>
      </c>
      <c r="G61" s="129" t="s">
        <v>44</v>
      </c>
      <c r="H61" s="130"/>
      <c r="I61" s="130"/>
      <c r="J61" s="132" t="s">
        <v>45</v>
      </c>
      <c r="K61" s="130"/>
      <c r="L61" s="105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</row>
    <row r="62" spans="2:12" ht="12">
      <c r="B62" s="99"/>
      <c r="L62" s="99"/>
    </row>
    <row r="63" spans="2:12" ht="12">
      <c r="B63" s="99"/>
      <c r="L63" s="99"/>
    </row>
    <row r="64" spans="2:12" ht="12">
      <c r="B64" s="99"/>
      <c r="L64" s="99"/>
    </row>
    <row r="65" spans="1:31" s="106" customFormat="1" ht="12.75">
      <c r="A65" s="103"/>
      <c r="B65" s="104"/>
      <c r="C65" s="103"/>
      <c r="D65" s="127" t="s">
        <v>46</v>
      </c>
      <c r="E65" s="133"/>
      <c r="F65" s="133"/>
      <c r="G65" s="127" t="s">
        <v>47</v>
      </c>
      <c r="H65" s="133"/>
      <c r="I65" s="133"/>
      <c r="J65" s="133"/>
      <c r="K65" s="133"/>
      <c r="L65" s="105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</row>
    <row r="66" spans="2:12" ht="12">
      <c r="B66" s="99"/>
      <c r="L66" s="99"/>
    </row>
    <row r="67" spans="2:12" ht="12">
      <c r="B67" s="99"/>
      <c r="L67" s="99"/>
    </row>
    <row r="68" spans="2:12" ht="12">
      <c r="B68" s="99"/>
      <c r="L68" s="99"/>
    </row>
    <row r="69" spans="2:12" ht="12">
      <c r="B69" s="99"/>
      <c r="L69" s="99"/>
    </row>
    <row r="70" spans="2:12" ht="12">
      <c r="B70" s="99"/>
      <c r="L70" s="99"/>
    </row>
    <row r="71" spans="2:12" ht="12">
      <c r="B71" s="99"/>
      <c r="L71" s="99"/>
    </row>
    <row r="72" spans="2:12" ht="12">
      <c r="B72" s="99"/>
      <c r="L72" s="99"/>
    </row>
    <row r="73" spans="2:12" ht="12">
      <c r="B73" s="99"/>
      <c r="L73" s="99"/>
    </row>
    <row r="74" spans="2:12" ht="12">
      <c r="B74" s="99"/>
      <c r="L74" s="99"/>
    </row>
    <row r="75" spans="2:12" ht="12">
      <c r="B75" s="99"/>
      <c r="L75" s="99"/>
    </row>
    <row r="76" spans="1:31" s="106" customFormat="1" ht="12.75">
      <c r="A76" s="103"/>
      <c r="B76" s="104"/>
      <c r="C76" s="103"/>
      <c r="D76" s="129" t="s">
        <v>44</v>
      </c>
      <c r="E76" s="130"/>
      <c r="F76" s="131" t="s">
        <v>45</v>
      </c>
      <c r="G76" s="129" t="s">
        <v>44</v>
      </c>
      <c r="H76" s="130"/>
      <c r="I76" s="130"/>
      <c r="J76" s="132" t="s">
        <v>45</v>
      </c>
      <c r="K76" s="130"/>
      <c r="L76" s="105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</row>
    <row r="77" spans="1:31" s="106" customFormat="1" ht="14.45" customHeight="1">
      <c r="A77" s="103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05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</row>
    <row r="81" spans="1:31" s="106" customFormat="1" ht="6.95" customHeight="1">
      <c r="A81" s="103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05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</row>
    <row r="82" spans="1:31" s="106" customFormat="1" ht="24.95" customHeight="1">
      <c r="A82" s="103"/>
      <c r="B82" s="104"/>
      <c r="C82" s="100" t="s">
        <v>95</v>
      </c>
      <c r="D82" s="103"/>
      <c r="E82" s="103"/>
      <c r="F82" s="103"/>
      <c r="G82" s="103"/>
      <c r="H82" s="103"/>
      <c r="I82" s="103"/>
      <c r="J82" s="103"/>
      <c r="K82" s="103"/>
      <c r="L82" s="105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</row>
    <row r="83" spans="1:31" s="106" customFormat="1" ht="6.95" customHeight="1">
      <c r="A83" s="103"/>
      <c r="B83" s="104"/>
      <c r="C83" s="103"/>
      <c r="D83" s="103"/>
      <c r="E83" s="103"/>
      <c r="F83" s="103"/>
      <c r="G83" s="103"/>
      <c r="H83" s="103"/>
      <c r="I83" s="103"/>
      <c r="J83" s="103"/>
      <c r="K83" s="103"/>
      <c r="L83" s="105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</row>
    <row r="84" spans="1:31" s="106" customFormat="1" ht="12" customHeight="1">
      <c r="A84" s="103"/>
      <c r="B84" s="104"/>
      <c r="C84" s="102" t="s">
        <v>14</v>
      </c>
      <c r="D84" s="103"/>
      <c r="E84" s="103"/>
      <c r="F84" s="103"/>
      <c r="G84" s="103"/>
      <c r="H84" s="103"/>
      <c r="I84" s="103"/>
      <c r="J84" s="103"/>
      <c r="K84" s="103"/>
      <c r="L84" s="105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</row>
    <row r="85" spans="1:31" s="106" customFormat="1" ht="16.5" customHeight="1">
      <c r="A85" s="103"/>
      <c r="B85" s="104"/>
      <c r="C85" s="103"/>
      <c r="D85" s="103"/>
      <c r="E85" s="255" t="str">
        <f>E7</f>
        <v>ZŠ Dukelská, Benešov - přístavba výtahu</v>
      </c>
      <c r="F85" s="256"/>
      <c r="G85" s="256"/>
      <c r="H85" s="256"/>
      <c r="I85" s="103"/>
      <c r="J85" s="103"/>
      <c r="K85" s="103"/>
      <c r="L85" s="105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</row>
    <row r="86" spans="1:31" s="106" customFormat="1" ht="12" customHeight="1">
      <c r="A86" s="103"/>
      <c r="B86" s="104"/>
      <c r="C86" s="102" t="s">
        <v>93</v>
      </c>
      <c r="D86" s="103"/>
      <c r="E86" s="103"/>
      <c r="F86" s="103"/>
      <c r="G86" s="103"/>
      <c r="H86" s="103"/>
      <c r="I86" s="103"/>
      <c r="J86" s="103"/>
      <c r="K86" s="103"/>
      <c r="L86" s="105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</row>
    <row r="87" spans="1:31" s="106" customFormat="1" ht="16.5" customHeight="1">
      <c r="A87" s="103"/>
      <c r="B87" s="104"/>
      <c r="C87" s="103"/>
      <c r="D87" s="103"/>
      <c r="E87" s="253" t="str">
        <f>E9</f>
        <v>SO 02 - Schodišťová plošina</v>
      </c>
      <c r="F87" s="254"/>
      <c r="G87" s="254"/>
      <c r="H87" s="254"/>
      <c r="I87" s="103"/>
      <c r="J87" s="103"/>
      <c r="K87" s="103"/>
      <c r="L87" s="105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</row>
    <row r="88" spans="1:31" s="106" customFormat="1" ht="6.95" customHeight="1">
      <c r="A88" s="103"/>
      <c r="B88" s="104"/>
      <c r="C88" s="103"/>
      <c r="D88" s="103"/>
      <c r="E88" s="103"/>
      <c r="F88" s="103"/>
      <c r="G88" s="103"/>
      <c r="H88" s="103"/>
      <c r="I88" s="103"/>
      <c r="J88" s="103"/>
      <c r="K88" s="103"/>
      <c r="L88" s="105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</row>
    <row r="89" spans="1:31" s="106" customFormat="1" ht="12" customHeight="1">
      <c r="A89" s="103"/>
      <c r="B89" s="104"/>
      <c r="C89" s="102" t="s">
        <v>18</v>
      </c>
      <c r="D89" s="103"/>
      <c r="E89" s="103"/>
      <c r="F89" s="107" t="str">
        <f>F12</f>
        <v xml:space="preserve"> </v>
      </c>
      <c r="G89" s="103"/>
      <c r="H89" s="103"/>
      <c r="I89" s="102" t="s">
        <v>20</v>
      </c>
      <c r="J89" s="108">
        <f>IF(J12="","",J12)</f>
        <v>43941</v>
      </c>
      <c r="K89" s="103"/>
      <c r="L89" s="105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</row>
    <row r="90" spans="1:31" s="106" customFormat="1" ht="6.95" customHeight="1">
      <c r="A90" s="103"/>
      <c r="B90" s="104"/>
      <c r="C90" s="103"/>
      <c r="D90" s="103"/>
      <c r="E90" s="103"/>
      <c r="F90" s="103"/>
      <c r="G90" s="103"/>
      <c r="H90" s="103"/>
      <c r="I90" s="103"/>
      <c r="J90" s="103"/>
      <c r="K90" s="103"/>
      <c r="L90" s="105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</row>
    <row r="91" spans="1:31" s="106" customFormat="1" ht="15.2" customHeight="1">
      <c r="A91" s="103"/>
      <c r="B91" s="104"/>
      <c r="C91" s="102" t="s">
        <v>21</v>
      </c>
      <c r="D91" s="103"/>
      <c r="E91" s="103"/>
      <c r="F91" s="107" t="str">
        <f>E15</f>
        <v xml:space="preserve"> </v>
      </c>
      <c r="G91" s="103"/>
      <c r="H91" s="103"/>
      <c r="I91" s="102" t="s">
        <v>25</v>
      </c>
      <c r="J91" s="138" t="str">
        <f>E21</f>
        <v xml:space="preserve"> </v>
      </c>
      <c r="K91" s="103"/>
      <c r="L91" s="105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</row>
    <row r="92" spans="1:31" s="106" customFormat="1" ht="15.2" customHeight="1">
      <c r="A92" s="103"/>
      <c r="B92" s="104"/>
      <c r="C92" s="102" t="s">
        <v>24</v>
      </c>
      <c r="D92" s="103"/>
      <c r="E92" s="103"/>
      <c r="F92" s="107" t="str">
        <f>IF(E18="","",E18)</f>
        <v xml:space="preserve"> </v>
      </c>
      <c r="G92" s="103"/>
      <c r="H92" s="103"/>
      <c r="I92" s="102" t="s">
        <v>27</v>
      </c>
      <c r="J92" s="138" t="str">
        <f>E24</f>
        <v xml:space="preserve"> </v>
      </c>
      <c r="K92" s="103"/>
      <c r="L92" s="105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</row>
    <row r="93" spans="1:31" s="106" customFormat="1" ht="10.35" customHeight="1">
      <c r="A93" s="103"/>
      <c r="B93" s="104"/>
      <c r="C93" s="103"/>
      <c r="D93" s="103"/>
      <c r="E93" s="103"/>
      <c r="F93" s="103"/>
      <c r="G93" s="103"/>
      <c r="H93" s="103"/>
      <c r="I93" s="103"/>
      <c r="J93" s="103"/>
      <c r="K93" s="103"/>
      <c r="L93" s="105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</row>
    <row r="94" spans="1:31" s="106" customFormat="1" ht="29.25" customHeight="1">
      <c r="A94" s="103"/>
      <c r="B94" s="104"/>
      <c r="C94" s="139" t="s">
        <v>96</v>
      </c>
      <c r="D94" s="120"/>
      <c r="E94" s="120"/>
      <c r="F94" s="120"/>
      <c r="G94" s="120"/>
      <c r="H94" s="120"/>
      <c r="I94" s="120"/>
      <c r="J94" s="140" t="s">
        <v>97</v>
      </c>
      <c r="K94" s="120"/>
      <c r="L94" s="105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</row>
    <row r="95" spans="1:31" s="106" customFormat="1" ht="10.35" customHeight="1">
      <c r="A95" s="103"/>
      <c r="B95" s="104"/>
      <c r="C95" s="103"/>
      <c r="D95" s="103"/>
      <c r="E95" s="103"/>
      <c r="F95" s="103"/>
      <c r="G95" s="103"/>
      <c r="H95" s="103"/>
      <c r="I95" s="103"/>
      <c r="J95" s="103"/>
      <c r="K95" s="103"/>
      <c r="L95" s="105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</row>
    <row r="96" spans="1:47" s="106" customFormat="1" ht="22.9" customHeight="1">
      <c r="A96" s="103"/>
      <c r="B96" s="104"/>
      <c r="C96" s="141" t="s">
        <v>98</v>
      </c>
      <c r="D96" s="103"/>
      <c r="E96" s="103"/>
      <c r="F96" s="103"/>
      <c r="G96" s="103"/>
      <c r="H96" s="103"/>
      <c r="I96" s="103"/>
      <c r="J96" s="115">
        <f>J121</f>
        <v>0</v>
      </c>
      <c r="K96" s="103"/>
      <c r="L96" s="105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U96" s="96" t="s">
        <v>99</v>
      </c>
    </row>
    <row r="97" spans="2:12" s="143" customFormat="1" ht="24.95" customHeight="1">
      <c r="B97" s="142"/>
      <c r="D97" s="144" t="s">
        <v>100</v>
      </c>
      <c r="E97" s="145"/>
      <c r="F97" s="145"/>
      <c r="G97" s="145"/>
      <c r="H97" s="145"/>
      <c r="I97" s="145"/>
      <c r="J97" s="146">
        <f>J122</f>
        <v>0</v>
      </c>
      <c r="L97" s="142"/>
    </row>
    <row r="98" spans="2:12" s="148" customFormat="1" ht="19.9" customHeight="1">
      <c r="B98" s="147"/>
      <c r="D98" s="149" t="s">
        <v>107</v>
      </c>
      <c r="E98" s="150"/>
      <c r="F98" s="150"/>
      <c r="G98" s="150"/>
      <c r="H98" s="150"/>
      <c r="I98" s="150"/>
      <c r="J98" s="151">
        <f>J123</f>
        <v>0</v>
      </c>
      <c r="L98" s="147"/>
    </row>
    <row r="99" spans="2:12" s="143" customFormat="1" ht="24.95" customHeight="1">
      <c r="B99" s="142"/>
      <c r="D99" s="144" t="s">
        <v>120</v>
      </c>
      <c r="E99" s="145"/>
      <c r="F99" s="145"/>
      <c r="G99" s="145"/>
      <c r="H99" s="145"/>
      <c r="I99" s="145"/>
      <c r="J99" s="146">
        <f>J126</f>
        <v>0</v>
      </c>
      <c r="L99" s="142"/>
    </row>
    <row r="100" spans="2:12" s="148" customFormat="1" ht="19.9" customHeight="1">
      <c r="B100" s="147"/>
      <c r="D100" s="149" t="s">
        <v>121</v>
      </c>
      <c r="E100" s="150"/>
      <c r="F100" s="150"/>
      <c r="G100" s="150"/>
      <c r="H100" s="150"/>
      <c r="I100" s="150"/>
      <c r="J100" s="151">
        <f>J127</f>
        <v>0</v>
      </c>
      <c r="L100" s="147"/>
    </row>
    <row r="101" spans="2:12" s="143" customFormat="1" ht="24.95" customHeight="1">
      <c r="B101" s="142"/>
      <c r="D101" s="144" t="s">
        <v>122</v>
      </c>
      <c r="E101" s="145"/>
      <c r="F101" s="145"/>
      <c r="G101" s="145"/>
      <c r="H101" s="145"/>
      <c r="I101" s="145"/>
      <c r="J101" s="146">
        <f>J129</f>
        <v>0</v>
      </c>
      <c r="L101" s="142"/>
    </row>
    <row r="102" spans="1:31" s="106" customFormat="1" ht="21.75" customHeight="1">
      <c r="A102" s="103"/>
      <c r="B102" s="104"/>
      <c r="C102" s="103"/>
      <c r="D102" s="103"/>
      <c r="E102" s="103"/>
      <c r="F102" s="103"/>
      <c r="G102" s="103"/>
      <c r="H102" s="103"/>
      <c r="I102" s="103"/>
      <c r="J102" s="103"/>
      <c r="K102" s="103"/>
      <c r="L102" s="105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</row>
    <row r="103" spans="1:31" s="106" customFormat="1" ht="6.95" customHeight="1">
      <c r="A103" s="103"/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105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</row>
    <row r="107" spans="1:31" s="106" customFormat="1" ht="6.95" customHeight="1">
      <c r="A107" s="103"/>
      <c r="B107" s="136"/>
      <c r="C107" s="137"/>
      <c r="D107" s="137"/>
      <c r="E107" s="137"/>
      <c r="F107" s="137"/>
      <c r="G107" s="137"/>
      <c r="H107" s="137"/>
      <c r="I107" s="137"/>
      <c r="J107" s="137"/>
      <c r="K107" s="137"/>
      <c r="L107" s="105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</row>
    <row r="108" spans="1:31" s="106" customFormat="1" ht="24.95" customHeight="1">
      <c r="A108" s="103"/>
      <c r="B108" s="104"/>
      <c r="C108" s="100" t="s">
        <v>123</v>
      </c>
      <c r="D108" s="103"/>
      <c r="E108" s="103"/>
      <c r="F108" s="103"/>
      <c r="G108" s="103"/>
      <c r="H108" s="103"/>
      <c r="I108" s="103"/>
      <c r="J108" s="103"/>
      <c r="K108" s="103"/>
      <c r="L108" s="105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</row>
    <row r="109" spans="1:31" s="106" customFormat="1" ht="6.95" customHeight="1">
      <c r="A109" s="103"/>
      <c r="B109" s="104"/>
      <c r="C109" s="103"/>
      <c r="D109" s="103"/>
      <c r="E109" s="103"/>
      <c r="F109" s="103"/>
      <c r="G109" s="103"/>
      <c r="H109" s="103"/>
      <c r="I109" s="103"/>
      <c r="J109" s="103"/>
      <c r="K109" s="103"/>
      <c r="L109" s="105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</row>
    <row r="110" spans="1:31" s="106" customFormat="1" ht="12" customHeight="1">
      <c r="A110" s="103"/>
      <c r="B110" s="104"/>
      <c r="C110" s="102" t="s">
        <v>14</v>
      </c>
      <c r="D110" s="103"/>
      <c r="E110" s="103"/>
      <c r="F110" s="103"/>
      <c r="G110" s="103"/>
      <c r="H110" s="103"/>
      <c r="I110" s="103"/>
      <c r="J110" s="103"/>
      <c r="K110" s="103"/>
      <c r="L110" s="105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</row>
    <row r="111" spans="1:31" s="106" customFormat="1" ht="16.5" customHeight="1">
      <c r="A111" s="103"/>
      <c r="B111" s="104"/>
      <c r="C111" s="103"/>
      <c r="D111" s="103"/>
      <c r="E111" s="255" t="str">
        <f>E7</f>
        <v>ZŠ Dukelská, Benešov - přístavba výtahu</v>
      </c>
      <c r="F111" s="256"/>
      <c r="G111" s="256"/>
      <c r="H111" s="256"/>
      <c r="I111" s="103"/>
      <c r="J111" s="103"/>
      <c r="K111" s="103"/>
      <c r="L111" s="105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</row>
    <row r="112" spans="1:31" s="106" customFormat="1" ht="12" customHeight="1">
      <c r="A112" s="103"/>
      <c r="B112" s="104"/>
      <c r="C112" s="102" t="s">
        <v>93</v>
      </c>
      <c r="D112" s="103"/>
      <c r="E112" s="103"/>
      <c r="F112" s="103"/>
      <c r="G112" s="103"/>
      <c r="H112" s="103"/>
      <c r="I112" s="103"/>
      <c r="J112" s="103"/>
      <c r="K112" s="103"/>
      <c r="L112" s="105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</row>
    <row r="113" spans="1:31" s="106" customFormat="1" ht="16.5" customHeight="1">
      <c r="A113" s="103"/>
      <c r="B113" s="104"/>
      <c r="C113" s="103"/>
      <c r="D113" s="103"/>
      <c r="E113" s="253" t="str">
        <f>E9</f>
        <v>SO 02 - Schodišťová plošina</v>
      </c>
      <c r="F113" s="254"/>
      <c r="G113" s="254"/>
      <c r="H113" s="254"/>
      <c r="I113" s="103"/>
      <c r="J113" s="103"/>
      <c r="K113" s="103"/>
      <c r="L113" s="105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</row>
    <row r="114" spans="1:31" s="106" customFormat="1" ht="6.95" customHeight="1">
      <c r="A114" s="103"/>
      <c r="B114" s="104"/>
      <c r="C114" s="103"/>
      <c r="D114" s="103"/>
      <c r="E114" s="103"/>
      <c r="F114" s="103"/>
      <c r="G114" s="103"/>
      <c r="H114" s="103"/>
      <c r="I114" s="103"/>
      <c r="J114" s="103"/>
      <c r="K114" s="103"/>
      <c r="L114" s="105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</row>
    <row r="115" spans="1:31" s="106" customFormat="1" ht="12" customHeight="1">
      <c r="A115" s="103"/>
      <c r="B115" s="104"/>
      <c r="C115" s="102" t="s">
        <v>18</v>
      </c>
      <c r="D115" s="103"/>
      <c r="E115" s="103"/>
      <c r="F115" s="107" t="str">
        <f>F12</f>
        <v xml:space="preserve"> </v>
      </c>
      <c r="G115" s="103"/>
      <c r="H115" s="103"/>
      <c r="I115" s="102" t="s">
        <v>20</v>
      </c>
      <c r="J115" s="108">
        <f>IF(J12="","",J12)</f>
        <v>43941</v>
      </c>
      <c r="K115" s="103"/>
      <c r="L115" s="105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</row>
    <row r="116" spans="1:31" s="106" customFormat="1" ht="6.95" customHeight="1">
      <c r="A116" s="103"/>
      <c r="B116" s="104"/>
      <c r="C116" s="103"/>
      <c r="D116" s="103"/>
      <c r="E116" s="103"/>
      <c r="F116" s="103"/>
      <c r="G116" s="103"/>
      <c r="H116" s="103"/>
      <c r="I116" s="103"/>
      <c r="J116" s="103"/>
      <c r="K116" s="103"/>
      <c r="L116" s="105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</row>
    <row r="117" spans="1:31" s="106" customFormat="1" ht="15.2" customHeight="1">
      <c r="A117" s="103"/>
      <c r="B117" s="104"/>
      <c r="C117" s="102" t="s">
        <v>21</v>
      </c>
      <c r="D117" s="103"/>
      <c r="E117" s="103"/>
      <c r="F117" s="107" t="str">
        <f>E15</f>
        <v xml:space="preserve"> </v>
      </c>
      <c r="G117" s="103"/>
      <c r="H117" s="103"/>
      <c r="I117" s="102" t="s">
        <v>25</v>
      </c>
      <c r="J117" s="138" t="str">
        <f>E21</f>
        <v xml:space="preserve"> </v>
      </c>
      <c r="K117" s="103"/>
      <c r="L117" s="105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</row>
    <row r="118" spans="1:31" s="106" customFormat="1" ht="15.2" customHeight="1">
      <c r="A118" s="103"/>
      <c r="B118" s="104"/>
      <c r="C118" s="102" t="s">
        <v>24</v>
      </c>
      <c r="D118" s="103"/>
      <c r="E118" s="103"/>
      <c r="F118" s="107" t="str">
        <f>IF(E18="","",E18)</f>
        <v xml:space="preserve"> </v>
      </c>
      <c r="G118" s="103"/>
      <c r="H118" s="103"/>
      <c r="I118" s="102" t="s">
        <v>27</v>
      </c>
      <c r="J118" s="138" t="str">
        <f>E24</f>
        <v xml:space="preserve"> </v>
      </c>
      <c r="K118" s="103"/>
      <c r="L118" s="105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</row>
    <row r="119" spans="1:31" s="106" customFormat="1" ht="10.35" customHeight="1">
      <c r="A119" s="103"/>
      <c r="B119" s="104"/>
      <c r="C119" s="103"/>
      <c r="D119" s="103"/>
      <c r="E119" s="103"/>
      <c r="F119" s="103"/>
      <c r="G119" s="103"/>
      <c r="H119" s="103"/>
      <c r="I119" s="103"/>
      <c r="J119" s="103"/>
      <c r="K119" s="103"/>
      <c r="L119" s="105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</row>
    <row r="120" spans="1:31" s="162" customFormat="1" ht="29.25" customHeight="1">
      <c r="A120" s="152"/>
      <c r="B120" s="153"/>
      <c r="C120" s="154" t="s">
        <v>124</v>
      </c>
      <c r="D120" s="155" t="s">
        <v>54</v>
      </c>
      <c r="E120" s="155" t="s">
        <v>50</v>
      </c>
      <c r="F120" s="155" t="s">
        <v>51</v>
      </c>
      <c r="G120" s="155" t="s">
        <v>125</v>
      </c>
      <c r="H120" s="155" t="s">
        <v>126</v>
      </c>
      <c r="I120" s="155" t="s">
        <v>127</v>
      </c>
      <c r="J120" s="156" t="s">
        <v>97</v>
      </c>
      <c r="K120" s="157" t="s">
        <v>128</v>
      </c>
      <c r="L120" s="158"/>
      <c r="M120" s="159" t="s">
        <v>1</v>
      </c>
      <c r="N120" s="160" t="s">
        <v>33</v>
      </c>
      <c r="O120" s="160" t="s">
        <v>129</v>
      </c>
      <c r="P120" s="160" t="s">
        <v>130</v>
      </c>
      <c r="Q120" s="160" t="s">
        <v>131</v>
      </c>
      <c r="R120" s="160" t="s">
        <v>132</v>
      </c>
      <c r="S120" s="160" t="s">
        <v>133</v>
      </c>
      <c r="T120" s="161" t="s">
        <v>134</v>
      </c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</row>
    <row r="121" spans="1:63" s="106" customFormat="1" ht="22.9" customHeight="1">
      <c r="A121" s="103"/>
      <c r="B121" s="104"/>
      <c r="C121" s="163" t="s">
        <v>135</v>
      </c>
      <c r="D121" s="103"/>
      <c r="E121" s="103"/>
      <c r="F121" s="103"/>
      <c r="G121" s="103"/>
      <c r="H121" s="103"/>
      <c r="I121" s="103"/>
      <c r="J121" s="164">
        <f>BK121</f>
        <v>0</v>
      </c>
      <c r="K121" s="103"/>
      <c r="L121" s="104"/>
      <c r="M121" s="165"/>
      <c r="N121" s="166"/>
      <c r="O121" s="113"/>
      <c r="P121" s="167">
        <f>P122+P126+P129</f>
        <v>9.779</v>
      </c>
      <c r="Q121" s="113"/>
      <c r="R121" s="167">
        <f>R122+R126+R129</f>
        <v>0.00127</v>
      </c>
      <c r="S121" s="113"/>
      <c r="T121" s="168">
        <f>T122+T126+T129</f>
        <v>0</v>
      </c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T121" s="96" t="s">
        <v>68</v>
      </c>
      <c r="AU121" s="96" t="s">
        <v>99</v>
      </c>
      <c r="BK121" s="169">
        <f>BK122+BK126+BK129</f>
        <v>0</v>
      </c>
    </row>
    <row r="122" spans="2:63" s="170" customFormat="1" ht="25.9" customHeight="1">
      <c r="B122" s="171"/>
      <c r="D122" s="172" t="s">
        <v>68</v>
      </c>
      <c r="E122" s="173" t="s">
        <v>136</v>
      </c>
      <c r="F122" s="173" t="s">
        <v>137</v>
      </c>
      <c r="J122" s="174">
        <f>BK122</f>
        <v>0</v>
      </c>
      <c r="L122" s="171"/>
      <c r="M122" s="175"/>
      <c r="N122" s="176"/>
      <c r="O122" s="176"/>
      <c r="P122" s="177">
        <f>P123</f>
        <v>9.779</v>
      </c>
      <c r="Q122" s="176"/>
      <c r="R122" s="177">
        <f>R123</f>
        <v>0.00127</v>
      </c>
      <c r="S122" s="176"/>
      <c r="T122" s="178">
        <f>T123</f>
        <v>0</v>
      </c>
      <c r="AR122" s="172" t="s">
        <v>77</v>
      </c>
      <c r="AT122" s="179" t="s">
        <v>68</v>
      </c>
      <c r="AU122" s="179" t="s">
        <v>69</v>
      </c>
      <c r="AY122" s="172" t="s">
        <v>138</v>
      </c>
      <c r="BK122" s="180">
        <f>BK123</f>
        <v>0</v>
      </c>
    </row>
    <row r="123" spans="2:63" s="170" customFormat="1" ht="22.9" customHeight="1">
      <c r="B123" s="171"/>
      <c r="D123" s="172" t="s">
        <v>68</v>
      </c>
      <c r="E123" s="181" t="s">
        <v>170</v>
      </c>
      <c r="F123" s="181" t="s">
        <v>471</v>
      </c>
      <c r="J123" s="182">
        <f>BK123</f>
        <v>0</v>
      </c>
      <c r="L123" s="171"/>
      <c r="M123" s="175"/>
      <c r="N123" s="176"/>
      <c r="O123" s="176"/>
      <c r="P123" s="177">
        <f>SUM(P124:P125)</f>
        <v>9.779</v>
      </c>
      <c r="Q123" s="176"/>
      <c r="R123" s="177">
        <f>SUM(R124:R125)</f>
        <v>0.00127</v>
      </c>
      <c r="S123" s="176"/>
      <c r="T123" s="178">
        <f>SUM(T124:T125)</f>
        <v>0</v>
      </c>
      <c r="AR123" s="172" t="s">
        <v>77</v>
      </c>
      <c r="AT123" s="179" t="s">
        <v>68</v>
      </c>
      <c r="AU123" s="179" t="s">
        <v>77</v>
      </c>
      <c r="AY123" s="172" t="s">
        <v>138</v>
      </c>
      <c r="BK123" s="180">
        <f>SUM(BK124:BK125)</f>
        <v>0</v>
      </c>
    </row>
    <row r="124" spans="1:65" s="106" customFormat="1" ht="21.75" customHeight="1">
      <c r="A124" s="103"/>
      <c r="B124" s="104"/>
      <c r="C124" s="183" t="s">
        <v>77</v>
      </c>
      <c r="D124" s="183" t="s">
        <v>140</v>
      </c>
      <c r="E124" s="184" t="s">
        <v>473</v>
      </c>
      <c r="F124" s="185" t="s">
        <v>474</v>
      </c>
      <c r="G124" s="186" t="s">
        <v>186</v>
      </c>
      <c r="H124" s="187">
        <v>31.75</v>
      </c>
      <c r="I124" s="80"/>
      <c r="J124" s="188">
        <f>ROUND(I124*H124,2)</f>
        <v>0</v>
      </c>
      <c r="K124" s="189"/>
      <c r="L124" s="104"/>
      <c r="M124" s="190" t="s">
        <v>1</v>
      </c>
      <c r="N124" s="191" t="s">
        <v>34</v>
      </c>
      <c r="O124" s="192">
        <v>0.308</v>
      </c>
      <c r="P124" s="192">
        <f>O124*H124</f>
        <v>9.779</v>
      </c>
      <c r="Q124" s="192">
        <v>4E-05</v>
      </c>
      <c r="R124" s="192">
        <f>Q124*H124</f>
        <v>0.00127</v>
      </c>
      <c r="S124" s="192">
        <v>0</v>
      </c>
      <c r="T124" s="193">
        <f>S124*H124</f>
        <v>0</v>
      </c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R124" s="194" t="s">
        <v>144</v>
      </c>
      <c r="AT124" s="194" t="s">
        <v>140</v>
      </c>
      <c r="AU124" s="194" t="s">
        <v>79</v>
      </c>
      <c r="AY124" s="96" t="s">
        <v>138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96" t="s">
        <v>77</v>
      </c>
      <c r="BK124" s="195">
        <f>ROUND(I124*H124,2)</f>
        <v>0</v>
      </c>
      <c r="BL124" s="96" t="s">
        <v>144</v>
      </c>
      <c r="BM124" s="194" t="s">
        <v>933</v>
      </c>
    </row>
    <row r="125" spans="1:65" s="106" customFormat="1" ht="21.75" customHeight="1">
      <c r="A125" s="103"/>
      <c r="B125" s="104"/>
      <c r="C125" s="183" t="s">
        <v>79</v>
      </c>
      <c r="D125" s="183" t="s">
        <v>140</v>
      </c>
      <c r="E125" s="184" t="s">
        <v>487</v>
      </c>
      <c r="F125" s="185" t="s">
        <v>934</v>
      </c>
      <c r="G125" s="186" t="s">
        <v>479</v>
      </c>
      <c r="H125" s="187">
        <v>1</v>
      </c>
      <c r="I125" s="80"/>
      <c r="J125" s="188">
        <f>ROUND(I125*H125,2)</f>
        <v>0</v>
      </c>
      <c r="K125" s="189"/>
      <c r="L125" s="104"/>
      <c r="M125" s="190" t="s">
        <v>1</v>
      </c>
      <c r="N125" s="191" t="s">
        <v>34</v>
      </c>
      <c r="O125" s="192">
        <v>0</v>
      </c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R125" s="194" t="s">
        <v>144</v>
      </c>
      <c r="AT125" s="194" t="s">
        <v>140</v>
      </c>
      <c r="AU125" s="194" t="s">
        <v>79</v>
      </c>
      <c r="AY125" s="96" t="s">
        <v>138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96" t="s">
        <v>77</v>
      </c>
      <c r="BK125" s="195">
        <f>ROUND(I125*H125,2)</f>
        <v>0</v>
      </c>
      <c r="BL125" s="96" t="s">
        <v>144</v>
      </c>
      <c r="BM125" s="194" t="s">
        <v>935</v>
      </c>
    </row>
    <row r="126" spans="2:63" s="170" customFormat="1" ht="25.9" customHeight="1">
      <c r="B126" s="171"/>
      <c r="D126" s="172" t="s">
        <v>68</v>
      </c>
      <c r="E126" s="173" t="s">
        <v>193</v>
      </c>
      <c r="F126" s="173" t="s">
        <v>894</v>
      </c>
      <c r="J126" s="174">
        <f>BK126</f>
        <v>0</v>
      </c>
      <c r="L126" s="171"/>
      <c r="M126" s="175"/>
      <c r="N126" s="176"/>
      <c r="O126" s="176"/>
      <c r="P126" s="177">
        <f>P127</f>
        <v>0</v>
      </c>
      <c r="Q126" s="176"/>
      <c r="R126" s="177">
        <f>R127</f>
        <v>0</v>
      </c>
      <c r="S126" s="176"/>
      <c r="T126" s="178">
        <f>T127</f>
        <v>0</v>
      </c>
      <c r="AR126" s="172" t="s">
        <v>149</v>
      </c>
      <c r="AT126" s="179" t="s">
        <v>68</v>
      </c>
      <c r="AU126" s="179" t="s">
        <v>69</v>
      </c>
      <c r="AY126" s="172" t="s">
        <v>138</v>
      </c>
      <c r="BK126" s="180">
        <f>BK127</f>
        <v>0</v>
      </c>
    </row>
    <row r="127" spans="2:63" s="170" customFormat="1" ht="22.9" customHeight="1">
      <c r="B127" s="171"/>
      <c r="D127" s="172" t="s">
        <v>68</v>
      </c>
      <c r="E127" s="181" t="s">
        <v>895</v>
      </c>
      <c r="F127" s="181" t="s">
        <v>896</v>
      </c>
      <c r="J127" s="182">
        <f>BK127</f>
        <v>0</v>
      </c>
      <c r="L127" s="171"/>
      <c r="M127" s="175"/>
      <c r="N127" s="176"/>
      <c r="O127" s="176"/>
      <c r="P127" s="177">
        <f>P128</f>
        <v>0</v>
      </c>
      <c r="Q127" s="176"/>
      <c r="R127" s="177">
        <f>R128</f>
        <v>0</v>
      </c>
      <c r="S127" s="176"/>
      <c r="T127" s="178">
        <f>T128</f>
        <v>0</v>
      </c>
      <c r="AR127" s="172" t="s">
        <v>149</v>
      </c>
      <c r="AT127" s="179" t="s">
        <v>68</v>
      </c>
      <c r="AU127" s="179" t="s">
        <v>77</v>
      </c>
      <c r="AY127" s="172" t="s">
        <v>138</v>
      </c>
      <c r="BK127" s="180">
        <f>BK128</f>
        <v>0</v>
      </c>
    </row>
    <row r="128" spans="1:65" s="106" customFormat="1" ht="33" customHeight="1">
      <c r="A128" s="103"/>
      <c r="B128" s="104"/>
      <c r="C128" s="183" t="s">
        <v>149</v>
      </c>
      <c r="D128" s="183" t="s">
        <v>140</v>
      </c>
      <c r="E128" s="184" t="s">
        <v>936</v>
      </c>
      <c r="F128" s="185" t="s">
        <v>937</v>
      </c>
      <c r="G128" s="186" t="s">
        <v>479</v>
      </c>
      <c r="H128" s="187">
        <v>1</v>
      </c>
      <c r="I128" s="218">
        <v>0</v>
      </c>
      <c r="J128" s="188">
        <f>ROUND(I128*H128,2)</f>
        <v>0</v>
      </c>
      <c r="K128" s="189"/>
      <c r="L128" s="104"/>
      <c r="M128" s="190" t="s">
        <v>1</v>
      </c>
      <c r="N128" s="191" t="s">
        <v>34</v>
      </c>
      <c r="O128" s="192">
        <v>0</v>
      </c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R128" s="194" t="s">
        <v>399</v>
      </c>
      <c r="AT128" s="194" t="s">
        <v>140</v>
      </c>
      <c r="AU128" s="194" t="s">
        <v>79</v>
      </c>
      <c r="AY128" s="96" t="s">
        <v>138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96" t="s">
        <v>77</v>
      </c>
      <c r="BK128" s="195">
        <f>ROUND(I128*H128,2)</f>
        <v>0</v>
      </c>
      <c r="BL128" s="96" t="s">
        <v>399</v>
      </c>
      <c r="BM128" s="194" t="s">
        <v>938</v>
      </c>
    </row>
    <row r="129" spans="2:63" s="170" customFormat="1" ht="25.9" customHeight="1">
      <c r="B129" s="171"/>
      <c r="D129" s="172" t="s">
        <v>68</v>
      </c>
      <c r="E129" s="173" t="s">
        <v>901</v>
      </c>
      <c r="F129" s="173" t="s">
        <v>902</v>
      </c>
      <c r="J129" s="174">
        <f>BK129</f>
        <v>0</v>
      </c>
      <c r="L129" s="171"/>
      <c r="M129" s="175"/>
      <c r="N129" s="176"/>
      <c r="O129" s="176"/>
      <c r="P129" s="177">
        <f>SUM(P130:P133)</f>
        <v>0</v>
      </c>
      <c r="Q129" s="176"/>
      <c r="R129" s="177">
        <f>SUM(R130:R133)</f>
        <v>0</v>
      </c>
      <c r="S129" s="176"/>
      <c r="T129" s="178">
        <f>SUM(T130:T133)</f>
        <v>0</v>
      </c>
      <c r="AR129" s="172" t="s">
        <v>156</v>
      </c>
      <c r="AT129" s="179" t="s">
        <v>68</v>
      </c>
      <c r="AU129" s="179" t="s">
        <v>69</v>
      </c>
      <c r="AY129" s="172" t="s">
        <v>138</v>
      </c>
      <c r="BK129" s="180">
        <f>SUM(BK130:BK133)</f>
        <v>0</v>
      </c>
    </row>
    <row r="130" spans="1:65" s="106" customFormat="1" ht="16.5" customHeight="1">
      <c r="A130" s="103"/>
      <c r="B130" s="104"/>
      <c r="C130" s="183" t="s">
        <v>144</v>
      </c>
      <c r="D130" s="183" t="s">
        <v>140</v>
      </c>
      <c r="E130" s="184" t="s">
        <v>917</v>
      </c>
      <c r="F130" s="185" t="s">
        <v>918</v>
      </c>
      <c r="G130" s="186" t="s">
        <v>479</v>
      </c>
      <c r="H130" s="187">
        <v>1</v>
      </c>
      <c r="I130" s="80"/>
      <c r="J130" s="188">
        <f>ROUND(I130*H130,2)</f>
        <v>0</v>
      </c>
      <c r="K130" s="189"/>
      <c r="L130" s="104"/>
      <c r="M130" s="190" t="s">
        <v>1</v>
      </c>
      <c r="N130" s="191" t="s">
        <v>34</v>
      </c>
      <c r="O130" s="192">
        <v>0</v>
      </c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R130" s="194" t="s">
        <v>906</v>
      </c>
      <c r="AT130" s="194" t="s">
        <v>140</v>
      </c>
      <c r="AU130" s="194" t="s">
        <v>77</v>
      </c>
      <c r="AY130" s="96" t="s">
        <v>138</v>
      </c>
      <c r="BE130" s="195">
        <f>IF(N130="základní",J130,0)</f>
        <v>0</v>
      </c>
      <c r="BF130" s="195">
        <f>IF(N130="snížená",J130,0)</f>
        <v>0</v>
      </c>
      <c r="BG130" s="195">
        <f>IF(N130="zákl. přenesená",J130,0)</f>
        <v>0</v>
      </c>
      <c r="BH130" s="195">
        <f>IF(N130="sníž. přenesená",J130,0)</f>
        <v>0</v>
      </c>
      <c r="BI130" s="195">
        <f>IF(N130="nulová",J130,0)</f>
        <v>0</v>
      </c>
      <c r="BJ130" s="96" t="s">
        <v>77</v>
      </c>
      <c r="BK130" s="195">
        <f>ROUND(I130*H130,2)</f>
        <v>0</v>
      </c>
      <c r="BL130" s="96" t="s">
        <v>906</v>
      </c>
      <c r="BM130" s="194" t="s">
        <v>939</v>
      </c>
    </row>
    <row r="131" spans="1:65" s="106" customFormat="1" ht="16.5" customHeight="1">
      <c r="A131" s="103"/>
      <c r="B131" s="104"/>
      <c r="C131" s="183" t="s">
        <v>156</v>
      </c>
      <c r="D131" s="183" t="s">
        <v>140</v>
      </c>
      <c r="E131" s="184" t="s">
        <v>921</v>
      </c>
      <c r="F131" s="185" t="s">
        <v>922</v>
      </c>
      <c r="G131" s="186" t="s">
        <v>479</v>
      </c>
      <c r="H131" s="187">
        <v>1</v>
      </c>
      <c r="I131" s="80"/>
      <c r="J131" s="188">
        <f>ROUND(I131*H131,2)</f>
        <v>0</v>
      </c>
      <c r="K131" s="189"/>
      <c r="L131" s="104"/>
      <c r="M131" s="190" t="s">
        <v>1</v>
      </c>
      <c r="N131" s="191" t="s">
        <v>34</v>
      </c>
      <c r="O131" s="192">
        <v>0</v>
      </c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R131" s="194" t="s">
        <v>906</v>
      </c>
      <c r="AT131" s="194" t="s">
        <v>140</v>
      </c>
      <c r="AU131" s="194" t="s">
        <v>77</v>
      </c>
      <c r="AY131" s="96" t="s">
        <v>138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96" t="s">
        <v>77</v>
      </c>
      <c r="BK131" s="195">
        <f>ROUND(I131*H131,2)</f>
        <v>0</v>
      </c>
      <c r="BL131" s="96" t="s">
        <v>906</v>
      </c>
      <c r="BM131" s="194" t="s">
        <v>940</v>
      </c>
    </row>
    <row r="132" spans="1:65" s="106" customFormat="1" ht="16.5" customHeight="1">
      <c r="A132" s="103"/>
      <c r="B132" s="104"/>
      <c r="C132" s="183" t="s">
        <v>158</v>
      </c>
      <c r="D132" s="183" t="s">
        <v>140</v>
      </c>
      <c r="E132" s="184" t="s">
        <v>925</v>
      </c>
      <c r="F132" s="185" t="s">
        <v>926</v>
      </c>
      <c r="G132" s="186" t="s">
        <v>479</v>
      </c>
      <c r="H132" s="187">
        <v>1</v>
      </c>
      <c r="I132" s="80"/>
      <c r="J132" s="188">
        <f>ROUND(I132*H132,2)</f>
        <v>0</v>
      </c>
      <c r="K132" s="189"/>
      <c r="L132" s="104"/>
      <c r="M132" s="190" t="s">
        <v>1</v>
      </c>
      <c r="N132" s="191" t="s">
        <v>34</v>
      </c>
      <c r="O132" s="192">
        <v>0</v>
      </c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R132" s="194" t="s">
        <v>906</v>
      </c>
      <c r="AT132" s="194" t="s">
        <v>140</v>
      </c>
      <c r="AU132" s="194" t="s">
        <v>77</v>
      </c>
      <c r="AY132" s="96" t="s">
        <v>138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96" t="s">
        <v>77</v>
      </c>
      <c r="BK132" s="195">
        <f>ROUND(I132*H132,2)</f>
        <v>0</v>
      </c>
      <c r="BL132" s="96" t="s">
        <v>906</v>
      </c>
      <c r="BM132" s="194" t="s">
        <v>941</v>
      </c>
    </row>
    <row r="133" spans="1:65" s="106" customFormat="1" ht="16.5" customHeight="1">
      <c r="A133" s="103"/>
      <c r="B133" s="104"/>
      <c r="C133" s="183" t="s">
        <v>162</v>
      </c>
      <c r="D133" s="183" t="s">
        <v>140</v>
      </c>
      <c r="E133" s="184" t="s">
        <v>929</v>
      </c>
      <c r="F133" s="185" t="s">
        <v>930</v>
      </c>
      <c r="G133" s="186" t="s">
        <v>479</v>
      </c>
      <c r="H133" s="187">
        <v>1</v>
      </c>
      <c r="I133" s="80"/>
      <c r="J133" s="188">
        <f>ROUND(I133*H133,2)</f>
        <v>0</v>
      </c>
      <c r="K133" s="189"/>
      <c r="L133" s="104"/>
      <c r="M133" s="206" t="s">
        <v>1</v>
      </c>
      <c r="N133" s="207" t="s">
        <v>34</v>
      </c>
      <c r="O133" s="208">
        <v>0</v>
      </c>
      <c r="P133" s="208">
        <f>O133*H133</f>
        <v>0</v>
      </c>
      <c r="Q133" s="208">
        <v>0</v>
      </c>
      <c r="R133" s="208">
        <f>Q133*H133</f>
        <v>0</v>
      </c>
      <c r="S133" s="208">
        <v>0</v>
      </c>
      <c r="T133" s="209">
        <f>S133*H133</f>
        <v>0</v>
      </c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R133" s="194" t="s">
        <v>906</v>
      </c>
      <c r="AT133" s="194" t="s">
        <v>140</v>
      </c>
      <c r="AU133" s="194" t="s">
        <v>77</v>
      </c>
      <c r="AY133" s="96" t="s">
        <v>138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96" t="s">
        <v>77</v>
      </c>
      <c r="BK133" s="195">
        <f>ROUND(I133*H133,2)</f>
        <v>0</v>
      </c>
      <c r="BL133" s="96" t="s">
        <v>906</v>
      </c>
      <c r="BM133" s="194" t="s">
        <v>942</v>
      </c>
    </row>
    <row r="134" spans="1:31" s="106" customFormat="1" ht="6.95" customHeight="1">
      <c r="A134" s="103"/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04"/>
      <c r="M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</row>
  </sheetData>
  <sheetProtection algorithmName="SHA-512" hashValue="UwaGk0qIlCis4sHSEYMNMc0+lJEP8kmUyv+piKcI47XFDM5uLvWr+JH2KBAP9p2s4Vz4Mw32RaqvR6KzvqTG9w==" saltValue="5jBB2mXWghIEKuviTYf9Ng==" spinCount="100000" sheet="1" objects="1" scenarios="1"/>
  <autoFilter ref="C120:K13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workbookViewId="0" topLeftCell="A113">
      <selection activeCell="I133" sqref="I133"/>
    </sheetView>
  </sheetViews>
  <sheetFormatPr defaultColWidth="9.140625" defaultRowHeight="12"/>
  <cols>
    <col min="1" max="1" width="8.28125" style="78" customWidth="1"/>
    <col min="2" max="2" width="1.7109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00390625" style="78" customWidth="1"/>
    <col min="8" max="8" width="11.421875" style="78" customWidth="1"/>
    <col min="9" max="10" width="20.140625" style="78" customWidth="1"/>
    <col min="11" max="11" width="20.140625" style="78" hidden="1" customWidth="1"/>
    <col min="12" max="12" width="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/>
    <row r="2" spans="12:46" ht="36.95" customHeight="1">
      <c r="L2" s="257" t="s">
        <v>5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96" t="s">
        <v>85</v>
      </c>
    </row>
    <row r="3" spans="2:46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99"/>
      <c r="AT3" s="96" t="s">
        <v>79</v>
      </c>
    </row>
    <row r="4" spans="2:46" ht="24.95" customHeight="1">
      <c r="B4" s="99"/>
      <c r="D4" s="100" t="s">
        <v>92</v>
      </c>
      <c r="L4" s="99"/>
      <c r="M4" s="101" t="s">
        <v>10</v>
      </c>
      <c r="AT4" s="96" t="s">
        <v>3</v>
      </c>
    </row>
    <row r="5" spans="2:12" ht="6.95" customHeight="1">
      <c r="B5" s="99"/>
      <c r="L5" s="99"/>
    </row>
    <row r="6" spans="2:12" ht="12" customHeight="1">
      <c r="B6" s="99"/>
      <c r="D6" s="102" t="s">
        <v>14</v>
      </c>
      <c r="L6" s="99"/>
    </row>
    <row r="7" spans="2:12" ht="16.5" customHeight="1">
      <c r="B7" s="99"/>
      <c r="E7" s="255" t="str">
        <f>'Rekapitulace stavby'!K6</f>
        <v>ZŠ Dukelská, Benešov - přístavba výtahu</v>
      </c>
      <c r="F7" s="256"/>
      <c r="G7" s="256"/>
      <c r="H7" s="256"/>
      <c r="L7" s="99"/>
    </row>
    <row r="8" spans="1:31" s="106" customFormat="1" ht="12" customHeight="1">
      <c r="A8" s="103"/>
      <c r="B8" s="104"/>
      <c r="C8" s="103"/>
      <c r="D8" s="102" t="s">
        <v>93</v>
      </c>
      <c r="E8" s="103"/>
      <c r="F8" s="103"/>
      <c r="G8" s="103"/>
      <c r="H8" s="103"/>
      <c r="I8" s="103"/>
      <c r="J8" s="103"/>
      <c r="K8" s="103"/>
      <c r="L8" s="105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</row>
    <row r="9" spans="1:31" s="106" customFormat="1" ht="16.5" customHeight="1">
      <c r="A9" s="103"/>
      <c r="B9" s="104"/>
      <c r="C9" s="103"/>
      <c r="D9" s="103"/>
      <c r="E9" s="253" t="s">
        <v>943</v>
      </c>
      <c r="F9" s="254"/>
      <c r="G9" s="254"/>
      <c r="H9" s="254"/>
      <c r="I9" s="103"/>
      <c r="J9" s="103"/>
      <c r="K9" s="103"/>
      <c r="L9" s="105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</row>
    <row r="10" spans="1:31" s="106" customFormat="1" ht="12">
      <c r="A10" s="103"/>
      <c r="B10" s="104"/>
      <c r="C10" s="103"/>
      <c r="D10" s="103"/>
      <c r="E10" s="103"/>
      <c r="F10" s="103"/>
      <c r="G10" s="103"/>
      <c r="H10" s="103"/>
      <c r="I10" s="103"/>
      <c r="J10" s="103"/>
      <c r="K10" s="103"/>
      <c r="L10" s="105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</row>
    <row r="11" spans="1:31" s="106" customFormat="1" ht="12" customHeight="1">
      <c r="A11" s="103"/>
      <c r="B11" s="104"/>
      <c r="C11" s="103"/>
      <c r="D11" s="102" t="s">
        <v>16</v>
      </c>
      <c r="E11" s="103"/>
      <c r="F11" s="107" t="s">
        <v>1</v>
      </c>
      <c r="G11" s="103"/>
      <c r="H11" s="103"/>
      <c r="I11" s="102" t="s">
        <v>17</v>
      </c>
      <c r="J11" s="107" t="s">
        <v>1</v>
      </c>
      <c r="K11" s="103"/>
      <c r="L11" s="105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</row>
    <row r="12" spans="1:31" s="106" customFormat="1" ht="12" customHeight="1">
      <c r="A12" s="103"/>
      <c r="B12" s="104"/>
      <c r="C12" s="103"/>
      <c r="D12" s="102" t="s">
        <v>18</v>
      </c>
      <c r="E12" s="103"/>
      <c r="F12" s="107" t="s">
        <v>19</v>
      </c>
      <c r="G12" s="103"/>
      <c r="H12" s="103"/>
      <c r="I12" s="102" t="s">
        <v>20</v>
      </c>
      <c r="J12" s="108">
        <f>'Rekapitulace stavby'!AN8</f>
        <v>43941</v>
      </c>
      <c r="K12" s="103"/>
      <c r="L12" s="105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</row>
    <row r="13" spans="1:31" s="106" customFormat="1" ht="10.9" customHeight="1">
      <c r="A13" s="103"/>
      <c r="B13" s="104"/>
      <c r="C13" s="103"/>
      <c r="D13" s="103"/>
      <c r="E13" s="103"/>
      <c r="F13" s="103"/>
      <c r="G13" s="103"/>
      <c r="H13" s="103"/>
      <c r="I13" s="103"/>
      <c r="J13" s="103"/>
      <c r="K13" s="103"/>
      <c r="L13" s="105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</row>
    <row r="14" spans="1:31" s="106" customFormat="1" ht="12" customHeight="1">
      <c r="A14" s="103"/>
      <c r="B14" s="104"/>
      <c r="C14" s="103"/>
      <c r="D14" s="102" t="s">
        <v>21</v>
      </c>
      <c r="E14" s="103"/>
      <c r="F14" s="103"/>
      <c r="G14" s="103"/>
      <c r="H14" s="103"/>
      <c r="I14" s="102" t="s">
        <v>22</v>
      </c>
      <c r="J14" s="107" t="str">
        <f>IF('Rekapitulace stavby'!AN10="","",'Rekapitulace stavby'!AN10)</f>
        <v/>
      </c>
      <c r="K14" s="103"/>
      <c r="L14" s="105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</row>
    <row r="15" spans="1:31" s="106" customFormat="1" ht="18" customHeight="1">
      <c r="A15" s="103"/>
      <c r="B15" s="104"/>
      <c r="C15" s="103"/>
      <c r="D15" s="103"/>
      <c r="E15" s="107" t="str">
        <f>IF('Rekapitulace stavby'!E11="","",'Rekapitulace stavby'!E11)</f>
        <v xml:space="preserve"> </v>
      </c>
      <c r="F15" s="103"/>
      <c r="G15" s="103"/>
      <c r="H15" s="103"/>
      <c r="I15" s="102" t="s">
        <v>23</v>
      </c>
      <c r="J15" s="107" t="str">
        <f>IF('Rekapitulace stavby'!AN11="","",'Rekapitulace stavby'!AN11)</f>
        <v/>
      </c>
      <c r="K15" s="103"/>
      <c r="L15" s="105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</row>
    <row r="16" spans="1:31" s="106" customFormat="1" ht="6.95" customHeight="1">
      <c r="A16" s="103"/>
      <c r="B16" s="104"/>
      <c r="C16" s="103"/>
      <c r="D16" s="103"/>
      <c r="E16" s="103"/>
      <c r="F16" s="103"/>
      <c r="G16" s="103"/>
      <c r="H16" s="103"/>
      <c r="I16" s="103"/>
      <c r="J16" s="103"/>
      <c r="K16" s="103"/>
      <c r="L16" s="105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</row>
    <row r="17" spans="1:31" s="106" customFormat="1" ht="12" customHeight="1">
      <c r="A17" s="103"/>
      <c r="B17" s="104"/>
      <c r="C17" s="103"/>
      <c r="D17" s="102" t="s">
        <v>24</v>
      </c>
      <c r="E17" s="103"/>
      <c r="F17" s="103"/>
      <c r="G17" s="103"/>
      <c r="H17" s="103"/>
      <c r="I17" s="102" t="s">
        <v>22</v>
      </c>
      <c r="J17" s="107" t="str">
        <f>'Rekapitulace stavby'!AN13</f>
        <v/>
      </c>
      <c r="K17" s="103"/>
      <c r="L17" s="105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</row>
    <row r="18" spans="1:31" s="106" customFormat="1" ht="18" customHeight="1">
      <c r="A18" s="103"/>
      <c r="B18" s="104"/>
      <c r="C18" s="103"/>
      <c r="D18" s="103"/>
      <c r="E18" s="259" t="str">
        <f>'Rekapitulace stavby'!E14</f>
        <v xml:space="preserve"> </v>
      </c>
      <c r="F18" s="259"/>
      <c r="G18" s="259"/>
      <c r="H18" s="259"/>
      <c r="I18" s="102" t="s">
        <v>23</v>
      </c>
      <c r="J18" s="107" t="str">
        <f>'Rekapitulace stavby'!AN14</f>
        <v/>
      </c>
      <c r="K18" s="103"/>
      <c r="L18" s="105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</row>
    <row r="19" spans="1:31" s="106" customFormat="1" ht="6.95" customHeight="1">
      <c r="A19" s="103"/>
      <c r="B19" s="104"/>
      <c r="C19" s="103"/>
      <c r="D19" s="103"/>
      <c r="E19" s="103"/>
      <c r="F19" s="103"/>
      <c r="G19" s="103"/>
      <c r="H19" s="103"/>
      <c r="I19" s="103"/>
      <c r="J19" s="103"/>
      <c r="K19" s="103"/>
      <c r="L19" s="105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1:31" s="106" customFormat="1" ht="12" customHeight="1">
      <c r="A20" s="103"/>
      <c r="B20" s="104"/>
      <c r="C20" s="103"/>
      <c r="D20" s="102" t="s">
        <v>25</v>
      </c>
      <c r="E20" s="103"/>
      <c r="F20" s="103"/>
      <c r="G20" s="103"/>
      <c r="H20" s="103"/>
      <c r="I20" s="102" t="s">
        <v>22</v>
      </c>
      <c r="J20" s="107" t="str">
        <f>IF('Rekapitulace stavby'!AN16="","",'Rekapitulace stavby'!AN16)</f>
        <v/>
      </c>
      <c r="K20" s="103"/>
      <c r="L20" s="105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</row>
    <row r="21" spans="1:31" s="106" customFormat="1" ht="18" customHeight="1">
      <c r="A21" s="103"/>
      <c r="B21" s="104"/>
      <c r="C21" s="103"/>
      <c r="D21" s="103"/>
      <c r="E21" s="107" t="str">
        <f>IF('Rekapitulace stavby'!E17="","",'Rekapitulace stavby'!E17)</f>
        <v xml:space="preserve"> </v>
      </c>
      <c r="F21" s="103"/>
      <c r="G21" s="103"/>
      <c r="H21" s="103"/>
      <c r="I21" s="102" t="s">
        <v>23</v>
      </c>
      <c r="J21" s="107" t="str">
        <f>IF('Rekapitulace stavby'!AN17="","",'Rekapitulace stavby'!AN17)</f>
        <v/>
      </c>
      <c r="K21" s="103"/>
      <c r="L21" s="105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</row>
    <row r="22" spans="1:31" s="106" customFormat="1" ht="6.95" customHeight="1">
      <c r="A22" s="103"/>
      <c r="B22" s="104"/>
      <c r="C22" s="103"/>
      <c r="D22" s="103"/>
      <c r="E22" s="103"/>
      <c r="F22" s="103"/>
      <c r="G22" s="103"/>
      <c r="H22" s="103"/>
      <c r="I22" s="103"/>
      <c r="J22" s="103"/>
      <c r="K22" s="103"/>
      <c r="L22" s="105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</row>
    <row r="23" spans="1:31" s="106" customFormat="1" ht="12" customHeight="1">
      <c r="A23" s="103"/>
      <c r="B23" s="104"/>
      <c r="C23" s="103"/>
      <c r="D23" s="102" t="s">
        <v>27</v>
      </c>
      <c r="E23" s="103"/>
      <c r="F23" s="103"/>
      <c r="G23" s="103"/>
      <c r="H23" s="103"/>
      <c r="I23" s="102" t="s">
        <v>22</v>
      </c>
      <c r="J23" s="107" t="str">
        <f>IF('Rekapitulace stavby'!AN19="","",'Rekapitulace stavby'!AN19)</f>
        <v/>
      </c>
      <c r="K23" s="103"/>
      <c r="L23" s="105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</row>
    <row r="24" spans="1:31" s="106" customFormat="1" ht="18" customHeight="1">
      <c r="A24" s="103"/>
      <c r="B24" s="104"/>
      <c r="C24" s="103"/>
      <c r="D24" s="103"/>
      <c r="E24" s="107" t="str">
        <f>IF('Rekapitulace stavby'!E20="","",'Rekapitulace stavby'!E20)</f>
        <v xml:space="preserve"> </v>
      </c>
      <c r="F24" s="103"/>
      <c r="G24" s="103"/>
      <c r="H24" s="103"/>
      <c r="I24" s="102" t="s">
        <v>23</v>
      </c>
      <c r="J24" s="107" t="str">
        <f>IF('Rekapitulace stavby'!AN20="","",'Rekapitulace stavby'!AN20)</f>
        <v/>
      </c>
      <c r="K24" s="103"/>
      <c r="L24" s="105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</row>
    <row r="25" spans="1:31" s="106" customFormat="1" ht="6.95" customHeight="1">
      <c r="A25" s="103"/>
      <c r="B25" s="104"/>
      <c r="C25" s="103"/>
      <c r="D25" s="103"/>
      <c r="E25" s="103"/>
      <c r="F25" s="103"/>
      <c r="G25" s="103"/>
      <c r="H25" s="103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106" customFormat="1" ht="12" customHeight="1">
      <c r="A26" s="103"/>
      <c r="B26" s="104"/>
      <c r="C26" s="103"/>
      <c r="D26" s="102" t="s">
        <v>28</v>
      </c>
      <c r="E26" s="103"/>
      <c r="F26" s="103"/>
      <c r="G26" s="103"/>
      <c r="H26" s="103"/>
      <c r="I26" s="103"/>
      <c r="J26" s="103"/>
      <c r="K26" s="103"/>
      <c r="L26" s="105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</row>
    <row r="27" spans="1:31" s="112" customFormat="1" ht="16.5" customHeight="1">
      <c r="A27" s="109"/>
      <c r="B27" s="110"/>
      <c r="C27" s="109"/>
      <c r="D27" s="109"/>
      <c r="E27" s="260" t="s">
        <v>1</v>
      </c>
      <c r="F27" s="260"/>
      <c r="G27" s="260"/>
      <c r="H27" s="260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106" customFormat="1" ht="6.95" customHeight="1">
      <c r="A28" s="103"/>
      <c r="B28" s="104"/>
      <c r="C28" s="103"/>
      <c r="D28" s="103"/>
      <c r="E28" s="103"/>
      <c r="F28" s="103"/>
      <c r="G28" s="103"/>
      <c r="H28" s="103"/>
      <c r="I28" s="103"/>
      <c r="J28" s="103"/>
      <c r="K28" s="103"/>
      <c r="L28" s="105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</row>
    <row r="29" spans="1:31" s="106" customFormat="1" ht="6.95" customHeight="1">
      <c r="A29" s="103"/>
      <c r="B29" s="104"/>
      <c r="C29" s="103"/>
      <c r="D29" s="113"/>
      <c r="E29" s="113"/>
      <c r="F29" s="113"/>
      <c r="G29" s="113"/>
      <c r="H29" s="113"/>
      <c r="I29" s="113"/>
      <c r="J29" s="113"/>
      <c r="K29" s="11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106" customFormat="1" ht="25.35" customHeight="1">
      <c r="A30" s="103"/>
      <c r="B30" s="104"/>
      <c r="C30" s="103"/>
      <c r="D30" s="114" t="s">
        <v>29</v>
      </c>
      <c r="E30" s="103"/>
      <c r="F30" s="103"/>
      <c r="G30" s="103"/>
      <c r="H30" s="103"/>
      <c r="I30" s="103"/>
      <c r="J30" s="115">
        <f>ROUND(J130,2)</f>
        <v>0</v>
      </c>
      <c r="K30" s="103"/>
      <c r="L30" s="105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</row>
    <row r="31" spans="1:31" s="106" customFormat="1" ht="6.95" customHeight="1">
      <c r="A31" s="103"/>
      <c r="B31" s="104"/>
      <c r="C31" s="103"/>
      <c r="D31" s="113"/>
      <c r="E31" s="113"/>
      <c r="F31" s="113"/>
      <c r="G31" s="113"/>
      <c r="H31" s="113"/>
      <c r="I31" s="113"/>
      <c r="J31" s="113"/>
      <c r="K31" s="113"/>
      <c r="L31" s="105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</row>
    <row r="32" spans="1:31" s="106" customFormat="1" ht="14.45" customHeight="1">
      <c r="A32" s="103"/>
      <c r="B32" s="104"/>
      <c r="C32" s="103"/>
      <c r="D32" s="103"/>
      <c r="E32" s="103"/>
      <c r="F32" s="116" t="s">
        <v>31</v>
      </c>
      <c r="G32" s="103"/>
      <c r="H32" s="103"/>
      <c r="I32" s="116" t="s">
        <v>30</v>
      </c>
      <c r="J32" s="116" t="s">
        <v>32</v>
      </c>
      <c r="K32" s="103"/>
      <c r="L32" s="105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</row>
    <row r="33" spans="1:31" s="106" customFormat="1" ht="14.45" customHeight="1">
      <c r="A33" s="103"/>
      <c r="B33" s="104"/>
      <c r="C33" s="103"/>
      <c r="D33" s="117" t="s">
        <v>33</v>
      </c>
      <c r="E33" s="102" t="s">
        <v>34</v>
      </c>
      <c r="F33" s="118">
        <f>ROUND((SUM(BE130:BE203)),2)</f>
        <v>0</v>
      </c>
      <c r="G33" s="103"/>
      <c r="H33" s="103"/>
      <c r="I33" s="119">
        <v>0.21</v>
      </c>
      <c r="J33" s="118">
        <f>ROUND(((SUM(BE130:BE203))*I33),2)</f>
        <v>0</v>
      </c>
      <c r="K33" s="103"/>
      <c r="L33" s="105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</row>
    <row r="34" spans="1:31" s="106" customFormat="1" ht="14.45" customHeight="1">
      <c r="A34" s="103"/>
      <c r="B34" s="104"/>
      <c r="C34" s="103"/>
      <c r="D34" s="103"/>
      <c r="E34" s="102" t="s">
        <v>35</v>
      </c>
      <c r="F34" s="118">
        <f>ROUND((SUM(BF130:BF203)),2)</f>
        <v>0</v>
      </c>
      <c r="G34" s="103"/>
      <c r="H34" s="103"/>
      <c r="I34" s="119">
        <v>0.15</v>
      </c>
      <c r="J34" s="118">
        <f>ROUND(((SUM(BF130:BF203))*I34),2)</f>
        <v>0</v>
      </c>
      <c r="K34" s="103"/>
      <c r="L34" s="105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</row>
    <row r="35" spans="1:31" s="106" customFormat="1" ht="14.45" customHeight="1" hidden="1">
      <c r="A35" s="103"/>
      <c r="B35" s="104"/>
      <c r="C35" s="103"/>
      <c r="D35" s="103"/>
      <c r="E35" s="102" t="s">
        <v>36</v>
      </c>
      <c r="F35" s="118">
        <f>ROUND((SUM(BG130:BG203)),2)</f>
        <v>0</v>
      </c>
      <c r="G35" s="103"/>
      <c r="H35" s="103"/>
      <c r="I35" s="119">
        <v>0.21</v>
      </c>
      <c r="J35" s="118">
        <f>0</f>
        <v>0</v>
      </c>
      <c r="K35" s="103"/>
      <c r="L35" s="10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</row>
    <row r="36" spans="1:31" s="106" customFormat="1" ht="14.45" customHeight="1" hidden="1">
      <c r="A36" s="103"/>
      <c r="B36" s="104"/>
      <c r="C36" s="103"/>
      <c r="D36" s="103"/>
      <c r="E36" s="102" t="s">
        <v>37</v>
      </c>
      <c r="F36" s="118">
        <f>ROUND((SUM(BH130:BH203)),2)</f>
        <v>0</v>
      </c>
      <c r="G36" s="103"/>
      <c r="H36" s="103"/>
      <c r="I36" s="119">
        <v>0.15</v>
      </c>
      <c r="J36" s="118">
        <f>0</f>
        <v>0</v>
      </c>
      <c r="K36" s="103"/>
      <c r="L36" s="105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</row>
    <row r="37" spans="1:31" s="106" customFormat="1" ht="14.45" customHeight="1" hidden="1">
      <c r="A37" s="103"/>
      <c r="B37" s="104"/>
      <c r="C37" s="103"/>
      <c r="D37" s="103"/>
      <c r="E37" s="102" t="s">
        <v>38</v>
      </c>
      <c r="F37" s="118">
        <f>ROUND((SUM(BI130:BI203)),2)</f>
        <v>0</v>
      </c>
      <c r="G37" s="103"/>
      <c r="H37" s="103"/>
      <c r="I37" s="119">
        <v>0</v>
      </c>
      <c r="J37" s="118">
        <f>0</f>
        <v>0</v>
      </c>
      <c r="K37" s="103"/>
      <c r="L37" s="105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</row>
    <row r="38" spans="1:31" s="106" customFormat="1" ht="6.95" customHeight="1">
      <c r="A38" s="103"/>
      <c r="B38" s="104"/>
      <c r="C38" s="103"/>
      <c r="D38" s="103"/>
      <c r="E38" s="103"/>
      <c r="F38" s="103"/>
      <c r="G38" s="103"/>
      <c r="H38" s="103"/>
      <c r="I38" s="103"/>
      <c r="J38" s="103"/>
      <c r="K38" s="103"/>
      <c r="L38" s="105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</row>
    <row r="39" spans="1:31" s="106" customFormat="1" ht="25.35" customHeight="1">
      <c r="A39" s="103"/>
      <c r="B39" s="104"/>
      <c r="C39" s="120"/>
      <c r="D39" s="121" t="s">
        <v>39</v>
      </c>
      <c r="E39" s="122"/>
      <c r="F39" s="122"/>
      <c r="G39" s="123" t="s">
        <v>40</v>
      </c>
      <c r="H39" s="124" t="s">
        <v>41</v>
      </c>
      <c r="I39" s="122"/>
      <c r="J39" s="125">
        <f>SUM(J30:J37)</f>
        <v>0</v>
      </c>
      <c r="K39" s="126"/>
      <c r="L39" s="105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</row>
    <row r="40" spans="1:31" s="106" customFormat="1" ht="14.45" customHeight="1">
      <c r="A40" s="103"/>
      <c r="B40" s="104"/>
      <c r="C40" s="103"/>
      <c r="D40" s="103"/>
      <c r="E40" s="103"/>
      <c r="F40" s="103"/>
      <c r="G40" s="103"/>
      <c r="H40" s="103"/>
      <c r="I40" s="103"/>
      <c r="J40" s="103"/>
      <c r="K40" s="103"/>
      <c r="L40" s="105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</row>
    <row r="41" spans="2:12" ht="14.45" customHeight="1">
      <c r="B41" s="99"/>
      <c r="L41" s="99"/>
    </row>
    <row r="42" spans="2:12" ht="14.45" customHeight="1">
      <c r="B42" s="99"/>
      <c r="L42" s="99"/>
    </row>
    <row r="43" spans="2:12" ht="14.45" customHeight="1">
      <c r="B43" s="99"/>
      <c r="L43" s="99"/>
    </row>
    <row r="44" spans="2:12" ht="14.45" customHeight="1">
      <c r="B44" s="99"/>
      <c r="L44" s="99"/>
    </row>
    <row r="45" spans="2:12" ht="14.45" customHeight="1">
      <c r="B45" s="99"/>
      <c r="L45" s="99"/>
    </row>
    <row r="46" spans="2:12" ht="14.45" customHeight="1">
      <c r="B46" s="99"/>
      <c r="L46" s="99"/>
    </row>
    <row r="47" spans="2:12" ht="14.45" customHeight="1">
      <c r="B47" s="99"/>
      <c r="L47" s="99"/>
    </row>
    <row r="48" spans="2:12" ht="14.45" customHeight="1">
      <c r="B48" s="99"/>
      <c r="L48" s="99"/>
    </row>
    <row r="49" spans="2:12" ht="14.45" customHeight="1">
      <c r="B49" s="99"/>
      <c r="L49" s="99"/>
    </row>
    <row r="50" spans="2:12" s="106" customFormat="1" ht="14.45" customHeight="1">
      <c r="B50" s="105"/>
      <c r="D50" s="127" t="s">
        <v>42</v>
      </c>
      <c r="E50" s="128"/>
      <c r="F50" s="128"/>
      <c r="G50" s="127" t="s">
        <v>43</v>
      </c>
      <c r="H50" s="128"/>
      <c r="I50" s="128"/>
      <c r="J50" s="128"/>
      <c r="K50" s="128"/>
      <c r="L50" s="105"/>
    </row>
    <row r="51" spans="2:12" ht="12">
      <c r="B51" s="99"/>
      <c r="L51" s="99"/>
    </row>
    <row r="52" spans="2:12" ht="12">
      <c r="B52" s="99"/>
      <c r="L52" s="99"/>
    </row>
    <row r="53" spans="2:12" ht="12">
      <c r="B53" s="99"/>
      <c r="L53" s="99"/>
    </row>
    <row r="54" spans="2:12" ht="12">
      <c r="B54" s="99"/>
      <c r="L54" s="99"/>
    </row>
    <row r="55" spans="2:12" ht="12">
      <c r="B55" s="99"/>
      <c r="L55" s="99"/>
    </row>
    <row r="56" spans="2:12" ht="12">
      <c r="B56" s="99"/>
      <c r="L56" s="99"/>
    </row>
    <row r="57" spans="2:12" ht="12">
      <c r="B57" s="99"/>
      <c r="L57" s="99"/>
    </row>
    <row r="58" spans="2:12" ht="12">
      <c r="B58" s="99"/>
      <c r="L58" s="99"/>
    </row>
    <row r="59" spans="2:12" ht="12">
      <c r="B59" s="99"/>
      <c r="L59" s="99"/>
    </row>
    <row r="60" spans="2:12" ht="12">
      <c r="B60" s="99"/>
      <c r="L60" s="99"/>
    </row>
    <row r="61" spans="1:31" s="106" customFormat="1" ht="12.75">
      <c r="A61" s="103"/>
      <c r="B61" s="104"/>
      <c r="C61" s="103"/>
      <c r="D61" s="129" t="s">
        <v>44</v>
      </c>
      <c r="E61" s="130"/>
      <c r="F61" s="131" t="s">
        <v>45</v>
      </c>
      <c r="G61" s="129" t="s">
        <v>44</v>
      </c>
      <c r="H61" s="130"/>
      <c r="I61" s="130"/>
      <c r="J61" s="132" t="s">
        <v>45</v>
      </c>
      <c r="K61" s="130"/>
      <c r="L61" s="105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</row>
    <row r="62" spans="2:12" ht="12">
      <c r="B62" s="99"/>
      <c r="L62" s="99"/>
    </row>
    <row r="63" spans="2:12" ht="12">
      <c r="B63" s="99"/>
      <c r="L63" s="99"/>
    </row>
    <row r="64" spans="2:12" ht="12">
      <c r="B64" s="99"/>
      <c r="L64" s="99"/>
    </row>
    <row r="65" spans="1:31" s="106" customFormat="1" ht="12.75">
      <c r="A65" s="103"/>
      <c r="B65" s="104"/>
      <c r="C65" s="103"/>
      <c r="D65" s="127" t="s">
        <v>46</v>
      </c>
      <c r="E65" s="133"/>
      <c r="F65" s="133"/>
      <c r="G65" s="127" t="s">
        <v>47</v>
      </c>
      <c r="H65" s="133"/>
      <c r="I65" s="133"/>
      <c r="J65" s="133"/>
      <c r="K65" s="133"/>
      <c r="L65" s="105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</row>
    <row r="66" spans="2:12" ht="12">
      <c r="B66" s="99"/>
      <c r="L66" s="99"/>
    </row>
    <row r="67" spans="2:12" ht="12">
      <c r="B67" s="99"/>
      <c r="L67" s="99"/>
    </row>
    <row r="68" spans="2:12" ht="12">
      <c r="B68" s="99"/>
      <c r="L68" s="99"/>
    </row>
    <row r="69" spans="2:12" ht="12">
      <c r="B69" s="99"/>
      <c r="L69" s="99"/>
    </row>
    <row r="70" spans="2:12" ht="12">
      <c r="B70" s="99"/>
      <c r="L70" s="99"/>
    </row>
    <row r="71" spans="2:12" ht="12">
      <c r="B71" s="99"/>
      <c r="L71" s="99"/>
    </row>
    <row r="72" spans="2:12" ht="12">
      <c r="B72" s="99"/>
      <c r="L72" s="99"/>
    </row>
    <row r="73" spans="2:12" ht="12">
      <c r="B73" s="99"/>
      <c r="L73" s="99"/>
    </row>
    <row r="74" spans="2:12" ht="12">
      <c r="B74" s="99"/>
      <c r="L74" s="99"/>
    </row>
    <row r="75" spans="2:12" ht="12">
      <c r="B75" s="99"/>
      <c r="L75" s="99"/>
    </row>
    <row r="76" spans="1:31" s="106" customFormat="1" ht="12.75">
      <c r="A76" s="103"/>
      <c r="B76" s="104"/>
      <c r="C76" s="103"/>
      <c r="D76" s="129" t="s">
        <v>44</v>
      </c>
      <c r="E76" s="130"/>
      <c r="F76" s="131" t="s">
        <v>45</v>
      </c>
      <c r="G76" s="129" t="s">
        <v>44</v>
      </c>
      <c r="H76" s="130"/>
      <c r="I76" s="130"/>
      <c r="J76" s="132" t="s">
        <v>45</v>
      </c>
      <c r="K76" s="130"/>
      <c r="L76" s="105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</row>
    <row r="77" spans="1:31" s="106" customFormat="1" ht="14.45" customHeight="1">
      <c r="A77" s="103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05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</row>
    <row r="81" spans="1:31" s="106" customFormat="1" ht="6.95" customHeight="1">
      <c r="A81" s="103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05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</row>
    <row r="82" spans="1:31" s="106" customFormat="1" ht="24.95" customHeight="1">
      <c r="A82" s="103"/>
      <c r="B82" s="104"/>
      <c r="C82" s="100" t="s">
        <v>95</v>
      </c>
      <c r="D82" s="103"/>
      <c r="E82" s="103"/>
      <c r="F82" s="103"/>
      <c r="G82" s="103"/>
      <c r="H82" s="103"/>
      <c r="I82" s="103"/>
      <c r="J82" s="103"/>
      <c r="K82" s="103"/>
      <c r="L82" s="105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</row>
    <row r="83" spans="1:31" s="106" customFormat="1" ht="6.95" customHeight="1">
      <c r="A83" s="103"/>
      <c r="B83" s="104"/>
      <c r="C83" s="103"/>
      <c r="D83" s="103"/>
      <c r="E83" s="103"/>
      <c r="F83" s="103"/>
      <c r="G83" s="103"/>
      <c r="H83" s="103"/>
      <c r="I83" s="103"/>
      <c r="J83" s="103"/>
      <c r="K83" s="103"/>
      <c r="L83" s="105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</row>
    <row r="84" spans="1:31" s="106" customFormat="1" ht="12" customHeight="1">
      <c r="A84" s="103"/>
      <c r="B84" s="104"/>
      <c r="C84" s="102" t="s">
        <v>14</v>
      </c>
      <c r="D84" s="103"/>
      <c r="E84" s="103"/>
      <c r="F84" s="103"/>
      <c r="G84" s="103"/>
      <c r="H84" s="103"/>
      <c r="I84" s="103"/>
      <c r="J84" s="103"/>
      <c r="K84" s="103"/>
      <c r="L84" s="105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</row>
    <row r="85" spans="1:31" s="106" customFormat="1" ht="16.5" customHeight="1">
      <c r="A85" s="103"/>
      <c r="B85" s="104"/>
      <c r="C85" s="103"/>
      <c r="D85" s="103"/>
      <c r="E85" s="255" t="str">
        <f>E7</f>
        <v>ZŠ Dukelská, Benešov - přístavba výtahu</v>
      </c>
      <c r="F85" s="256"/>
      <c r="G85" s="256"/>
      <c r="H85" s="256"/>
      <c r="I85" s="103"/>
      <c r="J85" s="103"/>
      <c r="K85" s="103"/>
      <c r="L85" s="105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</row>
    <row r="86" spans="1:31" s="106" customFormat="1" ht="12" customHeight="1">
      <c r="A86" s="103"/>
      <c r="B86" s="104"/>
      <c r="C86" s="102" t="s">
        <v>93</v>
      </c>
      <c r="D86" s="103"/>
      <c r="E86" s="103"/>
      <c r="F86" s="103"/>
      <c r="G86" s="103"/>
      <c r="H86" s="103"/>
      <c r="I86" s="103"/>
      <c r="J86" s="103"/>
      <c r="K86" s="103"/>
      <c r="L86" s="105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</row>
    <row r="87" spans="1:31" s="106" customFormat="1" ht="16.5" customHeight="1">
      <c r="A87" s="103"/>
      <c r="B87" s="104"/>
      <c r="C87" s="103"/>
      <c r="D87" s="103"/>
      <c r="E87" s="253" t="str">
        <f>E9</f>
        <v>SO 03 - Úprava venkovního schodiště</v>
      </c>
      <c r="F87" s="254"/>
      <c r="G87" s="254"/>
      <c r="H87" s="254"/>
      <c r="I87" s="103"/>
      <c r="J87" s="103"/>
      <c r="K87" s="103"/>
      <c r="L87" s="105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</row>
    <row r="88" spans="1:31" s="106" customFormat="1" ht="6.95" customHeight="1">
      <c r="A88" s="103"/>
      <c r="B88" s="104"/>
      <c r="C88" s="103"/>
      <c r="D88" s="103"/>
      <c r="E88" s="103"/>
      <c r="F88" s="103"/>
      <c r="G88" s="103"/>
      <c r="H88" s="103"/>
      <c r="I88" s="103"/>
      <c r="J88" s="103"/>
      <c r="K88" s="103"/>
      <c r="L88" s="105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</row>
    <row r="89" spans="1:31" s="106" customFormat="1" ht="12" customHeight="1">
      <c r="A89" s="103"/>
      <c r="B89" s="104"/>
      <c r="C89" s="102" t="s">
        <v>18</v>
      </c>
      <c r="D89" s="103"/>
      <c r="E89" s="103"/>
      <c r="F89" s="107" t="str">
        <f>F12</f>
        <v xml:space="preserve"> </v>
      </c>
      <c r="G89" s="103"/>
      <c r="H89" s="103"/>
      <c r="I89" s="102" t="s">
        <v>20</v>
      </c>
      <c r="J89" s="108">
        <f>IF(J12="","",J12)</f>
        <v>43941</v>
      </c>
      <c r="K89" s="103"/>
      <c r="L89" s="105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</row>
    <row r="90" spans="1:31" s="106" customFormat="1" ht="6.95" customHeight="1">
      <c r="A90" s="103"/>
      <c r="B90" s="104"/>
      <c r="C90" s="103"/>
      <c r="D90" s="103"/>
      <c r="E90" s="103"/>
      <c r="F90" s="103"/>
      <c r="G90" s="103"/>
      <c r="H90" s="103"/>
      <c r="I90" s="103"/>
      <c r="J90" s="103"/>
      <c r="K90" s="103"/>
      <c r="L90" s="105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</row>
    <row r="91" spans="1:31" s="106" customFormat="1" ht="15.2" customHeight="1">
      <c r="A91" s="103"/>
      <c r="B91" s="104"/>
      <c r="C91" s="102" t="s">
        <v>21</v>
      </c>
      <c r="D91" s="103"/>
      <c r="E91" s="103"/>
      <c r="F91" s="107" t="str">
        <f>E15</f>
        <v xml:space="preserve"> </v>
      </c>
      <c r="G91" s="103"/>
      <c r="H91" s="103"/>
      <c r="I91" s="102" t="s">
        <v>25</v>
      </c>
      <c r="J91" s="138" t="str">
        <f>E21</f>
        <v xml:space="preserve"> </v>
      </c>
      <c r="K91" s="103"/>
      <c r="L91" s="105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</row>
    <row r="92" spans="1:31" s="106" customFormat="1" ht="15.2" customHeight="1">
      <c r="A92" s="103"/>
      <c r="B92" s="104"/>
      <c r="C92" s="102" t="s">
        <v>24</v>
      </c>
      <c r="D92" s="103"/>
      <c r="E92" s="103"/>
      <c r="F92" s="107" t="str">
        <f>IF(E18="","",E18)</f>
        <v xml:space="preserve"> </v>
      </c>
      <c r="G92" s="103"/>
      <c r="H92" s="103"/>
      <c r="I92" s="102" t="s">
        <v>27</v>
      </c>
      <c r="J92" s="138" t="str">
        <f>E24</f>
        <v xml:space="preserve"> </v>
      </c>
      <c r="K92" s="103"/>
      <c r="L92" s="105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</row>
    <row r="93" spans="1:31" s="106" customFormat="1" ht="10.35" customHeight="1">
      <c r="A93" s="103"/>
      <c r="B93" s="104"/>
      <c r="C93" s="103"/>
      <c r="D93" s="103"/>
      <c r="E93" s="103"/>
      <c r="F93" s="103"/>
      <c r="G93" s="103"/>
      <c r="H93" s="103"/>
      <c r="I93" s="103"/>
      <c r="J93" s="103"/>
      <c r="K93" s="103"/>
      <c r="L93" s="105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</row>
    <row r="94" spans="1:31" s="106" customFormat="1" ht="29.25" customHeight="1">
      <c r="A94" s="103"/>
      <c r="B94" s="104"/>
      <c r="C94" s="139" t="s">
        <v>96</v>
      </c>
      <c r="D94" s="120"/>
      <c r="E94" s="120"/>
      <c r="F94" s="120"/>
      <c r="G94" s="120"/>
      <c r="H94" s="120"/>
      <c r="I94" s="120"/>
      <c r="J94" s="140" t="s">
        <v>97</v>
      </c>
      <c r="K94" s="120"/>
      <c r="L94" s="105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</row>
    <row r="95" spans="1:31" s="106" customFormat="1" ht="10.35" customHeight="1">
      <c r="A95" s="103"/>
      <c r="B95" s="104"/>
      <c r="C95" s="103"/>
      <c r="D95" s="103"/>
      <c r="E95" s="103"/>
      <c r="F95" s="103"/>
      <c r="G95" s="103"/>
      <c r="H95" s="103"/>
      <c r="I95" s="103"/>
      <c r="J95" s="103"/>
      <c r="K95" s="103"/>
      <c r="L95" s="105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</row>
    <row r="96" spans="1:47" s="106" customFormat="1" ht="22.9" customHeight="1">
      <c r="A96" s="103"/>
      <c r="B96" s="104"/>
      <c r="C96" s="141" t="s">
        <v>98</v>
      </c>
      <c r="D96" s="103"/>
      <c r="E96" s="103"/>
      <c r="F96" s="103"/>
      <c r="G96" s="103"/>
      <c r="H96" s="103"/>
      <c r="I96" s="103"/>
      <c r="J96" s="115">
        <f>J130</f>
        <v>0</v>
      </c>
      <c r="K96" s="103"/>
      <c r="L96" s="105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U96" s="96" t="s">
        <v>99</v>
      </c>
    </row>
    <row r="97" spans="2:12" s="143" customFormat="1" ht="24.95" customHeight="1">
      <c r="B97" s="142"/>
      <c r="D97" s="144" t="s">
        <v>100</v>
      </c>
      <c r="E97" s="145"/>
      <c r="F97" s="145"/>
      <c r="G97" s="145"/>
      <c r="H97" s="145"/>
      <c r="I97" s="145"/>
      <c r="J97" s="146">
        <f>J131</f>
        <v>0</v>
      </c>
      <c r="L97" s="142"/>
    </row>
    <row r="98" spans="2:12" s="148" customFormat="1" ht="19.9" customHeight="1">
      <c r="B98" s="147"/>
      <c r="D98" s="149" t="s">
        <v>101</v>
      </c>
      <c r="E98" s="150"/>
      <c r="F98" s="150"/>
      <c r="G98" s="150"/>
      <c r="H98" s="150"/>
      <c r="I98" s="150"/>
      <c r="J98" s="151">
        <f>J132</f>
        <v>0</v>
      </c>
      <c r="L98" s="147"/>
    </row>
    <row r="99" spans="2:12" s="148" customFormat="1" ht="19.9" customHeight="1">
      <c r="B99" s="147"/>
      <c r="D99" s="149" t="s">
        <v>102</v>
      </c>
      <c r="E99" s="150"/>
      <c r="F99" s="150"/>
      <c r="G99" s="150"/>
      <c r="H99" s="150"/>
      <c r="I99" s="150"/>
      <c r="J99" s="151">
        <f>J138</f>
        <v>0</v>
      </c>
      <c r="L99" s="147"/>
    </row>
    <row r="100" spans="2:12" s="148" customFormat="1" ht="19.9" customHeight="1">
      <c r="B100" s="147"/>
      <c r="D100" s="149" t="s">
        <v>103</v>
      </c>
      <c r="E100" s="150"/>
      <c r="F100" s="150"/>
      <c r="G100" s="150"/>
      <c r="H100" s="150"/>
      <c r="I100" s="150"/>
      <c r="J100" s="151">
        <f>J147</f>
        <v>0</v>
      </c>
      <c r="L100" s="147"/>
    </row>
    <row r="101" spans="2:12" s="148" customFormat="1" ht="19.9" customHeight="1">
      <c r="B101" s="147"/>
      <c r="D101" s="149" t="s">
        <v>104</v>
      </c>
      <c r="E101" s="150"/>
      <c r="F101" s="150"/>
      <c r="G101" s="150"/>
      <c r="H101" s="150"/>
      <c r="I101" s="150"/>
      <c r="J101" s="151">
        <f>J149</f>
        <v>0</v>
      </c>
      <c r="L101" s="147"/>
    </row>
    <row r="102" spans="2:12" s="148" customFormat="1" ht="19.9" customHeight="1">
      <c r="B102" s="147"/>
      <c r="D102" s="149" t="s">
        <v>106</v>
      </c>
      <c r="E102" s="150"/>
      <c r="F102" s="150"/>
      <c r="G102" s="150"/>
      <c r="H102" s="150"/>
      <c r="I102" s="150"/>
      <c r="J102" s="151">
        <f>J154</f>
        <v>0</v>
      </c>
      <c r="L102" s="147"/>
    </row>
    <row r="103" spans="2:12" s="148" customFormat="1" ht="19.9" customHeight="1">
      <c r="B103" s="147"/>
      <c r="D103" s="149" t="s">
        <v>108</v>
      </c>
      <c r="E103" s="150"/>
      <c r="F103" s="150"/>
      <c r="G103" s="150"/>
      <c r="H103" s="150"/>
      <c r="I103" s="150"/>
      <c r="J103" s="151">
        <f>J162</f>
        <v>0</v>
      </c>
      <c r="L103" s="147"/>
    </row>
    <row r="104" spans="2:12" s="148" customFormat="1" ht="19.9" customHeight="1">
      <c r="B104" s="147"/>
      <c r="D104" s="149" t="s">
        <v>109</v>
      </c>
      <c r="E104" s="150"/>
      <c r="F104" s="150"/>
      <c r="G104" s="150"/>
      <c r="H104" s="150"/>
      <c r="I104" s="150"/>
      <c r="J104" s="151">
        <f>J174</f>
        <v>0</v>
      </c>
      <c r="L104" s="147"/>
    </row>
    <row r="105" spans="2:12" s="143" customFormat="1" ht="24.95" customHeight="1">
      <c r="B105" s="142"/>
      <c r="D105" s="144" t="s">
        <v>110</v>
      </c>
      <c r="E105" s="145"/>
      <c r="F105" s="145"/>
      <c r="G105" s="145"/>
      <c r="H105" s="145"/>
      <c r="I105" s="145"/>
      <c r="J105" s="146">
        <f>J176</f>
        <v>0</v>
      </c>
      <c r="L105" s="142"/>
    </row>
    <row r="106" spans="2:12" s="148" customFormat="1" ht="19.9" customHeight="1">
      <c r="B106" s="147"/>
      <c r="D106" s="149" t="s">
        <v>111</v>
      </c>
      <c r="E106" s="150"/>
      <c r="F106" s="150"/>
      <c r="G106" s="150"/>
      <c r="H106" s="150"/>
      <c r="I106" s="150"/>
      <c r="J106" s="151">
        <f>J177</f>
        <v>0</v>
      </c>
      <c r="L106" s="147"/>
    </row>
    <row r="107" spans="2:12" s="148" customFormat="1" ht="19.9" customHeight="1">
      <c r="B107" s="147"/>
      <c r="D107" s="149" t="s">
        <v>115</v>
      </c>
      <c r="E107" s="150"/>
      <c r="F107" s="150"/>
      <c r="G107" s="150"/>
      <c r="H107" s="150"/>
      <c r="I107" s="150"/>
      <c r="J107" s="151">
        <f>J181</f>
        <v>0</v>
      </c>
      <c r="L107" s="147"/>
    </row>
    <row r="108" spans="2:12" s="148" customFormat="1" ht="19.9" customHeight="1">
      <c r="B108" s="147"/>
      <c r="D108" s="149" t="s">
        <v>944</v>
      </c>
      <c r="E108" s="150"/>
      <c r="F108" s="150"/>
      <c r="G108" s="150"/>
      <c r="H108" s="150"/>
      <c r="I108" s="150"/>
      <c r="J108" s="151">
        <f>J185</f>
        <v>0</v>
      </c>
      <c r="L108" s="147"/>
    </row>
    <row r="109" spans="2:12" s="148" customFormat="1" ht="19.9" customHeight="1">
      <c r="B109" s="147"/>
      <c r="D109" s="149" t="s">
        <v>118</v>
      </c>
      <c r="E109" s="150"/>
      <c r="F109" s="150"/>
      <c r="G109" s="150"/>
      <c r="H109" s="150"/>
      <c r="I109" s="150"/>
      <c r="J109" s="151">
        <f>J192</f>
        <v>0</v>
      </c>
      <c r="L109" s="147"/>
    </row>
    <row r="110" spans="2:12" s="143" customFormat="1" ht="24.95" customHeight="1">
      <c r="B110" s="142"/>
      <c r="D110" s="144" t="s">
        <v>122</v>
      </c>
      <c r="E110" s="145"/>
      <c r="F110" s="145"/>
      <c r="G110" s="145"/>
      <c r="H110" s="145"/>
      <c r="I110" s="145"/>
      <c r="J110" s="146">
        <f>J196</f>
        <v>0</v>
      </c>
      <c r="L110" s="142"/>
    </row>
    <row r="111" spans="1:31" s="106" customFormat="1" ht="21.75" customHeight="1">
      <c r="A111" s="103"/>
      <c r="B111" s="104"/>
      <c r="C111" s="103"/>
      <c r="D111" s="103"/>
      <c r="E111" s="103"/>
      <c r="F111" s="103"/>
      <c r="G111" s="103"/>
      <c r="H111" s="103"/>
      <c r="I111" s="103"/>
      <c r="J111" s="103"/>
      <c r="K111" s="103"/>
      <c r="L111" s="105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</row>
    <row r="112" spans="1:31" s="106" customFormat="1" ht="6.95" customHeight="1">
      <c r="A112" s="103"/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05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</row>
    <row r="116" spans="1:31" s="106" customFormat="1" ht="6.95" customHeight="1">
      <c r="A116" s="103"/>
      <c r="B116" s="136"/>
      <c r="C116" s="137"/>
      <c r="D116" s="137"/>
      <c r="E116" s="137"/>
      <c r="F116" s="137"/>
      <c r="G116" s="137"/>
      <c r="H116" s="137"/>
      <c r="I116" s="137"/>
      <c r="J116" s="137"/>
      <c r="K116" s="137"/>
      <c r="L116" s="105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</row>
    <row r="117" spans="1:31" s="106" customFormat="1" ht="24.95" customHeight="1">
      <c r="A117" s="103"/>
      <c r="B117" s="104"/>
      <c r="C117" s="100" t="s">
        <v>123</v>
      </c>
      <c r="D117" s="103"/>
      <c r="E117" s="103"/>
      <c r="F117" s="103"/>
      <c r="G117" s="103"/>
      <c r="H117" s="103"/>
      <c r="I117" s="103"/>
      <c r="J117" s="103"/>
      <c r="K117" s="103"/>
      <c r="L117" s="105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</row>
    <row r="118" spans="1:31" s="106" customFormat="1" ht="6.95" customHeight="1">
      <c r="A118" s="103"/>
      <c r="B118" s="104"/>
      <c r="C118" s="103"/>
      <c r="D118" s="103"/>
      <c r="E118" s="103"/>
      <c r="F118" s="103"/>
      <c r="G118" s="103"/>
      <c r="H118" s="103"/>
      <c r="I118" s="103"/>
      <c r="J118" s="103"/>
      <c r="K118" s="103"/>
      <c r="L118" s="105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</row>
    <row r="119" spans="1:31" s="106" customFormat="1" ht="12" customHeight="1">
      <c r="A119" s="103"/>
      <c r="B119" s="104"/>
      <c r="C119" s="102" t="s">
        <v>14</v>
      </c>
      <c r="D119" s="103"/>
      <c r="E119" s="103"/>
      <c r="F119" s="103"/>
      <c r="G119" s="103"/>
      <c r="H119" s="103"/>
      <c r="I119" s="103"/>
      <c r="J119" s="103"/>
      <c r="K119" s="103"/>
      <c r="L119" s="105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</row>
    <row r="120" spans="1:31" s="106" customFormat="1" ht="16.5" customHeight="1">
      <c r="A120" s="103"/>
      <c r="B120" s="104"/>
      <c r="C120" s="103"/>
      <c r="D120" s="103"/>
      <c r="E120" s="255" t="str">
        <f>E7</f>
        <v>ZŠ Dukelská, Benešov - přístavba výtahu</v>
      </c>
      <c r="F120" s="256"/>
      <c r="G120" s="256"/>
      <c r="H120" s="256"/>
      <c r="I120" s="103"/>
      <c r="J120" s="103"/>
      <c r="K120" s="103"/>
      <c r="L120" s="105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</row>
    <row r="121" spans="1:31" s="106" customFormat="1" ht="12" customHeight="1">
      <c r="A121" s="103"/>
      <c r="B121" s="104"/>
      <c r="C121" s="102" t="s">
        <v>93</v>
      </c>
      <c r="D121" s="103"/>
      <c r="E121" s="103"/>
      <c r="F121" s="103"/>
      <c r="G121" s="103"/>
      <c r="H121" s="103"/>
      <c r="I121" s="103"/>
      <c r="J121" s="103"/>
      <c r="K121" s="103"/>
      <c r="L121" s="105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</row>
    <row r="122" spans="1:31" s="106" customFormat="1" ht="16.5" customHeight="1">
      <c r="A122" s="103"/>
      <c r="B122" s="104"/>
      <c r="C122" s="103"/>
      <c r="D122" s="103"/>
      <c r="E122" s="253" t="str">
        <f>E9</f>
        <v>SO 03 - Úprava venkovního schodiště</v>
      </c>
      <c r="F122" s="254"/>
      <c r="G122" s="254"/>
      <c r="H122" s="254"/>
      <c r="I122" s="103"/>
      <c r="J122" s="103"/>
      <c r="K122" s="103"/>
      <c r="L122" s="105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</row>
    <row r="123" spans="1:31" s="106" customFormat="1" ht="6.95" customHeight="1">
      <c r="A123" s="103"/>
      <c r="B123" s="104"/>
      <c r="C123" s="103"/>
      <c r="D123" s="103"/>
      <c r="E123" s="103"/>
      <c r="F123" s="103"/>
      <c r="G123" s="103"/>
      <c r="H123" s="103"/>
      <c r="I123" s="103"/>
      <c r="J123" s="103"/>
      <c r="K123" s="103"/>
      <c r="L123" s="105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</row>
    <row r="124" spans="1:31" s="106" customFormat="1" ht="12" customHeight="1">
      <c r="A124" s="103"/>
      <c r="B124" s="104"/>
      <c r="C124" s="102" t="s">
        <v>18</v>
      </c>
      <c r="D124" s="103"/>
      <c r="E124" s="103"/>
      <c r="F124" s="107" t="str">
        <f>F12</f>
        <v xml:space="preserve"> </v>
      </c>
      <c r="G124" s="103"/>
      <c r="H124" s="103"/>
      <c r="I124" s="102" t="s">
        <v>20</v>
      </c>
      <c r="J124" s="108">
        <f>IF(J12="","",J12)</f>
        <v>43941</v>
      </c>
      <c r="K124" s="103"/>
      <c r="L124" s="105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</row>
    <row r="125" spans="1:31" s="106" customFormat="1" ht="6.95" customHeight="1">
      <c r="A125" s="103"/>
      <c r="B125" s="104"/>
      <c r="C125" s="103"/>
      <c r="D125" s="103"/>
      <c r="E125" s="103"/>
      <c r="F125" s="103"/>
      <c r="G125" s="103"/>
      <c r="H125" s="103"/>
      <c r="I125" s="103"/>
      <c r="J125" s="103"/>
      <c r="K125" s="103"/>
      <c r="L125" s="105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</row>
    <row r="126" spans="1:31" s="106" customFormat="1" ht="15.2" customHeight="1">
      <c r="A126" s="103"/>
      <c r="B126" s="104"/>
      <c r="C126" s="102" t="s">
        <v>21</v>
      </c>
      <c r="D126" s="103"/>
      <c r="E126" s="103"/>
      <c r="F126" s="107" t="str">
        <f>E15</f>
        <v xml:space="preserve"> </v>
      </c>
      <c r="G126" s="103"/>
      <c r="H126" s="103"/>
      <c r="I126" s="102" t="s">
        <v>25</v>
      </c>
      <c r="J126" s="138" t="str">
        <f>E21</f>
        <v xml:space="preserve"> </v>
      </c>
      <c r="K126" s="103"/>
      <c r="L126" s="105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</row>
    <row r="127" spans="1:31" s="106" customFormat="1" ht="15.2" customHeight="1">
      <c r="A127" s="103"/>
      <c r="B127" s="104"/>
      <c r="C127" s="102" t="s">
        <v>24</v>
      </c>
      <c r="D127" s="103"/>
      <c r="E127" s="103"/>
      <c r="F127" s="107" t="str">
        <f>IF(E18="","",E18)</f>
        <v xml:space="preserve"> </v>
      </c>
      <c r="G127" s="103"/>
      <c r="H127" s="103"/>
      <c r="I127" s="102" t="s">
        <v>27</v>
      </c>
      <c r="J127" s="138" t="str">
        <f>E24</f>
        <v xml:space="preserve"> </v>
      </c>
      <c r="K127" s="103"/>
      <c r="L127" s="105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</row>
    <row r="128" spans="1:31" s="106" customFormat="1" ht="10.35" customHeight="1">
      <c r="A128" s="103"/>
      <c r="B128" s="104"/>
      <c r="C128" s="103"/>
      <c r="D128" s="103"/>
      <c r="E128" s="103"/>
      <c r="F128" s="103"/>
      <c r="G128" s="103"/>
      <c r="H128" s="103"/>
      <c r="I128" s="103"/>
      <c r="J128" s="103"/>
      <c r="K128" s="103"/>
      <c r="L128" s="105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</row>
    <row r="129" spans="1:31" s="162" customFormat="1" ht="29.25" customHeight="1">
      <c r="A129" s="152"/>
      <c r="B129" s="153"/>
      <c r="C129" s="154" t="s">
        <v>124</v>
      </c>
      <c r="D129" s="155" t="s">
        <v>54</v>
      </c>
      <c r="E129" s="155" t="s">
        <v>50</v>
      </c>
      <c r="F129" s="155" t="s">
        <v>51</v>
      </c>
      <c r="G129" s="155" t="s">
        <v>125</v>
      </c>
      <c r="H129" s="155" t="s">
        <v>126</v>
      </c>
      <c r="I129" s="155" t="s">
        <v>127</v>
      </c>
      <c r="J129" s="156" t="s">
        <v>97</v>
      </c>
      <c r="K129" s="157" t="s">
        <v>128</v>
      </c>
      <c r="L129" s="158"/>
      <c r="M129" s="159" t="s">
        <v>1</v>
      </c>
      <c r="N129" s="160" t="s">
        <v>33</v>
      </c>
      <c r="O129" s="160" t="s">
        <v>129</v>
      </c>
      <c r="P129" s="160" t="s">
        <v>130</v>
      </c>
      <c r="Q129" s="160" t="s">
        <v>131</v>
      </c>
      <c r="R129" s="160" t="s">
        <v>132</v>
      </c>
      <c r="S129" s="160" t="s">
        <v>133</v>
      </c>
      <c r="T129" s="161" t="s">
        <v>134</v>
      </c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</row>
    <row r="130" spans="1:63" s="106" customFormat="1" ht="22.9" customHeight="1">
      <c r="A130" s="103"/>
      <c r="B130" s="104"/>
      <c r="C130" s="163" t="s">
        <v>135</v>
      </c>
      <c r="D130" s="103"/>
      <c r="E130" s="103"/>
      <c r="F130" s="103"/>
      <c r="G130" s="103"/>
      <c r="H130" s="103"/>
      <c r="I130" s="103"/>
      <c r="J130" s="164">
        <f>BK130</f>
        <v>0</v>
      </c>
      <c r="K130" s="103"/>
      <c r="L130" s="104"/>
      <c r="M130" s="165"/>
      <c r="N130" s="166"/>
      <c r="O130" s="113"/>
      <c r="P130" s="167">
        <f>P131+P176+P196</f>
        <v>587.3769279999999</v>
      </c>
      <c r="Q130" s="113"/>
      <c r="R130" s="167">
        <f>R131+R176+R196</f>
        <v>51.7370566</v>
      </c>
      <c r="S130" s="113"/>
      <c r="T130" s="168">
        <f>T131+T176+T196</f>
        <v>25.50196</v>
      </c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T130" s="96" t="s">
        <v>68</v>
      </c>
      <c r="AU130" s="96" t="s">
        <v>99</v>
      </c>
      <c r="BK130" s="169">
        <f>BK131+BK176+BK196</f>
        <v>0</v>
      </c>
    </row>
    <row r="131" spans="2:63" s="170" customFormat="1" ht="25.9" customHeight="1">
      <c r="B131" s="171"/>
      <c r="D131" s="172" t="s">
        <v>68</v>
      </c>
      <c r="E131" s="173" t="s">
        <v>136</v>
      </c>
      <c r="F131" s="173" t="s">
        <v>137</v>
      </c>
      <c r="J131" s="174">
        <f>BK131</f>
        <v>0</v>
      </c>
      <c r="L131" s="171"/>
      <c r="M131" s="175"/>
      <c r="N131" s="176"/>
      <c r="O131" s="176"/>
      <c r="P131" s="177">
        <f>P132+P138+P147+P149+P154+P162+P174</f>
        <v>516.428508</v>
      </c>
      <c r="Q131" s="176"/>
      <c r="R131" s="177">
        <f>R132+R138+R147+R149+R154+R162+R174</f>
        <v>50.3541547</v>
      </c>
      <c r="S131" s="176"/>
      <c r="T131" s="178">
        <f>T132+T138+T147+T149+T154+T162+T174</f>
        <v>25.50196</v>
      </c>
      <c r="AR131" s="172" t="s">
        <v>77</v>
      </c>
      <c r="AT131" s="179" t="s">
        <v>68</v>
      </c>
      <c r="AU131" s="179" t="s">
        <v>69</v>
      </c>
      <c r="AY131" s="172" t="s">
        <v>138</v>
      </c>
      <c r="BK131" s="180">
        <f>BK132+BK138+BK147+BK149+BK154+BK162+BK174</f>
        <v>0</v>
      </c>
    </row>
    <row r="132" spans="2:63" s="170" customFormat="1" ht="22.9" customHeight="1">
      <c r="B132" s="171"/>
      <c r="D132" s="172" t="s">
        <v>68</v>
      </c>
      <c r="E132" s="181" t="s">
        <v>77</v>
      </c>
      <c r="F132" s="181" t="s">
        <v>139</v>
      </c>
      <c r="J132" s="182">
        <f>BK132</f>
        <v>0</v>
      </c>
      <c r="L132" s="171"/>
      <c r="M132" s="175"/>
      <c r="N132" s="176"/>
      <c r="O132" s="176"/>
      <c r="P132" s="177">
        <f>SUM(P133:P137)</f>
        <v>19.63128</v>
      </c>
      <c r="Q132" s="176"/>
      <c r="R132" s="177">
        <f>SUM(R133:R137)</f>
        <v>0</v>
      </c>
      <c r="S132" s="176"/>
      <c r="T132" s="178">
        <f>SUM(T133:T137)</f>
        <v>0</v>
      </c>
      <c r="AR132" s="172" t="s">
        <v>77</v>
      </c>
      <c r="AT132" s="179" t="s">
        <v>68</v>
      </c>
      <c r="AU132" s="179" t="s">
        <v>77</v>
      </c>
      <c r="AY132" s="172" t="s">
        <v>138</v>
      </c>
      <c r="BK132" s="180">
        <f>SUM(BK133:BK137)</f>
        <v>0</v>
      </c>
    </row>
    <row r="133" spans="1:65" s="106" customFormat="1" ht="21.75" customHeight="1">
      <c r="A133" s="103"/>
      <c r="B133" s="104"/>
      <c r="C133" s="183" t="s">
        <v>77</v>
      </c>
      <c r="D133" s="183" t="s">
        <v>140</v>
      </c>
      <c r="E133" s="184" t="s">
        <v>945</v>
      </c>
      <c r="F133" s="185" t="s">
        <v>946</v>
      </c>
      <c r="G133" s="186" t="s">
        <v>143</v>
      </c>
      <c r="H133" s="187">
        <v>12.56</v>
      </c>
      <c r="I133" s="80"/>
      <c r="J133" s="188">
        <f>ROUND(I133*H133,2)</f>
        <v>0</v>
      </c>
      <c r="K133" s="189"/>
      <c r="L133" s="104"/>
      <c r="M133" s="190" t="s">
        <v>1</v>
      </c>
      <c r="N133" s="191" t="s">
        <v>34</v>
      </c>
      <c r="O133" s="192">
        <v>1.267</v>
      </c>
      <c r="P133" s="192">
        <f>O133*H133</f>
        <v>15.91352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R133" s="194" t="s">
        <v>144</v>
      </c>
      <c r="AT133" s="194" t="s">
        <v>140</v>
      </c>
      <c r="AU133" s="194" t="s">
        <v>79</v>
      </c>
      <c r="AY133" s="96" t="s">
        <v>138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96" t="s">
        <v>77</v>
      </c>
      <c r="BK133" s="195">
        <f>ROUND(I133*H133,2)</f>
        <v>0</v>
      </c>
      <c r="BL133" s="96" t="s">
        <v>144</v>
      </c>
      <c r="BM133" s="194" t="s">
        <v>947</v>
      </c>
    </row>
    <row r="134" spans="1:65" s="106" customFormat="1" ht="21.75" customHeight="1">
      <c r="A134" s="103"/>
      <c r="B134" s="104"/>
      <c r="C134" s="183" t="s">
        <v>79</v>
      </c>
      <c r="D134" s="183" t="s">
        <v>140</v>
      </c>
      <c r="E134" s="184" t="s">
        <v>167</v>
      </c>
      <c r="F134" s="185" t="s">
        <v>168</v>
      </c>
      <c r="G134" s="186" t="s">
        <v>143</v>
      </c>
      <c r="H134" s="187">
        <v>12.56</v>
      </c>
      <c r="I134" s="80"/>
      <c r="J134" s="188">
        <f>ROUND(I134*H134,2)</f>
        <v>0</v>
      </c>
      <c r="K134" s="189"/>
      <c r="L134" s="104"/>
      <c r="M134" s="190" t="s">
        <v>1</v>
      </c>
      <c r="N134" s="191" t="s">
        <v>34</v>
      </c>
      <c r="O134" s="192">
        <v>0.087</v>
      </c>
      <c r="P134" s="192">
        <f>O134*H134</f>
        <v>1.09272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R134" s="194" t="s">
        <v>144</v>
      </c>
      <c r="AT134" s="194" t="s">
        <v>140</v>
      </c>
      <c r="AU134" s="194" t="s">
        <v>79</v>
      </c>
      <c r="AY134" s="96" t="s">
        <v>138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96" t="s">
        <v>77</v>
      </c>
      <c r="BK134" s="195">
        <f>ROUND(I134*H134,2)</f>
        <v>0</v>
      </c>
      <c r="BL134" s="96" t="s">
        <v>144</v>
      </c>
      <c r="BM134" s="194" t="s">
        <v>948</v>
      </c>
    </row>
    <row r="135" spans="1:65" s="106" customFormat="1" ht="21.75" customHeight="1">
      <c r="A135" s="103"/>
      <c r="B135" s="104"/>
      <c r="C135" s="183" t="s">
        <v>149</v>
      </c>
      <c r="D135" s="183" t="s">
        <v>140</v>
      </c>
      <c r="E135" s="184" t="s">
        <v>171</v>
      </c>
      <c r="F135" s="185" t="s">
        <v>172</v>
      </c>
      <c r="G135" s="186" t="s">
        <v>143</v>
      </c>
      <c r="H135" s="187">
        <v>502.4</v>
      </c>
      <c r="I135" s="80"/>
      <c r="J135" s="188">
        <f>ROUND(I135*H135,2)</f>
        <v>0</v>
      </c>
      <c r="K135" s="189"/>
      <c r="L135" s="104"/>
      <c r="M135" s="190" t="s">
        <v>1</v>
      </c>
      <c r="N135" s="191" t="s">
        <v>34</v>
      </c>
      <c r="O135" s="192">
        <v>0.005</v>
      </c>
      <c r="P135" s="192">
        <f>O135*H135</f>
        <v>2.512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R135" s="194" t="s">
        <v>144</v>
      </c>
      <c r="AT135" s="194" t="s">
        <v>140</v>
      </c>
      <c r="AU135" s="194" t="s">
        <v>79</v>
      </c>
      <c r="AY135" s="96" t="s">
        <v>138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96" t="s">
        <v>77</v>
      </c>
      <c r="BK135" s="195">
        <f>ROUND(I135*H135,2)</f>
        <v>0</v>
      </c>
      <c r="BL135" s="96" t="s">
        <v>144</v>
      </c>
      <c r="BM135" s="194" t="s">
        <v>949</v>
      </c>
    </row>
    <row r="136" spans="1:65" s="106" customFormat="1" ht="16.5" customHeight="1">
      <c r="A136" s="103"/>
      <c r="B136" s="104"/>
      <c r="C136" s="183" t="s">
        <v>144</v>
      </c>
      <c r="D136" s="183" t="s">
        <v>140</v>
      </c>
      <c r="E136" s="184" t="s">
        <v>175</v>
      </c>
      <c r="F136" s="185" t="s">
        <v>176</v>
      </c>
      <c r="G136" s="186" t="s">
        <v>143</v>
      </c>
      <c r="H136" s="187">
        <v>12.56</v>
      </c>
      <c r="I136" s="80"/>
      <c r="J136" s="188">
        <f>ROUND(I136*H136,2)</f>
        <v>0</v>
      </c>
      <c r="K136" s="189"/>
      <c r="L136" s="104"/>
      <c r="M136" s="190" t="s">
        <v>1</v>
      </c>
      <c r="N136" s="191" t="s">
        <v>34</v>
      </c>
      <c r="O136" s="192">
        <v>0.009</v>
      </c>
      <c r="P136" s="192">
        <f>O136*H136</f>
        <v>0.11304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R136" s="194" t="s">
        <v>144</v>
      </c>
      <c r="AT136" s="194" t="s">
        <v>140</v>
      </c>
      <c r="AU136" s="194" t="s">
        <v>79</v>
      </c>
      <c r="AY136" s="96" t="s">
        <v>138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96" t="s">
        <v>77</v>
      </c>
      <c r="BK136" s="195">
        <f>ROUND(I136*H136,2)</f>
        <v>0</v>
      </c>
      <c r="BL136" s="96" t="s">
        <v>144</v>
      </c>
      <c r="BM136" s="194" t="s">
        <v>950</v>
      </c>
    </row>
    <row r="137" spans="1:65" s="106" customFormat="1" ht="16.5" customHeight="1">
      <c r="A137" s="103"/>
      <c r="B137" s="104"/>
      <c r="C137" s="183" t="s">
        <v>156</v>
      </c>
      <c r="D137" s="183" t="s">
        <v>140</v>
      </c>
      <c r="E137" s="184" t="s">
        <v>179</v>
      </c>
      <c r="F137" s="185" t="s">
        <v>180</v>
      </c>
      <c r="G137" s="186" t="s">
        <v>181</v>
      </c>
      <c r="H137" s="187">
        <v>27.13</v>
      </c>
      <c r="I137" s="80"/>
      <c r="J137" s="188">
        <f>ROUND(I137*H137,2)</f>
        <v>0</v>
      </c>
      <c r="K137" s="189"/>
      <c r="L137" s="104"/>
      <c r="M137" s="190" t="s">
        <v>1</v>
      </c>
      <c r="N137" s="191" t="s">
        <v>34</v>
      </c>
      <c r="O137" s="192">
        <v>0</v>
      </c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R137" s="194" t="s">
        <v>144</v>
      </c>
      <c r="AT137" s="194" t="s">
        <v>140</v>
      </c>
      <c r="AU137" s="194" t="s">
        <v>79</v>
      </c>
      <c r="AY137" s="96" t="s">
        <v>138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96" t="s">
        <v>77</v>
      </c>
      <c r="BK137" s="195">
        <f>ROUND(I137*H137,2)</f>
        <v>0</v>
      </c>
      <c r="BL137" s="96" t="s">
        <v>144</v>
      </c>
      <c r="BM137" s="194" t="s">
        <v>951</v>
      </c>
    </row>
    <row r="138" spans="2:63" s="170" customFormat="1" ht="22.9" customHeight="1">
      <c r="B138" s="171"/>
      <c r="D138" s="172" t="s">
        <v>68</v>
      </c>
      <c r="E138" s="181" t="s">
        <v>79</v>
      </c>
      <c r="F138" s="181" t="s">
        <v>198</v>
      </c>
      <c r="J138" s="182">
        <f>BK138</f>
        <v>0</v>
      </c>
      <c r="L138" s="171"/>
      <c r="M138" s="175"/>
      <c r="N138" s="176"/>
      <c r="O138" s="176"/>
      <c r="P138" s="177">
        <f>SUM(P139:P146)</f>
        <v>23.941199999999995</v>
      </c>
      <c r="Q138" s="176"/>
      <c r="R138" s="177">
        <f>SUM(R139:R146)</f>
        <v>38.99943700000001</v>
      </c>
      <c r="S138" s="176"/>
      <c r="T138" s="178">
        <f>SUM(T139:T146)</f>
        <v>0</v>
      </c>
      <c r="AR138" s="172" t="s">
        <v>77</v>
      </c>
      <c r="AT138" s="179" t="s">
        <v>68</v>
      </c>
      <c r="AU138" s="179" t="s">
        <v>77</v>
      </c>
      <c r="AY138" s="172" t="s">
        <v>138</v>
      </c>
      <c r="BK138" s="180">
        <f>SUM(BK139:BK146)</f>
        <v>0</v>
      </c>
    </row>
    <row r="139" spans="1:65" s="106" customFormat="1" ht="16.5" customHeight="1">
      <c r="A139" s="103"/>
      <c r="B139" s="104"/>
      <c r="C139" s="183" t="s">
        <v>158</v>
      </c>
      <c r="D139" s="183" t="s">
        <v>140</v>
      </c>
      <c r="E139" s="184" t="s">
        <v>199</v>
      </c>
      <c r="F139" s="185" t="s">
        <v>200</v>
      </c>
      <c r="G139" s="186" t="s">
        <v>143</v>
      </c>
      <c r="H139" s="187">
        <v>15.25</v>
      </c>
      <c r="I139" s="80"/>
      <c r="J139" s="188">
        <f aca="true" t="shared" si="0" ref="J139:J146">ROUND(I139*H139,2)</f>
        <v>0</v>
      </c>
      <c r="K139" s="189"/>
      <c r="L139" s="104"/>
      <c r="M139" s="190" t="s">
        <v>1</v>
      </c>
      <c r="N139" s="191" t="s">
        <v>34</v>
      </c>
      <c r="O139" s="192">
        <v>1.025</v>
      </c>
      <c r="P139" s="192">
        <f aca="true" t="shared" si="1" ref="P139:P146">O139*H139</f>
        <v>15.631249999999998</v>
      </c>
      <c r="Q139" s="192">
        <v>2.16</v>
      </c>
      <c r="R139" s="192">
        <f aca="true" t="shared" si="2" ref="R139:R146">Q139*H139</f>
        <v>32.940000000000005</v>
      </c>
      <c r="S139" s="192">
        <v>0</v>
      </c>
      <c r="T139" s="193">
        <f aca="true" t="shared" si="3" ref="T139:T146">S139*H139</f>
        <v>0</v>
      </c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R139" s="194" t="s">
        <v>144</v>
      </c>
      <c r="AT139" s="194" t="s">
        <v>140</v>
      </c>
      <c r="AU139" s="194" t="s">
        <v>79</v>
      </c>
      <c r="AY139" s="96" t="s">
        <v>138</v>
      </c>
      <c r="BE139" s="195">
        <f aca="true" t="shared" si="4" ref="BE139:BE146">IF(N139="základní",J139,0)</f>
        <v>0</v>
      </c>
      <c r="BF139" s="195">
        <f aca="true" t="shared" si="5" ref="BF139:BF146">IF(N139="snížená",J139,0)</f>
        <v>0</v>
      </c>
      <c r="BG139" s="195">
        <f aca="true" t="shared" si="6" ref="BG139:BG146">IF(N139="zákl. přenesená",J139,0)</f>
        <v>0</v>
      </c>
      <c r="BH139" s="195">
        <f aca="true" t="shared" si="7" ref="BH139:BH146">IF(N139="sníž. přenesená",J139,0)</f>
        <v>0</v>
      </c>
      <c r="BI139" s="195">
        <f aca="true" t="shared" si="8" ref="BI139:BI146">IF(N139="nulová",J139,0)</f>
        <v>0</v>
      </c>
      <c r="BJ139" s="96" t="s">
        <v>77</v>
      </c>
      <c r="BK139" s="195">
        <f aca="true" t="shared" si="9" ref="BK139:BK146">ROUND(I139*H139,2)</f>
        <v>0</v>
      </c>
      <c r="BL139" s="96" t="s">
        <v>144</v>
      </c>
      <c r="BM139" s="194" t="s">
        <v>952</v>
      </c>
    </row>
    <row r="140" spans="1:65" s="106" customFormat="1" ht="16.5" customHeight="1">
      <c r="A140" s="103"/>
      <c r="B140" s="104"/>
      <c r="C140" s="183" t="s">
        <v>162</v>
      </c>
      <c r="D140" s="183" t="s">
        <v>140</v>
      </c>
      <c r="E140" s="184" t="s">
        <v>203</v>
      </c>
      <c r="F140" s="185" t="s">
        <v>204</v>
      </c>
      <c r="G140" s="186" t="s">
        <v>143</v>
      </c>
      <c r="H140" s="187">
        <v>0.52</v>
      </c>
      <c r="I140" s="80"/>
      <c r="J140" s="188">
        <f t="shared" si="0"/>
        <v>0</v>
      </c>
      <c r="K140" s="189"/>
      <c r="L140" s="104"/>
      <c r="M140" s="190" t="s">
        <v>1</v>
      </c>
      <c r="N140" s="191" t="s">
        <v>34</v>
      </c>
      <c r="O140" s="192">
        <v>0.584</v>
      </c>
      <c r="P140" s="192">
        <f t="shared" si="1"/>
        <v>0.30368</v>
      </c>
      <c r="Q140" s="192">
        <v>2.25634</v>
      </c>
      <c r="R140" s="192">
        <f t="shared" si="2"/>
        <v>1.1732968</v>
      </c>
      <c r="S140" s="192">
        <v>0</v>
      </c>
      <c r="T140" s="193">
        <f t="shared" si="3"/>
        <v>0</v>
      </c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R140" s="194" t="s">
        <v>144</v>
      </c>
      <c r="AT140" s="194" t="s">
        <v>140</v>
      </c>
      <c r="AU140" s="194" t="s">
        <v>79</v>
      </c>
      <c r="AY140" s="96" t="s">
        <v>138</v>
      </c>
      <c r="BE140" s="195">
        <f t="shared" si="4"/>
        <v>0</v>
      </c>
      <c r="BF140" s="195">
        <f t="shared" si="5"/>
        <v>0</v>
      </c>
      <c r="BG140" s="195">
        <f t="shared" si="6"/>
        <v>0</v>
      </c>
      <c r="BH140" s="195">
        <f t="shared" si="7"/>
        <v>0</v>
      </c>
      <c r="BI140" s="195">
        <f t="shared" si="8"/>
        <v>0</v>
      </c>
      <c r="BJ140" s="96" t="s">
        <v>77</v>
      </c>
      <c r="BK140" s="195">
        <f t="shared" si="9"/>
        <v>0</v>
      </c>
      <c r="BL140" s="96" t="s">
        <v>144</v>
      </c>
      <c r="BM140" s="194" t="s">
        <v>953</v>
      </c>
    </row>
    <row r="141" spans="1:65" s="106" customFormat="1" ht="16.5" customHeight="1">
      <c r="A141" s="103"/>
      <c r="B141" s="104"/>
      <c r="C141" s="183" t="s">
        <v>166</v>
      </c>
      <c r="D141" s="183" t="s">
        <v>140</v>
      </c>
      <c r="E141" s="184" t="s">
        <v>234</v>
      </c>
      <c r="F141" s="185" t="s">
        <v>235</v>
      </c>
      <c r="G141" s="186" t="s">
        <v>186</v>
      </c>
      <c r="H141" s="187">
        <v>1.33</v>
      </c>
      <c r="I141" s="80"/>
      <c r="J141" s="188">
        <f t="shared" si="0"/>
        <v>0</v>
      </c>
      <c r="K141" s="189"/>
      <c r="L141" s="104"/>
      <c r="M141" s="190" t="s">
        <v>1</v>
      </c>
      <c r="N141" s="191" t="s">
        <v>34</v>
      </c>
      <c r="O141" s="192">
        <v>0.3</v>
      </c>
      <c r="P141" s="192">
        <f t="shared" si="1"/>
        <v>0.399</v>
      </c>
      <c r="Q141" s="192">
        <v>0.00247</v>
      </c>
      <c r="R141" s="192">
        <f t="shared" si="2"/>
        <v>0.0032851</v>
      </c>
      <c r="S141" s="192">
        <v>0</v>
      </c>
      <c r="T141" s="193">
        <f t="shared" si="3"/>
        <v>0</v>
      </c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R141" s="194" t="s">
        <v>144</v>
      </c>
      <c r="AT141" s="194" t="s">
        <v>140</v>
      </c>
      <c r="AU141" s="194" t="s">
        <v>79</v>
      </c>
      <c r="AY141" s="96" t="s">
        <v>138</v>
      </c>
      <c r="BE141" s="195">
        <f t="shared" si="4"/>
        <v>0</v>
      </c>
      <c r="BF141" s="195">
        <f t="shared" si="5"/>
        <v>0</v>
      </c>
      <c r="BG141" s="195">
        <f t="shared" si="6"/>
        <v>0</v>
      </c>
      <c r="BH141" s="195">
        <f t="shared" si="7"/>
        <v>0</v>
      </c>
      <c r="BI141" s="195">
        <f t="shared" si="8"/>
        <v>0</v>
      </c>
      <c r="BJ141" s="96" t="s">
        <v>77</v>
      </c>
      <c r="BK141" s="195">
        <f t="shared" si="9"/>
        <v>0</v>
      </c>
      <c r="BL141" s="96" t="s">
        <v>144</v>
      </c>
      <c r="BM141" s="194" t="s">
        <v>954</v>
      </c>
    </row>
    <row r="142" spans="1:65" s="106" customFormat="1" ht="16.5" customHeight="1">
      <c r="A142" s="103"/>
      <c r="B142" s="104"/>
      <c r="C142" s="183" t="s">
        <v>170</v>
      </c>
      <c r="D142" s="183" t="s">
        <v>140</v>
      </c>
      <c r="E142" s="184" t="s">
        <v>238</v>
      </c>
      <c r="F142" s="185" t="s">
        <v>239</v>
      </c>
      <c r="G142" s="186" t="s">
        <v>186</v>
      </c>
      <c r="H142" s="187">
        <v>1.33</v>
      </c>
      <c r="I142" s="80"/>
      <c r="J142" s="188">
        <f t="shared" si="0"/>
        <v>0</v>
      </c>
      <c r="K142" s="189"/>
      <c r="L142" s="104"/>
      <c r="M142" s="190" t="s">
        <v>1</v>
      </c>
      <c r="N142" s="191" t="s">
        <v>34</v>
      </c>
      <c r="O142" s="192">
        <v>0.152</v>
      </c>
      <c r="P142" s="192">
        <f t="shared" si="1"/>
        <v>0.20216</v>
      </c>
      <c r="Q142" s="192">
        <v>0</v>
      </c>
      <c r="R142" s="192">
        <f t="shared" si="2"/>
        <v>0</v>
      </c>
      <c r="S142" s="192">
        <v>0</v>
      </c>
      <c r="T142" s="193">
        <f t="shared" si="3"/>
        <v>0</v>
      </c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R142" s="194" t="s">
        <v>144</v>
      </c>
      <c r="AT142" s="194" t="s">
        <v>140</v>
      </c>
      <c r="AU142" s="194" t="s">
        <v>79</v>
      </c>
      <c r="AY142" s="96" t="s">
        <v>138</v>
      </c>
      <c r="BE142" s="195">
        <f t="shared" si="4"/>
        <v>0</v>
      </c>
      <c r="BF142" s="195">
        <f t="shared" si="5"/>
        <v>0</v>
      </c>
      <c r="BG142" s="195">
        <f t="shared" si="6"/>
        <v>0</v>
      </c>
      <c r="BH142" s="195">
        <f t="shared" si="7"/>
        <v>0</v>
      </c>
      <c r="BI142" s="195">
        <f t="shared" si="8"/>
        <v>0</v>
      </c>
      <c r="BJ142" s="96" t="s">
        <v>77</v>
      </c>
      <c r="BK142" s="195">
        <f t="shared" si="9"/>
        <v>0</v>
      </c>
      <c r="BL142" s="96" t="s">
        <v>144</v>
      </c>
      <c r="BM142" s="194" t="s">
        <v>955</v>
      </c>
    </row>
    <row r="143" spans="1:65" s="106" customFormat="1" ht="16.5" customHeight="1">
      <c r="A143" s="103"/>
      <c r="B143" s="104"/>
      <c r="C143" s="183" t="s">
        <v>174</v>
      </c>
      <c r="D143" s="183" t="s">
        <v>140</v>
      </c>
      <c r="E143" s="184" t="s">
        <v>956</v>
      </c>
      <c r="F143" s="185" t="s">
        <v>957</v>
      </c>
      <c r="G143" s="186" t="s">
        <v>143</v>
      </c>
      <c r="H143" s="187">
        <v>1.92</v>
      </c>
      <c r="I143" s="80"/>
      <c r="J143" s="188">
        <f t="shared" si="0"/>
        <v>0</v>
      </c>
      <c r="K143" s="189"/>
      <c r="L143" s="104"/>
      <c r="M143" s="190" t="s">
        <v>1</v>
      </c>
      <c r="N143" s="191" t="s">
        <v>34</v>
      </c>
      <c r="O143" s="192">
        <v>0.629</v>
      </c>
      <c r="P143" s="192">
        <f t="shared" si="1"/>
        <v>1.2076799999999999</v>
      </c>
      <c r="Q143" s="192">
        <v>2.45329</v>
      </c>
      <c r="R143" s="192">
        <f t="shared" si="2"/>
        <v>4.7103168</v>
      </c>
      <c r="S143" s="192">
        <v>0</v>
      </c>
      <c r="T143" s="193">
        <f t="shared" si="3"/>
        <v>0</v>
      </c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R143" s="194" t="s">
        <v>144</v>
      </c>
      <c r="AT143" s="194" t="s">
        <v>140</v>
      </c>
      <c r="AU143" s="194" t="s">
        <v>79</v>
      </c>
      <c r="AY143" s="96" t="s">
        <v>138</v>
      </c>
      <c r="BE143" s="195">
        <f t="shared" si="4"/>
        <v>0</v>
      </c>
      <c r="BF143" s="195">
        <f t="shared" si="5"/>
        <v>0</v>
      </c>
      <c r="BG143" s="195">
        <f t="shared" si="6"/>
        <v>0</v>
      </c>
      <c r="BH143" s="195">
        <f t="shared" si="7"/>
        <v>0</v>
      </c>
      <c r="BI143" s="195">
        <f t="shared" si="8"/>
        <v>0</v>
      </c>
      <c r="BJ143" s="96" t="s">
        <v>77</v>
      </c>
      <c r="BK143" s="195">
        <f t="shared" si="9"/>
        <v>0</v>
      </c>
      <c r="BL143" s="96" t="s">
        <v>144</v>
      </c>
      <c r="BM143" s="194" t="s">
        <v>958</v>
      </c>
    </row>
    <row r="144" spans="1:65" s="106" customFormat="1" ht="16.5" customHeight="1">
      <c r="A144" s="103"/>
      <c r="B144" s="104"/>
      <c r="C144" s="183" t="s">
        <v>178</v>
      </c>
      <c r="D144" s="183" t="s">
        <v>140</v>
      </c>
      <c r="E144" s="184" t="s">
        <v>242</v>
      </c>
      <c r="F144" s="185" t="s">
        <v>243</v>
      </c>
      <c r="G144" s="186" t="s">
        <v>186</v>
      </c>
      <c r="H144" s="187">
        <v>12.78</v>
      </c>
      <c r="I144" s="80"/>
      <c r="J144" s="188">
        <f t="shared" si="0"/>
        <v>0</v>
      </c>
      <c r="K144" s="189"/>
      <c r="L144" s="104"/>
      <c r="M144" s="190" t="s">
        <v>1</v>
      </c>
      <c r="N144" s="191" t="s">
        <v>34</v>
      </c>
      <c r="O144" s="192">
        <v>0.247</v>
      </c>
      <c r="P144" s="192">
        <f t="shared" si="1"/>
        <v>3.15666</v>
      </c>
      <c r="Q144" s="192">
        <v>0.00269</v>
      </c>
      <c r="R144" s="192">
        <f t="shared" si="2"/>
        <v>0.0343782</v>
      </c>
      <c r="S144" s="192">
        <v>0</v>
      </c>
      <c r="T144" s="193">
        <f t="shared" si="3"/>
        <v>0</v>
      </c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R144" s="194" t="s">
        <v>144</v>
      </c>
      <c r="AT144" s="194" t="s">
        <v>140</v>
      </c>
      <c r="AU144" s="194" t="s">
        <v>79</v>
      </c>
      <c r="AY144" s="96" t="s">
        <v>138</v>
      </c>
      <c r="BE144" s="195">
        <f t="shared" si="4"/>
        <v>0</v>
      </c>
      <c r="BF144" s="195">
        <f t="shared" si="5"/>
        <v>0</v>
      </c>
      <c r="BG144" s="195">
        <f t="shared" si="6"/>
        <v>0</v>
      </c>
      <c r="BH144" s="195">
        <f t="shared" si="7"/>
        <v>0</v>
      </c>
      <c r="BI144" s="195">
        <f t="shared" si="8"/>
        <v>0</v>
      </c>
      <c r="BJ144" s="96" t="s">
        <v>77</v>
      </c>
      <c r="BK144" s="195">
        <f t="shared" si="9"/>
        <v>0</v>
      </c>
      <c r="BL144" s="96" t="s">
        <v>144</v>
      </c>
      <c r="BM144" s="194" t="s">
        <v>959</v>
      </c>
    </row>
    <row r="145" spans="1:65" s="106" customFormat="1" ht="16.5" customHeight="1">
      <c r="A145" s="103"/>
      <c r="B145" s="104"/>
      <c r="C145" s="183" t="s">
        <v>183</v>
      </c>
      <c r="D145" s="183" t="s">
        <v>140</v>
      </c>
      <c r="E145" s="184" t="s">
        <v>246</v>
      </c>
      <c r="F145" s="185" t="s">
        <v>247</v>
      </c>
      <c r="G145" s="186" t="s">
        <v>186</v>
      </c>
      <c r="H145" s="187">
        <v>12.78</v>
      </c>
      <c r="I145" s="80"/>
      <c r="J145" s="188">
        <f t="shared" si="0"/>
        <v>0</v>
      </c>
      <c r="K145" s="189"/>
      <c r="L145" s="104"/>
      <c r="M145" s="190" t="s">
        <v>1</v>
      </c>
      <c r="N145" s="191" t="s">
        <v>34</v>
      </c>
      <c r="O145" s="192">
        <v>0.083</v>
      </c>
      <c r="P145" s="192">
        <f t="shared" si="1"/>
        <v>1.06074</v>
      </c>
      <c r="Q145" s="192">
        <v>0</v>
      </c>
      <c r="R145" s="192">
        <f t="shared" si="2"/>
        <v>0</v>
      </c>
      <c r="S145" s="192">
        <v>0</v>
      </c>
      <c r="T145" s="193">
        <f t="shared" si="3"/>
        <v>0</v>
      </c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R145" s="194" t="s">
        <v>144</v>
      </c>
      <c r="AT145" s="194" t="s">
        <v>140</v>
      </c>
      <c r="AU145" s="194" t="s">
        <v>79</v>
      </c>
      <c r="AY145" s="96" t="s">
        <v>138</v>
      </c>
      <c r="BE145" s="195">
        <f t="shared" si="4"/>
        <v>0</v>
      </c>
      <c r="BF145" s="195">
        <f t="shared" si="5"/>
        <v>0</v>
      </c>
      <c r="BG145" s="195">
        <f t="shared" si="6"/>
        <v>0</v>
      </c>
      <c r="BH145" s="195">
        <f t="shared" si="7"/>
        <v>0</v>
      </c>
      <c r="BI145" s="195">
        <f t="shared" si="8"/>
        <v>0</v>
      </c>
      <c r="BJ145" s="96" t="s">
        <v>77</v>
      </c>
      <c r="BK145" s="195">
        <f t="shared" si="9"/>
        <v>0</v>
      </c>
      <c r="BL145" s="96" t="s">
        <v>144</v>
      </c>
      <c r="BM145" s="194" t="s">
        <v>960</v>
      </c>
    </row>
    <row r="146" spans="1:65" s="106" customFormat="1" ht="16.5" customHeight="1">
      <c r="A146" s="103"/>
      <c r="B146" s="104"/>
      <c r="C146" s="183" t="s">
        <v>188</v>
      </c>
      <c r="D146" s="183" t="s">
        <v>140</v>
      </c>
      <c r="E146" s="184" t="s">
        <v>961</v>
      </c>
      <c r="F146" s="185" t="s">
        <v>962</v>
      </c>
      <c r="G146" s="186" t="s">
        <v>181</v>
      </c>
      <c r="H146" s="187">
        <v>0.13</v>
      </c>
      <c r="I146" s="80"/>
      <c r="J146" s="188">
        <f t="shared" si="0"/>
        <v>0</v>
      </c>
      <c r="K146" s="189"/>
      <c r="L146" s="104"/>
      <c r="M146" s="190" t="s">
        <v>1</v>
      </c>
      <c r="N146" s="191" t="s">
        <v>34</v>
      </c>
      <c r="O146" s="192">
        <v>15.231</v>
      </c>
      <c r="P146" s="192">
        <f t="shared" si="1"/>
        <v>1.98003</v>
      </c>
      <c r="Q146" s="192">
        <v>1.06277</v>
      </c>
      <c r="R146" s="192">
        <f t="shared" si="2"/>
        <v>0.1381601</v>
      </c>
      <c r="S146" s="192">
        <v>0</v>
      </c>
      <c r="T146" s="193">
        <f t="shared" si="3"/>
        <v>0</v>
      </c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R146" s="194" t="s">
        <v>144</v>
      </c>
      <c r="AT146" s="194" t="s">
        <v>140</v>
      </c>
      <c r="AU146" s="194" t="s">
        <v>79</v>
      </c>
      <c r="AY146" s="96" t="s">
        <v>138</v>
      </c>
      <c r="BE146" s="195">
        <f t="shared" si="4"/>
        <v>0</v>
      </c>
      <c r="BF146" s="195">
        <f t="shared" si="5"/>
        <v>0</v>
      </c>
      <c r="BG146" s="195">
        <f t="shared" si="6"/>
        <v>0</v>
      </c>
      <c r="BH146" s="195">
        <f t="shared" si="7"/>
        <v>0</v>
      </c>
      <c r="BI146" s="195">
        <f t="shared" si="8"/>
        <v>0</v>
      </c>
      <c r="BJ146" s="96" t="s">
        <v>77</v>
      </c>
      <c r="BK146" s="195">
        <f t="shared" si="9"/>
        <v>0</v>
      </c>
      <c r="BL146" s="96" t="s">
        <v>144</v>
      </c>
      <c r="BM146" s="194" t="s">
        <v>963</v>
      </c>
    </row>
    <row r="147" spans="2:63" s="170" customFormat="1" ht="22.9" customHeight="1">
      <c r="B147" s="171"/>
      <c r="D147" s="172" t="s">
        <v>68</v>
      </c>
      <c r="E147" s="181" t="s">
        <v>149</v>
      </c>
      <c r="F147" s="181" t="s">
        <v>266</v>
      </c>
      <c r="J147" s="182">
        <f>BK147</f>
        <v>0</v>
      </c>
      <c r="L147" s="171"/>
      <c r="M147" s="175"/>
      <c r="N147" s="176"/>
      <c r="O147" s="176"/>
      <c r="P147" s="177">
        <f>P148</f>
        <v>14.51282</v>
      </c>
      <c r="Q147" s="176"/>
      <c r="R147" s="177">
        <f>R148</f>
        <v>2.283939</v>
      </c>
      <c r="S147" s="176"/>
      <c r="T147" s="178">
        <f>T148</f>
        <v>0</v>
      </c>
      <c r="AR147" s="172" t="s">
        <v>77</v>
      </c>
      <c r="AT147" s="179" t="s">
        <v>68</v>
      </c>
      <c r="AU147" s="179" t="s">
        <v>77</v>
      </c>
      <c r="AY147" s="172" t="s">
        <v>138</v>
      </c>
      <c r="BK147" s="180">
        <f>BK148</f>
        <v>0</v>
      </c>
    </row>
    <row r="148" spans="1:65" s="106" customFormat="1" ht="16.5" customHeight="1">
      <c r="A148" s="103"/>
      <c r="B148" s="104"/>
      <c r="C148" s="183" t="s">
        <v>192</v>
      </c>
      <c r="D148" s="183" t="s">
        <v>140</v>
      </c>
      <c r="E148" s="184" t="s">
        <v>964</v>
      </c>
      <c r="F148" s="185" t="s">
        <v>965</v>
      </c>
      <c r="G148" s="186" t="s">
        <v>143</v>
      </c>
      <c r="H148" s="187">
        <v>0.98</v>
      </c>
      <c r="I148" s="80"/>
      <c r="J148" s="188">
        <f>ROUND(I148*H148,2)</f>
        <v>0</v>
      </c>
      <c r="K148" s="189"/>
      <c r="L148" s="104"/>
      <c r="M148" s="190" t="s">
        <v>1</v>
      </c>
      <c r="N148" s="191" t="s">
        <v>34</v>
      </c>
      <c r="O148" s="192">
        <v>14.809</v>
      </c>
      <c r="P148" s="192">
        <f>O148*H148</f>
        <v>14.51282</v>
      </c>
      <c r="Q148" s="192">
        <v>2.33055</v>
      </c>
      <c r="R148" s="192">
        <f>Q148*H148</f>
        <v>2.283939</v>
      </c>
      <c r="S148" s="192">
        <v>0</v>
      </c>
      <c r="T148" s="193">
        <f>S148*H148</f>
        <v>0</v>
      </c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R148" s="194" t="s">
        <v>144</v>
      </c>
      <c r="AT148" s="194" t="s">
        <v>140</v>
      </c>
      <c r="AU148" s="194" t="s">
        <v>79</v>
      </c>
      <c r="AY148" s="96" t="s">
        <v>138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96" t="s">
        <v>77</v>
      </c>
      <c r="BK148" s="195">
        <f>ROUND(I148*H148,2)</f>
        <v>0</v>
      </c>
      <c r="BL148" s="96" t="s">
        <v>144</v>
      </c>
      <c r="BM148" s="194" t="s">
        <v>966</v>
      </c>
    </row>
    <row r="149" spans="2:63" s="170" customFormat="1" ht="22.9" customHeight="1">
      <c r="B149" s="171"/>
      <c r="D149" s="172" t="s">
        <v>68</v>
      </c>
      <c r="E149" s="181" t="s">
        <v>144</v>
      </c>
      <c r="F149" s="181" t="s">
        <v>284</v>
      </c>
      <c r="J149" s="182">
        <f>BK149</f>
        <v>0</v>
      </c>
      <c r="L149" s="171"/>
      <c r="M149" s="175"/>
      <c r="N149" s="176"/>
      <c r="O149" s="176"/>
      <c r="P149" s="177">
        <f>SUM(P150:P153)</f>
        <v>11.76833</v>
      </c>
      <c r="Q149" s="176"/>
      <c r="R149" s="177">
        <f>SUM(R150:R153)</f>
        <v>4.0372675000000005</v>
      </c>
      <c r="S149" s="176"/>
      <c r="T149" s="178">
        <f>SUM(T150:T153)</f>
        <v>0</v>
      </c>
      <c r="AR149" s="172" t="s">
        <v>77</v>
      </c>
      <c r="AT149" s="179" t="s">
        <v>68</v>
      </c>
      <c r="AU149" s="179" t="s">
        <v>77</v>
      </c>
      <c r="AY149" s="172" t="s">
        <v>138</v>
      </c>
      <c r="BK149" s="180">
        <f>SUM(BK150:BK153)</f>
        <v>0</v>
      </c>
    </row>
    <row r="150" spans="1:65" s="106" customFormat="1" ht="16.5" customHeight="1">
      <c r="A150" s="103"/>
      <c r="B150" s="104"/>
      <c r="C150" s="183" t="s">
        <v>8</v>
      </c>
      <c r="D150" s="183" t="s">
        <v>140</v>
      </c>
      <c r="E150" s="184" t="s">
        <v>967</v>
      </c>
      <c r="F150" s="185" t="s">
        <v>968</v>
      </c>
      <c r="G150" s="186" t="s">
        <v>143</v>
      </c>
      <c r="H150" s="187">
        <v>1.54</v>
      </c>
      <c r="I150" s="80"/>
      <c r="J150" s="188">
        <f>ROUND(I150*H150,2)</f>
        <v>0</v>
      </c>
      <c r="K150" s="189"/>
      <c r="L150" s="104"/>
      <c r="M150" s="190" t="s">
        <v>1</v>
      </c>
      <c r="N150" s="191" t="s">
        <v>34</v>
      </c>
      <c r="O150" s="192">
        <v>2.513</v>
      </c>
      <c r="P150" s="192">
        <f>O150*H150</f>
        <v>3.87002</v>
      </c>
      <c r="Q150" s="192">
        <v>2.45337</v>
      </c>
      <c r="R150" s="192">
        <f>Q150*H150</f>
        <v>3.7781898000000003</v>
      </c>
      <c r="S150" s="192">
        <v>0</v>
      </c>
      <c r="T150" s="193">
        <f>S150*H150</f>
        <v>0</v>
      </c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R150" s="194" t="s">
        <v>144</v>
      </c>
      <c r="AT150" s="194" t="s">
        <v>140</v>
      </c>
      <c r="AU150" s="194" t="s">
        <v>79</v>
      </c>
      <c r="AY150" s="96" t="s">
        <v>138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96" t="s">
        <v>77</v>
      </c>
      <c r="BK150" s="195">
        <f>ROUND(I150*H150,2)</f>
        <v>0</v>
      </c>
      <c r="BL150" s="96" t="s">
        <v>144</v>
      </c>
      <c r="BM150" s="194" t="s">
        <v>969</v>
      </c>
    </row>
    <row r="151" spans="1:65" s="106" customFormat="1" ht="21.75" customHeight="1">
      <c r="A151" s="103"/>
      <c r="B151" s="104"/>
      <c r="C151" s="183" t="s">
        <v>202</v>
      </c>
      <c r="D151" s="183" t="s">
        <v>140</v>
      </c>
      <c r="E151" s="184" t="s">
        <v>970</v>
      </c>
      <c r="F151" s="185" t="s">
        <v>971</v>
      </c>
      <c r="G151" s="186" t="s">
        <v>181</v>
      </c>
      <c r="H151" s="187">
        <v>0.21</v>
      </c>
      <c r="I151" s="80"/>
      <c r="J151" s="188">
        <f>ROUND(I151*H151,2)</f>
        <v>0</v>
      </c>
      <c r="K151" s="189"/>
      <c r="L151" s="104"/>
      <c r="M151" s="190" t="s">
        <v>1</v>
      </c>
      <c r="N151" s="191" t="s">
        <v>34</v>
      </c>
      <c r="O151" s="192">
        <v>15.211</v>
      </c>
      <c r="P151" s="192">
        <f>O151*H151</f>
        <v>3.1943099999999998</v>
      </c>
      <c r="Q151" s="192">
        <v>1.06277</v>
      </c>
      <c r="R151" s="192">
        <f>Q151*H151</f>
        <v>0.22318169999999998</v>
      </c>
      <c r="S151" s="192">
        <v>0</v>
      </c>
      <c r="T151" s="193">
        <f>S151*H151</f>
        <v>0</v>
      </c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R151" s="194" t="s">
        <v>144</v>
      </c>
      <c r="AT151" s="194" t="s">
        <v>140</v>
      </c>
      <c r="AU151" s="194" t="s">
        <v>79</v>
      </c>
      <c r="AY151" s="96" t="s">
        <v>138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96" t="s">
        <v>77</v>
      </c>
      <c r="BK151" s="195">
        <f>ROUND(I151*H151,2)</f>
        <v>0</v>
      </c>
      <c r="BL151" s="96" t="s">
        <v>144</v>
      </c>
      <c r="BM151" s="194" t="s">
        <v>972</v>
      </c>
    </row>
    <row r="152" spans="1:65" s="106" customFormat="1" ht="16.5" customHeight="1">
      <c r="A152" s="103"/>
      <c r="B152" s="104"/>
      <c r="C152" s="183" t="s">
        <v>206</v>
      </c>
      <c r="D152" s="183" t="s">
        <v>140</v>
      </c>
      <c r="E152" s="184" t="s">
        <v>973</v>
      </c>
      <c r="F152" s="185" t="s">
        <v>974</v>
      </c>
      <c r="G152" s="186" t="s">
        <v>186</v>
      </c>
      <c r="H152" s="187">
        <v>2.8</v>
      </c>
      <c r="I152" s="80"/>
      <c r="J152" s="188">
        <f>ROUND(I152*H152,2)</f>
        <v>0</v>
      </c>
      <c r="K152" s="189"/>
      <c r="L152" s="104"/>
      <c r="M152" s="190" t="s">
        <v>1</v>
      </c>
      <c r="N152" s="191" t="s">
        <v>34</v>
      </c>
      <c r="O152" s="192">
        <v>1.342</v>
      </c>
      <c r="P152" s="192">
        <f>O152*H152</f>
        <v>3.7576</v>
      </c>
      <c r="Q152" s="192">
        <v>0.01282</v>
      </c>
      <c r="R152" s="192">
        <f>Q152*H152</f>
        <v>0.035896</v>
      </c>
      <c r="S152" s="192">
        <v>0</v>
      </c>
      <c r="T152" s="193">
        <f>S152*H152</f>
        <v>0</v>
      </c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R152" s="194" t="s">
        <v>144</v>
      </c>
      <c r="AT152" s="194" t="s">
        <v>140</v>
      </c>
      <c r="AU152" s="194" t="s">
        <v>79</v>
      </c>
      <c r="AY152" s="96" t="s">
        <v>138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96" t="s">
        <v>77</v>
      </c>
      <c r="BK152" s="195">
        <f>ROUND(I152*H152,2)</f>
        <v>0</v>
      </c>
      <c r="BL152" s="96" t="s">
        <v>144</v>
      </c>
      <c r="BM152" s="194" t="s">
        <v>975</v>
      </c>
    </row>
    <row r="153" spans="1:65" s="106" customFormat="1" ht="21.75" customHeight="1">
      <c r="A153" s="103"/>
      <c r="B153" s="104"/>
      <c r="C153" s="183" t="s">
        <v>210</v>
      </c>
      <c r="D153" s="183" t="s">
        <v>140</v>
      </c>
      <c r="E153" s="184" t="s">
        <v>976</v>
      </c>
      <c r="F153" s="185" t="s">
        <v>977</v>
      </c>
      <c r="G153" s="186" t="s">
        <v>186</v>
      </c>
      <c r="H153" s="187">
        <v>2.8</v>
      </c>
      <c r="I153" s="80"/>
      <c r="J153" s="188">
        <f>ROUND(I153*H153,2)</f>
        <v>0</v>
      </c>
      <c r="K153" s="189"/>
      <c r="L153" s="104"/>
      <c r="M153" s="190" t="s">
        <v>1</v>
      </c>
      <c r="N153" s="191" t="s">
        <v>34</v>
      </c>
      <c r="O153" s="192">
        <v>0.338</v>
      </c>
      <c r="P153" s="192">
        <f>O153*H153</f>
        <v>0.9464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R153" s="194" t="s">
        <v>144</v>
      </c>
      <c r="AT153" s="194" t="s">
        <v>140</v>
      </c>
      <c r="AU153" s="194" t="s">
        <v>79</v>
      </c>
      <c r="AY153" s="96" t="s">
        <v>138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96" t="s">
        <v>77</v>
      </c>
      <c r="BK153" s="195">
        <f>ROUND(I153*H153,2)</f>
        <v>0</v>
      </c>
      <c r="BL153" s="96" t="s">
        <v>144</v>
      </c>
      <c r="BM153" s="194" t="s">
        <v>978</v>
      </c>
    </row>
    <row r="154" spans="2:63" s="170" customFormat="1" ht="22.9" customHeight="1">
      <c r="B154" s="171"/>
      <c r="D154" s="172" t="s">
        <v>68</v>
      </c>
      <c r="E154" s="181" t="s">
        <v>158</v>
      </c>
      <c r="F154" s="181" t="s">
        <v>350</v>
      </c>
      <c r="J154" s="182">
        <f>BK154</f>
        <v>0</v>
      </c>
      <c r="L154" s="171"/>
      <c r="M154" s="175"/>
      <c r="N154" s="176"/>
      <c r="O154" s="176"/>
      <c r="P154" s="177">
        <f>SUM(P155:P161)</f>
        <v>33.17549</v>
      </c>
      <c r="Q154" s="176"/>
      <c r="R154" s="177">
        <f>SUM(R155:R161)</f>
        <v>5.031591199999999</v>
      </c>
      <c r="S154" s="176"/>
      <c r="T154" s="178">
        <f>SUM(T155:T161)</f>
        <v>0</v>
      </c>
      <c r="AR154" s="172" t="s">
        <v>77</v>
      </c>
      <c r="AT154" s="179" t="s">
        <v>68</v>
      </c>
      <c r="AU154" s="179" t="s">
        <v>77</v>
      </c>
      <c r="AY154" s="172" t="s">
        <v>138</v>
      </c>
      <c r="BK154" s="180">
        <f>SUM(BK155:BK161)</f>
        <v>0</v>
      </c>
    </row>
    <row r="155" spans="1:65" s="106" customFormat="1" ht="21.75" customHeight="1">
      <c r="A155" s="103"/>
      <c r="B155" s="104"/>
      <c r="C155" s="183" t="s">
        <v>214</v>
      </c>
      <c r="D155" s="183" t="s">
        <v>140</v>
      </c>
      <c r="E155" s="184" t="s">
        <v>979</v>
      </c>
      <c r="F155" s="185" t="s">
        <v>980</v>
      </c>
      <c r="G155" s="186" t="s">
        <v>186</v>
      </c>
      <c r="H155" s="187">
        <v>10.47</v>
      </c>
      <c r="I155" s="80"/>
      <c r="J155" s="188">
        <f aca="true" t="shared" si="10" ref="J155:J161">ROUND(I155*H155,2)</f>
        <v>0</v>
      </c>
      <c r="K155" s="189"/>
      <c r="L155" s="104"/>
      <c r="M155" s="190" t="s">
        <v>1</v>
      </c>
      <c r="N155" s="191" t="s">
        <v>34</v>
      </c>
      <c r="O155" s="192">
        <v>0.48</v>
      </c>
      <c r="P155" s="192">
        <f aca="true" t="shared" si="11" ref="P155:P161">O155*H155</f>
        <v>5.0256</v>
      </c>
      <c r="Q155" s="192">
        <v>0.0315</v>
      </c>
      <c r="R155" s="192">
        <f aca="true" t="shared" si="12" ref="R155:R161">Q155*H155</f>
        <v>0.329805</v>
      </c>
      <c r="S155" s="192">
        <v>0</v>
      </c>
      <c r="T155" s="193">
        <f aca="true" t="shared" si="13" ref="T155:T161">S155*H155</f>
        <v>0</v>
      </c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R155" s="194" t="s">
        <v>144</v>
      </c>
      <c r="AT155" s="194" t="s">
        <v>140</v>
      </c>
      <c r="AU155" s="194" t="s">
        <v>79</v>
      </c>
      <c r="AY155" s="96" t="s">
        <v>138</v>
      </c>
      <c r="BE155" s="195">
        <f aca="true" t="shared" si="14" ref="BE155:BE161">IF(N155="základní",J155,0)</f>
        <v>0</v>
      </c>
      <c r="BF155" s="195">
        <f aca="true" t="shared" si="15" ref="BF155:BF161">IF(N155="snížená",J155,0)</f>
        <v>0</v>
      </c>
      <c r="BG155" s="195">
        <f aca="true" t="shared" si="16" ref="BG155:BG161">IF(N155="zákl. přenesená",J155,0)</f>
        <v>0</v>
      </c>
      <c r="BH155" s="195">
        <f aca="true" t="shared" si="17" ref="BH155:BH161">IF(N155="sníž. přenesená",J155,0)</f>
        <v>0</v>
      </c>
      <c r="BI155" s="195">
        <f aca="true" t="shared" si="18" ref="BI155:BI161">IF(N155="nulová",J155,0)</f>
        <v>0</v>
      </c>
      <c r="BJ155" s="96" t="s">
        <v>77</v>
      </c>
      <c r="BK155" s="195">
        <f aca="true" t="shared" si="19" ref="BK155:BK161">ROUND(I155*H155,2)</f>
        <v>0</v>
      </c>
      <c r="BL155" s="96" t="s">
        <v>144</v>
      </c>
      <c r="BM155" s="194" t="s">
        <v>981</v>
      </c>
    </row>
    <row r="156" spans="1:65" s="106" customFormat="1" ht="21.75" customHeight="1">
      <c r="A156" s="103"/>
      <c r="B156" s="104"/>
      <c r="C156" s="183" t="s">
        <v>218</v>
      </c>
      <c r="D156" s="183" t="s">
        <v>140</v>
      </c>
      <c r="E156" s="184" t="s">
        <v>982</v>
      </c>
      <c r="F156" s="185" t="s">
        <v>983</v>
      </c>
      <c r="G156" s="186" t="s">
        <v>186</v>
      </c>
      <c r="H156" s="187">
        <v>23.79</v>
      </c>
      <c r="I156" s="80"/>
      <c r="J156" s="188">
        <f t="shared" si="10"/>
        <v>0</v>
      </c>
      <c r="K156" s="189"/>
      <c r="L156" s="104"/>
      <c r="M156" s="190" t="s">
        <v>1</v>
      </c>
      <c r="N156" s="191" t="s">
        <v>34</v>
      </c>
      <c r="O156" s="192">
        <v>0.51</v>
      </c>
      <c r="P156" s="192">
        <f t="shared" si="11"/>
        <v>12.1329</v>
      </c>
      <c r="Q156" s="192">
        <v>0.00158</v>
      </c>
      <c r="R156" s="192">
        <f t="shared" si="12"/>
        <v>0.0375882</v>
      </c>
      <c r="S156" s="192">
        <v>0</v>
      </c>
      <c r="T156" s="193">
        <f t="shared" si="13"/>
        <v>0</v>
      </c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R156" s="194" t="s">
        <v>144</v>
      </c>
      <c r="AT156" s="194" t="s">
        <v>140</v>
      </c>
      <c r="AU156" s="194" t="s">
        <v>79</v>
      </c>
      <c r="AY156" s="96" t="s">
        <v>138</v>
      </c>
      <c r="BE156" s="195">
        <f t="shared" si="14"/>
        <v>0</v>
      </c>
      <c r="BF156" s="195">
        <f t="shared" si="15"/>
        <v>0</v>
      </c>
      <c r="BG156" s="195">
        <f t="shared" si="16"/>
        <v>0</v>
      </c>
      <c r="BH156" s="195">
        <f t="shared" si="17"/>
        <v>0</v>
      </c>
      <c r="BI156" s="195">
        <f t="shared" si="18"/>
        <v>0</v>
      </c>
      <c r="BJ156" s="96" t="s">
        <v>77</v>
      </c>
      <c r="BK156" s="195">
        <f t="shared" si="19"/>
        <v>0</v>
      </c>
      <c r="BL156" s="96" t="s">
        <v>144</v>
      </c>
      <c r="BM156" s="194" t="s">
        <v>984</v>
      </c>
    </row>
    <row r="157" spans="1:65" s="106" customFormat="1" ht="21.75" customHeight="1">
      <c r="A157" s="103"/>
      <c r="B157" s="104"/>
      <c r="C157" s="183" t="s">
        <v>7</v>
      </c>
      <c r="D157" s="183" t="s">
        <v>140</v>
      </c>
      <c r="E157" s="184" t="s">
        <v>985</v>
      </c>
      <c r="F157" s="185" t="s">
        <v>986</v>
      </c>
      <c r="G157" s="186" t="s">
        <v>186</v>
      </c>
      <c r="H157" s="187">
        <v>5.32</v>
      </c>
      <c r="I157" s="80"/>
      <c r="J157" s="188">
        <f t="shared" si="10"/>
        <v>0</v>
      </c>
      <c r="K157" s="189"/>
      <c r="L157" s="104"/>
      <c r="M157" s="190" t="s">
        <v>1</v>
      </c>
      <c r="N157" s="191" t="s">
        <v>34</v>
      </c>
      <c r="O157" s="192">
        <v>0.63</v>
      </c>
      <c r="P157" s="192">
        <f t="shared" si="11"/>
        <v>3.3516000000000004</v>
      </c>
      <c r="Q157" s="192">
        <v>0.105</v>
      </c>
      <c r="R157" s="192">
        <f t="shared" si="12"/>
        <v>0.5586</v>
      </c>
      <c r="S157" s="192">
        <v>0</v>
      </c>
      <c r="T157" s="193">
        <f t="shared" si="13"/>
        <v>0</v>
      </c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R157" s="194" t="s">
        <v>144</v>
      </c>
      <c r="AT157" s="194" t="s">
        <v>140</v>
      </c>
      <c r="AU157" s="194" t="s">
        <v>79</v>
      </c>
      <c r="AY157" s="96" t="s">
        <v>138</v>
      </c>
      <c r="BE157" s="195">
        <f t="shared" si="14"/>
        <v>0</v>
      </c>
      <c r="BF157" s="195">
        <f t="shared" si="15"/>
        <v>0</v>
      </c>
      <c r="BG157" s="195">
        <f t="shared" si="16"/>
        <v>0</v>
      </c>
      <c r="BH157" s="195">
        <f t="shared" si="17"/>
        <v>0</v>
      </c>
      <c r="BI157" s="195">
        <f t="shared" si="18"/>
        <v>0</v>
      </c>
      <c r="BJ157" s="96" t="s">
        <v>77</v>
      </c>
      <c r="BK157" s="195">
        <f t="shared" si="19"/>
        <v>0</v>
      </c>
      <c r="BL157" s="96" t="s">
        <v>144</v>
      </c>
      <c r="BM157" s="194" t="s">
        <v>987</v>
      </c>
    </row>
    <row r="158" spans="1:65" s="106" customFormat="1" ht="21.75" customHeight="1">
      <c r="A158" s="103"/>
      <c r="B158" s="104"/>
      <c r="C158" s="183" t="s">
        <v>225</v>
      </c>
      <c r="D158" s="183" t="s">
        <v>140</v>
      </c>
      <c r="E158" s="184" t="s">
        <v>988</v>
      </c>
      <c r="F158" s="185" t="s">
        <v>989</v>
      </c>
      <c r="G158" s="186" t="s">
        <v>186</v>
      </c>
      <c r="H158" s="187">
        <v>18.47</v>
      </c>
      <c r="I158" s="80"/>
      <c r="J158" s="188">
        <f t="shared" si="10"/>
        <v>0</v>
      </c>
      <c r="K158" s="189"/>
      <c r="L158" s="104"/>
      <c r="M158" s="190" t="s">
        <v>1</v>
      </c>
      <c r="N158" s="191" t="s">
        <v>34</v>
      </c>
      <c r="O158" s="192">
        <v>0.517</v>
      </c>
      <c r="P158" s="192">
        <f t="shared" si="11"/>
        <v>9.54899</v>
      </c>
      <c r="Q158" s="192">
        <v>0.105</v>
      </c>
      <c r="R158" s="192">
        <f t="shared" si="12"/>
        <v>1.93935</v>
      </c>
      <c r="S158" s="192">
        <v>0</v>
      </c>
      <c r="T158" s="193">
        <f t="shared" si="13"/>
        <v>0</v>
      </c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R158" s="194" t="s">
        <v>144</v>
      </c>
      <c r="AT158" s="194" t="s">
        <v>140</v>
      </c>
      <c r="AU158" s="194" t="s">
        <v>79</v>
      </c>
      <c r="AY158" s="96" t="s">
        <v>138</v>
      </c>
      <c r="BE158" s="195">
        <f t="shared" si="14"/>
        <v>0</v>
      </c>
      <c r="BF158" s="195">
        <f t="shared" si="15"/>
        <v>0</v>
      </c>
      <c r="BG158" s="195">
        <f t="shared" si="16"/>
        <v>0</v>
      </c>
      <c r="BH158" s="195">
        <f t="shared" si="17"/>
        <v>0</v>
      </c>
      <c r="BI158" s="195">
        <f t="shared" si="18"/>
        <v>0</v>
      </c>
      <c r="BJ158" s="96" t="s">
        <v>77</v>
      </c>
      <c r="BK158" s="195">
        <f t="shared" si="19"/>
        <v>0</v>
      </c>
      <c r="BL158" s="96" t="s">
        <v>144</v>
      </c>
      <c r="BM158" s="194" t="s">
        <v>990</v>
      </c>
    </row>
    <row r="159" spans="1:65" s="106" customFormat="1" ht="16.5" customHeight="1">
      <c r="A159" s="103"/>
      <c r="B159" s="104"/>
      <c r="C159" s="183" t="s">
        <v>229</v>
      </c>
      <c r="D159" s="183" t="s">
        <v>140</v>
      </c>
      <c r="E159" s="184" t="s">
        <v>444</v>
      </c>
      <c r="F159" s="185" t="s">
        <v>445</v>
      </c>
      <c r="G159" s="186" t="s">
        <v>186</v>
      </c>
      <c r="H159" s="187">
        <v>4.9</v>
      </c>
      <c r="I159" s="80"/>
      <c r="J159" s="188">
        <f t="shared" si="10"/>
        <v>0</v>
      </c>
      <c r="K159" s="189"/>
      <c r="L159" s="104"/>
      <c r="M159" s="190" t="s">
        <v>1</v>
      </c>
      <c r="N159" s="191" t="s">
        <v>34</v>
      </c>
      <c r="O159" s="192">
        <v>0.396</v>
      </c>
      <c r="P159" s="192">
        <f t="shared" si="11"/>
        <v>1.9404000000000001</v>
      </c>
      <c r="Q159" s="192">
        <v>0.01352</v>
      </c>
      <c r="R159" s="192">
        <f t="shared" si="12"/>
        <v>0.06624800000000002</v>
      </c>
      <c r="S159" s="192">
        <v>0</v>
      </c>
      <c r="T159" s="193">
        <f t="shared" si="13"/>
        <v>0</v>
      </c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R159" s="194" t="s">
        <v>144</v>
      </c>
      <c r="AT159" s="194" t="s">
        <v>140</v>
      </c>
      <c r="AU159" s="194" t="s">
        <v>79</v>
      </c>
      <c r="AY159" s="96" t="s">
        <v>138</v>
      </c>
      <c r="BE159" s="195">
        <f t="shared" si="14"/>
        <v>0</v>
      </c>
      <c r="BF159" s="195">
        <f t="shared" si="15"/>
        <v>0</v>
      </c>
      <c r="BG159" s="195">
        <f t="shared" si="16"/>
        <v>0</v>
      </c>
      <c r="BH159" s="195">
        <f t="shared" si="17"/>
        <v>0</v>
      </c>
      <c r="BI159" s="195">
        <f t="shared" si="18"/>
        <v>0</v>
      </c>
      <c r="BJ159" s="96" t="s">
        <v>77</v>
      </c>
      <c r="BK159" s="195">
        <f t="shared" si="19"/>
        <v>0</v>
      </c>
      <c r="BL159" s="96" t="s">
        <v>144</v>
      </c>
      <c r="BM159" s="194" t="s">
        <v>991</v>
      </c>
    </row>
    <row r="160" spans="1:65" s="106" customFormat="1" ht="16.5" customHeight="1">
      <c r="A160" s="103"/>
      <c r="B160" s="104"/>
      <c r="C160" s="183" t="s">
        <v>233</v>
      </c>
      <c r="D160" s="183" t="s">
        <v>140</v>
      </c>
      <c r="E160" s="184" t="s">
        <v>448</v>
      </c>
      <c r="F160" s="185" t="s">
        <v>449</v>
      </c>
      <c r="G160" s="186" t="s">
        <v>186</v>
      </c>
      <c r="H160" s="187">
        <v>4.9</v>
      </c>
      <c r="I160" s="80"/>
      <c r="J160" s="188">
        <f t="shared" si="10"/>
        <v>0</v>
      </c>
      <c r="K160" s="189"/>
      <c r="L160" s="104"/>
      <c r="M160" s="190" t="s">
        <v>1</v>
      </c>
      <c r="N160" s="191" t="s">
        <v>34</v>
      </c>
      <c r="O160" s="192">
        <v>0.24</v>
      </c>
      <c r="P160" s="192">
        <f t="shared" si="11"/>
        <v>1.176</v>
      </c>
      <c r="Q160" s="192">
        <v>0</v>
      </c>
      <c r="R160" s="192">
        <f t="shared" si="12"/>
        <v>0</v>
      </c>
      <c r="S160" s="192">
        <v>0</v>
      </c>
      <c r="T160" s="193">
        <f t="shared" si="13"/>
        <v>0</v>
      </c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R160" s="194" t="s">
        <v>144</v>
      </c>
      <c r="AT160" s="194" t="s">
        <v>140</v>
      </c>
      <c r="AU160" s="194" t="s">
        <v>79</v>
      </c>
      <c r="AY160" s="96" t="s">
        <v>138</v>
      </c>
      <c r="BE160" s="195">
        <f t="shared" si="14"/>
        <v>0</v>
      </c>
      <c r="BF160" s="195">
        <f t="shared" si="15"/>
        <v>0</v>
      </c>
      <c r="BG160" s="195">
        <f t="shared" si="16"/>
        <v>0</v>
      </c>
      <c r="BH160" s="195">
        <f t="shared" si="17"/>
        <v>0</v>
      </c>
      <c r="BI160" s="195">
        <f t="shared" si="18"/>
        <v>0</v>
      </c>
      <c r="BJ160" s="96" t="s">
        <v>77</v>
      </c>
      <c r="BK160" s="195">
        <f t="shared" si="19"/>
        <v>0</v>
      </c>
      <c r="BL160" s="96" t="s">
        <v>144</v>
      </c>
      <c r="BM160" s="194" t="s">
        <v>992</v>
      </c>
    </row>
    <row r="161" spans="1:65" s="106" customFormat="1" ht="16.5" customHeight="1">
      <c r="A161" s="103"/>
      <c r="B161" s="104"/>
      <c r="C161" s="183" t="s">
        <v>237</v>
      </c>
      <c r="D161" s="183" t="s">
        <v>140</v>
      </c>
      <c r="E161" s="184" t="s">
        <v>993</v>
      </c>
      <c r="F161" s="185" t="s">
        <v>994</v>
      </c>
      <c r="G161" s="186" t="s">
        <v>278</v>
      </c>
      <c r="H161" s="187">
        <v>1</v>
      </c>
      <c r="I161" s="80"/>
      <c r="J161" s="188">
        <f t="shared" si="10"/>
        <v>0</v>
      </c>
      <c r="K161" s="189"/>
      <c r="L161" s="104"/>
      <c r="M161" s="190" t="s">
        <v>1</v>
      </c>
      <c r="N161" s="191" t="s">
        <v>34</v>
      </c>
      <c r="O161" s="192">
        <v>0</v>
      </c>
      <c r="P161" s="192">
        <f t="shared" si="11"/>
        <v>0</v>
      </c>
      <c r="Q161" s="192">
        <v>2.1</v>
      </c>
      <c r="R161" s="192">
        <f t="shared" si="12"/>
        <v>2.1</v>
      </c>
      <c r="S161" s="192">
        <v>0</v>
      </c>
      <c r="T161" s="193">
        <f t="shared" si="13"/>
        <v>0</v>
      </c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R161" s="194" t="s">
        <v>144</v>
      </c>
      <c r="AT161" s="194" t="s">
        <v>140</v>
      </c>
      <c r="AU161" s="194" t="s">
        <v>79</v>
      </c>
      <c r="AY161" s="96" t="s">
        <v>138</v>
      </c>
      <c r="BE161" s="195">
        <f t="shared" si="14"/>
        <v>0</v>
      </c>
      <c r="BF161" s="195">
        <f t="shared" si="15"/>
        <v>0</v>
      </c>
      <c r="BG161" s="195">
        <f t="shared" si="16"/>
        <v>0</v>
      </c>
      <c r="BH161" s="195">
        <f t="shared" si="17"/>
        <v>0</v>
      </c>
      <c r="BI161" s="195">
        <f t="shared" si="18"/>
        <v>0</v>
      </c>
      <c r="BJ161" s="96" t="s">
        <v>77</v>
      </c>
      <c r="BK161" s="195">
        <f t="shared" si="19"/>
        <v>0</v>
      </c>
      <c r="BL161" s="96" t="s">
        <v>144</v>
      </c>
      <c r="BM161" s="194" t="s">
        <v>995</v>
      </c>
    </row>
    <row r="162" spans="2:63" s="170" customFormat="1" ht="22.9" customHeight="1">
      <c r="B162" s="171"/>
      <c r="D162" s="172" t="s">
        <v>68</v>
      </c>
      <c r="E162" s="181" t="s">
        <v>530</v>
      </c>
      <c r="F162" s="181" t="s">
        <v>546</v>
      </c>
      <c r="J162" s="182">
        <f>BK162</f>
        <v>0</v>
      </c>
      <c r="L162" s="171"/>
      <c r="M162" s="175"/>
      <c r="N162" s="176"/>
      <c r="O162" s="176"/>
      <c r="P162" s="177">
        <f>SUM(P163:P173)</f>
        <v>230.110828</v>
      </c>
      <c r="Q162" s="176"/>
      <c r="R162" s="177">
        <f>SUM(R163:R173)</f>
        <v>0.00192</v>
      </c>
      <c r="S162" s="176"/>
      <c r="T162" s="178">
        <f>SUM(T163:T173)</f>
        <v>25.50196</v>
      </c>
      <c r="AR162" s="172" t="s">
        <v>77</v>
      </c>
      <c r="AT162" s="179" t="s">
        <v>68</v>
      </c>
      <c r="AU162" s="179" t="s">
        <v>77</v>
      </c>
      <c r="AY162" s="172" t="s">
        <v>138</v>
      </c>
      <c r="BK162" s="180">
        <f>SUM(BK163:BK173)</f>
        <v>0</v>
      </c>
    </row>
    <row r="163" spans="1:65" s="106" customFormat="1" ht="16.5" customHeight="1">
      <c r="A163" s="103"/>
      <c r="B163" s="104"/>
      <c r="C163" s="183" t="s">
        <v>241</v>
      </c>
      <c r="D163" s="183" t="s">
        <v>140</v>
      </c>
      <c r="E163" s="184" t="s">
        <v>548</v>
      </c>
      <c r="F163" s="185" t="s">
        <v>549</v>
      </c>
      <c r="G163" s="186" t="s">
        <v>143</v>
      </c>
      <c r="H163" s="187">
        <v>3.08</v>
      </c>
      <c r="I163" s="80"/>
      <c r="J163" s="188">
        <f aca="true" t="shared" si="20" ref="J163:J173">ROUND(I163*H163,2)</f>
        <v>0</v>
      </c>
      <c r="K163" s="189"/>
      <c r="L163" s="104"/>
      <c r="M163" s="190" t="s">
        <v>1</v>
      </c>
      <c r="N163" s="191" t="s">
        <v>34</v>
      </c>
      <c r="O163" s="192">
        <v>10.986</v>
      </c>
      <c r="P163" s="192">
        <f aca="true" t="shared" si="21" ref="P163:P173">O163*H163</f>
        <v>33.83688</v>
      </c>
      <c r="Q163" s="192">
        <v>0</v>
      </c>
      <c r="R163" s="192">
        <f aca="true" t="shared" si="22" ref="R163:R173">Q163*H163</f>
        <v>0</v>
      </c>
      <c r="S163" s="192">
        <v>2.4</v>
      </c>
      <c r="T163" s="193">
        <f aca="true" t="shared" si="23" ref="T163:T173">S163*H163</f>
        <v>7.3919999999999995</v>
      </c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R163" s="194" t="s">
        <v>144</v>
      </c>
      <c r="AT163" s="194" t="s">
        <v>140</v>
      </c>
      <c r="AU163" s="194" t="s">
        <v>79</v>
      </c>
      <c r="AY163" s="96" t="s">
        <v>138</v>
      </c>
      <c r="BE163" s="195">
        <f aca="true" t="shared" si="24" ref="BE163:BE173">IF(N163="základní",J163,0)</f>
        <v>0</v>
      </c>
      <c r="BF163" s="195">
        <f aca="true" t="shared" si="25" ref="BF163:BF173">IF(N163="snížená",J163,0)</f>
        <v>0</v>
      </c>
      <c r="BG163" s="195">
        <f aca="true" t="shared" si="26" ref="BG163:BG173">IF(N163="zákl. přenesená",J163,0)</f>
        <v>0</v>
      </c>
      <c r="BH163" s="195">
        <f aca="true" t="shared" si="27" ref="BH163:BH173">IF(N163="sníž. přenesená",J163,0)</f>
        <v>0</v>
      </c>
      <c r="BI163" s="195">
        <f aca="true" t="shared" si="28" ref="BI163:BI173">IF(N163="nulová",J163,0)</f>
        <v>0</v>
      </c>
      <c r="BJ163" s="96" t="s">
        <v>77</v>
      </c>
      <c r="BK163" s="195">
        <f aca="true" t="shared" si="29" ref="BK163:BK173">ROUND(I163*H163,2)</f>
        <v>0</v>
      </c>
      <c r="BL163" s="96" t="s">
        <v>144</v>
      </c>
      <c r="BM163" s="194" t="s">
        <v>996</v>
      </c>
    </row>
    <row r="164" spans="1:65" s="106" customFormat="1" ht="16.5" customHeight="1">
      <c r="A164" s="103"/>
      <c r="B164" s="104"/>
      <c r="C164" s="183" t="s">
        <v>245</v>
      </c>
      <c r="D164" s="183" t="s">
        <v>140</v>
      </c>
      <c r="E164" s="184" t="s">
        <v>560</v>
      </c>
      <c r="F164" s="185" t="s">
        <v>561</v>
      </c>
      <c r="G164" s="186" t="s">
        <v>186</v>
      </c>
      <c r="H164" s="187">
        <v>7.89</v>
      </c>
      <c r="I164" s="80"/>
      <c r="J164" s="188">
        <f t="shared" si="20"/>
        <v>0</v>
      </c>
      <c r="K164" s="189"/>
      <c r="L164" s="104"/>
      <c r="M164" s="190" t="s">
        <v>1</v>
      </c>
      <c r="N164" s="191" t="s">
        <v>34</v>
      </c>
      <c r="O164" s="192">
        <v>3.33</v>
      </c>
      <c r="P164" s="192">
        <f t="shared" si="21"/>
        <v>26.273699999999998</v>
      </c>
      <c r="Q164" s="192">
        <v>0</v>
      </c>
      <c r="R164" s="192">
        <f t="shared" si="22"/>
        <v>0</v>
      </c>
      <c r="S164" s="192">
        <v>0.36</v>
      </c>
      <c r="T164" s="193">
        <f t="shared" si="23"/>
        <v>2.8404</v>
      </c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R164" s="194" t="s">
        <v>144</v>
      </c>
      <c r="AT164" s="194" t="s">
        <v>140</v>
      </c>
      <c r="AU164" s="194" t="s">
        <v>79</v>
      </c>
      <c r="AY164" s="96" t="s">
        <v>138</v>
      </c>
      <c r="BE164" s="195">
        <f t="shared" si="24"/>
        <v>0</v>
      </c>
      <c r="BF164" s="195">
        <f t="shared" si="25"/>
        <v>0</v>
      </c>
      <c r="BG164" s="195">
        <f t="shared" si="26"/>
        <v>0</v>
      </c>
      <c r="BH164" s="195">
        <f t="shared" si="27"/>
        <v>0</v>
      </c>
      <c r="BI164" s="195">
        <f t="shared" si="28"/>
        <v>0</v>
      </c>
      <c r="BJ164" s="96" t="s">
        <v>77</v>
      </c>
      <c r="BK164" s="195">
        <f t="shared" si="29"/>
        <v>0</v>
      </c>
      <c r="BL164" s="96" t="s">
        <v>144</v>
      </c>
      <c r="BM164" s="194" t="s">
        <v>997</v>
      </c>
    </row>
    <row r="165" spans="1:65" s="106" customFormat="1" ht="21.75" customHeight="1">
      <c r="A165" s="103"/>
      <c r="B165" s="104"/>
      <c r="C165" s="183" t="s">
        <v>249</v>
      </c>
      <c r="D165" s="183" t="s">
        <v>140</v>
      </c>
      <c r="E165" s="184" t="s">
        <v>998</v>
      </c>
      <c r="F165" s="185" t="s">
        <v>999</v>
      </c>
      <c r="G165" s="186" t="s">
        <v>143</v>
      </c>
      <c r="H165" s="187">
        <v>2.79</v>
      </c>
      <c r="I165" s="80"/>
      <c r="J165" s="188">
        <f t="shared" si="20"/>
        <v>0</v>
      </c>
      <c r="K165" s="189"/>
      <c r="L165" s="104"/>
      <c r="M165" s="190" t="s">
        <v>1</v>
      </c>
      <c r="N165" s="191" t="s">
        <v>34</v>
      </c>
      <c r="O165" s="192">
        <v>5.867</v>
      </c>
      <c r="P165" s="192">
        <f t="shared" si="21"/>
        <v>16.36893</v>
      </c>
      <c r="Q165" s="192">
        <v>0</v>
      </c>
      <c r="R165" s="192">
        <f t="shared" si="22"/>
        <v>0</v>
      </c>
      <c r="S165" s="192">
        <v>2.2</v>
      </c>
      <c r="T165" s="193">
        <f t="shared" si="23"/>
        <v>6.138000000000001</v>
      </c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R165" s="194" t="s">
        <v>144</v>
      </c>
      <c r="AT165" s="194" t="s">
        <v>140</v>
      </c>
      <c r="AU165" s="194" t="s">
        <v>79</v>
      </c>
      <c r="AY165" s="96" t="s">
        <v>138</v>
      </c>
      <c r="BE165" s="195">
        <f t="shared" si="24"/>
        <v>0</v>
      </c>
      <c r="BF165" s="195">
        <f t="shared" si="25"/>
        <v>0</v>
      </c>
      <c r="BG165" s="195">
        <f t="shared" si="26"/>
        <v>0</v>
      </c>
      <c r="BH165" s="195">
        <f t="shared" si="27"/>
        <v>0</v>
      </c>
      <c r="BI165" s="195">
        <f t="shared" si="28"/>
        <v>0</v>
      </c>
      <c r="BJ165" s="96" t="s">
        <v>77</v>
      </c>
      <c r="BK165" s="195">
        <f t="shared" si="29"/>
        <v>0</v>
      </c>
      <c r="BL165" s="96" t="s">
        <v>144</v>
      </c>
      <c r="BM165" s="194" t="s">
        <v>1000</v>
      </c>
    </row>
    <row r="166" spans="1:65" s="106" customFormat="1" ht="21.75" customHeight="1">
      <c r="A166" s="103"/>
      <c r="B166" s="104"/>
      <c r="C166" s="183" t="s">
        <v>253</v>
      </c>
      <c r="D166" s="183" t="s">
        <v>140</v>
      </c>
      <c r="E166" s="184" t="s">
        <v>568</v>
      </c>
      <c r="F166" s="185" t="s">
        <v>569</v>
      </c>
      <c r="G166" s="186" t="s">
        <v>143</v>
      </c>
      <c r="H166" s="187">
        <v>2.79</v>
      </c>
      <c r="I166" s="80"/>
      <c r="J166" s="188">
        <f t="shared" si="20"/>
        <v>0</v>
      </c>
      <c r="K166" s="189"/>
      <c r="L166" s="104"/>
      <c r="M166" s="190" t="s">
        <v>1</v>
      </c>
      <c r="N166" s="191" t="s">
        <v>34</v>
      </c>
      <c r="O166" s="192">
        <v>4.828</v>
      </c>
      <c r="P166" s="192">
        <f t="shared" si="21"/>
        <v>13.470120000000001</v>
      </c>
      <c r="Q166" s="192">
        <v>0</v>
      </c>
      <c r="R166" s="192">
        <f t="shared" si="22"/>
        <v>0</v>
      </c>
      <c r="S166" s="192">
        <v>0.044</v>
      </c>
      <c r="T166" s="193">
        <f t="shared" si="23"/>
        <v>0.12276</v>
      </c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R166" s="194" t="s">
        <v>144</v>
      </c>
      <c r="AT166" s="194" t="s">
        <v>140</v>
      </c>
      <c r="AU166" s="194" t="s">
        <v>79</v>
      </c>
      <c r="AY166" s="96" t="s">
        <v>138</v>
      </c>
      <c r="BE166" s="195">
        <f t="shared" si="24"/>
        <v>0</v>
      </c>
      <c r="BF166" s="195">
        <f t="shared" si="25"/>
        <v>0</v>
      </c>
      <c r="BG166" s="195">
        <f t="shared" si="26"/>
        <v>0</v>
      </c>
      <c r="BH166" s="195">
        <f t="shared" si="27"/>
        <v>0</v>
      </c>
      <c r="BI166" s="195">
        <f t="shared" si="28"/>
        <v>0</v>
      </c>
      <c r="BJ166" s="96" t="s">
        <v>77</v>
      </c>
      <c r="BK166" s="195">
        <f t="shared" si="29"/>
        <v>0</v>
      </c>
      <c r="BL166" s="96" t="s">
        <v>144</v>
      </c>
      <c r="BM166" s="194" t="s">
        <v>1001</v>
      </c>
    </row>
    <row r="167" spans="1:65" s="106" customFormat="1" ht="33" customHeight="1">
      <c r="A167" s="103"/>
      <c r="B167" s="104"/>
      <c r="C167" s="183" t="s">
        <v>257</v>
      </c>
      <c r="D167" s="183" t="s">
        <v>140</v>
      </c>
      <c r="E167" s="184" t="s">
        <v>1002</v>
      </c>
      <c r="F167" s="185" t="s">
        <v>1003</v>
      </c>
      <c r="G167" s="186" t="s">
        <v>186</v>
      </c>
      <c r="H167" s="187">
        <v>45.52</v>
      </c>
      <c r="I167" s="80"/>
      <c r="J167" s="188">
        <f t="shared" si="20"/>
        <v>0</v>
      </c>
      <c r="K167" s="189"/>
      <c r="L167" s="104"/>
      <c r="M167" s="190" t="s">
        <v>1</v>
      </c>
      <c r="N167" s="191" t="s">
        <v>34</v>
      </c>
      <c r="O167" s="192">
        <v>0.468</v>
      </c>
      <c r="P167" s="192">
        <f t="shared" si="21"/>
        <v>21.30336</v>
      </c>
      <c r="Q167" s="192">
        <v>0</v>
      </c>
      <c r="R167" s="192">
        <f t="shared" si="22"/>
        <v>0</v>
      </c>
      <c r="S167" s="192">
        <v>0.19</v>
      </c>
      <c r="T167" s="193">
        <f t="shared" si="23"/>
        <v>8.648800000000001</v>
      </c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R167" s="194" t="s">
        <v>144</v>
      </c>
      <c r="AT167" s="194" t="s">
        <v>140</v>
      </c>
      <c r="AU167" s="194" t="s">
        <v>79</v>
      </c>
      <c r="AY167" s="96" t="s">
        <v>138</v>
      </c>
      <c r="BE167" s="195">
        <f t="shared" si="24"/>
        <v>0</v>
      </c>
      <c r="BF167" s="195">
        <f t="shared" si="25"/>
        <v>0</v>
      </c>
      <c r="BG167" s="195">
        <f t="shared" si="26"/>
        <v>0</v>
      </c>
      <c r="BH167" s="195">
        <f t="shared" si="27"/>
        <v>0</v>
      </c>
      <c r="BI167" s="195">
        <f t="shared" si="28"/>
        <v>0</v>
      </c>
      <c r="BJ167" s="96" t="s">
        <v>77</v>
      </c>
      <c r="BK167" s="195">
        <f t="shared" si="29"/>
        <v>0</v>
      </c>
      <c r="BL167" s="96" t="s">
        <v>144</v>
      </c>
      <c r="BM167" s="194" t="s">
        <v>1004</v>
      </c>
    </row>
    <row r="168" spans="1:65" s="106" customFormat="1" ht="16.5" customHeight="1">
      <c r="A168" s="103"/>
      <c r="B168" s="104"/>
      <c r="C168" s="183" t="s">
        <v>261</v>
      </c>
      <c r="D168" s="183" t="s">
        <v>140</v>
      </c>
      <c r="E168" s="184" t="s">
        <v>1005</v>
      </c>
      <c r="F168" s="185" t="s">
        <v>1006</v>
      </c>
      <c r="G168" s="186" t="s">
        <v>484</v>
      </c>
      <c r="H168" s="187">
        <v>1</v>
      </c>
      <c r="I168" s="80"/>
      <c r="J168" s="188">
        <f t="shared" si="20"/>
        <v>0</v>
      </c>
      <c r="K168" s="189"/>
      <c r="L168" s="104"/>
      <c r="M168" s="190" t="s">
        <v>1</v>
      </c>
      <c r="N168" s="191" t="s">
        <v>34</v>
      </c>
      <c r="O168" s="192">
        <v>0</v>
      </c>
      <c r="P168" s="192">
        <f t="shared" si="21"/>
        <v>0</v>
      </c>
      <c r="Q168" s="192">
        <v>0</v>
      </c>
      <c r="R168" s="192">
        <f t="shared" si="22"/>
        <v>0</v>
      </c>
      <c r="S168" s="192">
        <v>0.36</v>
      </c>
      <c r="T168" s="193">
        <f t="shared" si="23"/>
        <v>0.36</v>
      </c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R168" s="194" t="s">
        <v>144</v>
      </c>
      <c r="AT168" s="194" t="s">
        <v>140</v>
      </c>
      <c r="AU168" s="194" t="s">
        <v>79</v>
      </c>
      <c r="AY168" s="96" t="s">
        <v>138</v>
      </c>
      <c r="BE168" s="195">
        <f t="shared" si="24"/>
        <v>0</v>
      </c>
      <c r="BF168" s="195">
        <f t="shared" si="25"/>
        <v>0</v>
      </c>
      <c r="BG168" s="195">
        <f t="shared" si="26"/>
        <v>0</v>
      </c>
      <c r="BH168" s="195">
        <f t="shared" si="27"/>
        <v>0</v>
      </c>
      <c r="BI168" s="195">
        <f t="shared" si="28"/>
        <v>0</v>
      </c>
      <c r="BJ168" s="96" t="s">
        <v>77</v>
      </c>
      <c r="BK168" s="195">
        <f t="shared" si="29"/>
        <v>0</v>
      </c>
      <c r="BL168" s="96" t="s">
        <v>144</v>
      </c>
      <c r="BM168" s="194" t="s">
        <v>1007</v>
      </c>
    </row>
    <row r="169" spans="1:65" s="106" customFormat="1" ht="21.75" customHeight="1">
      <c r="A169" s="103"/>
      <c r="B169" s="104"/>
      <c r="C169" s="183" t="s">
        <v>267</v>
      </c>
      <c r="D169" s="183" t="s">
        <v>140</v>
      </c>
      <c r="E169" s="184" t="s">
        <v>572</v>
      </c>
      <c r="F169" s="185" t="s">
        <v>573</v>
      </c>
      <c r="G169" s="186" t="s">
        <v>264</v>
      </c>
      <c r="H169" s="187">
        <v>9.6</v>
      </c>
      <c r="I169" s="80"/>
      <c r="J169" s="188">
        <f t="shared" si="20"/>
        <v>0</v>
      </c>
      <c r="K169" s="189"/>
      <c r="L169" s="104"/>
      <c r="M169" s="190" t="s">
        <v>1</v>
      </c>
      <c r="N169" s="191" t="s">
        <v>34</v>
      </c>
      <c r="O169" s="192">
        <v>4.494</v>
      </c>
      <c r="P169" s="192">
        <f t="shared" si="21"/>
        <v>43.142399999999995</v>
      </c>
      <c r="Q169" s="192">
        <v>0.0002</v>
      </c>
      <c r="R169" s="192">
        <f t="shared" si="22"/>
        <v>0.00192</v>
      </c>
      <c r="S169" s="192">
        <v>0</v>
      </c>
      <c r="T169" s="193">
        <f t="shared" si="23"/>
        <v>0</v>
      </c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R169" s="194" t="s">
        <v>144</v>
      </c>
      <c r="AT169" s="194" t="s">
        <v>140</v>
      </c>
      <c r="AU169" s="194" t="s">
        <v>79</v>
      </c>
      <c r="AY169" s="96" t="s">
        <v>138</v>
      </c>
      <c r="BE169" s="195">
        <f t="shared" si="24"/>
        <v>0</v>
      </c>
      <c r="BF169" s="195">
        <f t="shared" si="25"/>
        <v>0</v>
      </c>
      <c r="BG169" s="195">
        <f t="shared" si="26"/>
        <v>0</v>
      </c>
      <c r="BH169" s="195">
        <f t="shared" si="27"/>
        <v>0</v>
      </c>
      <c r="BI169" s="195">
        <f t="shared" si="28"/>
        <v>0</v>
      </c>
      <c r="BJ169" s="96" t="s">
        <v>77</v>
      </c>
      <c r="BK169" s="195">
        <f t="shared" si="29"/>
        <v>0</v>
      </c>
      <c r="BL169" s="96" t="s">
        <v>144</v>
      </c>
      <c r="BM169" s="194" t="s">
        <v>1008</v>
      </c>
    </row>
    <row r="170" spans="1:65" s="106" customFormat="1" ht="21.75" customHeight="1">
      <c r="A170" s="103"/>
      <c r="B170" s="104"/>
      <c r="C170" s="183" t="s">
        <v>271</v>
      </c>
      <c r="D170" s="183" t="s">
        <v>140</v>
      </c>
      <c r="E170" s="184" t="s">
        <v>1009</v>
      </c>
      <c r="F170" s="185" t="s">
        <v>1010</v>
      </c>
      <c r="G170" s="186" t="s">
        <v>181</v>
      </c>
      <c r="H170" s="187">
        <v>25.502</v>
      </c>
      <c r="I170" s="80"/>
      <c r="J170" s="188">
        <f t="shared" si="20"/>
        <v>0</v>
      </c>
      <c r="K170" s="189"/>
      <c r="L170" s="104"/>
      <c r="M170" s="190" t="s">
        <v>1</v>
      </c>
      <c r="N170" s="191" t="s">
        <v>34</v>
      </c>
      <c r="O170" s="192">
        <v>2.42</v>
      </c>
      <c r="P170" s="192">
        <f t="shared" si="21"/>
        <v>61.714839999999995</v>
      </c>
      <c r="Q170" s="192">
        <v>0</v>
      </c>
      <c r="R170" s="192">
        <f t="shared" si="22"/>
        <v>0</v>
      </c>
      <c r="S170" s="192">
        <v>0</v>
      </c>
      <c r="T170" s="193">
        <f t="shared" si="23"/>
        <v>0</v>
      </c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R170" s="194" t="s">
        <v>144</v>
      </c>
      <c r="AT170" s="194" t="s">
        <v>140</v>
      </c>
      <c r="AU170" s="194" t="s">
        <v>79</v>
      </c>
      <c r="AY170" s="96" t="s">
        <v>138</v>
      </c>
      <c r="BE170" s="195">
        <f t="shared" si="24"/>
        <v>0</v>
      </c>
      <c r="BF170" s="195">
        <f t="shared" si="25"/>
        <v>0</v>
      </c>
      <c r="BG170" s="195">
        <f t="shared" si="26"/>
        <v>0</v>
      </c>
      <c r="BH170" s="195">
        <f t="shared" si="27"/>
        <v>0</v>
      </c>
      <c r="BI170" s="195">
        <f t="shared" si="28"/>
        <v>0</v>
      </c>
      <c r="BJ170" s="96" t="s">
        <v>77</v>
      </c>
      <c r="BK170" s="195">
        <f t="shared" si="29"/>
        <v>0</v>
      </c>
      <c r="BL170" s="96" t="s">
        <v>144</v>
      </c>
      <c r="BM170" s="194" t="s">
        <v>1011</v>
      </c>
    </row>
    <row r="171" spans="1:65" s="106" customFormat="1" ht="21.75" customHeight="1">
      <c r="A171" s="103"/>
      <c r="B171" s="104"/>
      <c r="C171" s="183" t="s">
        <v>275</v>
      </c>
      <c r="D171" s="183" t="s">
        <v>140</v>
      </c>
      <c r="E171" s="184" t="s">
        <v>616</v>
      </c>
      <c r="F171" s="185" t="s">
        <v>617</v>
      </c>
      <c r="G171" s="186" t="s">
        <v>181</v>
      </c>
      <c r="H171" s="187">
        <v>1249.598</v>
      </c>
      <c r="I171" s="80"/>
      <c r="J171" s="188">
        <f t="shared" si="20"/>
        <v>0</v>
      </c>
      <c r="K171" s="189"/>
      <c r="L171" s="104"/>
      <c r="M171" s="190" t="s">
        <v>1</v>
      </c>
      <c r="N171" s="191" t="s">
        <v>34</v>
      </c>
      <c r="O171" s="192">
        <v>0.006</v>
      </c>
      <c r="P171" s="192">
        <f t="shared" si="21"/>
        <v>7.4975879999999995</v>
      </c>
      <c r="Q171" s="192">
        <v>0</v>
      </c>
      <c r="R171" s="192">
        <f t="shared" si="22"/>
        <v>0</v>
      </c>
      <c r="S171" s="192">
        <v>0</v>
      </c>
      <c r="T171" s="193">
        <f t="shared" si="23"/>
        <v>0</v>
      </c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R171" s="194" t="s">
        <v>144</v>
      </c>
      <c r="AT171" s="194" t="s">
        <v>140</v>
      </c>
      <c r="AU171" s="194" t="s">
        <v>79</v>
      </c>
      <c r="AY171" s="96" t="s">
        <v>138</v>
      </c>
      <c r="BE171" s="195">
        <f t="shared" si="24"/>
        <v>0</v>
      </c>
      <c r="BF171" s="195">
        <f t="shared" si="25"/>
        <v>0</v>
      </c>
      <c r="BG171" s="195">
        <f t="shared" si="26"/>
        <v>0</v>
      </c>
      <c r="BH171" s="195">
        <f t="shared" si="27"/>
        <v>0</v>
      </c>
      <c r="BI171" s="195">
        <f t="shared" si="28"/>
        <v>0</v>
      </c>
      <c r="BJ171" s="96" t="s">
        <v>77</v>
      </c>
      <c r="BK171" s="195">
        <f t="shared" si="29"/>
        <v>0</v>
      </c>
      <c r="BL171" s="96" t="s">
        <v>144</v>
      </c>
      <c r="BM171" s="194" t="s">
        <v>1012</v>
      </c>
    </row>
    <row r="172" spans="1:65" s="106" customFormat="1" ht="21.75" customHeight="1">
      <c r="A172" s="103"/>
      <c r="B172" s="104"/>
      <c r="C172" s="183" t="s">
        <v>280</v>
      </c>
      <c r="D172" s="183" t="s">
        <v>140</v>
      </c>
      <c r="E172" s="184" t="s">
        <v>612</v>
      </c>
      <c r="F172" s="185" t="s">
        <v>613</v>
      </c>
      <c r="G172" s="186" t="s">
        <v>181</v>
      </c>
      <c r="H172" s="187">
        <v>25.502</v>
      </c>
      <c r="I172" s="80"/>
      <c r="J172" s="188">
        <f t="shared" si="20"/>
        <v>0</v>
      </c>
      <c r="K172" s="189"/>
      <c r="L172" s="104"/>
      <c r="M172" s="190" t="s">
        <v>1</v>
      </c>
      <c r="N172" s="191" t="s">
        <v>34</v>
      </c>
      <c r="O172" s="192">
        <v>0.255</v>
      </c>
      <c r="P172" s="192">
        <f t="shared" si="21"/>
        <v>6.50301</v>
      </c>
      <c r="Q172" s="192">
        <v>0</v>
      </c>
      <c r="R172" s="192">
        <f t="shared" si="22"/>
        <v>0</v>
      </c>
      <c r="S172" s="192">
        <v>0</v>
      </c>
      <c r="T172" s="193">
        <f t="shared" si="23"/>
        <v>0</v>
      </c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R172" s="194" t="s">
        <v>144</v>
      </c>
      <c r="AT172" s="194" t="s">
        <v>140</v>
      </c>
      <c r="AU172" s="194" t="s">
        <v>79</v>
      </c>
      <c r="AY172" s="96" t="s">
        <v>138</v>
      </c>
      <c r="BE172" s="195">
        <f t="shared" si="24"/>
        <v>0</v>
      </c>
      <c r="BF172" s="195">
        <f t="shared" si="25"/>
        <v>0</v>
      </c>
      <c r="BG172" s="195">
        <f t="shared" si="26"/>
        <v>0</v>
      </c>
      <c r="BH172" s="195">
        <f t="shared" si="27"/>
        <v>0</v>
      </c>
      <c r="BI172" s="195">
        <f t="shared" si="28"/>
        <v>0</v>
      </c>
      <c r="BJ172" s="96" t="s">
        <v>77</v>
      </c>
      <c r="BK172" s="195">
        <f t="shared" si="29"/>
        <v>0</v>
      </c>
      <c r="BL172" s="96" t="s">
        <v>144</v>
      </c>
      <c r="BM172" s="194" t="s">
        <v>1013</v>
      </c>
    </row>
    <row r="173" spans="1:65" s="106" customFormat="1" ht="21.75" customHeight="1">
      <c r="A173" s="103"/>
      <c r="B173" s="104"/>
      <c r="C173" s="183" t="s">
        <v>285</v>
      </c>
      <c r="D173" s="183" t="s">
        <v>140</v>
      </c>
      <c r="E173" s="184" t="s">
        <v>620</v>
      </c>
      <c r="F173" s="185" t="s">
        <v>621</v>
      </c>
      <c r="G173" s="186" t="s">
        <v>181</v>
      </c>
      <c r="H173" s="187">
        <v>23.42</v>
      </c>
      <c r="I173" s="80"/>
      <c r="J173" s="188">
        <f t="shared" si="20"/>
        <v>0</v>
      </c>
      <c r="K173" s="189"/>
      <c r="L173" s="104"/>
      <c r="M173" s="190" t="s">
        <v>1</v>
      </c>
      <c r="N173" s="191" t="s">
        <v>34</v>
      </c>
      <c r="O173" s="192">
        <v>0</v>
      </c>
      <c r="P173" s="192">
        <f t="shared" si="21"/>
        <v>0</v>
      </c>
      <c r="Q173" s="192">
        <v>0</v>
      </c>
      <c r="R173" s="192">
        <f t="shared" si="22"/>
        <v>0</v>
      </c>
      <c r="S173" s="192">
        <v>0</v>
      </c>
      <c r="T173" s="193">
        <f t="shared" si="23"/>
        <v>0</v>
      </c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R173" s="194" t="s">
        <v>144</v>
      </c>
      <c r="AT173" s="194" t="s">
        <v>140</v>
      </c>
      <c r="AU173" s="194" t="s">
        <v>79</v>
      </c>
      <c r="AY173" s="96" t="s">
        <v>138</v>
      </c>
      <c r="BE173" s="195">
        <f t="shared" si="24"/>
        <v>0</v>
      </c>
      <c r="BF173" s="195">
        <f t="shared" si="25"/>
        <v>0</v>
      </c>
      <c r="BG173" s="195">
        <f t="shared" si="26"/>
        <v>0</v>
      </c>
      <c r="BH173" s="195">
        <f t="shared" si="27"/>
        <v>0</v>
      </c>
      <c r="BI173" s="195">
        <f t="shared" si="28"/>
        <v>0</v>
      </c>
      <c r="BJ173" s="96" t="s">
        <v>77</v>
      </c>
      <c r="BK173" s="195">
        <f t="shared" si="29"/>
        <v>0</v>
      </c>
      <c r="BL173" s="96" t="s">
        <v>144</v>
      </c>
      <c r="BM173" s="194" t="s">
        <v>1014</v>
      </c>
    </row>
    <row r="174" spans="2:63" s="170" customFormat="1" ht="22.9" customHeight="1">
      <c r="B174" s="171"/>
      <c r="D174" s="172" t="s">
        <v>68</v>
      </c>
      <c r="E174" s="181" t="s">
        <v>623</v>
      </c>
      <c r="F174" s="181" t="s">
        <v>624</v>
      </c>
      <c r="J174" s="182">
        <f>BK174</f>
        <v>0</v>
      </c>
      <c r="L174" s="171"/>
      <c r="M174" s="175"/>
      <c r="N174" s="176"/>
      <c r="O174" s="176"/>
      <c r="P174" s="177">
        <f>P175</f>
        <v>183.28856</v>
      </c>
      <c r="Q174" s="176"/>
      <c r="R174" s="177">
        <f>R175</f>
        <v>0</v>
      </c>
      <c r="S174" s="176"/>
      <c r="T174" s="178">
        <f>T175</f>
        <v>0</v>
      </c>
      <c r="AR174" s="172" t="s">
        <v>77</v>
      </c>
      <c r="AT174" s="179" t="s">
        <v>68</v>
      </c>
      <c r="AU174" s="179" t="s">
        <v>77</v>
      </c>
      <c r="AY174" s="172" t="s">
        <v>138</v>
      </c>
      <c r="BK174" s="180">
        <f>BK175</f>
        <v>0</v>
      </c>
    </row>
    <row r="175" spans="1:65" s="106" customFormat="1" ht="16.5" customHeight="1">
      <c r="A175" s="103"/>
      <c r="B175" s="104"/>
      <c r="C175" s="183" t="s">
        <v>289</v>
      </c>
      <c r="D175" s="183" t="s">
        <v>140</v>
      </c>
      <c r="E175" s="184" t="s">
        <v>1015</v>
      </c>
      <c r="F175" s="185" t="s">
        <v>1016</v>
      </c>
      <c r="G175" s="186" t="s">
        <v>181</v>
      </c>
      <c r="H175" s="187">
        <v>50.354</v>
      </c>
      <c r="I175" s="80"/>
      <c r="J175" s="188">
        <f>ROUND(I175*H175,2)</f>
        <v>0</v>
      </c>
      <c r="K175" s="189"/>
      <c r="L175" s="104"/>
      <c r="M175" s="190" t="s">
        <v>1</v>
      </c>
      <c r="N175" s="191" t="s">
        <v>34</v>
      </c>
      <c r="O175" s="192">
        <v>3.64</v>
      </c>
      <c r="P175" s="192">
        <f>O175*H175</f>
        <v>183.28856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R175" s="194" t="s">
        <v>144</v>
      </c>
      <c r="AT175" s="194" t="s">
        <v>140</v>
      </c>
      <c r="AU175" s="194" t="s">
        <v>79</v>
      </c>
      <c r="AY175" s="96" t="s">
        <v>138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96" t="s">
        <v>77</v>
      </c>
      <c r="BK175" s="195">
        <f>ROUND(I175*H175,2)</f>
        <v>0</v>
      </c>
      <c r="BL175" s="96" t="s">
        <v>144</v>
      </c>
      <c r="BM175" s="194" t="s">
        <v>1017</v>
      </c>
    </row>
    <row r="176" spans="2:63" s="170" customFormat="1" ht="25.9" customHeight="1">
      <c r="B176" s="171"/>
      <c r="D176" s="172" t="s">
        <v>68</v>
      </c>
      <c r="E176" s="173" t="s">
        <v>629</v>
      </c>
      <c r="F176" s="173" t="s">
        <v>630</v>
      </c>
      <c r="J176" s="174">
        <f>BK176</f>
        <v>0</v>
      </c>
      <c r="L176" s="171"/>
      <c r="M176" s="175"/>
      <c r="N176" s="176"/>
      <c r="O176" s="176"/>
      <c r="P176" s="177">
        <f>P177+P181+P185+P192</f>
        <v>70.94842</v>
      </c>
      <c r="Q176" s="176"/>
      <c r="R176" s="177">
        <f>R177+R181+R185+R192</f>
        <v>1.3829019</v>
      </c>
      <c r="S176" s="176"/>
      <c r="T176" s="178">
        <f>T177+T181+T185+T192</f>
        <v>0</v>
      </c>
      <c r="AR176" s="172" t="s">
        <v>79</v>
      </c>
      <c r="AT176" s="179" t="s">
        <v>68</v>
      </c>
      <c r="AU176" s="179" t="s">
        <v>69</v>
      </c>
      <c r="AY176" s="172" t="s">
        <v>138</v>
      </c>
      <c r="BK176" s="180">
        <f>BK177+BK181+BK185+BK192</f>
        <v>0</v>
      </c>
    </row>
    <row r="177" spans="2:63" s="170" customFormat="1" ht="22.9" customHeight="1">
      <c r="B177" s="171"/>
      <c r="D177" s="172" t="s">
        <v>68</v>
      </c>
      <c r="E177" s="181" t="s">
        <v>631</v>
      </c>
      <c r="F177" s="181" t="s">
        <v>632</v>
      </c>
      <c r="J177" s="182">
        <f>BK177</f>
        <v>0</v>
      </c>
      <c r="L177" s="171"/>
      <c r="M177" s="175"/>
      <c r="N177" s="176"/>
      <c r="O177" s="176"/>
      <c r="P177" s="177">
        <f>SUM(P178:P180)</f>
        <v>12.8235</v>
      </c>
      <c r="Q177" s="176"/>
      <c r="R177" s="177">
        <f>SUM(R178:R180)</f>
        <v>0.18716500000000003</v>
      </c>
      <c r="S177" s="176"/>
      <c r="T177" s="178">
        <f>SUM(T178:T180)</f>
        <v>0</v>
      </c>
      <c r="AR177" s="172" t="s">
        <v>79</v>
      </c>
      <c r="AT177" s="179" t="s">
        <v>68</v>
      </c>
      <c r="AU177" s="179" t="s">
        <v>77</v>
      </c>
      <c r="AY177" s="172" t="s">
        <v>138</v>
      </c>
      <c r="BK177" s="180">
        <f>SUM(BK178:BK180)</f>
        <v>0</v>
      </c>
    </row>
    <row r="178" spans="1:65" s="106" customFormat="1" ht="21.75" customHeight="1">
      <c r="A178" s="103"/>
      <c r="B178" s="104"/>
      <c r="C178" s="183" t="s">
        <v>293</v>
      </c>
      <c r="D178" s="183" t="s">
        <v>140</v>
      </c>
      <c r="E178" s="184" t="s">
        <v>1018</v>
      </c>
      <c r="F178" s="185" t="s">
        <v>1019</v>
      </c>
      <c r="G178" s="186" t="s">
        <v>186</v>
      </c>
      <c r="H178" s="187">
        <v>34.03</v>
      </c>
      <c r="I178" s="80"/>
      <c r="J178" s="188">
        <f>ROUND(I178*H178,2)</f>
        <v>0</v>
      </c>
      <c r="K178" s="189"/>
      <c r="L178" s="104"/>
      <c r="M178" s="190" t="s">
        <v>1</v>
      </c>
      <c r="N178" s="191" t="s">
        <v>34</v>
      </c>
      <c r="O178" s="192">
        <v>0.3</v>
      </c>
      <c r="P178" s="192">
        <f>O178*H178</f>
        <v>10.209</v>
      </c>
      <c r="Q178" s="192">
        <v>0.00451</v>
      </c>
      <c r="R178" s="192">
        <f>Q178*H178</f>
        <v>0.1534753</v>
      </c>
      <c r="S178" s="192">
        <v>0</v>
      </c>
      <c r="T178" s="193">
        <f>S178*H178</f>
        <v>0</v>
      </c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R178" s="194" t="s">
        <v>202</v>
      </c>
      <c r="AT178" s="194" t="s">
        <v>140</v>
      </c>
      <c r="AU178" s="194" t="s">
        <v>79</v>
      </c>
      <c r="AY178" s="96" t="s">
        <v>138</v>
      </c>
      <c r="BE178" s="195">
        <f>IF(N178="základní",J178,0)</f>
        <v>0</v>
      </c>
      <c r="BF178" s="195">
        <f>IF(N178="snížená",J178,0)</f>
        <v>0</v>
      </c>
      <c r="BG178" s="195">
        <f>IF(N178="zákl. přenesená",J178,0)</f>
        <v>0</v>
      </c>
      <c r="BH178" s="195">
        <f>IF(N178="sníž. přenesená",J178,0)</f>
        <v>0</v>
      </c>
      <c r="BI178" s="195">
        <f>IF(N178="nulová",J178,0)</f>
        <v>0</v>
      </c>
      <c r="BJ178" s="96" t="s">
        <v>77</v>
      </c>
      <c r="BK178" s="195">
        <f>ROUND(I178*H178,2)</f>
        <v>0</v>
      </c>
      <c r="BL178" s="96" t="s">
        <v>202</v>
      </c>
      <c r="BM178" s="194" t="s">
        <v>1020</v>
      </c>
    </row>
    <row r="179" spans="1:65" s="106" customFormat="1" ht="21.75" customHeight="1">
      <c r="A179" s="103"/>
      <c r="B179" s="104"/>
      <c r="C179" s="183" t="s">
        <v>297</v>
      </c>
      <c r="D179" s="183" t="s">
        <v>140</v>
      </c>
      <c r="E179" s="184" t="s">
        <v>1021</v>
      </c>
      <c r="F179" s="185" t="s">
        <v>1022</v>
      </c>
      <c r="G179" s="186" t="s">
        <v>186</v>
      </c>
      <c r="H179" s="187">
        <v>7.47</v>
      </c>
      <c r="I179" s="80"/>
      <c r="J179" s="188">
        <f>ROUND(I179*H179,2)</f>
        <v>0</v>
      </c>
      <c r="K179" s="189"/>
      <c r="L179" s="104"/>
      <c r="M179" s="190" t="s">
        <v>1</v>
      </c>
      <c r="N179" s="191" t="s">
        <v>34</v>
      </c>
      <c r="O179" s="192">
        <v>0.35</v>
      </c>
      <c r="P179" s="192">
        <f>O179*H179</f>
        <v>2.6144999999999996</v>
      </c>
      <c r="Q179" s="192">
        <v>0.00451</v>
      </c>
      <c r="R179" s="192">
        <f>Q179*H179</f>
        <v>0.0336897</v>
      </c>
      <c r="S179" s="192">
        <v>0</v>
      </c>
      <c r="T179" s="193">
        <f>S179*H179</f>
        <v>0</v>
      </c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R179" s="194" t="s">
        <v>202</v>
      </c>
      <c r="AT179" s="194" t="s">
        <v>140</v>
      </c>
      <c r="AU179" s="194" t="s">
        <v>79</v>
      </c>
      <c r="AY179" s="96" t="s">
        <v>138</v>
      </c>
      <c r="BE179" s="195">
        <f>IF(N179="základní",J179,0)</f>
        <v>0</v>
      </c>
      <c r="BF179" s="195">
        <f>IF(N179="snížená",J179,0)</f>
        <v>0</v>
      </c>
      <c r="BG179" s="195">
        <f>IF(N179="zákl. přenesená",J179,0)</f>
        <v>0</v>
      </c>
      <c r="BH179" s="195">
        <f>IF(N179="sníž. přenesená",J179,0)</f>
        <v>0</v>
      </c>
      <c r="BI179" s="195">
        <f>IF(N179="nulová",J179,0)</f>
        <v>0</v>
      </c>
      <c r="BJ179" s="96" t="s">
        <v>77</v>
      </c>
      <c r="BK179" s="195">
        <f>ROUND(I179*H179,2)</f>
        <v>0</v>
      </c>
      <c r="BL179" s="96" t="s">
        <v>202</v>
      </c>
      <c r="BM179" s="194" t="s">
        <v>1023</v>
      </c>
    </row>
    <row r="180" spans="1:65" s="106" customFormat="1" ht="21.75" customHeight="1">
      <c r="A180" s="103"/>
      <c r="B180" s="104"/>
      <c r="C180" s="183" t="s">
        <v>301</v>
      </c>
      <c r="D180" s="183" t="s">
        <v>140</v>
      </c>
      <c r="E180" s="184" t="s">
        <v>1024</v>
      </c>
      <c r="F180" s="185" t="s">
        <v>1025</v>
      </c>
      <c r="G180" s="186" t="s">
        <v>672</v>
      </c>
      <c r="H180" s="79"/>
      <c r="I180" s="80"/>
      <c r="J180" s="188">
        <f>ROUND(I180*H180,2)</f>
        <v>0</v>
      </c>
      <c r="K180" s="189"/>
      <c r="L180" s="104"/>
      <c r="M180" s="190" t="s">
        <v>1</v>
      </c>
      <c r="N180" s="191" t="s">
        <v>34</v>
      </c>
      <c r="O180" s="192">
        <v>0</v>
      </c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R180" s="194" t="s">
        <v>202</v>
      </c>
      <c r="AT180" s="194" t="s">
        <v>140</v>
      </c>
      <c r="AU180" s="194" t="s">
        <v>79</v>
      </c>
      <c r="AY180" s="96" t="s">
        <v>138</v>
      </c>
      <c r="BE180" s="195">
        <f>IF(N180="základní",J180,0)</f>
        <v>0</v>
      </c>
      <c r="BF180" s="195">
        <f>IF(N180="snížená",J180,0)</f>
        <v>0</v>
      </c>
      <c r="BG180" s="195">
        <f>IF(N180="zákl. přenesená",J180,0)</f>
        <v>0</v>
      </c>
      <c r="BH180" s="195">
        <f>IF(N180="sníž. přenesená",J180,0)</f>
        <v>0</v>
      </c>
      <c r="BI180" s="195">
        <f>IF(N180="nulová",J180,0)</f>
        <v>0</v>
      </c>
      <c r="BJ180" s="96" t="s">
        <v>77</v>
      </c>
      <c r="BK180" s="195">
        <f>ROUND(I180*H180,2)</f>
        <v>0</v>
      </c>
      <c r="BL180" s="96" t="s">
        <v>202</v>
      </c>
      <c r="BM180" s="194" t="s">
        <v>1026</v>
      </c>
    </row>
    <row r="181" spans="2:63" s="170" customFormat="1" ht="22.9" customHeight="1">
      <c r="B181" s="171"/>
      <c r="D181" s="172" t="s">
        <v>68</v>
      </c>
      <c r="E181" s="181" t="s">
        <v>752</v>
      </c>
      <c r="F181" s="181" t="s">
        <v>753</v>
      </c>
      <c r="J181" s="182">
        <f>BK181</f>
        <v>0</v>
      </c>
      <c r="L181" s="171"/>
      <c r="M181" s="175"/>
      <c r="N181" s="176"/>
      <c r="O181" s="176"/>
      <c r="P181" s="177">
        <f>SUM(P182:P184)</f>
        <v>0</v>
      </c>
      <c r="Q181" s="176"/>
      <c r="R181" s="177">
        <f>SUM(R182:R184)</f>
        <v>0</v>
      </c>
      <c r="S181" s="176"/>
      <c r="T181" s="178">
        <f>SUM(T182:T184)</f>
        <v>0</v>
      </c>
      <c r="AR181" s="172" t="s">
        <v>79</v>
      </c>
      <c r="AT181" s="179" t="s">
        <v>68</v>
      </c>
      <c r="AU181" s="179" t="s">
        <v>77</v>
      </c>
      <c r="AY181" s="172" t="s">
        <v>138</v>
      </c>
      <c r="BK181" s="180">
        <f>SUM(BK182:BK184)</f>
        <v>0</v>
      </c>
    </row>
    <row r="182" spans="1:65" s="106" customFormat="1" ht="21.75" customHeight="1">
      <c r="A182" s="103"/>
      <c r="B182" s="104"/>
      <c r="C182" s="183" t="s">
        <v>305</v>
      </c>
      <c r="D182" s="183" t="s">
        <v>140</v>
      </c>
      <c r="E182" s="184" t="s">
        <v>1027</v>
      </c>
      <c r="F182" s="185" t="s">
        <v>1028</v>
      </c>
      <c r="G182" s="186" t="s">
        <v>278</v>
      </c>
      <c r="H182" s="187">
        <v>1</v>
      </c>
      <c r="I182" s="80"/>
      <c r="J182" s="188">
        <f>ROUND(I182*H182,2)</f>
        <v>0</v>
      </c>
      <c r="K182" s="189"/>
      <c r="L182" s="104"/>
      <c r="M182" s="190" t="s">
        <v>1</v>
      </c>
      <c r="N182" s="191" t="s">
        <v>34</v>
      </c>
      <c r="O182" s="192">
        <v>0</v>
      </c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R182" s="194" t="s">
        <v>202</v>
      </c>
      <c r="AT182" s="194" t="s">
        <v>140</v>
      </c>
      <c r="AU182" s="194" t="s">
        <v>79</v>
      </c>
      <c r="AY182" s="96" t="s">
        <v>138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96" t="s">
        <v>77</v>
      </c>
      <c r="BK182" s="195">
        <f>ROUND(I182*H182,2)</f>
        <v>0</v>
      </c>
      <c r="BL182" s="96" t="s">
        <v>202</v>
      </c>
      <c r="BM182" s="194" t="s">
        <v>1029</v>
      </c>
    </row>
    <row r="183" spans="1:65" s="106" customFormat="1" ht="21.75" customHeight="1">
      <c r="A183" s="103"/>
      <c r="B183" s="104"/>
      <c r="C183" s="183" t="s">
        <v>309</v>
      </c>
      <c r="D183" s="183" t="s">
        <v>140</v>
      </c>
      <c r="E183" s="184" t="s">
        <v>1030</v>
      </c>
      <c r="F183" s="185" t="s">
        <v>1031</v>
      </c>
      <c r="G183" s="186" t="s">
        <v>278</v>
      </c>
      <c r="H183" s="187">
        <v>1</v>
      </c>
      <c r="I183" s="80"/>
      <c r="J183" s="188">
        <f>ROUND(I183*H183,2)</f>
        <v>0</v>
      </c>
      <c r="K183" s="189"/>
      <c r="L183" s="104"/>
      <c r="M183" s="190" t="s">
        <v>1</v>
      </c>
      <c r="N183" s="191" t="s">
        <v>34</v>
      </c>
      <c r="O183" s="192">
        <v>0</v>
      </c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R183" s="194" t="s">
        <v>202</v>
      </c>
      <c r="AT183" s="194" t="s">
        <v>140</v>
      </c>
      <c r="AU183" s="194" t="s">
        <v>79</v>
      </c>
      <c r="AY183" s="96" t="s">
        <v>138</v>
      </c>
      <c r="BE183" s="195">
        <f>IF(N183="základní",J183,0)</f>
        <v>0</v>
      </c>
      <c r="BF183" s="195">
        <f>IF(N183="snížená",J183,0)</f>
        <v>0</v>
      </c>
      <c r="BG183" s="195">
        <f>IF(N183="zákl. přenesená",J183,0)</f>
        <v>0</v>
      </c>
      <c r="BH183" s="195">
        <f>IF(N183="sníž. přenesená",J183,0)</f>
        <v>0</v>
      </c>
      <c r="BI183" s="195">
        <f>IF(N183="nulová",J183,0)</f>
        <v>0</v>
      </c>
      <c r="BJ183" s="96" t="s">
        <v>77</v>
      </c>
      <c r="BK183" s="195">
        <f>ROUND(I183*H183,2)</f>
        <v>0</v>
      </c>
      <c r="BL183" s="96" t="s">
        <v>202</v>
      </c>
      <c r="BM183" s="194" t="s">
        <v>1032</v>
      </c>
    </row>
    <row r="184" spans="1:65" s="106" customFormat="1" ht="21.75" customHeight="1">
      <c r="A184" s="103"/>
      <c r="B184" s="104"/>
      <c r="C184" s="183" t="s">
        <v>313</v>
      </c>
      <c r="D184" s="183" t="s">
        <v>140</v>
      </c>
      <c r="E184" s="184" t="s">
        <v>1033</v>
      </c>
      <c r="F184" s="185" t="s">
        <v>1034</v>
      </c>
      <c r="G184" s="186" t="s">
        <v>672</v>
      </c>
      <c r="H184" s="79"/>
      <c r="I184" s="80"/>
      <c r="J184" s="188">
        <f>ROUND(I184*H184,2)</f>
        <v>0</v>
      </c>
      <c r="K184" s="189"/>
      <c r="L184" s="104"/>
      <c r="M184" s="190" t="s">
        <v>1</v>
      </c>
      <c r="N184" s="191" t="s">
        <v>34</v>
      </c>
      <c r="O184" s="192">
        <v>0</v>
      </c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R184" s="194" t="s">
        <v>202</v>
      </c>
      <c r="AT184" s="194" t="s">
        <v>140</v>
      </c>
      <c r="AU184" s="194" t="s">
        <v>79</v>
      </c>
      <c r="AY184" s="96" t="s">
        <v>138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96" t="s">
        <v>77</v>
      </c>
      <c r="BK184" s="195">
        <f>ROUND(I184*H184,2)</f>
        <v>0</v>
      </c>
      <c r="BL184" s="96" t="s">
        <v>202</v>
      </c>
      <c r="BM184" s="194" t="s">
        <v>1035</v>
      </c>
    </row>
    <row r="185" spans="2:63" s="170" customFormat="1" ht="22.9" customHeight="1">
      <c r="B185" s="171"/>
      <c r="D185" s="172" t="s">
        <v>68</v>
      </c>
      <c r="E185" s="181" t="s">
        <v>1036</v>
      </c>
      <c r="F185" s="181" t="s">
        <v>1037</v>
      </c>
      <c r="J185" s="182">
        <f>BK185</f>
        <v>0</v>
      </c>
      <c r="L185" s="171"/>
      <c r="M185" s="175"/>
      <c r="N185" s="176"/>
      <c r="O185" s="176"/>
      <c r="P185" s="177">
        <f>SUM(P186:P191)</f>
        <v>44.16664</v>
      </c>
      <c r="Q185" s="176"/>
      <c r="R185" s="177">
        <f>SUM(R186:R191)</f>
        <v>1.1855757</v>
      </c>
      <c r="S185" s="176"/>
      <c r="T185" s="178">
        <f>SUM(T186:T191)</f>
        <v>0</v>
      </c>
      <c r="AR185" s="172" t="s">
        <v>79</v>
      </c>
      <c r="AT185" s="179" t="s">
        <v>68</v>
      </c>
      <c r="AU185" s="179" t="s">
        <v>77</v>
      </c>
      <c r="AY185" s="172" t="s">
        <v>138</v>
      </c>
      <c r="BK185" s="180">
        <f>SUM(BK186:BK191)</f>
        <v>0</v>
      </c>
    </row>
    <row r="186" spans="1:65" s="106" customFormat="1" ht="33" customHeight="1">
      <c r="A186" s="103"/>
      <c r="B186" s="104"/>
      <c r="C186" s="183" t="s">
        <v>317</v>
      </c>
      <c r="D186" s="183" t="s">
        <v>140</v>
      </c>
      <c r="E186" s="184" t="s">
        <v>1038</v>
      </c>
      <c r="F186" s="185" t="s">
        <v>1039</v>
      </c>
      <c r="G186" s="186" t="s">
        <v>186</v>
      </c>
      <c r="H186" s="187">
        <v>28.71</v>
      </c>
      <c r="I186" s="80"/>
      <c r="J186" s="188">
        <f aca="true" t="shared" si="30" ref="J186:J191">ROUND(I186*H186,2)</f>
        <v>0</v>
      </c>
      <c r="K186" s="189"/>
      <c r="L186" s="104"/>
      <c r="M186" s="190" t="s">
        <v>1</v>
      </c>
      <c r="N186" s="191" t="s">
        <v>34</v>
      </c>
      <c r="O186" s="192">
        <v>0.741</v>
      </c>
      <c r="P186" s="192">
        <f aca="true" t="shared" si="31" ref="P186:P191">O186*H186</f>
        <v>21.27411</v>
      </c>
      <c r="Q186" s="192">
        <v>0.00689</v>
      </c>
      <c r="R186" s="192">
        <f aca="true" t="shared" si="32" ref="R186:R191">Q186*H186</f>
        <v>0.1978119</v>
      </c>
      <c r="S186" s="192">
        <v>0</v>
      </c>
      <c r="T186" s="193">
        <f aca="true" t="shared" si="33" ref="T186:T191">S186*H186</f>
        <v>0</v>
      </c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R186" s="194" t="s">
        <v>202</v>
      </c>
      <c r="AT186" s="194" t="s">
        <v>140</v>
      </c>
      <c r="AU186" s="194" t="s">
        <v>79</v>
      </c>
      <c r="AY186" s="96" t="s">
        <v>138</v>
      </c>
      <c r="BE186" s="195">
        <f aca="true" t="shared" si="34" ref="BE186:BE191">IF(N186="základní",J186,0)</f>
        <v>0</v>
      </c>
      <c r="BF186" s="195">
        <f aca="true" t="shared" si="35" ref="BF186:BF191">IF(N186="snížená",J186,0)</f>
        <v>0</v>
      </c>
      <c r="BG186" s="195">
        <f aca="true" t="shared" si="36" ref="BG186:BG191">IF(N186="zákl. přenesená",J186,0)</f>
        <v>0</v>
      </c>
      <c r="BH186" s="195">
        <f aca="true" t="shared" si="37" ref="BH186:BH191">IF(N186="sníž. přenesená",J186,0)</f>
        <v>0</v>
      </c>
      <c r="BI186" s="195">
        <f aca="true" t="shared" si="38" ref="BI186:BI191">IF(N186="nulová",J186,0)</f>
        <v>0</v>
      </c>
      <c r="BJ186" s="96" t="s">
        <v>77</v>
      </c>
      <c r="BK186" s="195">
        <f aca="true" t="shared" si="39" ref="BK186:BK191">ROUND(I186*H186,2)</f>
        <v>0</v>
      </c>
      <c r="BL186" s="96" t="s">
        <v>202</v>
      </c>
      <c r="BM186" s="194" t="s">
        <v>1040</v>
      </c>
    </row>
    <row r="187" spans="1:65" s="106" customFormat="1" ht="21.75" customHeight="1">
      <c r="A187" s="103"/>
      <c r="B187" s="104"/>
      <c r="C187" s="183" t="s">
        <v>322</v>
      </c>
      <c r="D187" s="183" t="s">
        <v>140</v>
      </c>
      <c r="E187" s="184" t="s">
        <v>1041</v>
      </c>
      <c r="F187" s="185" t="s">
        <v>1042</v>
      </c>
      <c r="G187" s="186" t="s">
        <v>264</v>
      </c>
      <c r="H187" s="187">
        <v>17.74</v>
      </c>
      <c r="I187" s="80"/>
      <c r="J187" s="188">
        <f t="shared" si="30"/>
        <v>0</v>
      </c>
      <c r="K187" s="189"/>
      <c r="L187" s="104"/>
      <c r="M187" s="190" t="s">
        <v>1</v>
      </c>
      <c r="N187" s="191" t="s">
        <v>34</v>
      </c>
      <c r="O187" s="192">
        <v>0.697</v>
      </c>
      <c r="P187" s="192">
        <f t="shared" si="31"/>
        <v>12.364779999999998</v>
      </c>
      <c r="Q187" s="192">
        <v>0.00177</v>
      </c>
      <c r="R187" s="192">
        <f t="shared" si="32"/>
        <v>0.0313998</v>
      </c>
      <c r="S187" s="192">
        <v>0</v>
      </c>
      <c r="T187" s="193">
        <f t="shared" si="33"/>
        <v>0</v>
      </c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R187" s="194" t="s">
        <v>202</v>
      </c>
      <c r="AT187" s="194" t="s">
        <v>140</v>
      </c>
      <c r="AU187" s="194" t="s">
        <v>79</v>
      </c>
      <c r="AY187" s="96" t="s">
        <v>138</v>
      </c>
      <c r="BE187" s="195">
        <f t="shared" si="34"/>
        <v>0</v>
      </c>
      <c r="BF187" s="195">
        <f t="shared" si="35"/>
        <v>0</v>
      </c>
      <c r="BG187" s="195">
        <f t="shared" si="36"/>
        <v>0</v>
      </c>
      <c r="BH187" s="195">
        <f t="shared" si="37"/>
        <v>0</v>
      </c>
      <c r="BI187" s="195">
        <f t="shared" si="38"/>
        <v>0</v>
      </c>
      <c r="BJ187" s="96" t="s">
        <v>77</v>
      </c>
      <c r="BK187" s="195">
        <f t="shared" si="39"/>
        <v>0</v>
      </c>
      <c r="BL187" s="96" t="s">
        <v>202</v>
      </c>
      <c r="BM187" s="194" t="s">
        <v>1043</v>
      </c>
    </row>
    <row r="188" spans="1:65" s="106" customFormat="1" ht="21.75" customHeight="1">
      <c r="A188" s="103"/>
      <c r="B188" s="104"/>
      <c r="C188" s="183" t="s">
        <v>326</v>
      </c>
      <c r="D188" s="183" t="s">
        <v>140</v>
      </c>
      <c r="E188" s="184" t="s">
        <v>1044</v>
      </c>
      <c r="F188" s="185" t="s">
        <v>1045</v>
      </c>
      <c r="G188" s="186" t="s">
        <v>264</v>
      </c>
      <c r="H188" s="187">
        <v>26.64</v>
      </c>
      <c r="I188" s="80"/>
      <c r="J188" s="188">
        <f t="shared" si="30"/>
        <v>0</v>
      </c>
      <c r="K188" s="189"/>
      <c r="L188" s="104"/>
      <c r="M188" s="190" t="s">
        <v>1</v>
      </c>
      <c r="N188" s="191" t="s">
        <v>34</v>
      </c>
      <c r="O188" s="192">
        <v>0.23</v>
      </c>
      <c r="P188" s="192">
        <f t="shared" si="31"/>
        <v>6.1272</v>
      </c>
      <c r="Q188" s="192">
        <v>0.00075</v>
      </c>
      <c r="R188" s="192">
        <f t="shared" si="32"/>
        <v>0.01998</v>
      </c>
      <c r="S188" s="192">
        <v>0</v>
      </c>
      <c r="T188" s="193">
        <f t="shared" si="33"/>
        <v>0</v>
      </c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R188" s="194" t="s">
        <v>202</v>
      </c>
      <c r="AT188" s="194" t="s">
        <v>140</v>
      </c>
      <c r="AU188" s="194" t="s">
        <v>79</v>
      </c>
      <c r="AY188" s="96" t="s">
        <v>138</v>
      </c>
      <c r="BE188" s="195">
        <f t="shared" si="34"/>
        <v>0</v>
      </c>
      <c r="BF188" s="195">
        <f t="shared" si="35"/>
        <v>0</v>
      </c>
      <c r="BG188" s="195">
        <f t="shared" si="36"/>
        <v>0</v>
      </c>
      <c r="BH188" s="195">
        <f t="shared" si="37"/>
        <v>0</v>
      </c>
      <c r="BI188" s="195">
        <f t="shared" si="38"/>
        <v>0</v>
      </c>
      <c r="BJ188" s="96" t="s">
        <v>77</v>
      </c>
      <c r="BK188" s="195">
        <f t="shared" si="39"/>
        <v>0</v>
      </c>
      <c r="BL188" s="96" t="s">
        <v>202</v>
      </c>
      <c r="BM188" s="194" t="s">
        <v>1046</v>
      </c>
    </row>
    <row r="189" spans="1:65" s="106" customFormat="1" ht="33" customHeight="1">
      <c r="A189" s="103"/>
      <c r="B189" s="104"/>
      <c r="C189" s="183" t="s">
        <v>330</v>
      </c>
      <c r="D189" s="183" t="s">
        <v>140</v>
      </c>
      <c r="E189" s="184" t="s">
        <v>1047</v>
      </c>
      <c r="F189" s="185" t="s">
        <v>1048</v>
      </c>
      <c r="G189" s="186" t="s">
        <v>264</v>
      </c>
      <c r="H189" s="187">
        <v>11.55</v>
      </c>
      <c r="I189" s="80"/>
      <c r="J189" s="188">
        <f t="shared" si="30"/>
        <v>0</v>
      </c>
      <c r="K189" s="189"/>
      <c r="L189" s="104"/>
      <c r="M189" s="190" t="s">
        <v>1</v>
      </c>
      <c r="N189" s="191" t="s">
        <v>34</v>
      </c>
      <c r="O189" s="192">
        <v>0.381</v>
      </c>
      <c r="P189" s="192">
        <f t="shared" si="31"/>
        <v>4.40055</v>
      </c>
      <c r="Q189" s="192">
        <v>0.00128</v>
      </c>
      <c r="R189" s="192">
        <f t="shared" si="32"/>
        <v>0.014784000000000002</v>
      </c>
      <c r="S189" s="192">
        <v>0</v>
      </c>
      <c r="T189" s="193">
        <f t="shared" si="33"/>
        <v>0</v>
      </c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R189" s="194" t="s">
        <v>202</v>
      </c>
      <c r="AT189" s="194" t="s">
        <v>140</v>
      </c>
      <c r="AU189" s="194" t="s">
        <v>79</v>
      </c>
      <c r="AY189" s="96" t="s">
        <v>138</v>
      </c>
      <c r="BE189" s="195">
        <f t="shared" si="34"/>
        <v>0</v>
      </c>
      <c r="BF189" s="195">
        <f t="shared" si="35"/>
        <v>0</v>
      </c>
      <c r="BG189" s="195">
        <f t="shared" si="36"/>
        <v>0</v>
      </c>
      <c r="BH189" s="195">
        <f t="shared" si="37"/>
        <v>0</v>
      </c>
      <c r="BI189" s="195">
        <f t="shared" si="38"/>
        <v>0</v>
      </c>
      <c r="BJ189" s="96" t="s">
        <v>77</v>
      </c>
      <c r="BK189" s="195">
        <f t="shared" si="39"/>
        <v>0</v>
      </c>
      <c r="BL189" s="96" t="s">
        <v>202</v>
      </c>
      <c r="BM189" s="194" t="s">
        <v>1049</v>
      </c>
    </row>
    <row r="190" spans="1:65" s="106" customFormat="1" ht="33" customHeight="1">
      <c r="A190" s="103"/>
      <c r="B190" s="104"/>
      <c r="C190" s="196" t="s">
        <v>334</v>
      </c>
      <c r="D190" s="196" t="s">
        <v>193</v>
      </c>
      <c r="E190" s="197" t="s">
        <v>1050</v>
      </c>
      <c r="F190" s="198" t="s">
        <v>1051</v>
      </c>
      <c r="G190" s="199" t="s">
        <v>186</v>
      </c>
      <c r="H190" s="200">
        <v>48</v>
      </c>
      <c r="I190" s="81"/>
      <c r="J190" s="201">
        <f t="shared" si="30"/>
        <v>0</v>
      </c>
      <c r="K190" s="202"/>
      <c r="L190" s="203"/>
      <c r="M190" s="204" t="s">
        <v>1</v>
      </c>
      <c r="N190" s="205" t="s">
        <v>34</v>
      </c>
      <c r="O190" s="192">
        <v>0</v>
      </c>
      <c r="P190" s="192">
        <f t="shared" si="31"/>
        <v>0</v>
      </c>
      <c r="Q190" s="192">
        <v>0.0192</v>
      </c>
      <c r="R190" s="192">
        <f t="shared" si="32"/>
        <v>0.9216</v>
      </c>
      <c r="S190" s="192">
        <v>0</v>
      </c>
      <c r="T190" s="193">
        <f t="shared" si="33"/>
        <v>0</v>
      </c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R190" s="194" t="s">
        <v>267</v>
      </c>
      <c r="AT190" s="194" t="s">
        <v>193</v>
      </c>
      <c r="AU190" s="194" t="s">
        <v>79</v>
      </c>
      <c r="AY190" s="96" t="s">
        <v>138</v>
      </c>
      <c r="BE190" s="195">
        <f t="shared" si="34"/>
        <v>0</v>
      </c>
      <c r="BF190" s="195">
        <f t="shared" si="35"/>
        <v>0</v>
      </c>
      <c r="BG190" s="195">
        <f t="shared" si="36"/>
        <v>0</v>
      </c>
      <c r="BH190" s="195">
        <f t="shared" si="37"/>
        <v>0</v>
      </c>
      <c r="BI190" s="195">
        <f t="shared" si="38"/>
        <v>0</v>
      </c>
      <c r="BJ190" s="96" t="s">
        <v>77</v>
      </c>
      <c r="BK190" s="195">
        <f t="shared" si="39"/>
        <v>0</v>
      </c>
      <c r="BL190" s="96" t="s">
        <v>202</v>
      </c>
      <c r="BM190" s="194" t="s">
        <v>1052</v>
      </c>
    </row>
    <row r="191" spans="1:65" s="106" customFormat="1" ht="21.75" customHeight="1">
      <c r="A191" s="103"/>
      <c r="B191" s="104"/>
      <c r="C191" s="183" t="s">
        <v>338</v>
      </c>
      <c r="D191" s="183" t="s">
        <v>140</v>
      </c>
      <c r="E191" s="184" t="s">
        <v>1053</v>
      </c>
      <c r="F191" s="185" t="s">
        <v>1054</v>
      </c>
      <c r="G191" s="186" t="s">
        <v>672</v>
      </c>
      <c r="H191" s="79"/>
      <c r="I191" s="80"/>
      <c r="J191" s="188">
        <f t="shared" si="30"/>
        <v>0</v>
      </c>
      <c r="K191" s="189"/>
      <c r="L191" s="104"/>
      <c r="M191" s="190" t="s">
        <v>1</v>
      </c>
      <c r="N191" s="191" t="s">
        <v>34</v>
      </c>
      <c r="O191" s="192">
        <v>0</v>
      </c>
      <c r="P191" s="192">
        <f t="shared" si="31"/>
        <v>0</v>
      </c>
      <c r="Q191" s="192">
        <v>0</v>
      </c>
      <c r="R191" s="192">
        <f t="shared" si="32"/>
        <v>0</v>
      </c>
      <c r="S191" s="192">
        <v>0</v>
      </c>
      <c r="T191" s="193">
        <f t="shared" si="33"/>
        <v>0</v>
      </c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R191" s="194" t="s">
        <v>202</v>
      </c>
      <c r="AT191" s="194" t="s">
        <v>140</v>
      </c>
      <c r="AU191" s="194" t="s">
        <v>79</v>
      </c>
      <c r="AY191" s="96" t="s">
        <v>138</v>
      </c>
      <c r="BE191" s="195">
        <f t="shared" si="34"/>
        <v>0</v>
      </c>
      <c r="BF191" s="195">
        <f t="shared" si="35"/>
        <v>0</v>
      </c>
      <c r="BG191" s="195">
        <f t="shared" si="36"/>
        <v>0</v>
      </c>
      <c r="BH191" s="195">
        <f t="shared" si="37"/>
        <v>0</v>
      </c>
      <c r="BI191" s="195">
        <f t="shared" si="38"/>
        <v>0</v>
      </c>
      <c r="BJ191" s="96" t="s">
        <v>77</v>
      </c>
      <c r="BK191" s="195">
        <f t="shared" si="39"/>
        <v>0</v>
      </c>
      <c r="BL191" s="96" t="s">
        <v>202</v>
      </c>
      <c r="BM191" s="194" t="s">
        <v>1055</v>
      </c>
    </row>
    <row r="192" spans="2:63" s="170" customFormat="1" ht="22.9" customHeight="1">
      <c r="B192" s="171"/>
      <c r="D192" s="172" t="s">
        <v>68</v>
      </c>
      <c r="E192" s="181" t="s">
        <v>854</v>
      </c>
      <c r="F192" s="181" t="s">
        <v>855</v>
      </c>
      <c r="J192" s="182">
        <f>BK192</f>
        <v>0</v>
      </c>
      <c r="L192" s="171"/>
      <c r="M192" s="175"/>
      <c r="N192" s="176"/>
      <c r="O192" s="176"/>
      <c r="P192" s="177">
        <f>SUM(P193:P195)</f>
        <v>13.958279999999998</v>
      </c>
      <c r="Q192" s="176"/>
      <c r="R192" s="177">
        <f>SUM(R193:R195)</f>
        <v>0.010161199999999999</v>
      </c>
      <c r="S192" s="176"/>
      <c r="T192" s="178">
        <f>SUM(T193:T195)</f>
        <v>0</v>
      </c>
      <c r="AR192" s="172" t="s">
        <v>79</v>
      </c>
      <c r="AT192" s="179" t="s">
        <v>68</v>
      </c>
      <c r="AU192" s="179" t="s">
        <v>77</v>
      </c>
      <c r="AY192" s="172" t="s">
        <v>138</v>
      </c>
      <c r="BK192" s="180">
        <f>SUM(BK193:BK195)</f>
        <v>0</v>
      </c>
    </row>
    <row r="193" spans="1:65" s="106" customFormat="1" ht="21.75" customHeight="1">
      <c r="A193" s="103"/>
      <c r="B193" s="104"/>
      <c r="C193" s="183" t="s">
        <v>342</v>
      </c>
      <c r="D193" s="183" t="s">
        <v>140</v>
      </c>
      <c r="E193" s="184" t="s">
        <v>857</v>
      </c>
      <c r="F193" s="185" t="s">
        <v>858</v>
      </c>
      <c r="G193" s="186" t="s">
        <v>186</v>
      </c>
      <c r="H193" s="187">
        <v>26.74</v>
      </c>
      <c r="I193" s="80"/>
      <c r="J193" s="188">
        <f>ROUND(I193*H193,2)</f>
        <v>0</v>
      </c>
      <c r="K193" s="189"/>
      <c r="L193" s="104"/>
      <c r="M193" s="190" t="s">
        <v>1</v>
      </c>
      <c r="N193" s="191" t="s">
        <v>34</v>
      </c>
      <c r="O193" s="192">
        <v>0.184</v>
      </c>
      <c r="P193" s="192">
        <f>O193*H193</f>
        <v>4.920159999999999</v>
      </c>
      <c r="Q193" s="192">
        <v>0.00014</v>
      </c>
      <c r="R193" s="192">
        <f>Q193*H193</f>
        <v>0.0037435999999999993</v>
      </c>
      <c r="S193" s="192">
        <v>0</v>
      </c>
      <c r="T193" s="193">
        <f>S193*H193</f>
        <v>0</v>
      </c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R193" s="194" t="s">
        <v>202</v>
      </c>
      <c r="AT193" s="194" t="s">
        <v>140</v>
      </c>
      <c r="AU193" s="194" t="s">
        <v>79</v>
      </c>
      <c r="AY193" s="96" t="s">
        <v>138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96" t="s">
        <v>77</v>
      </c>
      <c r="BK193" s="195">
        <f>ROUND(I193*H193,2)</f>
        <v>0</v>
      </c>
      <c r="BL193" s="96" t="s">
        <v>202</v>
      </c>
      <c r="BM193" s="194" t="s">
        <v>1056</v>
      </c>
    </row>
    <row r="194" spans="1:65" s="106" customFormat="1" ht="21.75" customHeight="1">
      <c r="A194" s="103"/>
      <c r="B194" s="104"/>
      <c r="C194" s="183" t="s">
        <v>346</v>
      </c>
      <c r="D194" s="183" t="s">
        <v>140</v>
      </c>
      <c r="E194" s="184" t="s">
        <v>861</v>
      </c>
      <c r="F194" s="185" t="s">
        <v>862</v>
      </c>
      <c r="G194" s="186" t="s">
        <v>186</v>
      </c>
      <c r="H194" s="187">
        <v>26.74</v>
      </c>
      <c r="I194" s="80"/>
      <c r="J194" s="188">
        <f>ROUND(I194*H194,2)</f>
        <v>0</v>
      </c>
      <c r="K194" s="189"/>
      <c r="L194" s="104"/>
      <c r="M194" s="190" t="s">
        <v>1</v>
      </c>
      <c r="N194" s="191" t="s">
        <v>34</v>
      </c>
      <c r="O194" s="192">
        <v>0.166</v>
      </c>
      <c r="P194" s="192">
        <f>O194*H194</f>
        <v>4.43884</v>
      </c>
      <c r="Q194" s="192">
        <v>0.00012</v>
      </c>
      <c r="R194" s="192">
        <f>Q194*H194</f>
        <v>0.0032088</v>
      </c>
      <c r="S194" s="192">
        <v>0</v>
      </c>
      <c r="T194" s="193">
        <f>S194*H194</f>
        <v>0</v>
      </c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R194" s="194" t="s">
        <v>202</v>
      </c>
      <c r="AT194" s="194" t="s">
        <v>140</v>
      </c>
      <c r="AU194" s="194" t="s">
        <v>79</v>
      </c>
      <c r="AY194" s="96" t="s">
        <v>138</v>
      </c>
      <c r="BE194" s="195">
        <f>IF(N194="základní",J194,0)</f>
        <v>0</v>
      </c>
      <c r="BF194" s="195">
        <f>IF(N194="snížená",J194,0)</f>
        <v>0</v>
      </c>
      <c r="BG194" s="195">
        <f>IF(N194="zákl. přenesená",J194,0)</f>
        <v>0</v>
      </c>
      <c r="BH194" s="195">
        <f>IF(N194="sníž. přenesená",J194,0)</f>
        <v>0</v>
      </c>
      <c r="BI194" s="195">
        <f>IF(N194="nulová",J194,0)</f>
        <v>0</v>
      </c>
      <c r="BJ194" s="96" t="s">
        <v>77</v>
      </c>
      <c r="BK194" s="195">
        <f>ROUND(I194*H194,2)</f>
        <v>0</v>
      </c>
      <c r="BL194" s="96" t="s">
        <v>202</v>
      </c>
      <c r="BM194" s="194" t="s">
        <v>1057</v>
      </c>
    </row>
    <row r="195" spans="1:65" s="106" customFormat="1" ht="21.75" customHeight="1">
      <c r="A195" s="103"/>
      <c r="B195" s="104"/>
      <c r="C195" s="183" t="s">
        <v>351</v>
      </c>
      <c r="D195" s="183" t="s">
        <v>140</v>
      </c>
      <c r="E195" s="184" t="s">
        <v>865</v>
      </c>
      <c r="F195" s="185" t="s">
        <v>866</v>
      </c>
      <c r="G195" s="186" t="s">
        <v>186</v>
      </c>
      <c r="H195" s="187">
        <v>26.74</v>
      </c>
      <c r="I195" s="80"/>
      <c r="J195" s="188">
        <f>ROUND(I195*H195,2)</f>
        <v>0</v>
      </c>
      <c r="K195" s="189"/>
      <c r="L195" s="104"/>
      <c r="M195" s="190" t="s">
        <v>1</v>
      </c>
      <c r="N195" s="191" t="s">
        <v>34</v>
      </c>
      <c r="O195" s="192">
        <v>0.172</v>
      </c>
      <c r="P195" s="192">
        <f>O195*H195</f>
        <v>4.599279999999999</v>
      </c>
      <c r="Q195" s="192">
        <v>0.00012</v>
      </c>
      <c r="R195" s="192">
        <f>Q195*H195</f>
        <v>0.0032088</v>
      </c>
      <c r="S195" s="192">
        <v>0</v>
      </c>
      <c r="T195" s="193">
        <f>S195*H195</f>
        <v>0</v>
      </c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R195" s="194" t="s">
        <v>202</v>
      </c>
      <c r="AT195" s="194" t="s">
        <v>140</v>
      </c>
      <c r="AU195" s="194" t="s">
        <v>79</v>
      </c>
      <c r="AY195" s="96" t="s">
        <v>138</v>
      </c>
      <c r="BE195" s="195">
        <f>IF(N195="základní",J195,0)</f>
        <v>0</v>
      </c>
      <c r="BF195" s="195">
        <f>IF(N195="snížená",J195,0)</f>
        <v>0</v>
      </c>
      <c r="BG195" s="195">
        <f>IF(N195="zákl. přenesená",J195,0)</f>
        <v>0</v>
      </c>
      <c r="BH195" s="195">
        <f>IF(N195="sníž. přenesená",J195,0)</f>
        <v>0</v>
      </c>
      <c r="BI195" s="195">
        <f>IF(N195="nulová",J195,0)</f>
        <v>0</v>
      </c>
      <c r="BJ195" s="96" t="s">
        <v>77</v>
      </c>
      <c r="BK195" s="195">
        <f>ROUND(I195*H195,2)</f>
        <v>0</v>
      </c>
      <c r="BL195" s="96" t="s">
        <v>202</v>
      </c>
      <c r="BM195" s="194" t="s">
        <v>1058</v>
      </c>
    </row>
    <row r="196" spans="2:63" s="170" customFormat="1" ht="25.9" customHeight="1">
      <c r="B196" s="171"/>
      <c r="D196" s="172" t="s">
        <v>68</v>
      </c>
      <c r="E196" s="173" t="s">
        <v>901</v>
      </c>
      <c r="F196" s="173" t="s">
        <v>902</v>
      </c>
      <c r="J196" s="174">
        <f>BK196</f>
        <v>0</v>
      </c>
      <c r="L196" s="171"/>
      <c r="M196" s="175"/>
      <c r="N196" s="176"/>
      <c r="O196" s="176"/>
      <c r="P196" s="177">
        <f>SUM(P197:P203)</f>
        <v>0</v>
      </c>
      <c r="Q196" s="176"/>
      <c r="R196" s="177">
        <f>SUM(R197:R203)</f>
        <v>0</v>
      </c>
      <c r="S196" s="176"/>
      <c r="T196" s="178">
        <f>SUM(T197:T203)</f>
        <v>0</v>
      </c>
      <c r="AR196" s="172" t="s">
        <v>156</v>
      </c>
      <c r="AT196" s="179" t="s">
        <v>68</v>
      </c>
      <c r="AU196" s="179" t="s">
        <v>69</v>
      </c>
      <c r="AY196" s="172" t="s">
        <v>138</v>
      </c>
      <c r="BK196" s="180">
        <f>SUM(BK197:BK203)</f>
        <v>0</v>
      </c>
    </row>
    <row r="197" spans="1:65" s="106" customFormat="1" ht="16.5" customHeight="1">
      <c r="A197" s="103"/>
      <c r="B197" s="104"/>
      <c r="C197" s="183" t="s">
        <v>355</v>
      </c>
      <c r="D197" s="183" t="s">
        <v>140</v>
      </c>
      <c r="E197" s="184" t="s">
        <v>904</v>
      </c>
      <c r="F197" s="185" t="s">
        <v>905</v>
      </c>
      <c r="G197" s="186" t="s">
        <v>479</v>
      </c>
      <c r="H197" s="187">
        <v>1</v>
      </c>
      <c r="I197" s="80"/>
      <c r="J197" s="188">
        <f aca="true" t="shared" si="40" ref="J197:J203">ROUND(I197*H197,2)</f>
        <v>0</v>
      </c>
      <c r="K197" s="189"/>
      <c r="L197" s="104"/>
      <c r="M197" s="190" t="s">
        <v>1</v>
      </c>
      <c r="N197" s="191" t="s">
        <v>34</v>
      </c>
      <c r="O197" s="192">
        <v>0</v>
      </c>
      <c r="P197" s="192">
        <f aca="true" t="shared" si="41" ref="P197:P203">O197*H197</f>
        <v>0</v>
      </c>
      <c r="Q197" s="192">
        <v>0</v>
      </c>
      <c r="R197" s="192">
        <f aca="true" t="shared" si="42" ref="R197:R203">Q197*H197</f>
        <v>0</v>
      </c>
      <c r="S197" s="192">
        <v>0</v>
      </c>
      <c r="T197" s="193">
        <f aca="true" t="shared" si="43" ref="T197:T203">S197*H197</f>
        <v>0</v>
      </c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R197" s="194" t="s">
        <v>906</v>
      </c>
      <c r="AT197" s="194" t="s">
        <v>140</v>
      </c>
      <c r="AU197" s="194" t="s">
        <v>77</v>
      </c>
      <c r="AY197" s="96" t="s">
        <v>138</v>
      </c>
      <c r="BE197" s="195">
        <f aca="true" t="shared" si="44" ref="BE197:BE203">IF(N197="základní",J197,0)</f>
        <v>0</v>
      </c>
      <c r="BF197" s="195">
        <f aca="true" t="shared" si="45" ref="BF197:BF203">IF(N197="snížená",J197,0)</f>
        <v>0</v>
      </c>
      <c r="BG197" s="195">
        <f aca="true" t="shared" si="46" ref="BG197:BG203">IF(N197="zákl. přenesená",J197,0)</f>
        <v>0</v>
      </c>
      <c r="BH197" s="195">
        <f aca="true" t="shared" si="47" ref="BH197:BH203">IF(N197="sníž. přenesená",J197,0)</f>
        <v>0</v>
      </c>
      <c r="BI197" s="195">
        <f aca="true" t="shared" si="48" ref="BI197:BI203">IF(N197="nulová",J197,0)</f>
        <v>0</v>
      </c>
      <c r="BJ197" s="96" t="s">
        <v>77</v>
      </c>
      <c r="BK197" s="195">
        <f aca="true" t="shared" si="49" ref="BK197:BK203">ROUND(I197*H197,2)</f>
        <v>0</v>
      </c>
      <c r="BL197" s="96" t="s">
        <v>906</v>
      </c>
      <c r="BM197" s="194" t="s">
        <v>1059</v>
      </c>
    </row>
    <row r="198" spans="1:65" s="106" customFormat="1" ht="16.5" customHeight="1">
      <c r="A198" s="103"/>
      <c r="B198" s="104"/>
      <c r="C198" s="183" t="s">
        <v>359</v>
      </c>
      <c r="D198" s="183" t="s">
        <v>140</v>
      </c>
      <c r="E198" s="184" t="s">
        <v>909</v>
      </c>
      <c r="F198" s="185" t="s">
        <v>910</v>
      </c>
      <c r="G198" s="186" t="s">
        <v>479</v>
      </c>
      <c r="H198" s="187">
        <v>1</v>
      </c>
      <c r="I198" s="80"/>
      <c r="J198" s="188">
        <f t="shared" si="40"/>
        <v>0</v>
      </c>
      <c r="K198" s="189"/>
      <c r="L198" s="104"/>
      <c r="M198" s="190" t="s">
        <v>1</v>
      </c>
      <c r="N198" s="191" t="s">
        <v>34</v>
      </c>
      <c r="O198" s="192">
        <v>0</v>
      </c>
      <c r="P198" s="192">
        <f t="shared" si="41"/>
        <v>0</v>
      </c>
      <c r="Q198" s="192">
        <v>0</v>
      </c>
      <c r="R198" s="192">
        <f t="shared" si="42"/>
        <v>0</v>
      </c>
      <c r="S198" s="192">
        <v>0</v>
      </c>
      <c r="T198" s="193">
        <f t="shared" si="43"/>
        <v>0</v>
      </c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R198" s="194" t="s">
        <v>906</v>
      </c>
      <c r="AT198" s="194" t="s">
        <v>140</v>
      </c>
      <c r="AU198" s="194" t="s">
        <v>77</v>
      </c>
      <c r="AY198" s="96" t="s">
        <v>138</v>
      </c>
      <c r="BE198" s="195">
        <f t="shared" si="44"/>
        <v>0</v>
      </c>
      <c r="BF198" s="195">
        <f t="shared" si="45"/>
        <v>0</v>
      </c>
      <c r="BG198" s="195">
        <f t="shared" si="46"/>
        <v>0</v>
      </c>
      <c r="BH198" s="195">
        <f t="shared" si="47"/>
        <v>0</v>
      </c>
      <c r="BI198" s="195">
        <f t="shared" si="48"/>
        <v>0</v>
      </c>
      <c r="BJ198" s="96" t="s">
        <v>77</v>
      </c>
      <c r="BK198" s="195">
        <f t="shared" si="49"/>
        <v>0</v>
      </c>
      <c r="BL198" s="96" t="s">
        <v>906</v>
      </c>
      <c r="BM198" s="194" t="s">
        <v>1060</v>
      </c>
    </row>
    <row r="199" spans="1:65" s="106" customFormat="1" ht="21.75" customHeight="1">
      <c r="A199" s="103"/>
      <c r="B199" s="104"/>
      <c r="C199" s="183" t="s">
        <v>363</v>
      </c>
      <c r="D199" s="183" t="s">
        <v>140</v>
      </c>
      <c r="E199" s="184" t="s">
        <v>913</v>
      </c>
      <c r="F199" s="185" t="s">
        <v>914</v>
      </c>
      <c r="G199" s="186" t="s">
        <v>479</v>
      </c>
      <c r="H199" s="187">
        <v>1</v>
      </c>
      <c r="I199" s="80"/>
      <c r="J199" s="188">
        <f t="shared" si="40"/>
        <v>0</v>
      </c>
      <c r="K199" s="189"/>
      <c r="L199" s="104"/>
      <c r="M199" s="190" t="s">
        <v>1</v>
      </c>
      <c r="N199" s="191" t="s">
        <v>34</v>
      </c>
      <c r="O199" s="192">
        <v>0</v>
      </c>
      <c r="P199" s="192">
        <f t="shared" si="41"/>
        <v>0</v>
      </c>
      <c r="Q199" s="192">
        <v>0</v>
      </c>
      <c r="R199" s="192">
        <f t="shared" si="42"/>
        <v>0</v>
      </c>
      <c r="S199" s="192">
        <v>0</v>
      </c>
      <c r="T199" s="193">
        <f t="shared" si="43"/>
        <v>0</v>
      </c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R199" s="194" t="s">
        <v>906</v>
      </c>
      <c r="AT199" s="194" t="s">
        <v>140</v>
      </c>
      <c r="AU199" s="194" t="s">
        <v>77</v>
      </c>
      <c r="AY199" s="96" t="s">
        <v>138</v>
      </c>
      <c r="BE199" s="195">
        <f t="shared" si="44"/>
        <v>0</v>
      </c>
      <c r="BF199" s="195">
        <f t="shared" si="45"/>
        <v>0</v>
      </c>
      <c r="BG199" s="195">
        <f t="shared" si="46"/>
        <v>0</v>
      </c>
      <c r="BH199" s="195">
        <f t="shared" si="47"/>
        <v>0</v>
      </c>
      <c r="BI199" s="195">
        <f t="shared" si="48"/>
        <v>0</v>
      </c>
      <c r="BJ199" s="96" t="s">
        <v>77</v>
      </c>
      <c r="BK199" s="195">
        <f t="shared" si="49"/>
        <v>0</v>
      </c>
      <c r="BL199" s="96" t="s">
        <v>906</v>
      </c>
      <c r="BM199" s="194" t="s">
        <v>1061</v>
      </c>
    </row>
    <row r="200" spans="1:65" s="106" customFormat="1" ht="16.5" customHeight="1">
      <c r="A200" s="103"/>
      <c r="B200" s="104"/>
      <c r="C200" s="183" t="s">
        <v>367</v>
      </c>
      <c r="D200" s="183" t="s">
        <v>140</v>
      </c>
      <c r="E200" s="184" t="s">
        <v>917</v>
      </c>
      <c r="F200" s="185" t="s">
        <v>918</v>
      </c>
      <c r="G200" s="186" t="s">
        <v>479</v>
      </c>
      <c r="H200" s="187">
        <v>1</v>
      </c>
      <c r="I200" s="80"/>
      <c r="J200" s="188">
        <f t="shared" si="40"/>
        <v>0</v>
      </c>
      <c r="K200" s="189"/>
      <c r="L200" s="104"/>
      <c r="M200" s="190" t="s">
        <v>1</v>
      </c>
      <c r="N200" s="191" t="s">
        <v>34</v>
      </c>
      <c r="O200" s="192">
        <v>0</v>
      </c>
      <c r="P200" s="192">
        <f t="shared" si="41"/>
        <v>0</v>
      </c>
      <c r="Q200" s="192">
        <v>0</v>
      </c>
      <c r="R200" s="192">
        <f t="shared" si="42"/>
        <v>0</v>
      </c>
      <c r="S200" s="192">
        <v>0</v>
      </c>
      <c r="T200" s="193">
        <f t="shared" si="43"/>
        <v>0</v>
      </c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R200" s="194" t="s">
        <v>906</v>
      </c>
      <c r="AT200" s="194" t="s">
        <v>140</v>
      </c>
      <c r="AU200" s="194" t="s">
        <v>77</v>
      </c>
      <c r="AY200" s="96" t="s">
        <v>138</v>
      </c>
      <c r="BE200" s="195">
        <f t="shared" si="44"/>
        <v>0</v>
      </c>
      <c r="BF200" s="195">
        <f t="shared" si="45"/>
        <v>0</v>
      </c>
      <c r="BG200" s="195">
        <f t="shared" si="46"/>
        <v>0</v>
      </c>
      <c r="BH200" s="195">
        <f t="shared" si="47"/>
        <v>0</v>
      </c>
      <c r="BI200" s="195">
        <f t="shared" si="48"/>
        <v>0</v>
      </c>
      <c r="BJ200" s="96" t="s">
        <v>77</v>
      </c>
      <c r="BK200" s="195">
        <f t="shared" si="49"/>
        <v>0</v>
      </c>
      <c r="BL200" s="96" t="s">
        <v>906</v>
      </c>
      <c r="BM200" s="194" t="s">
        <v>1062</v>
      </c>
    </row>
    <row r="201" spans="1:65" s="106" customFormat="1" ht="16.5" customHeight="1">
      <c r="A201" s="103"/>
      <c r="B201" s="104"/>
      <c r="C201" s="183" t="s">
        <v>371</v>
      </c>
      <c r="D201" s="183" t="s">
        <v>140</v>
      </c>
      <c r="E201" s="184" t="s">
        <v>921</v>
      </c>
      <c r="F201" s="185" t="s">
        <v>922</v>
      </c>
      <c r="G201" s="186" t="s">
        <v>479</v>
      </c>
      <c r="H201" s="187">
        <v>1</v>
      </c>
      <c r="I201" s="80"/>
      <c r="J201" s="188">
        <f t="shared" si="40"/>
        <v>0</v>
      </c>
      <c r="K201" s="189"/>
      <c r="L201" s="104"/>
      <c r="M201" s="190" t="s">
        <v>1</v>
      </c>
      <c r="N201" s="191" t="s">
        <v>34</v>
      </c>
      <c r="O201" s="192">
        <v>0</v>
      </c>
      <c r="P201" s="192">
        <f t="shared" si="41"/>
        <v>0</v>
      </c>
      <c r="Q201" s="192">
        <v>0</v>
      </c>
      <c r="R201" s="192">
        <f t="shared" si="42"/>
        <v>0</v>
      </c>
      <c r="S201" s="192">
        <v>0</v>
      </c>
      <c r="T201" s="193">
        <f t="shared" si="43"/>
        <v>0</v>
      </c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R201" s="194" t="s">
        <v>906</v>
      </c>
      <c r="AT201" s="194" t="s">
        <v>140</v>
      </c>
      <c r="AU201" s="194" t="s">
        <v>77</v>
      </c>
      <c r="AY201" s="96" t="s">
        <v>138</v>
      </c>
      <c r="BE201" s="195">
        <f t="shared" si="44"/>
        <v>0</v>
      </c>
      <c r="BF201" s="195">
        <f t="shared" si="45"/>
        <v>0</v>
      </c>
      <c r="BG201" s="195">
        <f t="shared" si="46"/>
        <v>0</v>
      </c>
      <c r="BH201" s="195">
        <f t="shared" si="47"/>
        <v>0</v>
      </c>
      <c r="BI201" s="195">
        <f t="shared" si="48"/>
        <v>0</v>
      </c>
      <c r="BJ201" s="96" t="s">
        <v>77</v>
      </c>
      <c r="BK201" s="195">
        <f t="shared" si="49"/>
        <v>0</v>
      </c>
      <c r="BL201" s="96" t="s">
        <v>906</v>
      </c>
      <c r="BM201" s="194" t="s">
        <v>1063</v>
      </c>
    </row>
    <row r="202" spans="1:65" s="106" customFormat="1" ht="16.5" customHeight="1">
      <c r="A202" s="103"/>
      <c r="B202" s="104"/>
      <c r="C202" s="183" t="s">
        <v>375</v>
      </c>
      <c r="D202" s="183" t="s">
        <v>140</v>
      </c>
      <c r="E202" s="184" t="s">
        <v>925</v>
      </c>
      <c r="F202" s="185" t="s">
        <v>926</v>
      </c>
      <c r="G202" s="186" t="s">
        <v>479</v>
      </c>
      <c r="H202" s="187">
        <v>1</v>
      </c>
      <c r="I202" s="80"/>
      <c r="J202" s="188">
        <f t="shared" si="40"/>
        <v>0</v>
      </c>
      <c r="K202" s="189"/>
      <c r="L202" s="104"/>
      <c r="M202" s="190" t="s">
        <v>1</v>
      </c>
      <c r="N202" s="191" t="s">
        <v>34</v>
      </c>
      <c r="O202" s="192">
        <v>0</v>
      </c>
      <c r="P202" s="192">
        <f t="shared" si="41"/>
        <v>0</v>
      </c>
      <c r="Q202" s="192">
        <v>0</v>
      </c>
      <c r="R202" s="192">
        <f t="shared" si="42"/>
        <v>0</v>
      </c>
      <c r="S202" s="192">
        <v>0</v>
      </c>
      <c r="T202" s="193">
        <f t="shared" si="43"/>
        <v>0</v>
      </c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R202" s="194" t="s">
        <v>906</v>
      </c>
      <c r="AT202" s="194" t="s">
        <v>140</v>
      </c>
      <c r="AU202" s="194" t="s">
        <v>77</v>
      </c>
      <c r="AY202" s="96" t="s">
        <v>138</v>
      </c>
      <c r="BE202" s="195">
        <f t="shared" si="44"/>
        <v>0</v>
      </c>
      <c r="BF202" s="195">
        <f t="shared" si="45"/>
        <v>0</v>
      </c>
      <c r="BG202" s="195">
        <f t="shared" si="46"/>
        <v>0</v>
      </c>
      <c r="BH202" s="195">
        <f t="shared" si="47"/>
        <v>0</v>
      </c>
      <c r="BI202" s="195">
        <f t="shared" si="48"/>
        <v>0</v>
      </c>
      <c r="BJ202" s="96" t="s">
        <v>77</v>
      </c>
      <c r="BK202" s="195">
        <f t="shared" si="49"/>
        <v>0</v>
      </c>
      <c r="BL202" s="96" t="s">
        <v>906</v>
      </c>
      <c r="BM202" s="194" t="s">
        <v>1064</v>
      </c>
    </row>
    <row r="203" spans="1:65" s="106" customFormat="1" ht="16.5" customHeight="1">
      <c r="A203" s="103"/>
      <c r="B203" s="104"/>
      <c r="C203" s="183" t="s">
        <v>379</v>
      </c>
      <c r="D203" s="183" t="s">
        <v>140</v>
      </c>
      <c r="E203" s="184" t="s">
        <v>929</v>
      </c>
      <c r="F203" s="185" t="s">
        <v>930</v>
      </c>
      <c r="G203" s="186" t="s">
        <v>479</v>
      </c>
      <c r="H203" s="187">
        <v>1</v>
      </c>
      <c r="I203" s="80"/>
      <c r="J203" s="188">
        <f t="shared" si="40"/>
        <v>0</v>
      </c>
      <c r="K203" s="189"/>
      <c r="L203" s="104"/>
      <c r="M203" s="206" t="s">
        <v>1</v>
      </c>
      <c r="N203" s="207" t="s">
        <v>34</v>
      </c>
      <c r="O203" s="208">
        <v>0</v>
      </c>
      <c r="P203" s="208">
        <f t="shared" si="41"/>
        <v>0</v>
      </c>
      <c r="Q203" s="208">
        <v>0</v>
      </c>
      <c r="R203" s="208">
        <f t="shared" si="42"/>
        <v>0</v>
      </c>
      <c r="S203" s="208">
        <v>0</v>
      </c>
      <c r="T203" s="209">
        <f t="shared" si="43"/>
        <v>0</v>
      </c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R203" s="194" t="s">
        <v>906</v>
      </c>
      <c r="AT203" s="194" t="s">
        <v>140</v>
      </c>
      <c r="AU203" s="194" t="s">
        <v>77</v>
      </c>
      <c r="AY203" s="96" t="s">
        <v>138</v>
      </c>
      <c r="BE203" s="195">
        <f t="shared" si="44"/>
        <v>0</v>
      </c>
      <c r="BF203" s="195">
        <f t="shared" si="45"/>
        <v>0</v>
      </c>
      <c r="BG203" s="195">
        <f t="shared" si="46"/>
        <v>0</v>
      </c>
      <c r="BH203" s="195">
        <f t="shared" si="47"/>
        <v>0</v>
      </c>
      <c r="BI203" s="195">
        <f t="shared" si="48"/>
        <v>0</v>
      </c>
      <c r="BJ203" s="96" t="s">
        <v>77</v>
      </c>
      <c r="BK203" s="195">
        <f t="shared" si="49"/>
        <v>0</v>
      </c>
      <c r="BL203" s="96" t="s">
        <v>906</v>
      </c>
      <c r="BM203" s="194" t="s">
        <v>1065</v>
      </c>
    </row>
    <row r="204" spans="1:31" s="106" customFormat="1" ht="6.95" customHeight="1">
      <c r="A204" s="103"/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04"/>
      <c r="M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</row>
  </sheetData>
  <sheetProtection algorithmName="SHA-512" hashValue="pmva4RME4gTvJ9GU15hTxQ4TX1MtiIpGoykKG22Y/ccPpOTBnTwS34/g1rO0VrAvpKriRl/AMqpTkt7JBa9RMQ==" saltValue="BuAqeqcgIn5pXaKoVnKuYw==" spinCount="100000" sheet="1" objects="1" scenarios="1"/>
  <autoFilter ref="C129:K203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13">
      <selection activeCell="I1" sqref="I1"/>
    </sheetView>
  </sheetViews>
  <sheetFormatPr defaultColWidth="9.140625" defaultRowHeight="12"/>
  <cols>
    <col min="1" max="1" width="8.28125" style="78" customWidth="1"/>
    <col min="2" max="2" width="1.7109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00390625" style="78" customWidth="1"/>
    <col min="8" max="8" width="11.421875" style="78" customWidth="1"/>
    <col min="9" max="10" width="20.140625" style="78" customWidth="1"/>
    <col min="11" max="11" width="20.140625" style="78" hidden="1" customWidth="1"/>
    <col min="12" max="12" width="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/>
    <row r="2" spans="12:46" ht="36.95" customHeight="1">
      <c r="L2" s="257" t="s">
        <v>5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96" t="s">
        <v>88</v>
      </c>
    </row>
    <row r="3" spans="2:46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99"/>
      <c r="AT3" s="96" t="s">
        <v>79</v>
      </c>
    </row>
    <row r="4" spans="2:46" ht="24.95" customHeight="1">
      <c r="B4" s="99"/>
      <c r="D4" s="100" t="s">
        <v>92</v>
      </c>
      <c r="L4" s="99"/>
      <c r="M4" s="101" t="s">
        <v>10</v>
      </c>
      <c r="AT4" s="96" t="s">
        <v>3</v>
      </c>
    </row>
    <row r="5" spans="2:12" ht="6.95" customHeight="1">
      <c r="B5" s="99"/>
      <c r="L5" s="99"/>
    </row>
    <row r="6" spans="2:12" ht="12" customHeight="1">
      <c r="B6" s="99"/>
      <c r="D6" s="102" t="s">
        <v>14</v>
      </c>
      <c r="L6" s="99"/>
    </row>
    <row r="7" spans="2:12" ht="16.5" customHeight="1">
      <c r="B7" s="99"/>
      <c r="E7" s="255" t="str">
        <f>'Rekapitulace stavby'!K6</f>
        <v>ZŠ Dukelská, Benešov - přístavba výtahu</v>
      </c>
      <c r="F7" s="256"/>
      <c r="G7" s="256"/>
      <c r="H7" s="256"/>
      <c r="L7" s="99"/>
    </row>
    <row r="8" spans="1:31" s="106" customFormat="1" ht="12" customHeight="1">
      <c r="A8" s="103"/>
      <c r="B8" s="104"/>
      <c r="C8" s="103"/>
      <c r="D8" s="102" t="s">
        <v>93</v>
      </c>
      <c r="E8" s="103"/>
      <c r="F8" s="103"/>
      <c r="G8" s="103"/>
      <c r="H8" s="103"/>
      <c r="I8" s="103"/>
      <c r="J8" s="103"/>
      <c r="K8" s="103"/>
      <c r="L8" s="105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</row>
    <row r="9" spans="1:31" s="106" customFormat="1" ht="16.5" customHeight="1">
      <c r="A9" s="103"/>
      <c r="B9" s="104"/>
      <c r="C9" s="103"/>
      <c r="D9" s="103"/>
      <c r="E9" s="253" t="s">
        <v>1066</v>
      </c>
      <c r="F9" s="254"/>
      <c r="G9" s="254"/>
      <c r="H9" s="254"/>
      <c r="I9" s="103"/>
      <c r="J9" s="103"/>
      <c r="K9" s="103"/>
      <c r="L9" s="105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</row>
    <row r="10" spans="1:31" s="106" customFormat="1" ht="12">
      <c r="A10" s="103"/>
      <c r="B10" s="104"/>
      <c r="C10" s="103"/>
      <c r="D10" s="103"/>
      <c r="E10" s="103"/>
      <c r="F10" s="103"/>
      <c r="G10" s="103"/>
      <c r="H10" s="103"/>
      <c r="I10" s="103"/>
      <c r="J10" s="103"/>
      <c r="K10" s="103"/>
      <c r="L10" s="105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</row>
    <row r="11" spans="1:31" s="106" customFormat="1" ht="12" customHeight="1">
      <c r="A11" s="103"/>
      <c r="B11" s="104"/>
      <c r="C11" s="103"/>
      <c r="D11" s="102" t="s">
        <v>16</v>
      </c>
      <c r="E11" s="103"/>
      <c r="F11" s="107" t="s">
        <v>1</v>
      </c>
      <c r="G11" s="103"/>
      <c r="H11" s="103"/>
      <c r="I11" s="102" t="s">
        <v>17</v>
      </c>
      <c r="J11" s="107" t="s">
        <v>1</v>
      </c>
      <c r="K11" s="103"/>
      <c r="L11" s="105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</row>
    <row r="12" spans="1:31" s="106" customFormat="1" ht="12" customHeight="1">
      <c r="A12" s="103"/>
      <c r="B12" s="104"/>
      <c r="C12" s="103"/>
      <c r="D12" s="102" t="s">
        <v>18</v>
      </c>
      <c r="E12" s="103"/>
      <c r="F12" s="107" t="s">
        <v>19</v>
      </c>
      <c r="G12" s="103"/>
      <c r="H12" s="103"/>
      <c r="I12" s="102" t="s">
        <v>20</v>
      </c>
      <c r="J12" s="108">
        <f>'Rekapitulace stavby'!AN8</f>
        <v>43941</v>
      </c>
      <c r="K12" s="103"/>
      <c r="L12" s="105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</row>
    <row r="13" spans="1:31" s="106" customFormat="1" ht="10.9" customHeight="1">
      <c r="A13" s="103"/>
      <c r="B13" s="104"/>
      <c r="C13" s="103"/>
      <c r="D13" s="103"/>
      <c r="E13" s="103"/>
      <c r="F13" s="103"/>
      <c r="G13" s="103"/>
      <c r="H13" s="103"/>
      <c r="I13" s="103"/>
      <c r="J13" s="103"/>
      <c r="K13" s="103"/>
      <c r="L13" s="105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</row>
    <row r="14" spans="1:31" s="106" customFormat="1" ht="12" customHeight="1">
      <c r="A14" s="103"/>
      <c r="B14" s="104"/>
      <c r="C14" s="103"/>
      <c r="D14" s="102" t="s">
        <v>21</v>
      </c>
      <c r="E14" s="103"/>
      <c r="F14" s="103"/>
      <c r="G14" s="103"/>
      <c r="H14" s="103"/>
      <c r="I14" s="102" t="s">
        <v>22</v>
      </c>
      <c r="J14" s="107" t="str">
        <f>IF('Rekapitulace stavby'!AN10="","",'Rekapitulace stavby'!AN10)</f>
        <v/>
      </c>
      <c r="K14" s="103"/>
      <c r="L14" s="105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</row>
    <row r="15" spans="1:31" s="106" customFormat="1" ht="18" customHeight="1">
      <c r="A15" s="103"/>
      <c r="B15" s="104"/>
      <c r="C15" s="103"/>
      <c r="D15" s="103"/>
      <c r="E15" s="107" t="str">
        <f>IF('Rekapitulace stavby'!E11="","",'Rekapitulace stavby'!E11)</f>
        <v xml:space="preserve"> </v>
      </c>
      <c r="F15" s="103"/>
      <c r="G15" s="103"/>
      <c r="H15" s="103"/>
      <c r="I15" s="102" t="s">
        <v>23</v>
      </c>
      <c r="J15" s="107" t="str">
        <f>IF('Rekapitulace stavby'!AN11="","",'Rekapitulace stavby'!AN11)</f>
        <v/>
      </c>
      <c r="K15" s="103"/>
      <c r="L15" s="105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</row>
    <row r="16" spans="1:31" s="106" customFormat="1" ht="6.95" customHeight="1">
      <c r="A16" s="103"/>
      <c r="B16" s="104"/>
      <c r="C16" s="103"/>
      <c r="D16" s="103"/>
      <c r="E16" s="103"/>
      <c r="F16" s="103"/>
      <c r="G16" s="103"/>
      <c r="H16" s="103"/>
      <c r="I16" s="103"/>
      <c r="J16" s="103"/>
      <c r="K16" s="103"/>
      <c r="L16" s="105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</row>
    <row r="17" spans="1:31" s="106" customFormat="1" ht="12" customHeight="1">
      <c r="A17" s="103"/>
      <c r="B17" s="104"/>
      <c r="C17" s="103"/>
      <c r="D17" s="102" t="s">
        <v>24</v>
      </c>
      <c r="E17" s="103"/>
      <c r="F17" s="103"/>
      <c r="G17" s="103"/>
      <c r="H17" s="103"/>
      <c r="I17" s="102" t="s">
        <v>22</v>
      </c>
      <c r="J17" s="107" t="str">
        <f>'Rekapitulace stavby'!AN13</f>
        <v/>
      </c>
      <c r="K17" s="103"/>
      <c r="L17" s="105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</row>
    <row r="18" spans="1:31" s="106" customFormat="1" ht="18" customHeight="1">
      <c r="A18" s="103"/>
      <c r="B18" s="104"/>
      <c r="C18" s="103"/>
      <c r="D18" s="103"/>
      <c r="E18" s="259" t="str">
        <f>'Rekapitulace stavby'!E14</f>
        <v xml:space="preserve"> </v>
      </c>
      <c r="F18" s="259"/>
      <c r="G18" s="259"/>
      <c r="H18" s="259"/>
      <c r="I18" s="102" t="s">
        <v>23</v>
      </c>
      <c r="J18" s="107" t="str">
        <f>'Rekapitulace stavby'!AN14</f>
        <v/>
      </c>
      <c r="K18" s="103"/>
      <c r="L18" s="105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</row>
    <row r="19" spans="1:31" s="106" customFormat="1" ht="6.95" customHeight="1">
      <c r="A19" s="103"/>
      <c r="B19" s="104"/>
      <c r="C19" s="103"/>
      <c r="D19" s="103"/>
      <c r="E19" s="103"/>
      <c r="F19" s="103"/>
      <c r="G19" s="103"/>
      <c r="H19" s="103"/>
      <c r="I19" s="103"/>
      <c r="J19" s="103"/>
      <c r="K19" s="103"/>
      <c r="L19" s="105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1:31" s="106" customFormat="1" ht="12" customHeight="1">
      <c r="A20" s="103"/>
      <c r="B20" s="104"/>
      <c r="C20" s="103"/>
      <c r="D20" s="102" t="s">
        <v>25</v>
      </c>
      <c r="E20" s="103"/>
      <c r="F20" s="103"/>
      <c r="G20" s="103"/>
      <c r="H20" s="103"/>
      <c r="I20" s="102" t="s">
        <v>22</v>
      </c>
      <c r="J20" s="107" t="str">
        <f>IF('Rekapitulace stavby'!AN16="","",'Rekapitulace stavby'!AN16)</f>
        <v/>
      </c>
      <c r="K20" s="103"/>
      <c r="L20" s="105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</row>
    <row r="21" spans="1:31" s="106" customFormat="1" ht="18" customHeight="1">
      <c r="A21" s="103"/>
      <c r="B21" s="104"/>
      <c r="C21" s="103"/>
      <c r="D21" s="103"/>
      <c r="E21" s="107" t="str">
        <f>IF('Rekapitulace stavby'!E17="","",'Rekapitulace stavby'!E17)</f>
        <v xml:space="preserve"> </v>
      </c>
      <c r="F21" s="103"/>
      <c r="G21" s="103"/>
      <c r="H21" s="103"/>
      <c r="I21" s="102" t="s">
        <v>23</v>
      </c>
      <c r="J21" s="107" t="str">
        <f>IF('Rekapitulace stavby'!AN17="","",'Rekapitulace stavby'!AN17)</f>
        <v/>
      </c>
      <c r="K21" s="103"/>
      <c r="L21" s="105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</row>
    <row r="22" spans="1:31" s="106" customFormat="1" ht="6.95" customHeight="1">
      <c r="A22" s="103"/>
      <c r="B22" s="104"/>
      <c r="C22" s="103"/>
      <c r="D22" s="103"/>
      <c r="E22" s="103"/>
      <c r="F22" s="103"/>
      <c r="G22" s="103"/>
      <c r="H22" s="103"/>
      <c r="I22" s="103"/>
      <c r="J22" s="103"/>
      <c r="K22" s="103"/>
      <c r="L22" s="105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</row>
    <row r="23" spans="1:31" s="106" customFormat="1" ht="12" customHeight="1">
      <c r="A23" s="103"/>
      <c r="B23" s="104"/>
      <c r="C23" s="103"/>
      <c r="D23" s="102" t="s">
        <v>27</v>
      </c>
      <c r="E23" s="103"/>
      <c r="F23" s="103"/>
      <c r="G23" s="103"/>
      <c r="H23" s="103"/>
      <c r="I23" s="102" t="s">
        <v>22</v>
      </c>
      <c r="J23" s="107" t="str">
        <f>IF('Rekapitulace stavby'!AN19="","",'Rekapitulace stavby'!AN19)</f>
        <v/>
      </c>
      <c r="K23" s="103"/>
      <c r="L23" s="105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</row>
    <row r="24" spans="1:31" s="106" customFormat="1" ht="18" customHeight="1">
      <c r="A24" s="103"/>
      <c r="B24" s="104"/>
      <c r="C24" s="103"/>
      <c r="D24" s="103"/>
      <c r="E24" s="107" t="str">
        <f>IF('Rekapitulace stavby'!E20="","",'Rekapitulace stavby'!E20)</f>
        <v xml:space="preserve"> </v>
      </c>
      <c r="F24" s="103"/>
      <c r="G24" s="103"/>
      <c r="H24" s="103"/>
      <c r="I24" s="102" t="s">
        <v>23</v>
      </c>
      <c r="J24" s="107" t="str">
        <f>IF('Rekapitulace stavby'!AN20="","",'Rekapitulace stavby'!AN20)</f>
        <v/>
      </c>
      <c r="K24" s="103"/>
      <c r="L24" s="105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</row>
    <row r="25" spans="1:31" s="106" customFormat="1" ht="6.95" customHeight="1">
      <c r="A25" s="103"/>
      <c r="B25" s="104"/>
      <c r="C25" s="103"/>
      <c r="D25" s="103"/>
      <c r="E25" s="103"/>
      <c r="F25" s="103"/>
      <c r="G25" s="103"/>
      <c r="H25" s="103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106" customFormat="1" ht="12" customHeight="1">
      <c r="A26" s="103"/>
      <c r="B26" s="104"/>
      <c r="C26" s="103"/>
      <c r="D26" s="102" t="s">
        <v>28</v>
      </c>
      <c r="E26" s="103"/>
      <c r="F26" s="103"/>
      <c r="G26" s="103"/>
      <c r="H26" s="103"/>
      <c r="I26" s="103"/>
      <c r="J26" s="103"/>
      <c r="K26" s="103"/>
      <c r="L26" s="105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</row>
    <row r="27" spans="1:31" s="112" customFormat="1" ht="16.5" customHeight="1">
      <c r="A27" s="109"/>
      <c r="B27" s="110"/>
      <c r="C27" s="109"/>
      <c r="D27" s="109"/>
      <c r="E27" s="260" t="s">
        <v>1</v>
      </c>
      <c r="F27" s="260"/>
      <c r="G27" s="260"/>
      <c r="H27" s="260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106" customFormat="1" ht="6.95" customHeight="1">
      <c r="A28" s="103"/>
      <c r="B28" s="104"/>
      <c r="C28" s="103"/>
      <c r="D28" s="103"/>
      <c r="E28" s="103"/>
      <c r="F28" s="103"/>
      <c r="G28" s="103"/>
      <c r="H28" s="103"/>
      <c r="I28" s="103"/>
      <c r="J28" s="103"/>
      <c r="K28" s="103"/>
      <c r="L28" s="105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</row>
    <row r="29" spans="1:31" s="106" customFormat="1" ht="6.95" customHeight="1">
      <c r="A29" s="103"/>
      <c r="B29" s="104"/>
      <c r="C29" s="103"/>
      <c r="D29" s="113"/>
      <c r="E29" s="113"/>
      <c r="F29" s="113"/>
      <c r="G29" s="113"/>
      <c r="H29" s="113"/>
      <c r="I29" s="113"/>
      <c r="J29" s="113"/>
      <c r="K29" s="11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106" customFormat="1" ht="25.35" customHeight="1">
      <c r="A30" s="103"/>
      <c r="B30" s="104"/>
      <c r="C30" s="103"/>
      <c r="D30" s="114" t="s">
        <v>29</v>
      </c>
      <c r="E30" s="103"/>
      <c r="F30" s="103"/>
      <c r="G30" s="103"/>
      <c r="H30" s="103"/>
      <c r="I30" s="103"/>
      <c r="J30" s="115">
        <f>ROUND(J128,2)</f>
        <v>0</v>
      </c>
      <c r="K30" s="103"/>
      <c r="L30" s="105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</row>
    <row r="31" spans="1:31" s="106" customFormat="1" ht="6.95" customHeight="1">
      <c r="A31" s="103"/>
      <c r="B31" s="104"/>
      <c r="C31" s="103"/>
      <c r="D31" s="113"/>
      <c r="E31" s="113"/>
      <c r="F31" s="113"/>
      <c r="G31" s="113"/>
      <c r="H31" s="113"/>
      <c r="I31" s="113"/>
      <c r="J31" s="113"/>
      <c r="K31" s="113"/>
      <c r="L31" s="105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</row>
    <row r="32" spans="1:31" s="106" customFormat="1" ht="14.45" customHeight="1">
      <c r="A32" s="103"/>
      <c r="B32" s="104"/>
      <c r="C32" s="103"/>
      <c r="D32" s="103"/>
      <c r="E32" s="103"/>
      <c r="F32" s="116" t="s">
        <v>31</v>
      </c>
      <c r="G32" s="103"/>
      <c r="H32" s="103"/>
      <c r="I32" s="116" t="s">
        <v>30</v>
      </c>
      <c r="J32" s="116" t="s">
        <v>32</v>
      </c>
      <c r="K32" s="103"/>
      <c r="L32" s="105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</row>
    <row r="33" spans="1:31" s="106" customFormat="1" ht="14.45" customHeight="1">
      <c r="A33" s="103"/>
      <c r="B33" s="104"/>
      <c r="C33" s="103"/>
      <c r="D33" s="117" t="s">
        <v>33</v>
      </c>
      <c r="E33" s="102" t="s">
        <v>34</v>
      </c>
      <c r="F33" s="118">
        <f>ROUND((SUM(BE128:BE174)),2)</f>
        <v>0</v>
      </c>
      <c r="G33" s="103"/>
      <c r="H33" s="103"/>
      <c r="I33" s="119">
        <v>0.21</v>
      </c>
      <c r="J33" s="118">
        <f>ROUND(((SUM(BE128:BE174))*I33),2)</f>
        <v>0</v>
      </c>
      <c r="K33" s="103"/>
      <c r="L33" s="105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</row>
    <row r="34" spans="1:31" s="106" customFormat="1" ht="14.45" customHeight="1">
      <c r="A34" s="103"/>
      <c r="B34" s="104"/>
      <c r="C34" s="103"/>
      <c r="D34" s="103"/>
      <c r="E34" s="102" t="s">
        <v>35</v>
      </c>
      <c r="F34" s="118">
        <f>ROUND((SUM(BF128:BF174)),2)</f>
        <v>0</v>
      </c>
      <c r="G34" s="103"/>
      <c r="H34" s="103"/>
      <c r="I34" s="119">
        <v>0.15</v>
      </c>
      <c r="J34" s="118">
        <f>ROUND(((SUM(BF128:BF174))*I34),2)</f>
        <v>0</v>
      </c>
      <c r="K34" s="103"/>
      <c r="L34" s="105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</row>
    <row r="35" spans="1:31" s="106" customFormat="1" ht="14.45" customHeight="1" hidden="1">
      <c r="A35" s="103"/>
      <c r="B35" s="104"/>
      <c r="C35" s="103"/>
      <c r="D35" s="103"/>
      <c r="E35" s="102" t="s">
        <v>36</v>
      </c>
      <c r="F35" s="118">
        <f>ROUND((SUM(BG128:BG174)),2)</f>
        <v>0</v>
      </c>
      <c r="G35" s="103"/>
      <c r="H35" s="103"/>
      <c r="I35" s="119">
        <v>0.21</v>
      </c>
      <c r="J35" s="118">
        <f>0</f>
        <v>0</v>
      </c>
      <c r="K35" s="103"/>
      <c r="L35" s="10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</row>
    <row r="36" spans="1:31" s="106" customFormat="1" ht="14.45" customHeight="1" hidden="1">
      <c r="A36" s="103"/>
      <c r="B36" s="104"/>
      <c r="C36" s="103"/>
      <c r="D36" s="103"/>
      <c r="E36" s="102" t="s">
        <v>37</v>
      </c>
      <c r="F36" s="118">
        <f>ROUND((SUM(BH128:BH174)),2)</f>
        <v>0</v>
      </c>
      <c r="G36" s="103"/>
      <c r="H36" s="103"/>
      <c r="I36" s="119">
        <v>0.15</v>
      </c>
      <c r="J36" s="118">
        <f>0</f>
        <v>0</v>
      </c>
      <c r="K36" s="103"/>
      <c r="L36" s="105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</row>
    <row r="37" spans="1:31" s="106" customFormat="1" ht="14.45" customHeight="1" hidden="1">
      <c r="A37" s="103"/>
      <c r="B37" s="104"/>
      <c r="C37" s="103"/>
      <c r="D37" s="103"/>
      <c r="E37" s="102" t="s">
        <v>38</v>
      </c>
      <c r="F37" s="118">
        <f>ROUND((SUM(BI128:BI174)),2)</f>
        <v>0</v>
      </c>
      <c r="G37" s="103"/>
      <c r="H37" s="103"/>
      <c r="I37" s="119">
        <v>0</v>
      </c>
      <c r="J37" s="118">
        <f>0</f>
        <v>0</v>
      </c>
      <c r="K37" s="103"/>
      <c r="L37" s="105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</row>
    <row r="38" spans="1:31" s="106" customFormat="1" ht="6.95" customHeight="1">
      <c r="A38" s="103"/>
      <c r="B38" s="104"/>
      <c r="C38" s="103"/>
      <c r="D38" s="103"/>
      <c r="E38" s="103"/>
      <c r="F38" s="103"/>
      <c r="G38" s="103"/>
      <c r="H38" s="103"/>
      <c r="I38" s="103"/>
      <c r="J38" s="103"/>
      <c r="K38" s="103"/>
      <c r="L38" s="105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</row>
    <row r="39" spans="1:31" s="106" customFormat="1" ht="25.35" customHeight="1">
      <c r="A39" s="103"/>
      <c r="B39" s="104"/>
      <c r="C39" s="120"/>
      <c r="D39" s="121" t="s">
        <v>39</v>
      </c>
      <c r="E39" s="122"/>
      <c r="F39" s="122"/>
      <c r="G39" s="123" t="s">
        <v>40</v>
      </c>
      <c r="H39" s="124" t="s">
        <v>41</v>
      </c>
      <c r="I39" s="122"/>
      <c r="J39" s="125">
        <f>SUM(J30:J37)</f>
        <v>0</v>
      </c>
      <c r="K39" s="126"/>
      <c r="L39" s="105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</row>
    <row r="40" spans="1:31" s="106" customFormat="1" ht="14.45" customHeight="1">
      <c r="A40" s="103"/>
      <c r="B40" s="104"/>
      <c r="C40" s="103"/>
      <c r="D40" s="103"/>
      <c r="E40" s="103"/>
      <c r="F40" s="103"/>
      <c r="G40" s="103"/>
      <c r="H40" s="103"/>
      <c r="I40" s="103"/>
      <c r="J40" s="103"/>
      <c r="K40" s="103"/>
      <c r="L40" s="105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</row>
    <row r="41" spans="2:12" ht="14.45" customHeight="1">
      <c r="B41" s="99"/>
      <c r="L41" s="99"/>
    </row>
    <row r="42" spans="2:12" ht="14.45" customHeight="1">
      <c r="B42" s="99"/>
      <c r="L42" s="99"/>
    </row>
    <row r="43" spans="2:12" ht="14.45" customHeight="1">
      <c r="B43" s="99"/>
      <c r="L43" s="99"/>
    </row>
    <row r="44" spans="2:12" ht="14.45" customHeight="1">
      <c r="B44" s="99"/>
      <c r="L44" s="99"/>
    </row>
    <row r="45" spans="2:12" ht="14.45" customHeight="1">
      <c r="B45" s="99"/>
      <c r="L45" s="99"/>
    </row>
    <row r="46" spans="2:12" ht="14.45" customHeight="1">
      <c r="B46" s="99"/>
      <c r="L46" s="99"/>
    </row>
    <row r="47" spans="2:12" ht="14.45" customHeight="1">
      <c r="B47" s="99"/>
      <c r="L47" s="99"/>
    </row>
    <row r="48" spans="2:12" ht="14.45" customHeight="1">
      <c r="B48" s="99"/>
      <c r="L48" s="99"/>
    </row>
    <row r="49" spans="2:12" ht="14.45" customHeight="1">
      <c r="B49" s="99"/>
      <c r="L49" s="99"/>
    </row>
    <row r="50" spans="2:12" s="106" customFormat="1" ht="14.45" customHeight="1">
      <c r="B50" s="105"/>
      <c r="D50" s="127" t="s">
        <v>42</v>
      </c>
      <c r="E50" s="128"/>
      <c r="F50" s="128"/>
      <c r="G50" s="127" t="s">
        <v>43</v>
      </c>
      <c r="H50" s="128"/>
      <c r="I50" s="128"/>
      <c r="J50" s="128"/>
      <c r="K50" s="128"/>
      <c r="L50" s="105"/>
    </row>
    <row r="51" spans="2:12" ht="12">
      <c r="B51" s="99"/>
      <c r="L51" s="99"/>
    </row>
    <row r="52" spans="2:12" ht="12">
      <c r="B52" s="99"/>
      <c r="L52" s="99"/>
    </row>
    <row r="53" spans="2:12" ht="12">
      <c r="B53" s="99"/>
      <c r="L53" s="99"/>
    </row>
    <row r="54" spans="2:12" ht="12">
      <c r="B54" s="99"/>
      <c r="L54" s="99"/>
    </row>
    <row r="55" spans="2:12" ht="12">
      <c r="B55" s="99"/>
      <c r="L55" s="99"/>
    </row>
    <row r="56" spans="2:12" ht="12">
      <c r="B56" s="99"/>
      <c r="L56" s="99"/>
    </row>
    <row r="57" spans="2:12" ht="12">
      <c r="B57" s="99"/>
      <c r="L57" s="99"/>
    </row>
    <row r="58" spans="2:12" ht="12">
      <c r="B58" s="99"/>
      <c r="L58" s="99"/>
    </row>
    <row r="59" spans="2:12" ht="12">
      <c r="B59" s="99"/>
      <c r="L59" s="99"/>
    </row>
    <row r="60" spans="2:12" ht="12">
      <c r="B60" s="99"/>
      <c r="L60" s="99"/>
    </row>
    <row r="61" spans="1:31" s="106" customFormat="1" ht="12.75">
      <c r="A61" s="103"/>
      <c r="B61" s="104"/>
      <c r="C61" s="103"/>
      <c r="D61" s="129" t="s">
        <v>44</v>
      </c>
      <c r="E61" s="130"/>
      <c r="F61" s="131" t="s">
        <v>45</v>
      </c>
      <c r="G61" s="129" t="s">
        <v>44</v>
      </c>
      <c r="H61" s="130"/>
      <c r="I61" s="130"/>
      <c r="J61" s="132" t="s">
        <v>45</v>
      </c>
      <c r="K61" s="130"/>
      <c r="L61" s="105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</row>
    <row r="62" spans="2:12" ht="12">
      <c r="B62" s="99"/>
      <c r="L62" s="99"/>
    </row>
    <row r="63" spans="2:12" ht="12">
      <c r="B63" s="99"/>
      <c r="L63" s="99"/>
    </row>
    <row r="64" spans="2:12" ht="12">
      <c r="B64" s="99"/>
      <c r="L64" s="99"/>
    </row>
    <row r="65" spans="1:31" s="106" customFormat="1" ht="12.75">
      <c r="A65" s="103"/>
      <c r="B65" s="104"/>
      <c r="C65" s="103"/>
      <c r="D65" s="127" t="s">
        <v>46</v>
      </c>
      <c r="E65" s="133"/>
      <c r="F65" s="133"/>
      <c r="G65" s="127" t="s">
        <v>47</v>
      </c>
      <c r="H65" s="133"/>
      <c r="I65" s="133"/>
      <c r="J65" s="133"/>
      <c r="K65" s="133"/>
      <c r="L65" s="105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</row>
    <row r="66" spans="2:12" ht="12">
      <c r="B66" s="99"/>
      <c r="L66" s="99"/>
    </row>
    <row r="67" spans="2:12" ht="12">
      <c r="B67" s="99"/>
      <c r="L67" s="99"/>
    </row>
    <row r="68" spans="2:12" ht="12">
      <c r="B68" s="99"/>
      <c r="L68" s="99"/>
    </row>
    <row r="69" spans="2:12" ht="12">
      <c r="B69" s="99"/>
      <c r="L69" s="99"/>
    </row>
    <row r="70" spans="2:12" ht="12">
      <c r="B70" s="99"/>
      <c r="L70" s="99"/>
    </row>
    <row r="71" spans="2:12" ht="12">
      <c r="B71" s="99"/>
      <c r="L71" s="99"/>
    </row>
    <row r="72" spans="2:12" ht="12">
      <c r="B72" s="99"/>
      <c r="L72" s="99"/>
    </row>
    <row r="73" spans="2:12" ht="12">
      <c r="B73" s="99"/>
      <c r="L73" s="99"/>
    </row>
    <row r="74" spans="2:12" ht="12">
      <c r="B74" s="99"/>
      <c r="L74" s="99"/>
    </row>
    <row r="75" spans="2:12" ht="12">
      <c r="B75" s="99"/>
      <c r="L75" s="99"/>
    </row>
    <row r="76" spans="1:31" s="106" customFormat="1" ht="12.75">
      <c r="A76" s="103"/>
      <c r="B76" s="104"/>
      <c r="C76" s="103"/>
      <c r="D76" s="129" t="s">
        <v>44</v>
      </c>
      <c r="E76" s="130"/>
      <c r="F76" s="131" t="s">
        <v>45</v>
      </c>
      <c r="G76" s="129" t="s">
        <v>44</v>
      </c>
      <c r="H76" s="130"/>
      <c r="I76" s="130"/>
      <c r="J76" s="132" t="s">
        <v>45</v>
      </c>
      <c r="K76" s="130"/>
      <c r="L76" s="105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</row>
    <row r="77" spans="1:31" s="106" customFormat="1" ht="14.45" customHeight="1">
      <c r="A77" s="103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05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</row>
    <row r="81" spans="1:31" s="106" customFormat="1" ht="6.95" customHeight="1">
      <c r="A81" s="103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05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</row>
    <row r="82" spans="1:31" s="106" customFormat="1" ht="24.95" customHeight="1">
      <c r="A82" s="103"/>
      <c r="B82" s="104"/>
      <c r="C82" s="100" t="s">
        <v>95</v>
      </c>
      <c r="D82" s="103"/>
      <c r="E82" s="103"/>
      <c r="F82" s="103"/>
      <c r="G82" s="103"/>
      <c r="H82" s="103"/>
      <c r="I82" s="103"/>
      <c r="J82" s="103"/>
      <c r="K82" s="103"/>
      <c r="L82" s="105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</row>
    <row r="83" spans="1:31" s="106" customFormat="1" ht="6.95" customHeight="1">
      <c r="A83" s="103"/>
      <c r="B83" s="104"/>
      <c r="C83" s="103"/>
      <c r="D83" s="103"/>
      <c r="E83" s="103"/>
      <c r="F83" s="103"/>
      <c r="G83" s="103"/>
      <c r="H83" s="103"/>
      <c r="I83" s="103"/>
      <c r="J83" s="103"/>
      <c r="K83" s="103"/>
      <c r="L83" s="105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</row>
    <row r="84" spans="1:31" s="106" customFormat="1" ht="12" customHeight="1">
      <c r="A84" s="103"/>
      <c r="B84" s="104"/>
      <c r="C84" s="102" t="s">
        <v>14</v>
      </c>
      <c r="D84" s="103"/>
      <c r="E84" s="103"/>
      <c r="F84" s="103"/>
      <c r="G84" s="103"/>
      <c r="H84" s="103"/>
      <c r="I84" s="103"/>
      <c r="J84" s="103"/>
      <c r="K84" s="103"/>
      <c r="L84" s="105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</row>
    <row r="85" spans="1:31" s="106" customFormat="1" ht="16.5" customHeight="1">
      <c r="A85" s="103"/>
      <c r="B85" s="104"/>
      <c r="C85" s="103"/>
      <c r="D85" s="103"/>
      <c r="E85" s="255" t="str">
        <f>E7</f>
        <v>ZŠ Dukelská, Benešov - přístavba výtahu</v>
      </c>
      <c r="F85" s="256"/>
      <c r="G85" s="256"/>
      <c r="H85" s="256"/>
      <c r="I85" s="103"/>
      <c r="J85" s="103"/>
      <c r="K85" s="103"/>
      <c r="L85" s="105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</row>
    <row r="86" spans="1:31" s="106" customFormat="1" ht="12" customHeight="1">
      <c r="A86" s="103"/>
      <c r="B86" s="104"/>
      <c r="C86" s="102" t="s">
        <v>93</v>
      </c>
      <c r="D86" s="103"/>
      <c r="E86" s="103"/>
      <c r="F86" s="103"/>
      <c r="G86" s="103"/>
      <c r="H86" s="103"/>
      <c r="I86" s="103"/>
      <c r="J86" s="103"/>
      <c r="K86" s="103"/>
      <c r="L86" s="105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</row>
    <row r="87" spans="1:31" s="106" customFormat="1" ht="16.5" customHeight="1">
      <c r="A87" s="103"/>
      <c r="B87" s="104"/>
      <c r="C87" s="103"/>
      <c r="D87" s="103"/>
      <c r="E87" s="253" t="str">
        <f>E9</f>
        <v>SO 04 - Úprava vnitřního schodiště</v>
      </c>
      <c r="F87" s="254"/>
      <c r="G87" s="254"/>
      <c r="H87" s="254"/>
      <c r="I87" s="103"/>
      <c r="J87" s="103"/>
      <c r="K87" s="103"/>
      <c r="L87" s="105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</row>
    <row r="88" spans="1:31" s="106" customFormat="1" ht="6.95" customHeight="1">
      <c r="A88" s="103"/>
      <c r="B88" s="104"/>
      <c r="C88" s="103"/>
      <c r="D88" s="103"/>
      <c r="E88" s="103"/>
      <c r="F88" s="103"/>
      <c r="G88" s="103"/>
      <c r="H88" s="103"/>
      <c r="I88" s="103"/>
      <c r="J88" s="103"/>
      <c r="K88" s="103"/>
      <c r="L88" s="105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</row>
    <row r="89" spans="1:31" s="106" customFormat="1" ht="12" customHeight="1">
      <c r="A89" s="103"/>
      <c r="B89" s="104"/>
      <c r="C89" s="102" t="s">
        <v>18</v>
      </c>
      <c r="D89" s="103"/>
      <c r="E89" s="103"/>
      <c r="F89" s="107" t="str">
        <f>F12</f>
        <v xml:space="preserve"> </v>
      </c>
      <c r="G89" s="103"/>
      <c r="H89" s="103"/>
      <c r="I89" s="102" t="s">
        <v>20</v>
      </c>
      <c r="J89" s="108">
        <f>IF(J12="","",J12)</f>
        <v>43941</v>
      </c>
      <c r="K89" s="103"/>
      <c r="L89" s="105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</row>
    <row r="90" spans="1:31" s="106" customFormat="1" ht="6.95" customHeight="1">
      <c r="A90" s="103"/>
      <c r="B90" s="104"/>
      <c r="C90" s="103"/>
      <c r="D90" s="103"/>
      <c r="E90" s="103"/>
      <c r="F90" s="103"/>
      <c r="G90" s="103"/>
      <c r="H90" s="103"/>
      <c r="I90" s="103"/>
      <c r="J90" s="103"/>
      <c r="K90" s="103"/>
      <c r="L90" s="105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</row>
    <row r="91" spans="1:31" s="106" customFormat="1" ht="15.2" customHeight="1">
      <c r="A91" s="103"/>
      <c r="B91" s="104"/>
      <c r="C91" s="102" t="s">
        <v>21</v>
      </c>
      <c r="D91" s="103"/>
      <c r="E91" s="103"/>
      <c r="F91" s="107" t="str">
        <f>E15</f>
        <v xml:space="preserve"> </v>
      </c>
      <c r="G91" s="103"/>
      <c r="H91" s="103"/>
      <c r="I91" s="102" t="s">
        <v>25</v>
      </c>
      <c r="J91" s="138" t="str">
        <f>E21</f>
        <v xml:space="preserve"> </v>
      </c>
      <c r="K91" s="103"/>
      <c r="L91" s="105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</row>
    <row r="92" spans="1:31" s="106" customFormat="1" ht="15.2" customHeight="1">
      <c r="A92" s="103"/>
      <c r="B92" s="104"/>
      <c r="C92" s="102" t="s">
        <v>24</v>
      </c>
      <c r="D92" s="103"/>
      <c r="E92" s="103"/>
      <c r="F92" s="107" t="str">
        <f>IF(E18="","",E18)</f>
        <v xml:space="preserve"> </v>
      </c>
      <c r="G92" s="103"/>
      <c r="H92" s="103"/>
      <c r="I92" s="102" t="s">
        <v>27</v>
      </c>
      <c r="J92" s="138" t="str">
        <f>E24</f>
        <v xml:space="preserve"> </v>
      </c>
      <c r="K92" s="103"/>
      <c r="L92" s="105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</row>
    <row r="93" spans="1:31" s="106" customFormat="1" ht="10.35" customHeight="1">
      <c r="A93" s="103"/>
      <c r="B93" s="104"/>
      <c r="C93" s="103"/>
      <c r="D93" s="103"/>
      <c r="E93" s="103"/>
      <c r="F93" s="103"/>
      <c r="G93" s="103"/>
      <c r="H93" s="103"/>
      <c r="I93" s="103"/>
      <c r="J93" s="103"/>
      <c r="K93" s="103"/>
      <c r="L93" s="105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</row>
    <row r="94" spans="1:31" s="106" customFormat="1" ht="29.25" customHeight="1">
      <c r="A94" s="103"/>
      <c r="B94" s="104"/>
      <c r="C94" s="139" t="s">
        <v>96</v>
      </c>
      <c r="D94" s="120"/>
      <c r="E94" s="120"/>
      <c r="F94" s="120"/>
      <c r="G94" s="120"/>
      <c r="H94" s="120"/>
      <c r="I94" s="120"/>
      <c r="J94" s="140" t="s">
        <v>97</v>
      </c>
      <c r="K94" s="120"/>
      <c r="L94" s="105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</row>
    <row r="95" spans="1:31" s="106" customFormat="1" ht="10.35" customHeight="1">
      <c r="A95" s="103"/>
      <c r="B95" s="104"/>
      <c r="C95" s="103"/>
      <c r="D95" s="103"/>
      <c r="E95" s="103"/>
      <c r="F95" s="103"/>
      <c r="G95" s="103"/>
      <c r="H95" s="103"/>
      <c r="I95" s="103"/>
      <c r="J95" s="103"/>
      <c r="K95" s="103"/>
      <c r="L95" s="105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</row>
    <row r="96" spans="1:47" s="106" customFormat="1" ht="22.9" customHeight="1">
      <c r="A96" s="103"/>
      <c r="B96" s="104"/>
      <c r="C96" s="141" t="s">
        <v>98</v>
      </c>
      <c r="D96" s="103"/>
      <c r="E96" s="103"/>
      <c r="F96" s="103"/>
      <c r="G96" s="103"/>
      <c r="H96" s="103"/>
      <c r="I96" s="103"/>
      <c r="J96" s="115">
        <f>J128</f>
        <v>0</v>
      </c>
      <c r="K96" s="103"/>
      <c r="L96" s="105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U96" s="96" t="s">
        <v>99</v>
      </c>
    </row>
    <row r="97" spans="2:12" s="143" customFormat="1" ht="24.95" customHeight="1">
      <c r="B97" s="142"/>
      <c r="D97" s="144" t="s">
        <v>100</v>
      </c>
      <c r="E97" s="145"/>
      <c r="F97" s="145"/>
      <c r="G97" s="145"/>
      <c r="H97" s="145"/>
      <c r="I97" s="145"/>
      <c r="J97" s="146">
        <f>J129</f>
        <v>0</v>
      </c>
      <c r="L97" s="142"/>
    </row>
    <row r="98" spans="2:12" s="148" customFormat="1" ht="19.9" customHeight="1">
      <c r="B98" s="147"/>
      <c r="D98" s="149" t="s">
        <v>104</v>
      </c>
      <c r="E98" s="150"/>
      <c r="F98" s="150"/>
      <c r="G98" s="150"/>
      <c r="H98" s="150"/>
      <c r="I98" s="150"/>
      <c r="J98" s="151">
        <f>J130</f>
        <v>0</v>
      </c>
      <c r="L98" s="147"/>
    </row>
    <row r="99" spans="2:12" s="148" customFormat="1" ht="19.9" customHeight="1">
      <c r="B99" s="147"/>
      <c r="D99" s="149" t="s">
        <v>106</v>
      </c>
      <c r="E99" s="150"/>
      <c r="F99" s="150"/>
      <c r="G99" s="150"/>
      <c r="H99" s="150"/>
      <c r="I99" s="150"/>
      <c r="J99" s="151">
        <f>J134</f>
        <v>0</v>
      </c>
      <c r="L99" s="147"/>
    </row>
    <row r="100" spans="2:12" s="148" customFormat="1" ht="19.9" customHeight="1">
      <c r="B100" s="147"/>
      <c r="D100" s="149" t="s">
        <v>107</v>
      </c>
      <c r="E100" s="150"/>
      <c r="F100" s="150"/>
      <c r="G100" s="150"/>
      <c r="H100" s="150"/>
      <c r="I100" s="150"/>
      <c r="J100" s="151">
        <f>J137</f>
        <v>0</v>
      </c>
      <c r="L100" s="147"/>
    </row>
    <row r="101" spans="2:12" s="148" customFormat="1" ht="19.9" customHeight="1">
      <c r="B101" s="147"/>
      <c r="D101" s="149" t="s">
        <v>108</v>
      </c>
      <c r="E101" s="150"/>
      <c r="F101" s="150"/>
      <c r="G101" s="150"/>
      <c r="H101" s="150"/>
      <c r="I101" s="150"/>
      <c r="J101" s="151">
        <f>J140</f>
        <v>0</v>
      </c>
      <c r="L101" s="147"/>
    </row>
    <row r="102" spans="2:12" s="148" customFormat="1" ht="19.9" customHeight="1">
      <c r="B102" s="147"/>
      <c r="D102" s="149" t="s">
        <v>109</v>
      </c>
      <c r="E102" s="150"/>
      <c r="F102" s="150"/>
      <c r="G102" s="150"/>
      <c r="H102" s="150"/>
      <c r="I102" s="150"/>
      <c r="J102" s="151">
        <f>J149</f>
        <v>0</v>
      </c>
      <c r="L102" s="147"/>
    </row>
    <row r="103" spans="2:12" s="143" customFormat="1" ht="24.95" customHeight="1">
      <c r="B103" s="142"/>
      <c r="D103" s="144" t="s">
        <v>110</v>
      </c>
      <c r="E103" s="145"/>
      <c r="F103" s="145"/>
      <c r="G103" s="145"/>
      <c r="H103" s="145"/>
      <c r="I103" s="145"/>
      <c r="J103" s="146">
        <f>J151</f>
        <v>0</v>
      </c>
      <c r="L103" s="142"/>
    </row>
    <row r="104" spans="2:12" s="148" customFormat="1" ht="19.9" customHeight="1">
      <c r="B104" s="147"/>
      <c r="D104" s="149" t="s">
        <v>115</v>
      </c>
      <c r="E104" s="150"/>
      <c r="F104" s="150"/>
      <c r="G104" s="150"/>
      <c r="H104" s="150"/>
      <c r="I104" s="150"/>
      <c r="J104" s="151">
        <f>J152</f>
        <v>0</v>
      </c>
      <c r="L104" s="147"/>
    </row>
    <row r="105" spans="2:12" s="148" customFormat="1" ht="19.9" customHeight="1">
      <c r="B105" s="147"/>
      <c r="D105" s="149" t="s">
        <v>944</v>
      </c>
      <c r="E105" s="150"/>
      <c r="F105" s="150"/>
      <c r="G105" s="150"/>
      <c r="H105" s="150"/>
      <c r="I105" s="150"/>
      <c r="J105" s="151">
        <f>J156</f>
        <v>0</v>
      </c>
      <c r="L105" s="147"/>
    </row>
    <row r="106" spans="2:12" s="148" customFormat="1" ht="19.9" customHeight="1">
      <c r="B106" s="147"/>
      <c r="D106" s="149" t="s">
        <v>118</v>
      </c>
      <c r="E106" s="150"/>
      <c r="F106" s="150"/>
      <c r="G106" s="150"/>
      <c r="H106" s="150"/>
      <c r="I106" s="150"/>
      <c r="J106" s="151">
        <f>J162</f>
        <v>0</v>
      </c>
      <c r="L106" s="147"/>
    </row>
    <row r="107" spans="2:12" s="148" customFormat="1" ht="19.9" customHeight="1">
      <c r="B107" s="147"/>
      <c r="D107" s="149" t="s">
        <v>119</v>
      </c>
      <c r="E107" s="150"/>
      <c r="F107" s="150"/>
      <c r="G107" s="150"/>
      <c r="H107" s="150"/>
      <c r="I107" s="150"/>
      <c r="J107" s="151">
        <f>J166</f>
        <v>0</v>
      </c>
      <c r="L107" s="147"/>
    </row>
    <row r="108" spans="2:12" s="143" customFormat="1" ht="24.95" customHeight="1">
      <c r="B108" s="142"/>
      <c r="D108" s="144" t="s">
        <v>122</v>
      </c>
      <c r="E108" s="145"/>
      <c r="F108" s="145"/>
      <c r="G108" s="145"/>
      <c r="H108" s="145"/>
      <c r="I108" s="145"/>
      <c r="J108" s="146">
        <f>J169</f>
        <v>0</v>
      </c>
      <c r="L108" s="142"/>
    </row>
    <row r="109" spans="1:31" s="106" customFormat="1" ht="21.75" customHeight="1">
      <c r="A109" s="103"/>
      <c r="B109" s="104"/>
      <c r="C109" s="103"/>
      <c r="D109" s="103"/>
      <c r="E109" s="103"/>
      <c r="F109" s="103"/>
      <c r="G109" s="103"/>
      <c r="H109" s="103"/>
      <c r="I109" s="103"/>
      <c r="J109" s="103"/>
      <c r="K109" s="103"/>
      <c r="L109" s="105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</row>
    <row r="110" spans="1:31" s="106" customFormat="1" ht="6.95" customHeight="1">
      <c r="A110" s="103"/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05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</row>
    <row r="114" spans="1:31" s="106" customFormat="1" ht="6.95" customHeight="1">
      <c r="A114" s="103"/>
      <c r="B114" s="136"/>
      <c r="C114" s="137"/>
      <c r="D114" s="137"/>
      <c r="E114" s="137"/>
      <c r="F114" s="137"/>
      <c r="G114" s="137"/>
      <c r="H114" s="137"/>
      <c r="I114" s="137"/>
      <c r="J114" s="137"/>
      <c r="K114" s="137"/>
      <c r="L114" s="105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</row>
    <row r="115" spans="1:31" s="106" customFormat="1" ht="24.95" customHeight="1">
      <c r="A115" s="103"/>
      <c r="B115" s="104"/>
      <c r="C115" s="100" t="s">
        <v>123</v>
      </c>
      <c r="D115" s="103"/>
      <c r="E115" s="103"/>
      <c r="F115" s="103"/>
      <c r="G115" s="103"/>
      <c r="H115" s="103"/>
      <c r="I115" s="103"/>
      <c r="J115" s="103"/>
      <c r="K115" s="103"/>
      <c r="L115" s="105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</row>
    <row r="116" spans="1:31" s="106" customFormat="1" ht="6.95" customHeight="1">
      <c r="A116" s="103"/>
      <c r="B116" s="104"/>
      <c r="C116" s="103"/>
      <c r="D116" s="103"/>
      <c r="E116" s="103"/>
      <c r="F116" s="103"/>
      <c r="G116" s="103"/>
      <c r="H116" s="103"/>
      <c r="I116" s="103"/>
      <c r="J116" s="103"/>
      <c r="K116" s="103"/>
      <c r="L116" s="105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</row>
    <row r="117" spans="1:31" s="106" customFormat="1" ht="12" customHeight="1">
      <c r="A117" s="103"/>
      <c r="B117" s="104"/>
      <c r="C117" s="102" t="s">
        <v>14</v>
      </c>
      <c r="D117" s="103"/>
      <c r="E117" s="103"/>
      <c r="F117" s="103"/>
      <c r="G117" s="103"/>
      <c r="H117" s="103"/>
      <c r="I117" s="103"/>
      <c r="J117" s="103"/>
      <c r="K117" s="103"/>
      <c r="L117" s="105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</row>
    <row r="118" spans="1:31" s="106" customFormat="1" ht="16.5" customHeight="1">
      <c r="A118" s="103"/>
      <c r="B118" s="104"/>
      <c r="C118" s="103"/>
      <c r="D118" s="103"/>
      <c r="E118" s="255" t="str">
        <f>E7</f>
        <v>ZŠ Dukelská, Benešov - přístavba výtahu</v>
      </c>
      <c r="F118" s="256"/>
      <c r="G118" s="256"/>
      <c r="H118" s="256"/>
      <c r="I118" s="103"/>
      <c r="J118" s="103"/>
      <c r="K118" s="103"/>
      <c r="L118" s="105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</row>
    <row r="119" spans="1:31" s="106" customFormat="1" ht="12" customHeight="1">
      <c r="A119" s="103"/>
      <c r="B119" s="104"/>
      <c r="C119" s="102" t="s">
        <v>93</v>
      </c>
      <c r="D119" s="103"/>
      <c r="E119" s="103"/>
      <c r="F119" s="103"/>
      <c r="G119" s="103"/>
      <c r="H119" s="103"/>
      <c r="I119" s="103"/>
      <c r="J119" s="103"/>
      <c r="K119" s="103"/>
      <c r="L119" s="105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</row>
    <row r="120" spans="1:31" s="106" customFormat="1" ht="16.5" customHeight="1">
      <c r="A120" s="103"/>
      <c r="B120" s="104"/>
      <c r="C120" s="103"/>
      <c r="D120" s="103"/>
      <c r="E120" s="253" t="str">
        <f>E9</f>
        <v>SO 04 - Úprava vnitřního schodiště</v>
      </c>
      <c r="F120" s="254"/>
      <c r="G120" s="254"/>
      <c r="H120" s="254"/>
      <c r="I120" s="103"/>
      <c r="J120" s="103"/>
      <c r="K120" s="103"/>
      <c r="L120" s="105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</row>
    <row r="121" spans="1:31" s="106" customFormat="1" ht="6.95" customHeight="1">
      <c r="A121" s="103"/>
      <c r="B121" s="104"/>
      <c r="C121" s="103"/>
      <c r="D121" s="103"/>
      <c r="E121" s="103"/>
      <c r="F121" s="103"/>
      <c r="G121" s="103"/>
      <c r="H121" s="103"/>
      <c r="I121" s="103"/>
      <c r="J121" s="103"/>
      <c r="K121" s="103"/>
      <c r="L121" s="105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</row>
    <row r="122" spans="1:31" s="106" customFormat="1" ht="12" customHeight="1">
      <c r="A122" s="103"/>
      <c r="B122" s="104"/>
      <c r="C122" s="102" t="s">
        <v>18</v>
      </c>
      <c r="D122" s="103"/>
      <c r="E122" s="103"/>
      <c r="F122" s="107" t="str">
        <f>F12</f>
        <v xml:space="preserve"> </v>
      </c>
      <c r="G122" s="103"/>
      <c r="H122" s="103"/>
      <c r="I122" s="102" t="s">
        <v>20</v>
      </c>
      <c r="J122" s="108">
        <f>IF(J12="","",J12)</f>
        <v>43941</v>
      </c>
      <c r="K122" s="103"/>
      <c r="L122" s="105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</row>
    <row r="123" spans="1:31" s="106" customFormat="1" ht="6.95" customHeight="1">
      <c r="A123" s="103"/>
      <c r="B123" s="104"/>
      <c r="C123" s="103"/>
      <c r="D123" s="103"/>
      <c r="E123" s="103"/>
      <c r="F123" s="103"/>
      <c r="G123" s="103"/>
      <c r="H123" s="103"/>
      <c r="I123" s="103"/>
      <c r="J123" s="103"/>
      <c r="K123" s="103"/>
      <c r="L123" s="105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</row>
    <row r="124" spans="1:31" s="106" customFormat="1" ht="15.2" customHeight="1">
      <c r="A124" s="103"/>
      <c r="B124" s="104"/>
      <c r="C124" s="102" t="s">
        <v>21</v>
      </c>
      <c r="D124" s="103"/>
      <c r="E124" s="103"/>
      <c r="F124" s="107" t="str">
        <f>E15</f>
        <v xml:space="preserve"> </v>
      </c>
      <c r="G124" s="103"/>
      <c r="H124" s="103"/>
      <c r="I124" s="102" t="s">
        <v>25</v>
      </c>
      <c r="J124" s="138" t="str">
        <f>E21</f>
        <v xml:space="preserve"> </v>
      </c>
      <c r="K124" s="103"/>
      <c r="L124" s="105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</row>
    <row r="125" spans="1:31" s="106" customFormat="1" ht="15.2" customHeight="1">
      <c r="A125" s="103"/>
      <c r="B125" s="104"/>
      <c r="C125" s="102" t="s">
        <v>24</v>
      </c>
      <c r="D125" s="103"/>
      <c r="E125" s="103"/>
      <c r="F125" s="107" t="str">
        <f>IF(E18="","",E18)</f>
        <v xml:space="preserve"> </v>
      </c>
      <c r="G125" s="103"/>
      <c r="H125" s="103"/>
      <c r="I125" s="102" t="s">
        <v>27</v>
      </c>
      <c r="J125" s="138" t="str">
        <f>E24</f>
        <v xml:space="preserve"> </v>
      </c>
      <c r="K125" s="103"/>
      <c r="L125" s="105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</row>
    <row r="126" spans="1:31" s="106" customFormat="1" ht="10.35" customHeight="1">
      <c r="A126" s="103"/>
      <c r="B126" s="104"/>
      <c r="C126" s="103"/>
      <c r="D126" s="103"/>
      <c r="E126" s="103"/>
      <c r="F126" s="103"/>
      <c r="G126" s="103"/>
      <c r="H126" s="103"/>
      <c r="I126" s="103"/>
      <c r="J126" s="103"/>
      <c r="K126" s="103"/>
      <c r="L126" s="105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</row>
    <row r="127" spans="1:31" s="162" customFormat="1" ht="29.25" customHeight="1">
      <c r="A127" s="152"/>
      <c r="B127" s="153"/>
      <c r="C127" s="154" t="s">
        <v>124</v>
      </c>
      <c r="D127" s="155" t="s">
        <v>54</v>
      </c>
      <c r="E127" s="155" t="s">
        <v>50</v>
      </c>
      <c r="F127" s="155" t="s">
        <v>51</v>
      </c>
      <c r="G127" s="155" t="s">
        <v>125</v>
      </c>
      <c r="H127" s="155" t="s">
        <v>126</v>
      </c>
      <c r="I127" s="155" t="s">
        <v>127</v>
      </c>
      <c r="J127" s="156" t="s">
        <v>97</v>
      </c>
      <c r="K127" s="157" t="s">
        <v>128</v>
      </c>
      <c r="L127" s="158"/>
      <c r="M127" s="159" t="s">
        <v>1</v>
      </c>
      <c r="N127" s="160" t="s">
        <v>33</v>
      </c>
      <c r="O127" s="160" t="s">
        <v>129</v>
      </c>
      <c r="P127" s="160" t="s">
        <v>130</v>
      </c>
      <c r="Q127" s="160" t="s">
        <v>131</v>
      </c>
      <c r="R127" s="160" t="s">
        <v>132</v>
      </c>
      <c r="S127" s="160" t="s">
        <v>133</v>
      </c>
      <c r="T127" s="161" t="s">
        <v>134</v>
      </c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</row>
    <row r="128" spans="1:63" s="106" customFormat="1" ht="22.9" customHeight="1">
      <c r="A128" s="103"/>
      <c r="B128" s="104"/>
      <c r="C128" s="163" t="s">
        <v>135</v>
      </c>
      <c r="D128" s="103"/>
      <c r="E128" s="103"/>
      <c r="F128" s="103"/>
      <c r="G128" s="103"/>
      <c r="H128" s="103"/>
      <c r="I128" s="103"/>
      <c r="J128" s="164">
        <f>BK128</f>
        <v>0</v>
      </c>
      <c r="K128" s="103"/>
      <c r="L128" s="104"/>
      <c r="M128" s="165"/>
      <c r="N128" s="166"/>
      <c r="O128" s="113"/>
      <c r="P128" s="167">
        <f>P129+P151+P169</f>
        <v>25.706436999999994</v>
      </c>
      <c r="Q128" s="113"/>
      <c r="R128" s="167">
        <f>R129+R151+R169</f>
        <v>1.2305631</v>
      </c>
      <c r="S128" s="113"/>
      <c r="T128" s="168">
        <f>T129+T151+T169</f>
        <v>0.333</v>
      </c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T128" s="96" t="s">
        <v>68</v>
      </c>
      <c r="AU128" s="96" t="s">
        <v>99</v>
      </c>
      <c r="BK128" s="169">
        <f>BK129+BK151+BK169</f>
        <v>0</v>
      </c>
    </row>
    <row r="129" spans="2:63" s="170" customFormat="1" ht="25.9" customHeight="1">
      <c r="B129" s="171"/>
      <c r="D129" s="172" t="s">
        <v>68</v>
      </c>
      <c r="E129" s="173" t="s">
        <v>136</v>
      </c>
      <c r="F129" s="173" t="s">
        <v>137</v>
      </c>
      <c r="J129" s="174">
        <f>BK129</f>
        <v>0</v>
      </c>
      <c r="L129" s="171"/>
      <c r="M129" s="175"/>
      <c r="N129" s="176"/>
      <c r="O129" s="176"/>
      <c r="P129" s="177">
        <f>P130+P134+P137+P140+P149</f>
        <v>20.431146999999996</v>
      </c>
      <c r="Q129" s="176"/>
      <c r="R129" s="177">
        <f>R130+R134+R137+R140+R149</f>
        <v>1.1277754999999998</v>
      </c>
      <c r="S129" s="176"/>
      <c r="T129" s="178">
        <f>T130+T134+T137+T140+T149</f>
        <v>0.333</v>
      </c>
      <c r="AR129" s="172" t="s">
        <v>77</v>
      </c>
      <c r="AT129" s="179" t="s">
        <v>68</v>
      </c>
      <c r="AU129" s="179" t="s">
        <v>69</v>
      </c>
      <c r="AY129" s="172" t="s">
        <v>138</v>
      </c>
      <c r="BK129" s="180">
        <f>BK130+BK134+BK137+BK140+BK149</f>
        <v>0</v>
      </c>
    </row>
    <row r="130" spans="2:63" s="170" customFormat="1" ht="22.9" customHeight="1">
      <c r="B130" s="171"/>
      <c r="D130" s="172" t="s">
        <v>68</v>
      </c>
      <c r="E130" s="181" t="s">
        <v>144</v>
      </c>
      <c r="F130" s="181" t="s">
        <v>284</v>
      </c>
      <c r="J130" s="182">
        <f>BK130</f>
        <v>0</v>
      </c>
      <c r="L130" s="171"/>
      <c r="M130" s="175"/>
      <c r="N130" s="176"/>
      <c r="O130" s="176"/>
      <c r="P130" s="177">
        <f>SUM(P131:P133)</f>
        <v>1.63485</v>
      </c>
      <c r="Q130" s="176"/>
      <c r="R130" s="177">
        <f>SUM(R131:R133)</f>
        <v>1.1078625</v>
      </c>
      <c r="S130" s="176"/>
      <c r="T130" s="178">
        <f>SUM(T131:T133)</f>
        <v>0</v>
      </c>
      <c r="AR130" s="172" t="s">
        <v>77</v>
      </c>
      <c r="AT130" s="179" t="s">
        <v>68</v>
      </c>
      <c r="AU130" s="179" t="s">
        <v>77</v>
      </c>
      <c r="AY130" s="172" t="s">
        <v>138</v>
      </c>
      <c r="BK130" s="180">
        <f>SUM(BK131:BK133)</f>
        <v>0</v>
      </c>
    </row>
    <row r="131" spans="1:65" s="106" customFormat="1" ht="16.5" customHeight="1">
      <c r="A131" s="103"/>
      <c r="B131" s="104"/>
      <c r="C131" s="183" t="s">
        <v>77</v>
      </c>
      <c r="D131" s="183" t="s">
        <v>140</v>
      </c>
      <c r="E131" s="184" t="s">
        <v>967</v>
      </c>
      <c r="F131" s="185" t="s">
        <v>968</v>
      </c>
      <c r="G131" s="186" t="s">
        <v>143</v>
      </c>
      <c r="H131" s="187">
        <v>0.45</v>
      </c>
      <c r="I131" s="80"/>
      <c r="J131" s="188">
        <f>ROUND(I131*H131,2)</f>
        <v>0</v>
      </c>
      <c r="K131" s="189"/>
      <c r="L131" s="104"/>
      <c r="M131" s="190" t="s">
        <v>1</v>
      </c>
      <c r="N131" s="191" t="s">
        <v>34</v>
      </c>
      <c r="O131" s="192">
        <v>2.513</v>
      </c>
      <c r="P131" s="192">
        <f>O131*H131</f>
        <v>1.13085</v>
      </c>
      <c r="Q131" s="192">
        <v>2.45337</v>
      </c>
      <c r="R131" s="192">
        <f>Q131*H131</f>
        <v>1.1040165</v>
      </c>
      <c r="S131" s="192">
        <v>0</v>
      </c>
      <c r="T131" s="193">
        <f>S131*H131</f>
        <v>0</v>
      </c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R131" s="194" t="s">
        <v>144</v>
      </c>
      <c r="AT131" s="194" t="s">
        <v>140</v>
      </c>
      <c r="AU131" s="194" t="s">
        <v>79</v>
      </c>
      <c r="AY131" s="96" t="s">
        <v>138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96" t="s">
        <v>77</v>
      </c>
      <c r="BK131" s="195">
        <f>ROUND(I131*H131,2)</f>
        <v>0</v>
      </c>
      <c r="BL131" s="96" t="s">
        <v>144</v>
      </c>
      <c r="BM131" s="194" t="s">
        <v>1067</v>
      </c>
    </row>
    <row r="132" spans="1:65" s="106" customFormat="1" ht="16.5" customHeight="1">
      <c r="A132" s="103"/>
      <c r="B132" s="104"/>
      <c r="C132" s="183" t="s">
        <v>79</v>
      </c>
      <c r="D132" s="183" t="s">
        <v>140</v>
      </c>
      <c r="E132" s="184" t="s">
        <v>973</v>
      </c>
      <c r="F132" s="185" t="s">
        <v>974</v>
      </c>
      <c r="G132" s="186" t="s">
        <v>186</v>
      </c>
      <c r="H132" s="187">
        <v>0.3</v>
      </c>
      <c r="I132" s="80"/>
      <c r="J132" s="188">
        <f>ROUND(I132*H132,2)</f>
        <v>0</v>
      </c>
      <c r="K132" s="189"/>
      <c r="L132" s="104"/>
      <c r="M132" s="190" t="s">
        <v>1</v>
      </c>
      <c r="N132" s="191" t="s">
        <v>34</v>
      </c>
      <c r="O132" s="192">
        <v>1.342</v>
      </c>
      <c r="P132" s="192">
        <f>O132*H132</f>
        <v>0.4026</v>
      </c>
      <c r="Q132" s="192">
        <v>0.01282</v>
      </c>
      <c r="R132" s="192">
        <f>Q132*H132</f>
        <v>0.0038459999999999996</v>
      </c>
      <c r="S132" s="192">
        <v>0</v>
      </c>
      <c r="T132" s="193">
        <f>S132*H132</f>
        <v>0</v>
      </c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R132" s="194" t="s">
        <v>144</v>
      </c>
      <c r="AT132" s="194" t="s">
        <v>140</v>
      </c>
      <c r="AU132" s="194" t="s">
        <v>79</v>
      </c>
      <c r="AY132" s="96" t="s">
        <v>138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96" t="s">
        <v>77</v>
      </c>
      <c r="BK132" s="195">
        <f>ROUND(I132*H132,2)</f>
        <v>0</v>
      </c>
      <c r="BL132" s="96" t="s">
        <v>144</v>
      </c>
      <c r="BM132" s="194" t="s">
        <v>1068</v>
      </c>
    </row>
    <row r="133" spans="1:65" s="106" customFormat="1" ht="21.75" customHeight="1">
      <c r="A133" s="103"/>
      <c r="B133" s="104"/>
      <c r="C133" s="183" t="s">
        <v>149</v>
      </c>
      <c r="D133" s="183" t="s">
        <v>140</v>
      </c>
      <c r="E133" s="184" t="s">
        <v>976</v>
      </c>
      <c r="F133" s="185" t="s">
        <v>977</v>
      </c>
      <c r="G133" s="186" t="s">
        <v>186</v>
      </c>
      <c r="H133" s="187">
        <v>0.3</v>
      </c>
      <c r="I133" s="80"/>
      <c r="J133" s="188">
        <f>ROUND(I133*H133,2)</f>
        <v>0</v>
      </c>
      <c r="K133" s="189"/>
      <c r="L133" s="104"/>
      <c r="M133" s="190" t="s">
        <v>1</v>
      </c>
      <c r="N133" s="191" t="s">
        <v>34</v>
      </c>
      <c r="O133" s="192">
        <v>0.338</v>
      </c>
      <c r="P133" s="192">
        <f>O133*H133</f>
        <v>0.1014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R133" s="194" t="s">
        <v>144</v>
      </c>
      <c r="AT133" s="194" t="s">
        <v>140</v>
      </c>
      <c r="AU133" s="194" t="s">
        <v>79</v>
      </c>
      <c r="AY133" s="96" t="s">
        <v>138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96" t="s">
        <v>77</v>
      </c>
      <c r="BK133" s="195">
        <f>ROUND(I133*H133,2)</f>
        <v>0</v>
      </c>
      <c r="BL133" s="96" t="s">
        <v>144</v>
      </c>
      <c r="BM133" s="194" t="s">
        <v>1069</v>
      </c>
    </row>
    <row r="134" spans="2:63" s="170" customFormat="1" ht="22.9" customHeight="1">
      <c r="B134" s="171"/>
      <c r="D134" s="172" t="s">
        <v>68</v>
      </c>
      <c r="E134" s="181" t="s">
        <v>158</v>
      </c>
      <c r="F134" s="181" t="s">
        <v>350</v>
      </c>
      <c r="J134" s="182">
        <f>BK134</f>
        <v>0</v>
      </c>
      <c r="L134" s="171"/>
      <c r="M134" s="175"/>
      <c r="N134" s="176"/>
      <c r="O134" s="176"/>
      <c r="P134" s="177">
        <f>SUM(P135:P136)</f>
        <v>1.6743000000000001</v>
      </c>
      <c r="Q134" s="176"/>
      <c r="R134" s="177">
        <f>SUM(R135:R136)</f>
        <v>0.018993000000000003</v>
      </c>
      <c r="S134" s="176"/>
      <c r="T134" s="178">
        <f>SUM(T135:T136)</f>
        <v>0</v>
      </c>
      <c r="AR134" s="172" t="s">
        <v>77</v>
      </c>
      <c r="AT134" s="179" t="s">
        <v>68</v>
      </c>
      <c r="AU134" s="179" t="s">
        <v>77</v>
      </c>
      <c r="AY134" s="172" t="s">
        <v>138</v>
      </c>
      <c r="BK134" s="180">
        <f>SUM(BK135:BK136)</f>
        <v>0</v>
      </c>
    </row>
    <row r="135" spans="1:65" s="106" customFormat="1" ht="21.75" customHeight="1">
      <c r="A135" s="103"/>
      <c r="B135" s="104"/>
      <c r="C135" s="183" t="s">
        <v>144</v>
      </c>
      <c r="D135" s="183" t="s">
        <v>140</v>
      </c>
      <c r="E135" s="184" t="s">
        <v>979</v>
      </c>
      <c r="F135" s="185" t="s">
        <v>980</v>
      </c>
      <c r="G135" s="186" t="s">
        <v>186</v>
      </c>
      <c r="H135" s="187">
        <v>0.46</v>
      </c>
      <c r="I135" s="80"/>
      <c r="J135" s="188">
        <f>ROUND(I135*H135,2)</f>
        <v>0</v>
      </c>
      <c r="K135" s="189"/>
      <c r="L135" s="104"/>
      <c r="M135" s="190" t="s">
        <v>1</v>
      </c>
      <c r="N135" s="191" t="s">
        <v>34</v>
      </c>
      <c r="O135" s="192">
        <v>0.48</v>
      </c>
      <c r="P135" s="192">
        <f>O135*H135</f>
        <v>0.2208</v>
      </c>
      <c r="Q135" s="192">
        <v>0.0315</v>
      </c>
      <c r="R135" s="192">
        <f>Q135*H135</f>
        <v>0.014490000000000001</v>
      </c>
      <c r="S135" s="192">
        <v>0</v>
      </c>
      <c r="T135" s="193">
        <f>S135*H135</f>
        <v>0</v>
      </c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R135" s="194" t="s">
        <v>144</v>
      </c>
      <c r="AT135" s="194" t="s">
        <v>140</v>
      </c>
      <c r="AU135" s="194" t="s">
        <v>79</v>
      </c>
      <c r="AY135" s="96" t="s">
        <v>138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96" t="s">
        <v>77</v>
      </c>
      <c r="BK135" s="195">
        <f>ROUND(I135*H135,2)</f>
        <v>0</v>
      </c>
      <c r="BL135" s="96" t="s">
        <v>144</v>
      </c>
      <c r="BM135" s="194" t="s">
        <v>1070</v>
      </c>
    </row>
    <row r="136" spans="1:65" s="106" customFormat="1" ht="21.75" customHeight="1">
      <c r="A136" s="103"/>
      <c r="B136" s="104"/>
      <c r="C136" s="183" t="s">
        <v>156</v>
      </c>
      <c r="D136" s="183" t="s">
        <v>140</v>
      </c>
      <c r="E136" s="184" t="s">
        <v>982</v>
      </c>
      <c r="F136" s="185" t="s">
        <v>983</v>
      </c>
      <c r="G136" s="186" t="s">
        <v>186</v>
      </c>
      <c r="H136" s="187">
        <v>2.85</v>
      </c>
      <c r="I136" s="80"/>
      <c r="J136" s="188">
        <f>ROUND(I136*H136,2)</f>
        <v>0</v>
      </c>
      <c r="K136" s="189"/>
      <c r="L136" s="104"/>
      <c r="M136" s="190" t="s">
        <v>1</v>
      </c>
      <c r="N136" s="191" t="s">
        <v>34</v>
      </c>
      <c r="O136" s="192">
        <v>0.51</v>
      </c>
      <c r="P136" s="192">
        <f>O136*H136</f>
        <v>1.4535</v>
      </c>
      <c r="Q136" s="192">
        <v>0.00158</v>
      </c>
      <c r="R136" s="192">
        <f>Q136*H136</f>
        <v>0.004503</v>
      </c>
      <c r="S136" s="192">
        <v>0</v>
      </c>
      <c r="T136" s="193">
        <f>S136*H136</f>
        <v>0</v>
      </c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R136" s="194" t="s">
        <v>144</v>
      </c>
      <c r="AT136" s="194" t="s">
        <v>140</v>
      </c>
      <c r="AU136" s="194" t="s">
        <v>79</v>
      </c>
      <c r="AY136" s="96" t="s">
        <v>138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96" t="s">
        <v>77</v>
      </c>
      <c r="BK136" s="195">
        <f>ROUND(I136*H136,2)</f>
        <v>0</v>
      </c>
      <c r="BL136" s="96" t="s">
        <v>144</v>
      </c>
      <c r="BM136" s="194" t="s">
        <v>1071</v>
      </c>
    </row>
    <row r="137" spans="2:63" s="170" customFormat="1" ht="22.9" customHeight="1">
      <c r="B137" s="171"/>
      <c r="D137" s="172" t="s">
        <v>68</v>
      </c>
      <c r="E137" s="181" t="s">
        <v>170</v>
      </c>
      <c r="F137" s="181" t="s">
        <v>471</v>
      </c>
      <c r="J137" s="182">
        <f>BK137</f>
        <v>0</v>
      </c>
      <c r="L137" s="171"/>
      <c r="M137" s="175"/>
      <c r="N137" s="176"/>
      <c r="O137" s="176"/>
      <c r="P137" s="177">
        <f>SUM(P138:P139)</f>
        <v>6.16</v>
      </c>
      <c r="Q137" s="176"/>
      <c r="R137" s="177">
        <f>SUM(R138:R139)</f>
        <v>0.0008</v>
      </c>
      <c r="S137" s="176"/>
      <c r="T137" s="178">
        <f>SUM(T138:T139)</f>
        <v>0</v>
      </c>
      <c r="AR137" s="172" t="s">
        <v>77</v>
      </c>
      <c r="AT137" s="179" t="s">
        <v>68</v>
      </c>
      <c r="AU137" s="179" t="s">
        <v>77</v>
      </c>
      <c r="AY137" s="172" t="s">
        <v>138</v>
      </c>
      <c r="BK137" s="180">
        <f>SUM(BK138:BK139)</f>
        <v>0</v>
      </c>
    </row>
    <row r="138" spans="1:65" s="106" customFormat="1" ht="21.75" customHeight="1">
      <c r="A138" s="103"/>
      <c r="B138" s="104"/>
      <c r="C138" s="183" t="s">
        <v>158</v>
      </c>
      <c r="D138" s="183" t="s">
        <v>140</v>
      </c>
      <c r="E138" s="184" t="s">
        <v>473</v>
      </c>
      <c r="F138" s="185" t="s">
        <v>474</v>
      </c>
      <c r="G138" s="186" t="s">
        <v>186</v>
      </c>
      <c r="H138" s="187">
        <v>20</v>
      </c>
      <c r="I138" s="80"/>
      <c r="J138" s="188">
        <f>ROUND(I138*H138,2)</f>
        <v>0</v>
      </c>
      <c r="K138" s="189"/>
      <c r="L138" s="104"/>
      <c r="M138" s="190" t="s">
        <v>1</v>
      </c>
      <c r="N138" s="191" t="s">
        <v>34</v>
      </c>
      <c r="O138" s="192">
        <v>0.308</v>
      </c>
      <c r="P138" s="192">
        <f>O138*H138</f>
        <v>6.16</v>
      </c>
      <c r="Q138" s="192">
        <v>4E-05</v>
      </c>
      <c r="R138" s="192">
        <f>Q138*H138</f>
        <v>0.0008</v>
      </c>
      <c r="S138" s="192">
        <v>0</v>
      </c>
      <c r="T138" s="193">
        <f>S138*H138</f>
        <v>0</v>
      </c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R138" s="194" t="s">
        <v>144</v>
      </c>
      <c r="AT138" s="194" t="s">
        <v>140</v>
      </c>
      <c r="AU138" s="194" t="s">
        <v>79</v>
      </c>
      <c r="AY138" s="96" t="s">
        <v>138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96" t="s">
        <v>77</v>
      </c>
      <c r="BK138" s="195">
        <f>ROUND(I138*H138,2)</f>
        <v>0</v>
      </c>
      <c r="BL138" s="96" t="s">
        <v>144</v>
      </c>
      <c r="BM138" s="194" t="s">
        <v>1072</v>
      </c>
    </row>
    <row r="139" spans="1:65" s="106" customFormat="1" ht="21.75" customHeight="1">
      <c r="A139" s="103"/>
      <c r="B139" s="104"/>
      <c r="C139" s="183" t="s">
        <v>162</v>
      </c>
      <c r="D139" s="183" t="s">
        <v>140</v>
      </c>
      <c r="E139" s="184" t="s">
        <v>491</v>
      </c>
      <c r="F139" s="185" t="s">
        <v>1073</v>
      </c>
      <c r="G139" s="186" t="s">
        <v>479</v>
      </c>
      <c r="H139" s="187">
        <v>1</v>
      </c>
      <c r="I139" s="80"/>
      <c r="J139" s="188">
        <f>ROUND(I139*H139,2)</f>
        <v>0</v>
      </c>
      <c r="K139" s="189"/>
      <c r="L139" s="104"/>
      <c r="M139" s="190" t="s">
        <v>1</v>
      </c>
      <c r="N139" s="191" t="s">
        <v>34</v>
      </c>
      <c r="O139" s="192">
        <v>0</v>
      </c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R139" s="194" t="s">
        <v>144</v>
      </c>
      <c r="AT139" s="194" t="s">
        <v>140</v>
      </c>
      <c r="AU139" s="194" t="s">
        <v>79</v>
      </c>
      <c r="AY139" s="96" t="s">
        <v>138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96" t="s">
        <v>77</v>
      </c>
      <c r="BK139" s="195">
        <f>ROUND(I139*H139,2)</f>
        <v>0</v>
      </c>
      <c r="BL139" s="96" t="s">
        <v>144</v>
      </c>
      <c r="BM139" s="194" t="s">
        <v>1074</v>
      </c>
    </row>
    <row r="140" spans="2:63" s="170" customFormat="1" ht="22.9" customHeight="1">
      <c r="B140" s="171"/>
      <c r="D140" s="172" t="s">
        <v>68</v>
      </c>
      <c r="E140" s="181" t="s">
        <v>530</v>
      </c>
      <c r="F140" s="181" t="s">
        <v>546</v>
      </c>
      <c r="J140" s="182">
        <f>BK140</f>
        <v>0</v>
      </c>
      <c r="L140" s="171"/>
      <c r="M140" s="175"/>
      <c r="N140" s="176"/>
      <c r="O140" s="176"/>
      <c r="P140" s="177">
        <f>SUM(P141:P148)</f>
        <v>6.856077</v>
      </c>
      <c r="Q140" s="176"/>
      <c r="R140" s="177">
        <f>SUM(R141:R148)</f>
        <v>0.00012</v>
      </c>
      <c r="S140" s="176"/>
      <c r="T140" s="178">
        <f>SUM(T141:T148)</f>
        <v>0.333</v>
      </c>
      <c r="AR140" s="172" t="s">
        <v>77</v>
      </c>
      <c r="AT140" s="179" t="s">
        <v>68</v>
      </c>
      <c r="AU140" s="179" t="s">
        <v>77</v>
      </c>
      <c r="AY140" s="172" t="s">
        <v>138</v>
      </c>
      <c r="BK140" s="180">
        <f>SUM(BK141:BK148)</f>
        <v>0</v>
      </c>
    </row>
    <row r="141" spans="1:65" s="106" customFormat="1" ht="16.5" customHeight="1">
      <c r="A141" s="103"/>
      <c r="B141" s="104"/>
      <c r="C141" s="183" t="s">
        <v>166</v>
      </c>
      <c r="D141" s="183" t="s">
        <v>140</v>
      </c>
      <c r="E141" s="184" t="s">
        <v>560</v>
      </c>
      <c r="F141" s="185" t="s">
        <v>561</v>
      </c>
      <c r="G141" s="186" t="s">
        <v>186</v>
      </c>
      <c r="H141" s="187">
        <v>0.45</v>
      </c>
      <c r="I141" s="80"/>
      <c r="J141" s="188">
        <f aca="true" t="shared" si="0" ref="J141:J148">ROUND(I141*H141,2)</f>
        <v>0</v>
      </c>
      <c r="K141" s="189"/>
      <c r="L141" s="104"/>
      <c r="M141" s="190" t="s">
        <v>1</v>
      </c>
      <c r="N141" s="191" t="s">
        <v>34</v>
      </c>
      <c r="O141" s="192">
        <v>3.33</v>
      </c>
      <c r="P141" s="192">
        <f aca="true" t="shared" si="1" ref="P141:P148">O141*H141</f>
        <v>1.4985000000000002</v>
      </c>
      <c r="Q141" s="192">
        <v>0</v>
      </c>
      <c r="R141" s="192">
        <f aca="true" t="shared" si="2" ref="R141:R148">Q141*H141</f>
        <v>0</v>
      </c>
      <c r="S141" s="192">
        <v>0.36</v>
      </c>
      <c r="T141" s="193">
        <f aca="true" t="shared" si="3" ref="T141:T148">S141*H141</f>
        <v>0.162</v>
      </c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R141" s="194" t="s">
        <v>144</v>
      </c>
      <c r="AT141" s="194" t="s">
        <v>140</v>
      </c>
      <c r="AU141" s="194" t="s">
        <v>79</v>
      </c>
      <c r="AY141" s="96" t="s">
        <v>138</v>
      </c>
      <c r="BE141" s="195">
        <f aca="true" t="shared" si="4" ref="BE141:BE148">IF(N141="základní",J141,0)</f>
        <v>0</v>
      </c>
      <c r="BF141" s="195">
        <f aca="true" t="shared" si="5" ref="BF141:BF148">IF(N141="snížená",J141,0)</f>
        <v>0</v>
      </c>
      <c r="BG141" s="195">
        <f aca="true" t="shared" si="6" ref="BG141:BG148">IF(N141="zákl. přenesená",J141,0)</f>
        <v>0</v>
      </c>
      <c r="BH141" s="195">
        <f aca="true" t="shared" si="7" ref="BH141:BH148">IF(N141="sníž. přenesená",J141,0)</f>
        <v>0</v>
      </c>
      <c r="BI141" s="195">
        <f aca="true" t="shared" si="8" ref="BI141:BI148">IF(N141="nulová",J141,0)</f>
        <v>0</v>
      </c>
      <c r="BJ141" s="96" t="s">
        <v>77</v>
      </c>
      <c r="BK141" s="195">
        <f aca="true" t="shared" si="9" ref="BK141:BK148">ROUND(I141*H141,2)</f>
        <v>0</v>
      </c>
      <c r="BL141" s="96" t="s">
        <v>144</v>
      </c>
      <c r="BM141" s="194" t="s">
        <v>1075</v>
      </c>
    </row>
    <row r="142" spans="1:65" s="106" customFormat="1" ht="33" customHeight="1">
      <c r="A142" s="103"/>
      <c r="B142" s="104"/>
      <c r="C142" s="183" t="s">
        <v>170</v>
      </c>
      <c r="D142" s="183" t="s">
        <v>140</v>
      </c>
      <c r="E142" s="184" t="s">
        <v>1076</v>
      </c>
      <c r="F142" s="185" t="s">
        <v>1077</v>
      </c>
      <c r="G142" s="186" t="s">
        <v>186</v>
      </c>
      <c r="H142" s="187">
        <v>3</v>
      </c>
      <c r="I142" s="80"/>
      <c r="J142" s="188">
        <f t="shared" si="0"/>
        <v>0</v>
      </c>
      <c r="K142" s="189"/>
      <c r="L142" s="104"/>
      <c r="M142" s="190" t="s">
        <v>1</v>
      </c>
      <c r="N142" s="191" t="s">
        <v>34</v>
      </c>
      <c r="O142" s="192">
        <v>0.233</v>
      </c>
      <c r="P142" s="192">
        <f t="shared" si="1"/>
        <v>0.6990000000000001</v>
      </c>
      <c r="Q142" s="192">
        <v>0</v>
      </c>
      <c r="R142" s="192">
        <f t="shared" si="2"/>
        <v>0</v>
      </c>
      <c r="S142" s="192">
        <v>0.057</v>
      </c>
      <c r="T142" s="193">
        <f t="shared" si="3"/>
        <v>0.171</v>
      </c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R142" s="194" t="s">
        <v>144</v>
      </c>
      <c r="AT142" s="194" t="s">
        <v>140</v>
      </c>
      <c r="AU142" s="194" t="s">
        <v>79</v>
      </c>
      <c r="AY142" s="96" t="s">
        <v>138</v>
      </c>
      <c r="BE142" s="195">
        <f t="shared" si="4"/>
        <v>0</v>
      </c>
      <c r="BF142" s="195">
        <f t="shared" si="5"/>
        <v>0</v>
      </c>
      <c r="BG142" s="195">
        <f t="shared" si="6"/>
        <v>0</v>
      </c>
      <c r="BH142" s="195">
        <f t="shared" si="7"/>
        <v>0</v>
      </c>
      <c r="BI142" s="195">
        <f t="shared" si="8"/>
        <v>0</v>
      </c>
      <c r="BJ142" s="96" t="s">
        <v>77</v>
      </c>
      <c r="BK142" s="195">
        <f t="shared" si="9"/>
        <v>0</v>
      </c>
      <c r="BL142" s="96" t="s">
        <v>144</v>
      </c>
      <c r="BM142" s="194" t="s">
        <v>1078</v>
      </c>
    </row>
    <row r="143" spans="1:65" s="106" customFormat="1" ht="21.75" customHeight="1">
      <c r="A143" s="103"/>
      <c r="B143" s="104"/>
      <c r="C143" s="183" t="s">
        <v>174</v>
      </c>
      <c r="D143" s="183" t="s">
        <v>140</v>
      </c>
      <c r="E143" s="184" t="s">
        <v>1079</v>
      </c>
      <c r="F143" s="185" t="s">
        <v>1080</v>
      </c>
      <c r="G143" s="186" t="s">
        <v>264</v>
      </c>
      <c r="H143" s="187">
        <v>3.3</v>
      </c>
      <c r="I143" s="80"/>
      <c r="J143" s="188">
        <f t="shared" si="0"/>
        <v>0</v>
      </c>
      <c r="K143" s="189"/>
      <c r="L143" s="104"/>
      <c r="M143" s="190" t="s">
        <v>1</v>
      </c>
      <c r="N143" s="191" t="s">
        <v>34</v>
      </c>
      <c r="O143" s="192">
        <v>0.295</v>
      </c>
      <c r="P143" s="192">
        <f t="shared" si="1"/>
        <v>0.9734999999999999</v>
      </c>
      <c r="Q143" s="192">
        <v>0</v>
      </c>
      <c r="R143" s="192">
        <f t="shared" si="2"/>
        <v>0</v>
      </c>
      <c r="S143" s="192">
        <v>0</v>
      </c>
      <c r="T143" s="193">
        <f t="shared" si="3"/>
        <v>0</v>
      </c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R143" s="194" t="s">
        <v>144</v>
      </c>
      <c r="AT143" s="194" t="s">
        <v>140</v>
      </c>
      <c r="AU143" s="194" t="s">
        <v>79</v>
      </c>
      <c r="AY143" s="96" t="s">
        <v>138</v>
      </c>
      <c r="BE143" s="195">
        <f t="shared" si="4"/>
        <v>0</v>
      </c>
      <c r="BF143" s="195">
        <f t="shared" si="5"/>
        <v>0</v>
      </c>
      <c r="BG143" s="195">
        <f t="shared" si="6"/>
        <v>0</v>
      </c>
      <c r="BH143" s="195">
        <f t="shared" si="7"/>
        <v>0</v>
      </c>
      <c r="BI143" s="195">
        <f t="shared" si="8"/>
        <v>0</v>
      </c>
      <c r="BJ143" s="96" t="s">
        <v>77</v>
      </c>
      <c r="BK143" s="195">
        <f t="shared" si="9"/>
        <v>0</v>
      </c>
      <c r="BL143" s="96" t="s">
        <v>144</v>
      </c>
      <c r="BM143" s="194" t="s">
        <v>1081</v>
      </c>
    </row>
    <row r="144" spans="1:65" s="106" customFormat="1" ht="21.75" customHeight="1">
      <c r="A144" s="103"/>
      <c r="B144" s="104"/>
      <c r="C144" s="183" t="s">
        <v>178</v>
      </c>
      <c r="D144" s="183" t="s">
        <v>140</v>
      </c>
      <c r="E144" s="184" t="s">
        <v>572</v>
      </c>
      <c r="F144" s="185" t="s">
        <v>573</v>
      </c>
      <c r="G144" s="186" t="s">
        <v>264</v>
      </c>
      <c r="H144" s="187">
        <v>0.6</v>
      </c>
      <c r="I144" s="80"/>
      <c r="J144" s="188">
        <f t="shared" si="0"/>
        <v>0</v>
      </c>
      <c r="K144" s="189"/>
      <c r="L144" s="104"/>
      <c r="M144" s="190" t="s">
        <v>1</v>
      </c>
      <c r="N144" s="191" t="s">
        <v>34</v>
      </c>
      <c r="O144" s="192">
        <v>4.494</v>
      </c>
      <c r="P144" s="192">
        <f t="shared" si="1"/>
        <v>2.6963999999999997</v>
      </c>
      <c r="Q144" s="192">
        <v>0.0002</v>
      </c>
      <c r="R144" s="192">
        <f t="shared" si="2"/>
        <v>0.00012</v>
      </c>
      <c r="S144" s="192">
        <v>0</v>
      </c>
      <c r="T144" s="193">
        <f t="shared" si="3"/>
        <v>0</v>
      </c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R144" s="194" t="s">
        <v>144</v>
      </c>
      <c r="AT144" s="194" t="s">
        <v>140</v>
      </c>
      <c r="AU144" s="194" t="s">
        <v>79</v>
      </c>
      <c r="AY144" s="96" t="s">
        <v>138</v>
      </c>
      <c r="BE144" s="195">
        <f t="shared" si="4"/>
        <v>0</v>
      </c>
      <c r="BF144" s="195">
        <f t="shared" si="5"/>
        <v>0</v>
      </c>
      <c r="BG144" s="195">
        <f t="shared" si="6"/>
        <v>0</v>
      </c>
      <c r="BH144" s="195">
        <f t="shared" si="7"/>
        <v>0</v>
      </c>
      <c r="BI144" s="195">
        <f t="shared" si="8"/>
        <v>0</v>
      </c>
      <c r="BJ144" s="96" t="s">
        <v>77</v>
      </c>
      <c r="BK144" s="195">
        <f t="shared" si="9"/>
        <v>0</v>
      </c>
      <c r="BL144" s="96" t="s">
        <v>144</v>
      </c>
      <c r="BM144" s="194" t="s">
        <v>1082</v>
      </c>
    </row>
    <row r="145" spans="1:65" s="106" customFormat="1" ht="21.75" customHeight="1">
      <c r="A145" s="103"/>
      <c r="B145" s="104"/>
      <c r="C145" s="183" t="s">
        <v>183</v>
      </c>
      <c r="D145" s="183" t="s">
        <v>140</v>
      </c>
      <c r="E145" s="184" t="s">
        <v>1009</v>
      </c>
      <c r="F145" s="185" t="s">
        <v>1010</v>
      </c>
      <c r="G145" s="186" t="s">
        <v>181</v>
      </c>
      <c r="H145" s="187">
        <v>0.333</v>
      </c>
      <c r="I145" s="80"/>
      <c r="J145" s="188">
        <f t="shared" si="0"/>
        <v>0</v>
      </c>
      <c r="K145" s="189"/>
      <c r="L145" s="104"/>
      <c r="M145" s="190" t="s">
        <v>1</v>
      </c>
      <c r="N145" s="191" t="s">
        <v>34</v>
      </c>
      <c r="O145" s="192">
        <v>2.42</v>
      </c>
      <c r="P145" s="192">
        <f t="shared" si="1"/>
        <v>0.80586</v>
      </c>
      <c r="Q145" s="192">
        <v>0</v>
      </c>
      <c r="R145" s="192">
        <f t="shared" si="2"/>
        <v>0</v>
      </c>
      <c r="S145" s="192">
        <v>0</v>
      </c>
      <c r="T145" s="193">
        <f t="shared" si="3"/>
        <v>0</v>
      </c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R145" s="194" t="s">
        <v>144</v>
      </c>
      <c r="AT145" s="194" t="s">
        <v>140</v>
      </c>
      <c r="AU145" s="194" t="s">
        <v>79</v>
      </c>
      <c r="AY145" s="96" t="s">
        <v>138</v>
      </c>
      <c r="BE145" s="195">
        <f t="shared" si="4"/>
        <v>0</v>
      </c>
      <c r="BF145" s="195">
        <f t="shared" si="5"/>
        <v>0</v>
      </c>
      <c r="BG145" s="195">
        <f t="shared" si="6"/>
        <v>0</v>
      </c>
      <c r="BH145" s="195">
        <f t="shared" si="7"/>
        <v>0</v>
      </c>
      <c r="BI145" s="195">
        <f t="shared" si="8"/>
        <v>0</v>
      </c>
      <c r="BJ145" s="96" t="s">
        <v>77</v>
      </c>
      <c r="BK145" s="195">
        <f t="shared" si="9"/>
        <v>0</v>
      </c>
      <c r="BL145" s="96" t="s">
        <v>144</v>
      </c>
      <c r="BM145" s="194" t="s">
        <v>1083</v>
      </c>
    </row>
    <row r="146" spans="1:65" s="106" customFormat="1" ht="21.75" customHeight="1">
      <c r="A146" s="103"/>
      <c r="B146" s="104"/>
      <c r="C146" s="183" t="s">
        <v>188</v>
      </c>
      <c r="D146" s="183" t="s">
        <v>140</v>
      </c>
      <c r="E146" s="184" t="s">
        <v>616</v>
      </c>
      <c r="F146" s="185" t="s">
        <v>617</v>
      </c>
      <c r="G146" s="186" t="s">
        <v>181</v>
      </c>
      <c r="H146" s="187">
        <v>16.317</v>
      </c>
      <c r="I146" s="80"/>
      <c r="J146" s="188">
        <f t="shared" si="0"/>
        <v>0</v>
      </c>
      <c r="K146" s="189"/>
      <c r="L146" s="104"/>
      <c r="M146" s="190" t="s">
        <v>1</v>
      </c>
      <c r="N146" s="191" t="s">
        <v>34</v>
      </c>
      <c r="O146" s="192">
        <v>0.006</v>
      </c>
      <c r="P146" s="192">
        <f t="shared" si="1"/>
        <v>0.097902</v>
      </c>
      <c r="Q146" s="192">
        <v>0</v>
      </c>
      <c r="R146" s="192">
        <f t="shared" si="2"/>
        <v>0</v>
      </c>
      <c r="S146" s="192">
        <v>0</v>
      </c>
      <c r="T146" s="193">
        <f t="shared" si="3"/>
        <v>0</v>
      </c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R146" s="194" t="s">
        <v>144</v>
      </c>
      <c r="AT146" s="194" t="s">
        <v>140</v>
      </c>
      <c r="AU146" s="194" t="s">
        <v>79</v>
      </c>
      <c r="AY146" s="96" t="s">
        <v>138</v>
      </c>
      <c r="BE146" s="195">
        <f t="shared" si="4"/>
        <v>0</v>
      </c>
      <c r="BF146" s="195">
        <f t="shared" si="5"/>
        <v>0</v>
      </c>
      <c r="BG146" s="195">
        <f t="shared" si="6"/>
        <v>0</v>
      </c>
      <c r="BH146" s="195">
        <f t="shared" si="7"/>
        <v>0</v>
      </c>
      <c r="BI146" s="195">
        <f t="shared" si="8"/>
        <v>0</v>
      </c>
      <c r="BJ146" s="96" t="s">
        <v>77</v>
      </c>
      <c r="BK146" s="195">
        <f t="shared" si="9"/>
        <v>0</v>
      </c>
      <c r="BL146" s="96" t="s">
        <v>144</v>
      </c>
      <c r="BM146" s="194" t="s">
        <v>1084</v>
      </c>
    </row>
    <row r="147" spans="1:65" s="106" customFormat="1" ht="21.75" customHeight="1">
      <c r="A147" s="103"/>
      <c r="B147" s="104"/>
      <c r="C147" s="183" t="s">
        <v>192</v>
      </c>
      <c r="D147" s="183" t="s">
        <v>140</v>
      </c>
      <c r="E147" s="184" t="s">
        <v>612</v>
      </c>
      <c r="F147" s="185" t="s">
        <v>613</v>
      </c>
      <c r="G147" s="186" t="s">
        <v>181</v>
      </c>
      <c r="H147" s="187">
        <v>0.333</v>
      </c>
      <c r="I147" s="80"/>
      <c r="J147" s="188">
        <f t="shared" si="0"/>
        <v>0</v>
      </c>
      <c r="K147" s="189"/>
      <c r="L147" s="104"/>
      <c r="M147" s="190" t="s">
        <v>1</v>
      </c>
      <c r="N147" s="191" t="s">
        <v>34</v>
      </c>
      <c r="O147" s="192">
        <v>0.255</v>
      </c>
      <c r="P147" s="192">
        <f t="shared" si="1"/>
        <v>0.084915</v>
      </c>
      <c r="Q147" s="192">
        <v>0</v>
      </c>
      <c r="R147" s="192">
        <f t="shared" si="2"/>
        <v>0</v>
      </c>
      <c r="S147" s="192">
        <v>0</v>
      </c>
      <c r="T147" s="193">
        <f t="shared" si="3"/>
        <v>0</v>
      </c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R147" s="194" t="s">
        <v>144</v>
      </c>
      <c r="AT147" s="194" t="s">
        <v>140</v>
      </c>
      <c r="AU147" s="194" t="s">
        <v>79</v>
      </c>
      <c r="AY147" s="96" t="s">
        <v>138</v>
      </c>
      <c r="BE147" s="195">
        <f t="shared" si="4"/>
        <v>0</v>
      </c>
      <c r="BF147" s="195">
        <f t="shared" si="5"/>
        <v>0</v>
      </c>
      <c r="BG147" s="195">
        <f t="shared" si="6"/>
        <v>0</v>
      </c>
      <c r="BH147" s="195">
        <f t="shared" si="7"/>
        <v>0</v>
      </c>
      <c r="BI147" s="195">
        <f t="shared" si="8"/>
        <v>0</v>
      </c>
      <c r="BJ147" s="96" t="s">
        <v>77</v>
      </c>
      <c r="BK147" s="195">
        <f t="shared" si="9"/>
        <v>0</v>
      </c>
      <c r="BL147" s="96" t="s">
        <v>144</v>
      </c>
      <c r="BM147" s="194" t="s">
        <v>1085</v>
      </c>
    </row>
    <row r="148" spans="1:65" s="106" customFormat="1" ht="21.75" customHeight="1">
      <c r="A148" s="103"/>
      <c r="B148" s="104"/>
      <c r="C148" s="183" t="s">
        <v>8</v>
      </c>
      <c r="D148" s="183" t="s">
        <v>140</v>
      </c>
      <c r="E148" s="184" t="s">
        <v>620</v>
      </c>
      <c r="F148" s="185" t="s">
        <v>621</v>
      </c>
      <c r="G148" s="186" t="s">
        <v>181</v>
      </c>
      <c r="H148" s="187">
        <v>0.333</v>
      </c>
      <c r="I148" s="80"/>
      <c r="J148" s="188">
        <f t="shared" si="0"/>
        <v>0</v>
      </c>
      <c r="K148" s="189"/>
      <c r="L148" s="104"/>
      <c r="M148" s="190" t="s">
        <v>1</v>
      </c>
      <c r="N148" s="191" t="s">
        <v>34</v>
      </c>
      <c r="O148" s="192">
        <v>0</v>
      </c>
      <c r="P148" s="192">
        <f t="shared" si="1"/>
        <v>0</v>
      </c>
      <c r="Q148" s="192">
        <v>0</v>
      </c>
      <c r="R148" s="192">
        <f t="shared" si="2"/>
        <v>0</v>
      </c>
      <c r="S148" s="192">
        <v>0</v>
      </c>
      <c r="T148" s="193">
        <f t="shared" si="3"/>
        <v>0</v>
      </c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R148" s="194" t="s">
        <v>144</v>
      </c>
      <c r="AT148" s="194" t="s">
        <v>140</v>
      </c>
      <c r="AU148" s="194" t="s">
        <v>79</v>
      </c>
      <c r="AY148" s="96" t="s">
        <v>138</v>
      </c>
      <c r="BE148" s="195">
        <f t="shared" si="4"/>
        <v>0</v>
      </c>
      <c r="BF148" s="195">
        <f t="shared" si="5"/>
        <v>0</v>
      </c>
      <c r="BG148" s="195">
        <f t="shared" si="6"/>
        <v>0</v>
      </c>
      <c r="BH148" s="195">
        <f t="shared" si="7"/>
        <v>0</v>
      </c>
      <c r="BI148" s="195">
        <f t="shared" si="8"/>
        <v>0</v>
      </c>
      <c r="BJ148" s="96" t="s">
        <v>77</v>
      </c>
      <c r="BK148" s="195">
        <f t="shared" si="9"/>
        <v>0</v>
      </c>
      <c r="BL148" s="96" t="s">
        <v>144</v>
      </c>
      <c r="BM148" s="194" t="s">
        <v>1086</v>
      </c>
    </row>
    <row r="149" spans="2:63" s="170" customFormat="1" ht="22.9" customHeight="1">
      <c r="B149" s="171"/>
      <c r="D149" s="172" t="s">
        <v>68</v>
      </c>
      <c r="E149" s="181" t="s">
        <v>623</v>
      </c>
      <c r="F149" s="181" t="s">
        <v>624</v>
      </c>
      <c r="J149" s="182">
        <f>BK149</f>
        <v>0</v>
      </c>
      <c r="L149" s="171"/>
      <c r="M149" s="175"/>
      <c r="N149" s="176"/>
      <c r="O149" s="176"/>
      <c r="P149" s="177">
        <f>P150</f>
        <v>4.105919999999999</v>
      </c>
      <c r="Q149" s="176"/>
      <c r="R149" s="177">
        <f>R150</f>
        <v>0</v>
      </c>
      <c r="S149" s="176"/>
      <c r="T149" s="178">
        <f>T150</f>
        <v>0</v>
      </c>
      <c r="AR149" s="172" t="s">
        <v>77</v>
      </c>
      <c r="AT149" s="179" t="s">
        <v>68</v>
      </c>
      <c r="AU149" s="179" t="s">
        <v>77</v>
      </c>
      <c r="AY149" s="172" t="s">
        <v>138</v>
      </c>
      <c r="BK149" s="180">
        <f>BK150</f>
        <v>0</v>
      </c>
    </row>
    <row r="150" spans="1:65" s="106" customFormat="1" ht="16.5" customHeight="1">
      <c r="A150" s="103"/>
      <c r="B150" s="104"/>
      <c r="C150" s="183" t="s">
        <v>202</v>
      </c>
      <c r="D150" s="183" t="s">
        <v>140</v>
      </c>
      <c r="E150" s="184" t="s">
        <v>1015</v>
      </c>
      <c r="F150" s="185" t="s">
        <v>1016</v>
      </c>
      <c r="G150" s="186" t="s">
        <v>181</v>
      </c>
      <c r="H150" s="187">
        <v>1.128</v>
      </c>
      <c r="I150" s="80"/>
      <c r="J150" s="188">
        <f>ROUND(I150*H150,2)</f>
        <v>0</v>
      </c>
      <c r="K150" s="189"/>
      <c r="L150" s="104"/>
      <c r="M150" s="190" t="s">
        <v>1</v>
      </c>
      <c r="N150" s="191" t="s">
        <v>34</v>
      </c>
      <c r="O150" s="192">
        <v>3.64</v>
      </c>
      <c r="P150" s="192">
        <f>O150*H150</f>
        <v>4.105919999999999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R150" s="194" t="s">
        <v>144</v>
      </c>
      <c r="AT150" s="194" t="s">
        <v>140</v>
      </c>
      <c r="AU150" s="194" t="s">
        <v>79</v>
      </c>
      <c r="AY150" s="96" t="s">
        <v>138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96" t="s">
        <v>77</v>
      </c>
      <c r="BK150" s="195">
        <f>ROUND(I150*H150,2)</f>
        <v>0</v>
      </c>
      <c r="BL150" s="96" t="s">
        <v>144</v>
      </c>
      <c r="BM150" s="194" t="s">
        <v>1087</v>
      </c>
    </row>
    <row r="151" spans="2:63" s="170" customFormat="1" ht="25.9" customHeight="1">
      <c r="B151" s="171"/>
      <c r="D151" s="172" t="s">
        <v>68</v>
      </c>
      <c r="E151" s="173" t="s">
        <v>629</v>
      </c>
      <c r="F151" s="173" t="s">
        <v>630</v>
      </c>
      <c r="J151" s="174">
        <f>BK151</f>
        <v>0</v>
      </c>
      <c r="L151" s="171"/>
      <c r="M151" s="175"/>
      <c r="N151" s="176"/>
      <c r="O151" s="176"/>
      <c r="P151" s="177">
        <f>P152+P156+P162+P166</f>
        <v>5.275289999999999</v>
      </c>
      <c r="Q151" s="176"/>
      <c r="R151" s="177">
        <f>R152+R156+R162+R166</f>
        <v>0.10278759999999999</v>
      </c>
      <c r="S151" s="176"/>
      <c r="T151" s="178">
        <f>T152+T156+T162+T166</f>
        <v>0</v>
      </c>
      <c r="AR151" s="172" t="s">
        <v>79</v>
      </c>
      <c r="AT151" s="179" t="s">
        <v>68</v>
      </c>
      <c r="AU151" s="179" t="s">
        <v>69</v>
      </c>
      <c r="AY151" s="172" t="s">
        <v>138</v>
      </c>
      <c r="BK151" s="180">
        <f>BK152+BK156+BK162+BK166</f>
        <v>0</v>
      </c>
    </row>
    <row r="152" spans="2:63" s="170" customFormat="1" ht="22.9" customHeight="1">
      <c r="B152" s="171"/>
      <c r="D152" s="172" t="s">
        <v>68</v>
      </c>
      <c r="E152" s="181" t="s">
        <v>752</v>
      </c>
      <c r="F152" s="181" t="s">
        <v>753</v>
      </c>
      <c r="J152" s="182">
        <f>BK152</f>
        <v>0</v>
      </c>
      <c r="L152" s="171"/>
      <c r="M152" s="175"/>
      <c r="N152" s="176"/>
      <c r="O152" s="176"/>
      <c r="P152" s="177">
        <f>SUM(P153:P155)</f>
        <v>0</v>
      </c>
      <c r="Q152" s="176"/>
      <c r="R152" s="177">
        <f>SUM(R153:R155)</f>
        <v>0</v>
      </c>
      <c r="S152" s="176"/>
      <c r="T152" s="178">
        <f>SUM(T153:T155)</f>
        <v>0</v>
      </c>
      <c r="AR152" s="172" t="s">
        <v>79</v>
      </c>
      <c r="AT152" s="179" t="s">
        <v>68</v>
      </c>
      <c r="AU152" s="179" t="s">
        <v>77</v>
      </c>
      <c r="AY152" s="172" t="s">
        <v>138</v>
      </c>
      <c r="BK152" s="180">
        <f>SUM(BK153:BK155)</f>
        <v>0</v>
      </c>
    </row>
    <row r="153" spans="1:65" s="106" customFormat="1" ht="21.75" customHeight="1">
      <c r="A153" s="103"/>
      <c r="B153" s="104"/>
      <c r="C153" s="183" t="s">
        <v>206</v>
      </c>
      <c r="D153" s="183" t="s">
        <v>140</v>
      </c>
      <c r="E153" s="184" t="s">
        <v>1088</v>
      </c>
      <c r="F153" s="185" t="s">
        <v>1089</v>
      </c>
      <c r="G153" s="186" t="s">
        <v>278</v>
      </c>
      <c r="H153" s="187">
        <v>1</v>
      </c>
      <c r="I153" s="80"/>
      <c r="J153" s="188">
        <f>ROUND(I153*H153,2)</f>
        <v>0</v>
      </c>
      <c r="K153" s="189"/>
      <c r="L153" s="104"/>
      <c r="M153" s="190" t="s">
        <v>1</v>
      </c>
      <c r="N153" s="191" t="s">
        <v>34</v>
      </c>
      <c r="O153" s="192">
        <v>0</v>
      </c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R153" s="194" t="s">
        <v>202</v>
      </c>
      <c r="AT153" s="194" t="s">
        <v>140</v>
      </c>
      <c r="AU153" s="194" t="s">
        <v>79</v>
      </c>
      <c r="AY153" s="96" t="s">
        <v>138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96" t="s">
        <v>77</v>
      </c>
      <c r="BK153" s="195">
        <f>ROUND(I153*H153,2)</f>
        <v>0</v>
      </c>
      <c r="BL153" s="96" t="s">
        <v>202</v>
      </c>
      <c r="BM153" s="194" t="s">
        <v>1090</v>
      </c>
    </row>
    <row r="154" spans="1:65" s="106" customFormat="1" ht="21.75" customHeight="1">
      <c r="A154" s="103"/>
      <c r="B154" s="104"/>
      <c r="C154" s="183" t="s">
        <v>210</v>
      </c>
      <c r="D154" s="183" t="s">
        <v>140</v>
      </c>
      <c r="E154" s="184" t="s">
        <v>1091</v>
      </c>
      <c r="F154" s="185" t="s">
        <v>1092</v>
      </c>
      <c r="G154" s="186" t="s">
        <v>278</v>
      </c>
      <c r="H154" s="187">
        <v>1</v>
      </c>
      <c r="I154" s="80"/>
      <c r="J154" s="188">
        <f>ROUND(I154*H154,2)</f>
        <v>0</v>
      </c>
      <c r="K154" s="189"/>
      <c r="L154" s="104"/>
      <c r="M154" s="190" t="s">
        <v>1</v>
      </c>
      <c r="N154" s="191" t="s">
        <v>34</v>
      </c>
      <c r="O154" s="192">
        <v>0</v>
      </c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R154" s="194" t="s">
        <v>202</v>
      </c>
      <c r="AT154" s="194" t="s">
        <v>140</v>
      </c>
      <c r="AU154" s="194" t="s">
        <v>79</v>
      </c>
      <c r="AY154" s="96" t="s">
        <v>138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96" t="s">
        <v>77</v>
      </c>
      <c r="BK154" s="195">
        <f>ROUND(I154*H154,2)</f>
        <v>0</v>
      </c>
      <c r="BL154" s="96" t="s">
        <v>202</v>
      </c>
      <c r="BM154" s="194" t="s">
        <v>1093</v>
      </c>
    </row>
    <row r="155" spans="1:65" s="106" customFormat="1" ht="21.75" customHeight="1">
      <c r="A155" s="103"/>
      <c r="B155" s="104"/>
      <c r="C155" s="183" t="s">
        <v>214</v>
      </c>
      <c r="D155" s="183" t="s">
        <v>140</v>
      </c>
      <c r="E155" s="184" t="s">
        <v>1033</v>
      </c>
      <c r="F155" s="185" t="s">
        <v>1034</v>
      </c>
      <c r="G155" s="186" t="s">
        <v>672</v>
      </c>
      <c r="H155" s="79"/>
      <c r="I155" s="80"/>
      <c r="J155" s="188">
        <f>ROUND(I155*H155,2)</f>
        <v>0</v>
      </c>
      <c r="K155" s="189"/>
      <c r="L155" s="104"/>
      <c r="M155" s="190" t="s">
        <v>1</v>
      </c>
      <c r="N155" s="191" t="s">
        <v>34</v>
      </c>
      <c r="O155" s="192">
        <v>0</v>
      </c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R155" s="194" t="s">
        <v>202</v>
      </c>
      <c r="AT155" s="194" t="s">
        <v>140</v>
      </c>
      <c r="AU155" s="194" t="s">
        <v>79</v>
      </c>
      <c r="AY155" s="96" t="s">
        <v>138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96" t="s">
        <v>77</v>
      </c>
      <c r="BK155" s="195">
        <f>ROUND(I155*H155,2)</f>
        <v>0</v>
      </c>
      <c r="BL155" s="96" t="s">
        <v>202</v>
      </c>
      <c r="BM155" s="194" t="s">
        <v>1094</v>
      </c>
    </row>
    <row r="156" spans="2:63" s="170" customFormat="1" ht="22.9" customHeight="1">
      <c r="B156" s="171"/>
      <c r="D156" s="172" t="s">
        <v>68</v>
      </c>
      <c r="E156" s="181" t="s">
        <v>1036</v>
      </c>
      <c r="F156" s="181" t="s">
        <v>1037</v>
      </c>
      <c r="J156" s="182">
        <f>BK156</f>
        <v>0</v>
      </c>
      <c r="L156" s="171"/>
      <c r="M156" s="175"/>
      <c r="N156" s="176"/>
      <c r="O156" s="176"/>
      <c r="P156" s="177">
        <f>SUM(P157:P161)</f>
        <v>3.9659099999999996</v>
      </c>
      <c r="Q156" s="176"/>
      <c r="R156" s="177">
        <f>SUM(R157:R161)</f>
        <v>0.0991324</v>
      </c>
      <c r="S156" s="176"/>
      <c r="T156" s="178">
        <f>SUM(T157:T161)</f>
        <v>0</v>
      </c>
      <c r="AR156" s="172" t="s">
        <v>79</v>
      </c>
      <c r="AT156" s="179" t="s">
        <v>68</v>
      </c>
      <c r="AU156" s="179" t="s">
        <v>77</v>
      </c>
      <c r="AY156" s="172" t="s">
        <v>138</v>
      </c>
      <c r="BK156" s="180">
        <f>SUM(BK157:BK161)</f>
        <v>0</v>
      </c>
    </row>
    <row r="157" spans="1:65" s="106" customFormat="1" ht="33" customHeight="1">
      <c r="A157" s="103"/>
      <c r="B157" s="104"/>
      <c r="C157" s="183" t="s">
        <v>218</v>
      </c>
      <c r="D157" s="183" t="s">
        <v>140</v>
      </c>
      <c r="E157" s="184" t="s">
        <v>1038</v>
      </c>
      <c r="F157" s="185" t="s">
        <v>1039</v>
      </c>
      <c r="G157" s="186" t="s">
        <v>186</v>
      </c>
      <c r="H157" s="187">
        <v>2.76</v>
      </c>
      <c r="I157" s="80"/>
      <c r="J157" s="188">
        <f>ROUND(I157*H157,2)</f>
        <v>0</v>
      </c>
      <c r="K157" s="189"/>
      <c r="L157" s="104"/>
      <c r="M157" s="190" t="s">
        <v>1</v>
      </c>
      <c r="N157" s="191" t="s">
        <v>34</v>
      </c>
      <c r="O157" s="192">
        <v>0.741</v>
      </c>
      <c r="P157" s="192">
        <f>O157*H157</f>
        <v>2.0451599999999996</v>
      </c>
      <c r="Q157" s="192">
        <v>0.00689</v>
      </c>
      <c r="R157" s="192">
        <f>Q157*H157</f>
        <v>0.0190164</v>
      </c>
      <c r="S157" s="192">
        <v>0</v>
      </c>
      <c r="T157" s="193">
        <f>S157*H157</f>
        <v>0</v>
      </c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R157" s="194" t="s">
        <v>202</v>
      </c>
      <c r="AT157" s="194" t="s">
        <v>140</v>
      </c>
      <c r="AU157" s="194" t="s">
        <v>79</v>
      </c>
      <c r="AY157" s="96" t="s">
        <v>138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96" t="s">
        <v>77</v>
      </c>
      <c r="BK157" s="195">
        <f>ROUND(I157*H157,2)</f>
        <v>0</v>
      </c>
      <c r="BL157" s="96" t="s">
        <v>202</v>
      </c>
      <c r="BM157" s="194" t="s">
        <v>1095</v>
      </c>
    </row>
    <row r="158" spans="1:65" s="106" customFormat="1" ht="21.75" customHeight="1">
      <c r="A158" s="103"/>
      <c r="B158" s="104"/>
      <c r="C158" s="183" t="s">
        <v>7</v>
      </c>
      <c r="D158" s="183" t="s">
        <v>140</v>
      </c>
      <c r="E158" s="184" t="s">
        <v>1096</v>
      </c>
      <c r="F158" s="185" t="s">
        <v>1097</v>
      </c>
      <c r="G158" s="186" t="s">
        <v>264</v>
      </c>
      <c r="H158" s="187">
        <v>1.8</v>
      </c>
      <c r="I158" s="80"/>
      <c r="J158" s="188">
        <f>ROUND(I158*H158,2)</f>
        <v>0</v>
      </c>
      <c r="K158" s="189"/>
      <c r="L158" s="104"/>
      <c r="M158" s="190" t="s">
        <v>1</v>
      </c>
      <c r="N158" s="191" t="s">
        <v>34</v>
      </c>
      <c r="O158" s="192">
        <v>0.739</v>
      </c>
      <c r="P158" s="192">
        <f>O158*H158</f>
        <v>1.3302</v>
      </c>
      <c r="Q158" s="192">
        <v>0.00074</v>
      </c>
      <c r="R158" s="192">
        <f>Q158*H158</f>
        <v>0.001332</v>
      </c>
      <c r="S158" s="192">
        <v>0</v>
      </c>
      <c r="T158" s="193">
        <f>S158*H158</f>
        <v>0</v>
      </c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R158" s="194" t="s">
        <v>202</v>
      </c>
      <c r="AT158" s="194" t="s">
        <v>140</v>
      </c>
      <c r="AU158" s="194" t="s">
        <v>79</v>
      </c>
      <c r="AY158" s="96" t="s">
        <v>138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96" t="s">
        <v>77</v>
      </c>
      <c r="BK158" s="195">
        <f>ROUND(I158*H158,2)</f>
        <v>0</v>
      </c>
      <c r="BL158" s="96" t="s">
        <v>202</v>
      </c>
      <c r="BM158" s="194" t="s">
        <v>1098</v>
      </c>
    </row>
    <row r="159" spans="1:65" s="106" customFormat="1" ht="33" customHeight="1">
      <c r="A159" s="103"/>
      <c r="B159" s="104"/>
      <c r="C159" s="183" t="s">
        <v>225</v>
      </c>
      <c r="D159" s="183" t="s">
        <v>140</v>
      </c>
      <c r="E159" s="184" t="s">
        <v>1047</v>
      </c>
      <c r="F159" s="185" t="s">
        <v>1048</v>
      </c>
      <c r="G159" s="186" t="s">
        <v>264</v>
      </c>
      <c r="H159" s="187">
        <v>1.55</v>
      </c>
      <c r="I159" s="80"/>
      <c r="J159" s="188">
        <f>ROUND(I159*H159,2)</f>
        <v>0</v>
      </c>
      <c r="K159" s="189"/>
      <c r="L159" s="104"/>
      <c r="M159" s="190" t="s">
        <v>1</v>
      </c>
      <c r="N159" s="191" t="s">
        <v>34</v>
      </c>
      <c r="O159" s="192">
        <v>0.381</v>
      </c>
      <c r="P159" s="192">
        <f>O159*H159</f>
        <v>0.59055</v>
      </c>
      <c r="Q159" s="192">
        <v>0.00128</v>
      </c>
      <c r="R159" s="192">
        <f>Q159*H159</f>
        <v>0.001984</v>
      </c>
      <c r="S159" s="192">
        <v>0</v>
      </c>
      <c r="T159" s="193">
        <f>S159*H159</f>
        <v>0</v>
      </c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R159" s="194" t="s">
        <v>202</v>
      </c>
      <c r="AT159" s="194" t="s">
        <v>140</v>
      </c>
      <c r="AU159" s="194" t="s">
        <v>79</v>
      </c>
      <c r="AY159" s="96" t="s">
        <v>138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96" t="s">
        <v>77</v>
      </c>
      <c r="BK159" s="195">
        <f>ROUND(I159*H159,2)</f>
        <v>0</v>
      </c>
      <c r="BL159" s="96" t="s">
        <v>202</v>
      </c>
      <c r="BM159" s="194" t="s">
        <v>1099</v>
      </c>
    </row>
    <row r="160" spans="1:65" s="106" customFormat="1" ht="33" customHeight="1">
      <c r="A160" s="103"/>
      <c r="B160" s="104"/>
      <c r="C160" s="196" t="s">
        <v>229</v>
      </c>
      <c r="D160" s="196" t="s">
        <v>193</v>
      </c>
      <c r="E160" s="197" t="s">
        <v>1050</v>
      </c>
      <c r="F160" s="198" t="s">
        <v>1051</v>
      </c>
      <c r="G160" s="199" t="s">
        <v>186</v>
      </c>
      <c r="H160" s="200">
        <v>4</v>
      </c>
      <c r="I160" s="81"/>
      <c r="J160" s="201">
        <f>ROUND(I160*H160,2)</f>
        <v>0</v>
      </c>
      <c r="K160" s="202"/>
      <c r="L160" s="203"/>
      <c r="M160" s="204" t="s">
        <v>1</v>
      </c>
      <c r="N160" s="205" t="s">
        <v>34</v>
      </c>
      <c r="O160" s="192">
        <v>0</v>
      </c>
      <c r="P160" s="192">
        <f>O160*H160</f>
        <v>0</v>
      </c>
      <c r="Q160" s="192">
        <v>0.0192</v>
      </c>
      <c r="R160" s="192">
        <f>Q160*H160</f>
        <v>0.0768</v>
      </c>
      <c r="S160" s="192">
        <v>0</v>
      </c>
      <c r="T160" s="193">
        <f>S160*H160</f>
        <v>0</v>
      </c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R160" s="194" t="s">
        <v>267</v>
      </c>
      <c r="AT160" s="194" t="s">
        <v>193</v>
      </c>
      <c r="AU160" s="194" t="s">
        <v>79</v>
      </c>
      <c r="AY160" s="96" t="s">
        <v>138</v>
      </c>
      <c r="BE160" s="195">
        <f>IF(N160="základní",J160,0)</f>
        <v>0</v>
      </c>
      <c r="BF160" s="195">
        <f>IF(N160="snížená",J160,0)</f>
        <v>0</v>
      </c>
      <c r="BG160" s="195">
        <f>IF(N160="zákl. přenesená",J160,0)</f>
        <v>0</v>
      </c>
      <c r="BH160" s="195">
        <f>IF(N160="sníž. přenesená",J160,0)</f>
        <v>0</v>
      </c>
      <c r="BI160" s="195">
        <f>IF(N160="nulová",J160,0)</f>
        <v>0</v>
      </c>
      <c r="BJ160" s="96" t="s">
        <v>77</v>
      </c>
      <c r="BK160" s="195">
        <f>ROUND(I160*H160,2)</f>
        <v>0</v>
      </c>
      <c r="BL160" s="96" t="s">
        <v>202</v>
      </c>
      <c r="BM160" s="194" t="s">
        <v>1100</v>
      </c>
    </row>
    <row r="161" spans="1:65" s="106" customFormat="1" ht="21.75" customHeight="1">
      <c r="A161" s="103"/>
      <c r="B161" s="104"/>
      <c r="C161" s="183" t="s">
        <v>233</v>
      </c>
      <c r="D161" s="183" t="s">
        <v>140</v>
      </c>
      <c r="E161" s="184" t="s">
        <v>1053</v>
      </c>
      <c r="F161" s="185" t="s">
        <v>1054</v>
      </c>
      <c r="G161" s="186" t="s">
        <v>672</v>
      </c>
      <c r="H161" s="79"/>
      <c r="I161" s="80"/>
      <c r="J161" s="188">
        <f>ROUND(I161*H161,2)</f>
        <v>0</v>
      </c>
      <c r="K161" s="189"/>
      <c r="L161" s="104"/>
      <c r="M161" s="190" t="s">
        <v>1</v>
      </c>
      <c r="N161" s="191" t="s">
        <v>34</v>
      </c>
      <c r="O161" s="192">
        <v>0</v>
      </c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R161" s="194" t="s">
        <v>202</v>
      </c>
      <c r="AT161" s="194" t="s">
        <v>140</v>
      </c>
      <c r="AU161" s="194" t="s">
        <v>79</v>
      </c>
      <c r="AY161" s="96" t="s">
        <v>138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96" t="s">
        <v>77</v>
      </c>
      <c r="BK161" s="195">
        <f>ROUND(I161*H161,2)</f>
        <v>0</v>
      </c>
      <c r="BL161" s="96" t="s">
        <v>202</v>
      </c>
      <c r="BM161" s="194" t="s">
        <v>1101</v>
      </c>
    </row>
    <row r="162" spans="2:63" s="170" customFormat="1" ht="22.9" customHeight="1">
      <c r="B162" s="171"/>
      <c r="D162" s="172" t="s">
        <v>68</v>
      </c>
      <c r="E162" s="181" t="s">
        <v>854</v>
      </c>
      <c r="F162" s="181" t="s">
        <v>855</v>
      </c>
      <c r="J162" s="182">
        <f>BK162</f>
        <v>0</v>
      </c>
      <c r="L162" s="171"/>
      <c r="M162" s="175"/>
      <c r="N162" s="176"/>
      <c r="O162" s="176"/>
      <c r="P162" s="177">
        <f>SUM(P163:P165)</f>
        <v>0.28188</v>
      </c>
      <c r="Q162" s="176"/>
      <c r="R162" s="177">
        <f>SUM(R163:R165)</f>
        <v>0.0002052</v>
      </c>
      <c r="S162" s="176"/>
      <c r="T162" s="178">
        <f>SUM(T163:T165)</f>
        <v>0</v>
      </c>
      <c r="AR162" s="172" t="s">
        <v>79</v>
      </c>
      <c r="AT162" s="179" t="s">
        <v>68</v>
      </c>
      <c r="AU162" s="179" t="s">
        <v>77</v>
      </c>
      <c r="AY162" s="172" t="s">
        <v>138</v>
      </c>
      <c r="BK162" s="180">
        <f>SUM(BK163:BK165)</f>
        <v>0</v>
      </c>
    </row>
    <row r="163" spans="1:65" s="106" customFormat="1" ht="21.75" customHeight="1">
      <c r="A163" s="103"/>
      <c r="B163" s="104"/>
      <c r="C163" s="183" t="s">
        <v>237</v>
      </c>
      <c r="D163" s="183" t="s">
        <v>140</v>
      </c>
      <c r="E163" s="184" t="s">
        <v>857</v>
      </c>
      <c r="F163" s="185" t="s">
        <v>858</v>
      </c>
      <c r="G163" s="186" t="s">
        <v>186</v>
      </c>
      <c r="H163" s="187">
        <v>0.54</v>
      </c>
      <c r="I163" s="80"/>
      <c r="J163" s="188">
        <f>ROUND(I163*H163,2)</f>
        <v>0</v>
      </c>
      <c r="K163" s="189"/>
      <c r="L163" s="104"/>
      <c r="M163" s="190" t="s">
        <v>1</v>
      </c>
      <c r="N163" s="191" t="s">
        <v>34</v>
      </c>
      <c r="O163" s="192">
        <v>0.184</v>
      </c>
      <c r="P163" s="192">
        <f>O163*H163</f>
        <v>0.09936</v>
      </c>
      <c r="Q163" s="192">
        <v>0.00014</v>
      </c>
      <c r="R163" s="192">
        <f>Q163*H163</f>
        <v>7.56E-05</v>
      </c>
      <c r="S163" s="192">
        <v>0</v>
      </c>
      <c r="T163" s="193">
        <f>S163*H163</f>
        <v>0</v>
      </c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R163" s="194" t="s">
        <v>202</v>
      </c>
      <c r="AT163" s="194" t="s">
        <v>140</v>
      </c>
      <c r="AU163" s="194" t="s">
        <v>79</v>
      </c>
      <c r="AY163" s="96" t="s">
        <v>138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96" t="s">
        <v>77</v>
      </c>
      <c r="BK163" s="195">
        <f>ROUND(I163*H163,2)</f>
        <v>0</v>
      </c>
      <c r="BL163" s="96" t="s">
        <v>202</v>
      </c>
      <c r="BM163" s="194" t="s">
        <v>1102</v>
      </c>
    </row>
    <row r="164" spans="1:65" s="106" customFormat="1" ht="21.75" customHeight="1">
      <c r="A164" s="103"/>
      <c r="B164" s="104"/>
      <c r="C164" s="183" t="s">
        <v>241</v>
      </c>
      <c r="D164" s="183" t="s">
        <v>140</v>
      </c>
      <c r="E164" s="184" t="s">
        <v>861</v>
      </c>
      <c r="F164" s="185" t="s">
        <v>862</v>
      </c>
      <c r="G164" s="186" t="s">
        <v>186</v>
      </c>
      <c r="H164" s="187">
        <v>0.54</v>
      </c>
      <c r="I164" s="80"/>
      <c r="J164" s="188">
        <f>ROUND(I164*H164,2)</f>
        <v>0</v>
      </c>
      <c r="K164" s="189"/>
      <c r="L164" s="104"/>
      <c r="M164" s="190" t="s">
        <v>1</v>
      </c>
      <c r="N164" s="191" t="s">
        <v>34</v>
      </c>
      <c r="O164" s="192">
        <v>0.166</v>
      </c>
      <c r="P164" s="192">
        <f>O164*H164</f>
        <v>0.08964000000000001</v>
      </c>
      <c r="Q164" s="192">
        <v>0.00012</v>
      </c>
      <c r="R164" s="192">
        <f>Q164*H164</f>
        <v>6.48E-05</v>
      </c>
      <c r="S164" s="192">
        <v>0</v>
      </c>
      <c r="T164" s="193">
        <f>S164*H164</f>
        <v>0</v>
      </c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R164" s="194" t="s">
        <v>202</v>
      </c>
      <c r="AT164" s="194" t="s">
        <v>140</v>
      </c>
      <c r="AU164" s="194" t="s">
        <v>79</v>
      </c>
      <c r="AY164" s="96" t="s">
        <v>138</v>
      </c>
      <c r="BE164" s="195">
        <f>IF(N164="základní",J164,0)</f>
        <v>0</v>
      </c>
      <c r="BF164" s="195">
        <f>IF(N164="snížená",J164,0)</f>
        <v>0</v>
      </c>
      <c r="BG164" s="195">
        <f>IF(N164="zákl. přenesená",J164,0)</f>
        <v>0</v>
      </c>
      <c r="BH164" s="195">
        <f>IF(N164="sníž. přenesená",J164,0)</f>
        <v>0</v>
      </c>
      <c r="BI164" s="195">
        <f>IF(N164="nulová",J164,0)</f>
        <v>0</v>
      </c>
      <c r="BJ164" s="96" t="s">
        <v>77</v>
      </c>
      <c r="BK164" s="195">
        <f>ROUND(I164*H164,2)</f>
        <v>0</v>
      </c>
      <c r="BL164" s="96" t="s">
        <v>202</v>
      </c>
      <c r="BM164" s="194" t="s">
        <v>1103</v>
      </c>
    </row>
    <row r="165" spans="1:65" s="106" customFormat="1" ht="21.75" customHeight="1">
      <c r="A165" s="103"/>
      <c r="B165" s="104"/>
      <c r="C165" s="183" t="s">
        <v>245</v>
      </c>
      <c r="D165" s="183" t="s">
        <v>140</v>
      </c>
      <c r="E165" s="184" t="s">
        <v>865</v>
      </c>
      <c r="F165" s="185" t="s">
        <v>866</v>
      </c>
      <c r="G165" s="186" t="s">
        <v>186</v>
      </c>
      <c r="H165" s="187">
        <v>0.54</v>
      </c>
      <c r="I165" s="80"/>
      <c r="J165" s="188">
        <f>ROUND(I165*H165,2)</f>
        <v>0</v>
      </c>
      <c r="K165" s="189"/>
      <c r="L165" s="104"/>
      <c r="M165" s="190" t="s">
        <v>1</v>
      </c>
      <c r="N165" s="191" t="s">
        <v>34</v>
      </c>
      <c r="O165" s="192">
        <v>0.172</v>
      </c>
      <c r="P165" s="192">
        <f>O165*H165</f>
        <v>0.09288</v>
      </c>
      <c r="Q165" s="192">
        <v>0.00012</v>
      </c>
      <c r="R165" s="192">
        <f>Q165*H165</f>
        <v>6.48E-05</v>
      </c>
      <c r="S165" s="192">
        <v>0</v>
      </c>
      <c r="T165" s="193">
        <f>S165*H165</f>
        <v>0</v>
      </c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R165" s="194" t="s">
        <v>202</v>
      </c>
      <c r="AT165" s="194" t="s">
        <v>140</v>
      </c>
      <c r="AU165" s="194" t="s">
        <v>79</v>
      </c>
      <c r="AY165" s="96" t="s">
        <v>138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96" t="s">
        <v>77</v>
      </c>
      <c r="BK165" s="195">
        <f>ROUND(I165*H165,2)</f>
        <v>0</v>
      </c>
      <c r="BL165" s="96" t="s">
        <v>202</v>
      </c>
      <c r="BM165" s="194" t="s">
        <v>1104</v>
      </c>
    </row>
    <row r="166" spans="2:63" s="170" customFormat="1" ht="22.9" customHeight="1">
      <c r="B166" s="171"/>
      <c r="D166" s="172" t="s">
        <v>68</v>
      </c>
      <c r="E166" s="181" t="s">
        <v>884</v>
      </c>
      <c r="F166" s="181" t="s">
        <v>885</v>
      </c>
      <c r="J166" s="182">
        <f>BK166</f>
        <v>0</v>
      </c>
      <c r="L166" s="171"/>
      <c r="M166" s="175"/>
      <c r="N166" s="176"/>
      <c r="O166" s="176"/>
      <c r="P166" s="177">
        <f>SUM(P167:P168)</f>
        <v>1.0274999999999999</v>
      </c>
      <c r="Q166" s="176"/>
      <c r="R166" s="177">
        <f>SUM(R167:R168)</f>
        <v>0.00345</v>
      </c>
      <c r="S166" s="176"/>
      <c r="T166" s="178">
        <f>SUM(T167:T168)</f>
        <v>0</v>
      </c>
      <c r="AR166" s="172" t="s">
        <v>79</v>
      </c>
      <c r="AT166" s="179" t="s">
        <v>68</v>
      </c>
      <c r="AU166" s="179" t="s">
        <v>77</v>
      </c>
      <c r="AY166" s="172" t="s">
        <v>138</v>
      </c>
      <c r="BK166" s="180">
        <f>SUM(BK167:BK168)</f>
        <v>0</v>
      </c>
    </row>
    <row r="167" spans="1:65" s="106" customFormat="1" ht="21.75" customHeight="1">
      <c r="A167" s="103"/>
      <c r="B167" s="104"/>
      <c r="C167" s="183" t="s">
        <v>249</v>
      </c>
      <c r="D167" s="183" t="s">
        <v>140</v>
      </c>
      <c r="E167" s="184" t="s">
        <v>887</v>
      </c>
      <c r="F167" s="185" t="s">
        <v>888</v>
      </c>
      <c r="G167" s="186" t="s">
        <v>186</v>
      </c>
      <c r="H167" s="187">
        <v>7.5</v>
      </c>
      <c r="I167" s="80"/>
      <c r="J167" s="188">
        <f>ROUND(I167*H167,2)</f>
        <v>0</v>
      </c>
      <c r="K167" s="189"/>
      <c r="L167" s="104"/>
      <c r="M167" s="190" t="s">
        <v>1</v>
      </c>
      <c r="N167" s="191" t="s">
        <v>34</v>
      </c>
      <c r="O167" s="192">
        <v>0.033</v>
      </c>
      <c r="P167" s="192">
        <f>O167*H167</f>
        <v>0.2475</v>
      </c>
      <c r="Q167" s="192">
        <v>0.0002</v>
      </c>
      <c r="R167" s="192">
        <f>Q167*H167</f>
        <v>0.0015</v>
      </c>
      <c r="S167" s="192">
        <v>0</v>
      </c>
      <c r="T167" s="193">
        <f>S167*H167</f>
        <v>0</v>
      </c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R167" s="194" t="s">
        <v>202</v>
      </c>
      <c r="AT167" s="194" t="s">
        <v>140</v>
      </c>
      <c r="AU167" s="194" t="s">
        <v>79</v>
      </c>
      <c r="AY167" s="96" t="s">
        <v>138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96" t="s">
        <v>77</v>
      </c>
      <c r="BK167" s="195">
        <f>ROUND(I167*H167,2)</f>
        <v>0</v>
      </c>
      <c r="BL167" s="96" t="s">
        <v>202</v>
      </c>
      <c r="BM167" s="194" t="s">
        <v>1105</v>
      </c>
    </row>
    <row r="168" spans="1:65" s="106" customFormat="1" ht="21.75" customHeight="1">
      <c r="A168" s="103"/>
      <c r="B168" s="104"/>
      <c r="C168" s="183" t="s">
        <v>253</v>
      </c>
      <c r="D168" s="183" t="s">
        <v>140</v>
      </c>
      <c r="E168" s="184" t="s">
        <v>891</v>
      </c>
      <c r="F168" s="185" t="s">
        <v>892</v>
      </c>
      <c r="G168" s="186" t="s">
        <v>186</v>
      </c>
      <c r="H168" s="187">
        <v>7.5</v>
      </c>
      <c r="I168" s="80"/>
      <c r="J168" s="188">
        <f>ROUND(I168*H168,2)</f>
        <v>0</v>
      </c>
      <c r="K168" s="189"/>
      <c r="L168" s="104"/>
      <c r="M168" s="190" t="s">
        <v>1</v>
      </c>
      <c r="N168" s="191" t="s">
        <v>34</v>
      </c>
      <c r="O168" s="192">
        <v>0.104</v>
      </c>
      <c r="P168" s="192">
        <f>O168*H168</f>
        <v>0.7799999999999999</v>
      </c>
      <c r="Q168" s="192">
        <v>0.00026</v>
      </c>
      <c r="R168" s="192">
        <f>Q168*H168</f>
        <v>0.00195</v>
      </c>
      <c r="S168" s="192">
        <v>0</v>
      </c>
      <c r="T168" s="193">
        <f>S168*H168</f>
        <v>0</v>
      </c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R168" s="194" t="s">
        <v>202</v>
      </c>
      <c r="AT168" s="194" t="s">
        <v>140</v>
      </c>
      <c r="AU168" s="194" t="s">
        <v>79</v>
      </c>
      <c r="AY168" s="96" t="s">
        <v>138</v>
      </c>
      <c r="BE168" s="195">
        <f>IF(N168="základní",J168,0)</f>
        <v>0</v>
      </c>
      <c r="BF168" s="195">
        <f>IF(N168="snížená",J168,0)</f>
        <v>0</v>
      </c>
      <c r="BG168" s="195">
        <f>IF(N168="zákl. přenesená",J168,0)</f>
        <v>0</v>
      </c>
      <c r="BH168" s="195">
        <f>IF(N168="sníž. přenesená",J168,0)</f>
        <v>0</v>
      </c>
      <c r="BI168" s="195">
        <f>IF(N168="nulová",J168,0)</f>
        <v>0</v>
      </c>
      <c r="BJ168" s="96" t="s">
        <v>77</v>
      </c>
      <c r="BK168" s="195">
        <f>ROUND(I168*H168,2)</f>
        <v>0</v>
      </c>
      <c r="BL168" s="96" t="s">
        <v>202</v>
      </c>
      <c r="BM168" s="194" t="s">
        <v>1106</v>
      </c>
    </row>
    <row r="169" spans="2:63" s="170" customFormat="1" ht="25.9" customHeight="1">
      <c r="B169" s="171"/>
      <c r="D169" s="172" t="s">
        <v>68</v>
      </c>
      <c r="E169" s="173" t="s">
        <v>901</v>
      </c>
      <c r="F169" s="173" t="s">
        <v>902</v>
      </c>
      <c r="J169" s="174">
        <f>BK169</f>
        <v>0</v>
      </c>
      <c r="L169" s="171"/>
      <c r="M169" s="175"/>
      <c r="N169" s="176"/>
      <c r="O169" s="176"/>
      <c r="P169" s="177">
        <f>SUM(P170:P174)</f>
        <v>0</v>
      </c>
      <c r="Q169" s="176"/>
      <c r="R169" s="177">
        <f>SUM(R170:R174)</f>
        <v>0</v>
      </c>
      <c r="S169" s="176"/>
      <c r="T169" s="178">
        <f>SUM(T170:T174)</f>
        <v>0</v>
      </c>
      <c r="AR169" s="172" t="s">
        <v>156</v>
      </c>
      <c r="AT169" s="179" t="s">
        <v>68</v>
      </c>
      <c r="AU169" s="179" t="s">
        <v>69</v>
      </c>
      <c r="AY169" s="172" t="s">
        <v>138</v>
      </c>
      <c r="BK169" s="180">
        <f>SUM(BK170:BK174)</f>
        <v>0</v>
      </c>
    </row>
    <row r="170" spans="1:65" s="106" customFormat="1" ht="21.75" customHeight="1">
      <c r="A170" s="103"/>
      <c r="B170" s="104"/>
      <c r="C170" s="183" t="s">
        <v>257</v>
      </c>
      <c r="D170" s="183" t="s">
        <v>140</v>
      </c>
      <c r="E170" s="184" t="s">
        <v>913</v>
      </c>
      <c r="F170" s="185" t="s">
        <v>914</v>
      </c>
      <c r="G170" s="186" t="s">
        <v>479</v>
      </c>
      <c r="H170" s="187">
        <v>1</v>
      </c>
      <c r="I170" s="80"/>
      <c r="J170" s="188">
        <f>ROUND(I170*H170,2)</f>
        <v>0</v>
      </c>
      <c r="K170" s="189"/>
      <c r="L170" s="104"/>
      <c r="M170" s="190" t="s">
        <v>1</v>
      </c>
      <c r="N170" s="191" t="s">
        <v>34</v>
      </c>
      <c r="O170" s="192">
        <v>0</v>
      </c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R170" s="194" t="s">
        <v>906</v>
      </c>
      <c r="AT170" s="194" t="s">
        <v>140</v>
      </c>
      <c r="AU170" s="194" t="s">
        <v>77</v>
      </c>
      <c r="AY170" s="96" t="s">
        <v>138</v>
      </c>
      <c r="BE170" s="195">
        <f>IF(N170="základní",J170,0)</f>
        <v>0</v>
      </c>
      <c r="BF170" s="195">
        <f>IF(N170="snížená",J170,0)</f>
        <v>0</v>
      </c>
      <c r="BG170" s="195">
        <f>IF(N170="zákl. přenesená",J170,0)</f>
        <v>0</v>
      </c>
      <c r="BH170" s="195">
        <f>IF(N170="sníž. přenesená",J170,0)</f>
        <v>0</v>
      </c>
      <c r="BI170" s="195">
        <f>IF(N170="nulová",J170,0)</f>
        <v>0</v>
      </c>
      <c r="BJ170" s="96" t="s">
        <v>77</v>
      </c>
      <c r="BK170" s="195">
        <f>ROUND(I170*H170,2)</f>
        <v>0</v>
      </c>
      <c r="BL170" s="96" t="s">
        <v>906</v>
      </c>
      <c r="BM170" s="194" t="s">
        <v>1107</v>
      </c>
    </row>
    <row r="171" spans="1:65" s="106" customFormat="1" ht="16.5" customHeight="1">
      <c r="A171" s="103"/>
      <c r="B171" s="104"/>
      <c r="C171" s="183" t="s">
        <v>261</v>
      </c>
      <c r="D171" s="183" t="s">
        <v>140</v>
      </c>
      <c r="E171" s="184" t="s">
        <v>917</v>
      </c>
      <c r="F171" s="185" t="s">
        <v>918</v>
      </c>
      <c r="G171" s="186" t="s">
        <v>479</v>
      </c>
      <c r="H171" s="187">
        <v>1</v>
      </c>
      <c r="I171" s="80"/>
      <c r="J171" s="188">
        <f>ROUND(I171*H171,2)</f>
        <v>0</v>
      </c>
      <c r="K171" s="189"/>
      <c r="L171" s="104"/>
      <c r="M171" s="190" t="s">
        <v>1</v>
      </c>
      <c r="N171" s="191" t="s">
        <v>34</v>
      </c>
      <c r="O171" s="192">
        <v>0</v>
      </c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R171" s="194" t="s">
        <v>906</v>
      </c>
      <c r="AT171" s="194" t="s">
        <v>140</v>
      </c>
      <c r="AU171" s="194" t="s">
        <v>77</v>
      </c>
      <c r="AY171" s="96" t="s">
        <v>138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96" t="s">
        <v>77</v>
      </c>
      <c r="BK171" s="195">
        <f>ROUND(I171*H171,2)</f>
        <v>0</v>
      </c>
      <c r="BL171" s="96" t="s">
        <v>906</v>
      </c>
      <c r="BM171" s="194" t="s">
        <v>1108</v>
      </c>
    </row>
    <row r="172" spans="1:65" s="106" customFormat="1" ht="16.5" customHeight="1">
      <c r="A172" s="103"/>
      <c r="B172" s="104"/>
      <c r="C172" s="183" t="s">
        <v>267</v>
      </c>
      <c r="D172" s="183" t="s">
        <v>140</v>
      </c>
      <c r="E172" s="184" t="s">
        <v>921</v>
      </c>
      <c r="F172" s="185" t="s">
        <v>922</v>
      </c>
      <c r="G172" s="186" t="s">
        <v>479</v>
      </c>
      <c r="H172" s="187">
        <v>1</v>
      </c>
      <c r="I172" s="80"/>
      <c r="J172" s="188">
        <f>ROUND(I172*H172,2)</f>
        <v>0</v>
      </c>
      <c r="K172" s="189"/>
      <c r="L172" s="104"/>
      <c r="M172" s="190" t="s">
        <v>1</v>
      </c>
      <c r="N172" s="191" t="s">
        <v>34</v>
      </c>
      <c r="O172" s="192">
        <v>0</v>
      </c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R172" s="194" t="s">
        <v>906</v>
      </c>
      <c r="AT172" s="194" t="s">
        <v>140</v>
      </c>
      <c r="AU172" s="194" t="s">
        <v>77</v>
      </c>
      <c r="AY172" s="96" t="s">
        <v>138</v>
      </c>
      <c r="BE172" s="195">
        <f>IF(N172="základní",J172,0)</f>
        <v>0</v>
      </c>
      <c r="BF172" s="195">
        <f>IF(N172="snížená",J172,0)</f>
        <v>0</v>
      </c>
      <c r="BG172" s="195">
        <f>IF(N172="zákl. přenesená",J172,0)</f>
        <v>0</v>
      </c>
      <c r="BH172" s="195">
        <f>IF(N172="sníž. přenesená",J172,0)</f>
        <v>0</v>
      </c>
      <c r="BI172" s="195">
        <f>IF(N172="nulová",J172,0)</f>
        <v>0</v>
      </c>
      <c r="BJ172" s="96" t="s">
        <v>77</v>
      </c>
      <c r="BK172" s="195">
        <f>ROUND(I172*H172,2)</f>
        <v>0</v>
      </c>
      <c r="BL172" s="96" t="s">
        <v>906</v>
      </c>
      <c r="BM172" s="194" t="s">
        <v>1109</v>
      </c>
    </row>
    <row r="173" spans="1:65" s="106" customFormat="1" ht="16.5" customHeight="1">
      <c r="A173" s="103"/>
      <c r="B173" s="104"/>
      <c r="C173" s="183" t="s">
        <v>271</v>
      </c>
      <c r="D173" s="183" t="s">
        <v>140</v>
      </c>
      <c r="E173" s="184" t="s">
        <v>925</v>
      </c>
      <c r="F173" s="185" t="s">
        <v>926</v>
      </c>
      <c r="G173" s="186" t="s">
        <v>479</v>
      </c>
      <c r="H173" s="187">
        <v>1</v>
      </c>
      <c r="I173" s="80"/>
      <c r="J173" s="188">
        <f>ROUND(I173*H173,2)</f>
        <v>0</v>
      </c>
      <c r="K173" s="189"/>
      <c r="L173" s="104"/>
      <c r="M173" s="190" t="s">
        <v>1</v>
      </c>
      <c r="N173" s="191" t="s">
        <v>34</v>
      </c>
      <c r="O173" s="192">
        <v>0</v>
      </c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R173" s="194" t="s">
        <v>906</v>
      </c>
      <c r="AT173" s="194" t="s">
        <v>140</v>
      </c>
      <c r="AU173" s="194" t="s">
        <v>77</v>
      </c>
      <c r="AY173" s="96" t="s">
        <v>138</v>
      </c>
      <c r="BE173" s="195">
        <f>IF(N173="základní",J173,0)</f>
        <v>0</v>
      </c>
      <c r="BF173" s="195">
        <f>IF(N173="snížená",J173,0)</f>
        <v>0</v>
      </c>
      <c r="BG173" s="195">
        <f>IF(N173="zákl. přenesená",J173,0)</f>
        <v>0</v>
      </c>
      <c r="BH173" s="195">
        <f>IF(N173="sníž. přenesená",J173,0)</f>
        <v>0</v>
      </c>
      <c r="BI173" s="195">
        <f>IF(N173="nulová",J173,0)</f>
        <v>0</v>
      </c>
      <c r="BJ173" s="96" t="s">
        <v>77</v>
      </c>
      <c r="BK173" s="195">
        <f>ROUND(I173*H173,2)</f>
        <v>0</v>
      </c>
      <c r="BL173" s="96" t="s">
        <v>906</v>
      </c>
      <c r="BM173" s="194" t="s">
        <v>1110</v>
      </c>
    </row>
    <row r="174" spans="1:65" s="106" customFormat="1" ht="16.5" customHeight="1">
      <c r="A174" s="103"/>
      <c r="B174" s="104"/>
      <c r="C174" s="183" t="s">
        <v>275</v>
      </c>
      <c r="D174" s="183" t="s">
        <v>140</v>
      </c>
      <c r="E174" s="184" t="s">
        <v>929</v>
      </c>
      <c r="F174" s="185" t="s">
        <v>930</v>
      </c>
      <c r="G174" s="186" t="s">
        <v>479</v>
      </c>
      <c r="H174" s="187">
        <v>1</v>
      </c>
      <c r="I174" s="80"/>
      <c r="J174" s="188">
        <f>ROUND(I174*H174,2)</f>
        <v>0</v>
      </c>
      <c r="K174" s="189"/>
      <c r="L174" s="104"/>
      <c r="M174" s="206" t="s">
        <v>1</v>
      </c>
      <c r="N174" s="207" t="s">
        <v>34</v>
      </c>
      <c r="O174" s="208">
        <v>0</v>
      </c>
      <c r="P174" s="208">
        <f>O174*H174</f>
        <v>0</v>
      </c>
      <c r="Q174" s="208">
        <v>0</v>
      </c>
      <c r="R174" s="208">
        <f>Q174*H174</f>
        <v>0</v>
      </c>
      <c r="S174" s="208">
        <v>0</v>
      </c>
      <c r="T174" s="209">
        <f>S174*H174</f>
        <v>0</v>
      </c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R174" s="194" t="s">
        <v>906</v>
      </c>
      <c r="AT174" s="194" t="s">
        <v>140</v>
      </c>
      <c r="AU174" s="194" t="s">
        <v>77</v>
      </c>
      <c r="AY174" s="96" t="s">
        <v>138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96" t="s">
        <v>77</v>
      </c>
      <c r="BK174" s="195">
        <f>ROUND(I174*H174,2)</f>
        <v>0</v>
      </c>
      <c r="BL174" s="96" t="s">
        <v>906</v>
      </c>
      <c r="BM174" s="194" t="s">
        <v>1111</v>
      </c>
    </row>
    <row r="175" spans="1:31" s="106" customFormat="1" ht="6.95" customHeight="1">
      <c r="A175" s="103"/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04"/>
      <c r="M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</row>
  </sheetData>
  <sheetProtection algorithmName="SHA-512" hashValue="0aUeWYsimt+2Voz29OBPyyNi6Bz4D1JfaTFSHx4ibGoCHpa08kKB4omkO+2uwJexpd7Psi0J4BP5gUTTtDHnhg==" saltValue="eeETJZv/Bjqc3X1FyhawCA==" spinCount="100000" sheet="1" objects="1" scenarios="1"/>
  <autoFilter ref="C127:K174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0"/>
  <sheetViews>
    <sheetView showGridLines="0" workbookViewId="0" topLeftCell="A92">
      <selection activeCell="A119" sqref="A119"/>
    </sheetView>
  </sheetViews>
  <sheetFormatPr defaultColWidth="9.140625" defaultRowHeight="12"/>
  <cols>
    <col min="1" max="1" width="8.28125" style="78" customWidth="1"/>
    <col min="2" max="2" width="1.7109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00390625" style="78" customWidth="1"/>
    <col min="8" max="8" width="11.421875" style="78" customWidth="1"/>
    <col min="9" max="10" width="20.140625" style="78" customWidth="1"/>
    <col min="11" max="11" width="20.140625" style="78" hidden="1" customWidth="1"/>
    <col min="12" max="12" width="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/>
    <row r="2" spans="12:46" ht="36.95" customHeight="1">
      <c r="L2" s="257" t="s">
        <v>5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96" t="s">
        <v>91</v>
      </c>
    </row>
    <row r="3" spans="2:46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99"/>
      <c r="AT3" s="96" t="s">
        <v>79</v>
      </c>
    </row>
    <row r="4" spans="2:46" ht="24.95" customHeight="1">
      <c r="B4" s="99"/>
      <c r="D4" s="100" t="s">
        <v>92</v>
      </c>
      <c r="L4" s="99"/>
      <c r="M4" s="101" t="s">
        <v>10</v>
      </c>
      <c r="AT4" s="96" t="s">
        <v>3</v>
      </c>
    </row>
    <row r="5" spans="2:12" ht="6.95" customHeight="1">
      <c r="B5" s="99"/>
      <c r="L5" s="99"/>
    </row>
    <row r="6" spans="2:12" ht="12" customHeight="1">
      <c r="B6" s="99"/>
      <c r="D6" s="102" t="s">
        <v>14</v>
      </c>
      <c r="L6" s="99"/>
    </row>
    <row r="7" spans="2:12" ht="16.5" customHeight="1">
      <c r="B7" s="99"/>
      <c r="E7" s="255" t="str">
        <f>'Rekapitulace stavby'!K6</f>
        <v>ZŠ Dukelská, Benešov - přístavba výtahu</v>
      </c>
      <c r="F7" s="256"/>
      <c r="G7" s="256"/>
      <c r="H7" s="256"/>
      <c r="L7" s="99"/>
    </row>
    <row r="8" spans="1:31" s="106" customFormat="1" ht="12" customHeight="1">
      <c r="A8" s="103"/>
      <c r="B8" s="104"/>
      <c r="C8" s="103"/>
      <c r="D8" s="102" t="s">
        <v>93</v>
      </c>
      <c r="E8" s="103"/>
      <c r="F8" s="103"/>
      <c r="G8" s="103"/>
      <c r="H8" s="103"/>
      <c r="I8" s="103"/>
      <c r="J8" s="103"/>
      <c r="K8" s="103"/>
      <c r="L8" s="105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</row>
    <row r="9" spans="1:31" s="106" customFormat="1" ht="16.5" customHeight="1">
      <c r="A9" s="103"/>
      <c r="B9" s="104"/>
      <c r="C9" s="103"/>
      <c r="D9" s="103"/>
      <c r="E9" s="253" t="s">
        <v>1112</v>
      </c>
      <c r="F9" s="254"/>
      <c r="G9" s="254"/>
      <c r="H9" s="254"/>
      <c r="I9" s="103"/>
      <c r="J9" s="103"/>
      <c r="K9" s="103"/>
      <c r="L9" s="105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</row>
    <row r="10" spans="1:31" s="106" customFormat="1" ht="12">
      <c r="A10" s="103"/>
      <c r="B10" s="104"/>
      <c r="C10" s="103"/>
      <c r="D10" s="103"/>
      <c r="E10" s="103"/>
      <c r="F10" s="103"/>
      <c r="G10" s="103"/>
      <c r="H10" s="103"/>
      <c r="I10" s="103"/>
      <c r="J10" s="103"/>
      <c r="K10" s="103"/>
      <c r="L10" s="105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</row>
    <row r="11" spans="1:31" s="106" customFormat="1" ht="12" customHeight="1">
      <c r="A11" s="103"/>
      <c r="B11" s="104"/>
      <c r="C11" s="103"/>
      <c r="D11" s="102" t="s">
        <v>16</v>
      </c>
      <c r="E11" s="103"/>
      <c r="F11" s="107" t="s">
        <v>1</v>
      </c>
      <c r="G11" s="103"/>
      <c r="H11" s="103"/>
      <c r="I11" s="102" t="s">
        <v>17</v>
      </c>
      <c r="J11" s="107" t="s">
        <v>1</v>
      </c>
      <c r="K11" s="103"/>
      <c r="L11" s="105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</row>
    <row r="12" spans="1:31" s="106" customFormat="1" ht="12" customHeight="1">
      <c r="A12" s="103"/>
      <c r="B12" s="104"/>
      <c r="C12" s="103"/>
      <c r="D12" s="102" t="s">
        <v>18</v>
      </c>
      <c r="E12" s="103"/>
      <c r="F12" s="107" t="s">
        <v>19</v>
      </c>
      <c r="G12" s="103"/>
      <c r="H12" s="103"/>
      <c r="I12" s="102" t="s">
        <v>20</v>
      </c>
      <c r="J12" s="108">
        <f>'Rekapitulace stavby'!AN8</f>
        <v>43941</v>
      </c>
      <c r="K12" s="103"/>
      <c r="L12" s="105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</row>
    <row r="13" spans="1:31" s="106" customFormat="1" ht="10.9" customHeight="1">
      <c r="A13" s="103"/>
      <c r="B13" s="104"/>
      <c r="C13" s="103"/>
      <c r="D13" s="103"/>
      <c r="E13" s="103"/>
      <c r="F13" s="103"/>
      <c r="G13" s="103"/>
      <c r="H13" s="103"/>
      <c r="I13" s="103"/>
      <c r="J13" s="103"/>
      <c r="K13" s="103"/>
      <c r="L13" s="105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</row>
    <row r="14" spans="1:31" s="106" customFormat="1" ht="12" customHeight="1">
      <c r="A14" s="103"/>
      <c r="B14" s="104"/>
      <c r="C14" s="103"/>
      <c r="D14" s="102" t="s">
        <v>21</v>
      </c>
      <c r="E14" s="103"/>
      <c r="F14" s="103"/>
      <c r="G14" s="103"/>
      <c r="H14" s="103"/>
      <c r="I14" s="102" t="s">
        <v>22</v>
      </c>
      <c r="J14" s="107" t="str">
        <f>IF('Rekapitulace stavby'!AN10="","",'Rekapitulace stavby'!AN10)</f>
        <v/>
      </c>
      <c r="K14" s="103"/>
      <c r="L14" s="105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</row>
    <row r="15" spans="1:31" s="106" customFormat="1" ht="18" customHeight="1">
      <c r="A15" s="103"/>
      <c r="B15" s="104"/>
      <c r="C15" s="103"/>
      <c r="D15" s="103"/>
      <c r="E15" s="107" t="str">
        <f>IF('Rekapitulace stavby'!E11="","",'Rekapitulace stavby'!E11)</f>
        <v xml:space="preserve"> </v>
      </c>
      <c r="F15" s="103"/>
      <c r="G15" s="103"/>
      <c r="H15" s="103"/>
      <c r="I15" s="102" t="s">
        <v>23</v>
      </c>
      <c r="J15" s="107" t="str">
        <f>IF('Rekapitulace stavby'!AN11="","",'Rekapitulace stavby'!AN11)</f>
        <v/>
      </c>
      <c r="K15" s="103"/>
      <c r="L15" s="105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</row>
    <row r="16" spans="1:31" s="106" customFormat="1" ht="6.95" customHeight="1">
      <c r="A16" s="103"/>
      <c r="B16" s="104"/>
      <c r="C16" s="103"/>
      <c r="D16" s="103"/>
      <c r="E16" s="103"/>
      <c r="F16" s="103"/>
      <c r="G16" s="103"/>
      <c r="H16" s="103"/>
      <c r="I16" s="103"/>
      <c r="J16" s="103"/>
      <c r="K16" s="103"/>
      <c r="L16" s="105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</row>
    <row r="17" spans="1:31" s="106" customFormat="1" ht="12" customHeight="1">
      <c r="A17" s="103"/>
      <c r="B17" s="104"/>
      <c r="C17" s="103"/>
      <c r="D17" s="102" t="s">
        <v>24</v>
      </c>
      <c r="E17" s="103"/>
      <c r="F17" s="103"/>
      <c r="G17" s="103"/>
      <c r="H17" s="103"/>
      <c r="I17" s="102" t="s">
        <v>22</v>
      </c>
      <c r="J17" s="107" t="str">
        <f>'Rekapitulace stavby'!AN13</f>
        <v/>
      </c>
      <c r="K17" s="103"/>
      <c r="L17" s="105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</row>
    <row r="18" spans="1:31" s="106" customFormat="1" ht="18" customHeight="1">
      <c r="A18" s="103"/>
      <c r="B18" s="104"/>
      <c r="C18" s="103"/>
      <c r="D18" s="103"/>
      <c r="E18" s="259" t="str">
        <f>'Rekapitulace stavby'!E14</f>
        <v xml:space="preserve"> </v>
      </c>
      <c r="F18" s="259"/>
      <c r="G18" s="259"/>
      <c r="H18" s="259"/>
      <c r="I18" s="102" t="s">
        <v>23</v>
      </c>
      <c r="J18" s="107" t="str">
        <f>'Rekapitulace stavby'!AN14</f>
        <v/>
      </c>
      <c r="K18" s="103"/>
      <c r="L18" s="105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</row>
    <row r="19" spans="1:31" s="106" customFormat="1" ht="6.95" customHeight="1">
      <c r="A19" s="103"/>
      <c r="B19" s="104"/>
      <c r="C19" s="103"/>
      <c r="D19" s="103"/>
      <c r="E19" s="103"/>
      <c r="F19" s="103"/>
      <c r="G19" s="103"/>
      <c r="H19" s="103"/>
      <c r="I19" s="103"/>
      <c r="J19" s="103"/>
      <c r="K19" s="103"/>
      <c r="L19" s="105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1:31" s="106" customFormat="1" ht="12" customHeight="1">
      <c r="A20" s="103"/>
      <c r="B20" s="104"/>
      <c r="C20" s="103"/>
      <c r="D20" s="102" t="s">
        <v>25</v>
      </c>
      <c r="E20" s="103"/>
      <c r="F20" s="103"/>
      <c r="G20" s="103"/>
      <c r="H20" s="103"/>
      <c r="I20" s="102" t="s">
        <v>22</v>
      </c>
      <c r="J20" s="107" t="str">
        <f>IF('Rekapitulace stavby'!AN16="","",'Rekapitulace stavby'!AN16)</f>
        <v/>
      </c>
      <c r="K20" s="103"/>
      <c r="L20" s="105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</row>
    <row r="21" spans="1:31" s="106" customFormat="1" ht="18" customHeight="1">
      <c r="A21" s="103"/>
      <c r="B21" s="104"/>
      <c r="C21" s="103"/>
      <c r="D21" s="103"/>
      <c r="E21" s="107" t="str">
        <f>IF('Rekapitulace stavby'!E17="","",'Rekapitulace stavby'!E17)</f>
        <v xml:space="preserve"> </v>
      </c>
      <c r="F21" s="103"/>
      <c r="G21" s="103"/>
      <c r="H21" s="103"/>
      <c r="I21" s="102" t="s">
        <v>23</v>
      </c>
      <c r="J21" s="107" t="str">
        <f>IF('Rekapitulace stavby'!AN17="","",'Rekapitulace stavby'!AN17)</f>
        <v/>
      </c>
      <c r="K21" s="103"/>
      <c r="L21" s="105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</row>
    <row r="22" spans="1:31" s="106" customFormat="1" ht="6.95" customHeight="1">
      <c r="A22" s="103"/>
      <c r="B22" s="104"/>
      <c r="C22" s="103"/>
      <c r="D22" s="103"/>
      <c r="E22" s="103"/>
      <c r="F22" s="103"/>
      <c r="G22" s="103"/>
      <c r="H22" s="103"/>
      <c r="I22" s="103"/>
      <c r="J22" s="103"/>
      <c r="K22" s="103"/>
      <c r="L22" s="105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</row>
    <row r="23" spans="1:31" s="106" customFormat="1" ht="12" customHeight="1">
      <c r="A23" s="103"/>
      <c r="B23" s="104"/>
      <c r="C23" s="103"/>
      <c r="D23" s="102" t="s">
        <v>27</v>
      </c>
      <c r="E23" s="103"/>
      <c r="F23" s="103"/>
      <c r="G23" s="103"/>
      <c r="H23" s="103"/>
      <c r="I23" s="102" t="s">
        <v>22</v>
      </c>
      <c r="J23" s="107" t="str">
        <f>IF('Rekapitulace stavby'!AN19="","",'Rekapitulace stavby'!AN19)</f>
        <v/>
      </c>
      <c r="K23" s="103"/>
      <c r="L23" s="105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</row>
    <row r="24" spans="1:31" s="106" customFormat="1" ht="18" customHeight="1">
      <c r="A24" s="103"/>
      <c r="B24" s="104"/>
      <c r="C24" s="103"/>
      <c r="D24" s="103"/>
      <c r="E24" s="107" t="str">
        <f>IF('Rekapitulace stavby'!E20="","",'Rekapitulace stavby'!E20)</f>
        <v xml:space="preserve"> </v>
      </c>
      <c r="F24" s="103"/>
      <c r="G24" s="103"/>
      <c r="H24" s="103"/>
      <c r="I24" s="102" t="s">
        <v>23</v>
      </c>
      <c r="J24" s="107" t="str">
        <f>IF('Rekapitulace stavby'!AN20="","",'Rekapitulace stavby'!AN20)</f>
        <v/>
      </c>
      <c r="K24" s="103"/>
      <c r="L24" s="105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</row>
    <row r="25" spans="1:31" s="106" customFormat="1" ht="6.95" customHeight="1">
      <c r="A25" s="103"/>
      <c r="B25" s="104"/>
      <c r="C25" s="103"/>
      <c r="D25" s="103"/>
      <c r="E25" s="103"/>
      <c r="F25" s="103"/>
      <c r="G25" s="103"/>
      <c r="H25" s="103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106" customFormat="1" ht="12" customHeight="1">
      <c r="A26" s="103"/>
      <c r="B26" s="104"/>
      <c r="C26" s="103"/>
      <c r="D26" s="102" t="s">
        <v>28</v>
      </c>
      <c r="E26" s="103"/>
      <c r="F26" s="103"/>
      <c r="G26" s="103"/>
      <c r="H26" s="103"/>
      <c r="I26" s="103"/>
      <c r="J26" s="103"/>
      <c r="K26" s="103"/>
      <c r="L26" s="105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</row>
    <row r="27" spans="1:31" s="112" customFormat="1" ht="16.5" customHeight="1">
      <c r="A27" s="109"/>
      <c r="B27" s="110"/>
      <c r="C27" s="109"/>
      <c r="D27" s="109"/>
      <c r="E27" s="260" t="s">
        <v>1</v>
      </c>
      <c r="F27" s="260"/>
      <c r="G27" s="260"/>
      <c r="H27" s="260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106" customFormat="1" ht="6.95" customHeight="1">
      <c r="A28" s="103"/>
      <c r="B28" s="104"/>
      <c r="C28" s="103"/>
      <c r="D28" s="103"/>
      <c r="E28" s="103"/>
      <c r="F28" s="103"/>
      <c r="G28" s="103"/>
      <c r="H28" s="103"/>
      <c r="I28" s="103"/>
      <c r="J28" s="103"/>
      <c r="K28" s="103"/>
      <c r="L28" s="105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</row>
    <row r="29" spans="1:31" s="106" customFormat="1" ht="6.95" customHeight="1">
      <c r="A29" s="103"/>
      <c r="B29" s="104"/>
      <c r="C29" s="103"/>
      <c r="D29" s="113"/>
      <c r="E29" s="113"/>
      <c r="F29" s="113"/>
      <c r="G29" s="113"/>
      <c r="H29" s="113"/>
      <c r="I29" s="113"/>
      <c r="J29" s="113"/>
      <c r="K29" s="11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106" customFormat="1" ht="25.35" customHeight="1">
      <c r="A30" s="103"/>
      <c r="B30" s="104"/>
      <c r="C30" s="103"/>
      <c r="D30" s="114" t="s">
        <v>29</v>
      </c>
      <c r="E30" s="103"/>
      <c r="F30" s="103"/>
      <c r="G30" s="103"/>
      <c r="H30" s="103"/>
      <c r="I30" s="103"/>
      <c r="J30" s="115">
        <f>ROUND(J117,2)</f>
        <v>0</v>
      </c>
      <c r="K30" s="103"/>
      <c r="L30" s="105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</row>
    <row r="31" spans="1:31" s="106" customFormat="1" ht="6.95" customHeight="1">
      <c r="A31" s="103"/>
      <c r="B31" s="104"/>
      <c r="C31" s="103"/>
      <c r="D31" s="113"/>
      <c r="E31" s="113"/>
      <c r="F31" s="113"/>
      <c r="G31" s="113"/>
      <c r="H31" s="113"/>
      <c r="I31" s="113"/>
      <c r="J31" s="113"/>
      <c r="K31" s="113"/>
      <c r="L31" s="105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</row>
    <row r="32" spans="1:31" s="106" customFormat="1" ht="14.45" customHeight="1">
      <c r="A32" s="103"/>
      <c r="B32" s="104"/>
      <c r="C32" s="103"/>
      <c r="D32" s="103"/>
      <c r="E32" s="103"/>
      <c r="F32" s="116" t="s">
        <v>31</v>
      </c>
      <c r="G32" s="103"/>
      <c r="H32" s="103"/>
      <c r="I32" s="116" t="s">
        <v>30</v>
      </c>
      <c r="J32" s="116" t="s">
        <v>32</v>
      </c>
      <c r="K32" s="103"/>
      <c r="L32" s="105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</row>
    <row r="33" spans="1:31" s="106" customFormat="1" ht="14.45" customHeight="1">
      <c r="A33" s="103"/>
      <c r="B33" s="104"/>
      <c r="C33" s="103"/>
      <c r="D33" s="117" t="s">
        <v>33</v>
      </c>
      <c r="E33" s="102" t="s">
        <v>34</v>
      </c>
      <c r="F33" s="118">
        <f>ROUND((SUM(BE117:BE119)),2)</f>
        <v>0</v>
      </c>
      <c r="G33" s="103"/>
      <c r="H33" s="103"/>
      <c r="I33" s="119">
        <v>0.21</v>
      </c>
      <c r="J33" s="118">
        <f>ROUND(((SUM(BE117:BE119))*I33),2)</f>
        <v>0</v>
      </c>
      <c r="K33" s="103"/>
      <c r="L33" s="105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</row>
    <row r="34" spans="1:31" s="106" customFormat="1" ht="14.45" customHeight="1">
      <c r="A34" s="103"/>
      <c r="B34" s="104"/>
      <c r="C34" s="103"/>
      <c r="D34" s="103"/>
      <c r="E34" s="102" t="s">
        <v>35</v>
      </c>
      <c r="F34" s="118">
        <f>ROUND((SUM(BF117:BF119)),2)</f>
        <v>0</v>
      </c>
      <c r="G34" s="103"/>
      <c r="H34" s="103"/>
      <c r="I34" s="119">
        <v>0.15</v>
      </c>
      <c r="J34" s="118">
        <f>ROUND(((SUM(BF117:BF119))*I34),2)</f>
        <v>0</v>
      </c>
      <c r="K34" s="103"/>
      <c r="L34" s="105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</row>
    <row r="35" spans="1:31" s="106" customFormat="1" ht="14.45" customHeight="1" hidden="1">
      <c r="A35" s="103"/>
      <c r="B35" s="104"/>
      <c r="C35" s="103"/>
      <c r="D35" s="103"/>
      <c r="E35" s="102" t="s">
        <v>36</v>
      </c>
      <c r="F35" s="118">
        <f>ROUND((SUM(BG117:BG119)),2)</f>
        <v>0</v>
      </c>
      <c r="G35" s="103"/>
      <c r="H35" s="103"/>
      <c r="I35" s="119">
        <v>0.21</v>
      </c>
      <c r="J35" s="118">
        <f>0</f>
        <v>0</v>
      </c>
      <c r="K35" s="103"/>
      <c r="L35" s="105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</row>
    <row r="36" spans="1:31" s="106" customFormat="1" ht="14.45" customHeight="1" hidden="1">
      <c r="A36" s="103"/>
      <c r="B36" s="104"/>
      <c r="C36" s="103"/>
      <c r="D36" s="103"/>
      <c r="E36" s="102" t="s">
        <v>37</v>
      </c>
      <c r="F36" s="118">
        <f>ROUND((SUM(BH117:BH119)),2)</f>
        <v>0</v>
      </c>
      <c r="G36" s="103"/>
      <c r="H36" s="103"/>
      <c r="I36" s="119">
        <v>0.15</v>
      </c>
      <c r="J36" s="118">
        <f>0</f>
        <v>0</v>
      </c>
      <c r="K36" s="103"/>
      <c r="L36" s="105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</row>
    <row r="37" spans="1:31" s="106" customFormat="1" ht="14.45" customHeight="1" hidden="1">
      <c r="A37" s="103"/>
      <c r="B37" s="104"/>
      <c r="C37" s="103"/>
      <c r="D37" s="103"/>
      <c r="E37" s="102" t="s">
        <v>38</v>
      </c>
      <c r="F37" s="118">
        <f>ROUND((SUM(BI117:BI119)),2)</f>
        <v>0</v>
      </c>
      <c r="G37" s="103"/>
      <c r="H37" s="103"/>
      <c r="I37" s="119">
        <v>0</v>
      </c>
      <c r="J37" s="118">
        <f>0</f>
        <v>0</v>
      </c>
      <c r="K37" s="103"/>
      <c r="L37" s="105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</row>
    <row r="38" spans="1:31" s="106" customFormat="1" ht="6.95" customHeight="1">
      <c r="A38" s="103"/>
      <c r="B38" s="104"/>
      <c r="C38" s="103"/>
      <c r="D38" s="103"/>
      <c r="E38" s="103"/>
      <c r="F38" s="103"/>
      <c r="G38" s="103"/>
      <c r="H38" s="103"/>
      <c r="I38" s="103"/>
      <c r="J38" s="103"/>
      <c r="K38" s="103"/>
      <c r="L38" s="105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</row>
    <row r="39" spans="1:31" s="106" customFormat="1" ht="25.35" customHeight="1">
      <c r="A39" s="103"/>
      <c r="B39" s="104"/>
      <c r="C39" s="120"/>
      <c r="D39" s="121" t="s">
        <v>39</v>
      </c>
      <c r="E39" s="122"/>
      <c r="F39" s="122"/>
      <c r="G39" s="123" t="s">
        <v>40</v>
      </c>
      <c r="H39" s="124" t="s">
        <v>41</v>
      </c>
      <c r="I39" s="122"/>
      <c r="J39" s="125">
        <f>SUM(J30:J37)</f>
        <v>0</v>
      </c>
      <c r="K39" s="126"/>
      <c r="L39" s="105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</row>
    <row r="40" spans="1:31" s="106" customFormat="1" ht="14.45" customHeight="1">
      <c r="A40" s="103"/>
      <c r="B40" s="104"/>
      <c r="C40" s="103"/>
      <c r="D40" s="103"/>
      <c r="E40" s="103"/>
      <c r="F40" s="103"/>
      <c r="G40" s="103"/>
      <c r="H40" s="103"/>
      <c r="I40" s="103"/>
      <c r="J40" s="103"/>
      <c r="K40" s="103"/>
      <c r="L40" s="105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</row>
    <row r="41" spans="2:12" ht="14.45" customHeight="1">
      <c r="B41" s="99"/>
      <c r="L41" s="99"/>
    </row>
    <row r="42" spans="2:12" ht="14.45" customHeight="1">
      <c r="B42" s="99"/>
      <c r="L42" s="99"/>
    </row>
    <row r="43" spans="2:12" ht="14.45" customHeight="1">
      <c r="B43" s="99"/>
      <c r="L43" s="99"/>
    </row>
    <row r="44" spans="2:12" ht="14.45" customHeight="1">
      <c r="B44" s="99"/>
      <c r="L44" s="99"/>
    </row>
    <row r="45" spans="2:12" ht="14.45" customHeight="1">
      <c r="B45" s="99"/>
      <c r="L45" s="99"/>
    </row>
    <row r="46" spans="2:12" ht="14.45" customHeight="1">
      <c r="B46" s="99"/>
      <c r="L46" s="99"/>
    </row>
    <row r="47" spans="2:12" ht="14.45" customHeight="1">
      <c r="B47" s="99"/>
      <c r="L47" s="99"/>
    </row>
    <row r="48" spans="2:12" ht="14.45" customHeight="1">
      <c r="B48" s="99"/>
      <c r="L48" s="99"/>
    </row>
    <row r="49" spans="2:12" ht="14.45" customHeight="1">
      <c r="B49" s="99"/>
      <c r="L49" s="99"/>
    </row>
    <row r="50" spans="2:12" s="106" customFormat="1" ht="14.45" customHeight="1">
      <c r="B50" s="105"/>
      <c r="D50" s="127" t="s">
        <v>42</v>
      </c>
      <c r="E50" s="128"/>
      <c r="F50" s="128"/>
      <c r="G50" s="127" t="s">
        <v>43</v>
      </c>
      <c r="H50" s="128"/>
      <c r="I50" s="128"/>
      <c r="J50" s="128"/>
      <c r="K50" s="128"/>
      <c r="L50" s="105"/>
    </row>
    <row r="51" spans="2:12" ht="12">
      <c r="B51" s="99"/>
      <c r="L51" s="99"/>
    </row>
    <row r="52" spans="2:12" ht="12">
      <c r="B52" s="99"/>
      <c r="L52" s="99"/>
    </row>
    <row r="53" spans="2:12" ht="12">
      <c r="B53" s="99"/>
      <c r="L53" s="99"/>
    </row>
    <row r="54" spans="2:12" ht="12">
      <c r="B54" s="99"/>
      <c r="L54" s="99"/>
    </row>
    <row r="55" spans="2:12" ht="12">
      <c r="B55" s="99"/>
      <c r="L55" s="99"/>
    </row>
    <row r="56" spans="2:12" ht="12">
      <c r="B56" s="99"/>
      <c r="L56" s="99"/>
    </row>
    <row r="57" spans="2:12" ht="12">
      <c r="B57" s="99"/>
      <c r="L57" s="99"/>
    </row>
    <row r="58" spans="2:12" ht="12">
      <c r="B58" s="99"/>
      <c r="L58" s="99"/>
    </row>
    <row r="59" spans="2:12" ht="12">
      <c r="B59" s="99"/>
      <c r="L59" s="99"/>
    </row>
    <row r="60" spans="2:12" ht="12">
      <c r="B60" s="99"/>
      <c r="L60" s="99"/>
    </row>
    <row r="61" spans="1:31" s="106" customFormat="1" ht="12.75">
      <c r="A61" s="103"/>
      <c r="B61" s="104"/>
      <c r="C61" s="103"/>
      <c r="D61" s="129" t="s">
        <v>44</v>
      </c>
      <c r="E61" s="130"/>
      <c r="F61" s="131" t="s">
        <v>45</v>
      </c>
      <c r="G61" s="129" t="s">
        <v>44</v>
      </c>
      <c r="H61" s="130"/>
      <c r="I61" s="130"/>
      <c r="J61" s="132" t="s">
        <v>45</v>
      </c>
      <c r="K61" s="130"/>
      <c r="L61" s="105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</row>
    <row r="62" spans="2:12" ht="12">
      <c r="B62" s="99"/>
      <c r="L62" s="99"/>
    </row>
    <row r="63" spans="2:12" ht="12">
      <c r="B63" s="99"/>
      <c r="L63" s="99"/>
    </row>
    <row r="64" spans="2:12" ht="12">
      <c r="B64" s="99"/>
      <c r="L64" s="99"/>
    </row>
    <row r="65" spans="1:31" s="106" customFormat="1" ht="12.75">
      <c r="A65" s="103"/>
      <c r="B65" s="104"/>
      <c r="C65" s="103"/>
      <c r="D65" s="127" t="s">
        <v>46</v>
      </c>
      <c r="E65" s="133"/>
      <c r="F65" s="133"/>
      <c r="G65" s="127" t="s">
        <v>47</v>
      </c>
      <c r="H65" s="133"/>
      <c r="I65" s="133"/>
      <c r="J65" s="133"/>
      <c r="K65" s="133"/>
      <c r="L65" s="105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</row>
    <row r="66" spans="2:12" ht="12">
      <c r="B66" s="99"/>
      <c r="L66" s="99"/>
    </row>
    <row r="67" spans="2:12" ht="12">
      <c r="B67" s="99"/>
      <c r="L67" s="99"/>
    </row>
    <row r="68" spans="2:12" ht="12">
      <c r="B68" s="99"/>
      <c r="L68" s="99"/>
    </row>
    <row r="69" spans="2:12" ht="12">
      <c r="B69" s="99"/>
      <c r="L69" s="99"/>
    </row>
    <row r="70" spans="2:12" ht="12">
      <c r="B70" s="99"/>
      <c r="L70" s="99"/>
    </row>
    <row r="71" spans="2:12" ht="12">
      <c r="B71" s="99"/>
      <c r="L71" s="99"/>
    </row>
    <row r="72" spans="2:12" ht="12">
      <c r="B72" s="99"/>
      <c r="L72" s="99"/>
    </row>
    <row r="73" spans="2:12" ht="12">
      <c r="B73" s="99"/>
      <c r="L73" s="99"/>
    </row>
    <row r="74" spans="2:12" ht="12">
      <c r="B74" s="99"/>
      <c r="L74" s="99"/>
    </row>
    <row r="75" spans="2:12" ht="12">
      <c r="B75" s="99"/>
      <c r="L75" s="99"/>
    </row>
    <row r="76" spans="1:31" s="106" customFormat="1" ht="12.75">
      <c r="A76" s="103"/>
      <c r="B76" s="104"/>
      <c r="C76" s="103"/>
      <c r="D76" s="129" t="s">
        <v>44</v>
      </c>
      <c r="E76" s="130"/>
      <c r="F76" s="131" t="s">
        <v>45</v>
      </c>
      <c r="G76" s="129" t="s">
        <v>44</v>
      </c>
      <c r="H76" s="130"/>
      <c r="I76" s="130"/>
      <c r="J76" s="132" t="s">
        <v>45</v>
      </c>
      <c r="K76" s="130"/>
      <c r="L76" s="105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</row>
    <row r="77" spans="1:31" s="106" customFormat="1" ht="14.45" customHeight="1">
      <c r="A77" s="103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05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</row>
    <row r="81" spans="1:31" s="106" customFormat="1" ht="6.95" customHeight="1">
      <c r="A81" s="103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05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</row>
    <row r="82" spans="1:31" s="106" customFormat="1" ht="24.95" customHeight="1">
      <c r="A82" s="103"/>
      <c r="B82" s="104"/>
      <c r="C82" s="100" t="s">
        <v>95</v>
      </c>
      <c r="D82" s="103"/>
      <c r="E82" s="103"/>
      <c r="F82" s="103"/>
      <c r="G82" s="103"/>
      <c r="H82" s="103"/>
      <c r="I82" s="103"/>
      <c r="J82" s="103"/>
      <c r="K82" s="103"/>
      <c r="L82" s="105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</row>
    <row r="83" spans="1:31" s="106" customFormat="1" ht="6.95" customHeight="1">
      <c r="A83" s="103"/>
      <c r="B83" s="104"/>
      <c r="C83" s="103"/>
      <c r="D83" s="103"/>
      <c r="E83" s="103"/>
      <c r="F83" s="103"/>
      <c r="G83" s="103"/>
      <c r="H83" s="103"/>
      <c r="I83" s="103"/>
      <c r="J83" s="103"/>
      <c r="K83" s="103"/>
      <c r="L83" s="105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</row>
    <row r="84" spans="1:31" s="106" customFormat="1" ht="12" customHeight="1">
      <c r="A84" s="103"/>
      <c r="B84" s="104"/>
      <c r="C84" s="102" t="s">
        <v>14</v>
      </c>
      <c r="D84" s="103"/>
      <c r="E84" s="103"/>
      <c r="F84" s="103"/>
      <c r="G84" s="103"/>
      <c r="H84" s="103"/>
      <c r="I84" s="103"/>
      <c r="J84" s="103"/>
      <c r="K84" s="103"/>
      <c r="L84" s="105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</row>
    <row r="85" spans="1:31" s="106" customFormat="1" ht="16.5" customHeight="1">
      <c r="A85" s="103"/>
      <c r="B85" s="104"/>
      <c r="C85" s="103"/>
      <c r="D85" s="103"/>
      <c r="E85" s="255" t="str">
        <f>E7</f>
        <v>ZŠ Dukelská, Benešov - přístavba výtahu</v>
      </c>
      <c r="F85" s="256"/>
      <c r="G85" s="256"/>
      <c r="H85" s="256"/>
      <c r="I85" s="103"/>
      <c r="J85" s="103"/>
      <c r="K85" s="103"/>
      <c r="L85" s="105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</row>
    <row r="86" spans="1:31" s="106" customFormat="1" ht="12" customHeight="1">
      <c r="A86" s="103"/>
      <c r="B86" s="104"/>
      <c r="C86" s="102" t="s">
        <v>93</v>
      </c>
      <c r="D86" s="103"/>
      <c r="E86" s="103"/>
      <c r="F86" s="103"/>
      <c r="G86" s="103"/>
      <c r="H86" s="103"/>
      <c r="I86" s="103"/>
      <c r="J86" s="103"/>
      <c r="K86" s="103"/>
      <c r="L86" s="105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</row>
    <row r="87" spans="1:31" s="106" customFormat="1" ht="16.5" customHeight="1">
      <c r="A87" s="103"/>
      <c r="B87" s="104"/>
      <c r="C87" s="103"/>
      <c r="D87" s="103"/>
      <c r="E87" s="253" t="str">
        <f>E9</f>
        <v>SO 05 - Elektroinstalace</v>
      </c>
      <c r="F87" s="254"/>
      <c r="G87" s="254"/>
      <c r="H87" s="254"/>
      <c r="I87" s="103"/>
      <c r="J87" s="103"/>
      <c r="K87" s="103"/>
      <c r="L87" s="105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</row>
    <row r="88" spans="1:31" s="106" customFormat="1" ht="6.95" customHeight="1">
      <c r="A88" s="103"/>
      <c r="B88" s="104"/>
      <c r="C88" s="103"/>
      <c r="D88" s="103"/>
      <c r="E88" s="103"/>
      <c r="F88" s="103"/>
      <c r="G88" s="103"/>
      <c r="H88" s="103"/>
      <c r="I88" s="103"/>
      <c r="J88" s="103"/>
      <c r="K88" s="103"/>
      <c r="L88" s="105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</row>
    <row r="89" spans="1:31" s="106" customFormat="1" ht="12" customHeight="1">
      <c r="A89" s="103"/>
      <c r="B89" s="104"/>
      <c r="C89" s="102" t="s">
        <v>18</v>
      </c>
      <c r="D89" s="103"/>
      <c r="E89" s="103"/>
      <c r="F89" s="107" t="str">
        <f>F12</f>
        <v xml:space="preserve"> </v>
      </c>
      <c r="G89" s="103"/>
      <c r="H89" s="103"/>
      <c r="I89" s="102" t="s">
        <v>20</v>
      </c>
      <c r="J89" s="108">
        <f>IF(J12="","",J12)</f>
        <v>43941</v>
      </c>
      <c r="K89" s="103"/>
      <c r="L89" s="105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</row>
    <row r="90" spans="1:31" s="106" customFormat="1" ht="6.95" customHeight="1">
      <c r="A90" s="103"/>
      <c r="B90" s="104"/>
      <c r="C90" s="103"/>
      <c r="D90" s="103"/>
      <c r="E90" s="103"/>
      <c r="F90" s="103"/>
      <c r="G90" s="103"/>
      <c r="H90" s="103"/>
      <c r="I90" s="103"/>
      <c r="J90" s="103"/>
      <c r="K90" s="103"/>
      <c r="L90" s="105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</row>
    <row r="91" spans="1:31" s="106" customFormat="1" ht="15.2" customHeight="1">
      <c r="A91" s="103"/>
      <c r="B91" s="104"/>
      <c r="C91" s="102" t="s">
        <v>21</v>
      </c>
      <c r="D91" s="103"/>
      <c r="E91" s="103"/>
      <c r="F91" s="107" t="str">
        <f>E15</f>
        <v xml:space="preserve"> </v>
      </c>
      <c r="G91" s="103"/>
      <c r="H91" s="103"/>
      <c r="I91" s="102" t="s">
        <v>25</v>
      </c>
      <c r="J91" s="138" t="str">
        <f>E21</f>
        <v xml:space="preserve"> </v>
      </c>
      <c r="K91" s="103"/>
      <c r="L91" s="105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</row>
    <row r="92" spans="1:31" s="106" customFormat="1" ht="15.2" customHeight="1">
      <c r="A92" s="103"/>
      <c r="B92" s="104"/>
      <c r="C92" s="102" t="s">
        <v>24</v>
      </c>
      <c r="D92" s="103"/>
      <c r="E92" s="103"/>
      <c r="F92" s="107" t="str">
        <f>IF(E18="","",E18)</f>
        <v xml:space="preserve"> </v>
      </c>
      <c r="G92" s="103"/>
      <c r="H92" s="103"/>
      <c r="I92" s="102" t="s">
        <v>27</v>
      </c>
      <c r="J92" s="138" t="str">
        <f>E24</f>
        <v xml:space="preserve"> </v>
      </c>
      <c r="K92" s="103"/>
      <c r="L92" s="105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</row>
    <row r="93" spans="1:31" s="106" customFormat="1" ht="10.35" customHeight="1">
      <c r="A93" s="103"/>
      <c r="B93" s="104"/>
      <c r="C93" s="103"/>
      <c r="D93" s="103"/>
      <c r="E93" s="103"/>
      <c r="F93" s="103"/>
      <c r="G93" s="103"/>
      <c r="H93" s="103"/>
      <c r="I93" s="103"/>
      <c r="J93" s="103"/>
      <c r="K93" s="103"/>
      <c r="L93" s="105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</row>
    <row r="94" spans="1:31" s="106" customFormat="1" ht="29.25" customHeight="1">
      <c r="A94" s="103"/>
      <c r="B94" s="104"/>
      <c r="C94" s="139" t="s">
        <v>96</v>
      </c>
      <c r="D94" s="120"/>
      <c r="E94" s="120"/>
      <c r="F94" s="120"/>
      <c r="G94" s="120"/>
      <c r="H94" s="120"/>
      <c r="I94" s="120"/>
      <c r="J94" s="140" t="s">
        <v>97</v>
      </c>
      <c r="K94" s="120"/>
      <c r="L94" s="105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</row>
    <row r="95" spans="1:31" s="106" customFormat="1" ht="10.35" customHeight="1">
      <c r="A95" s="103"/>
      <c r="B95" s="104"/>
      <c r="C95" s="103"/>
      <c r="D95" s="103"/>
      <c r="E95" s="103"/>
      <c r="F95" s="103"/>
      <c r="G95" s="103"/>
      <c r="H95" s="103"/>
      <c r="I95" s="103"/>
      <c r="J95" s="103"/>
      <c r="K95" s="103"/>
      <c r="L95" s="105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</row>
    <row r="96" spans="1:47" s="106" customFormat="1" ht="22.9" customHeight="1">
      <c r="A96" s="103"/>
      <c r="B96" s="104"/>
      <c r="C96" s="141" t="s">
        <v>98</v>
      </c>
      <c r="D96" s="103"/>
      <c r="E96" s="103"/>
      <c r="F96" s="103"/>
      <c r="G96" s="103"/>
      <c r="H96" s="103"/>
      <c r="I96" s="103"/>
      <c r="J96" s="115">
        <f>J117</f>
        <v>0</v>
      </c>
      <c r="K96" s="103"/>
      <c r="L96" s="105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U96" s="96" t="s">
        <v>99</v>
      </c>
    </row>
    <row r="97" spans="2:12" s="143" customFormat="1" ht="24.95" customHeight="1">
      <c r="B97" s="142"/>
      <c r="D97" s="144" t="s">
        <v>1113</v>
      </c>
      <c r="E97" s="145"/>
      <c r="F97" s="145"/>
      <c r="G97" s="145"/>
      <c r="H97" s="145"/>
      <c r="I97" s="145"/>
      <c r="J97" s="146">
        <f>J118</f>
        <v>0</v>
      </c>
      <c r="L97" s="142"/>
    </row>
    <row r="98" spans="1:31" s="106" customFormat="1" ht="21.75" customHeight="1">
      <c r="A98" s="103"/>
      <c r="B98" s="104"/>
      <c r="C98" s="103"/>
      <c r="D98" s="103"/>
      <c r="E98" s="103"/>
      <c r="F98" s="103"/>
      <c r="G98" s="103"/>
      <c r="H98" s="103"/>
      <c r="I98" s="103"/>
      <c r="J98" s="103"/>
      <c r="K98" s="103"/>
      <c r="L98" s="105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</row>
    <row r="99" spans="1:31" s="106" customFormat="1" ht="6.95" customHeight="1">
      <c r="A99" s="103"/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05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</row>
    <row r="103" spans="1:31" s="106" customFormat="1" ht="6.95" customHeight="1">
      <c r="A103" s="103"/>
      <c r="B103" s="136"/>
      <c r="C103" s="137"/>
      <c r="D103" s="137"/>
      <c r="E103" s="137"/>
      <c r="F103" s="137"/>
      <c r="G103" s="137"/>
      <c r="H103" s="137"/>
      <c r="I103" s="137"/>
      <c r="J103" s="137"/>
      <c r="K103" s="137"/>
      <c r="L103" s="105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</row>
    <row r="104" spans="1:31" s="106" customFormat="1" ht="24.95" customHeight="1">
      <c r="A104" s="103"/>
      <c r="B104" s="104"/>
      <c r="C104" s="100" t="s">
        <v>123</v>
      </c>
      <c r="D104" s="103"/>
      <c r="E104" s="103"/>
      <c r="F104" s="103"/>
      <c r="G104" s="103"/>
      <c r="H104" s="103"/>
      <c r="I104" s="103"/>
      <c r="J104" s="103"/>
      <c r="K104" s="103"/>
      <c r="L104" s="105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</row>
    <row r="105" spans="1:31" s="106" customFormat="1" ht="6.95" customHeight="1">
      <c r="A105" s="103"/>
      <c r="B105" s="104"/>
      <c r="C105" s="103"/>
      <c r="D105" s="103"/>
      <c r="E105" s="103"/>
      <c r="F105" s="103"/>
      <c r="G105" s="103"/>
      <c r="H105" s="103"/>
      <c r="I105" s="103"/>
      <c r="J105" s="103"/>
      <c r="K105" s="103"/>
      <c r="L105" s="105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</row>
    <row r="106" spans="1:31" s="106" customFormat="1" ht="12" customHeight="1">
      <c r="A106" s="103"/>
      <c r="B106" s="104"/>
      <c r="C106" s="102" t="s">
        <v>14</v>
      </c>
      <c r="D106" s="103"/>
      <c r="E106" s="103"/>
      <c r="F106" s="103"/>
      <c r="G106" s="103"/>
      <c r="H106" s="103"/>
      <c r="I106" s="103"/>
      <c r="J106" s="103"/>
      <c r="K106" s="103"/>
      <c r="L106" s="105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</row>
    <row r="107" spans="1:31" s="106" customFormat="1" ht="16.5" customHeight="1">
      <c r="A107" s="103"/>
      <c r="B107" s="104"/>
      <c r="C107" s="103"/>
      <c r="D107" s="103"/>
      <c r="E107" s="255" t="str">
        <f>E7</f>
        <v>ZŠ Dukelská, Benešov - přístavba výtahu</v>
      </c>
      <c r="F107" s="256"/>
      <c r="G107" s="256"/>
      <c r="H107" s="256"/>
      <c r="I107" s="103"/>
      <c r="J107" s="103"/>
      <c r="K107" s="103"/>
      <c r="L107" s="105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</row>
    <row r="108" spans="1:31" s="106" customFormat="1" ht="12" customHeight="1">
      <c r="A108" s="103"/>
      <c r="B108" s="104"/>
      <c r="C108" s="102" t="s">
        <v>93</v>
      </c>
      <c r="D108" s="103"/>
      <c r="E108" s="103"/>
      <c r="F108" s="103"/>
      <c r="G108" s="103"/>
      <c r="H108" s="103"/>
      <c r="I108" s="103"/>
      <c r="J108" s="103"/>
      <c r="K108" s="103"/>
      <c r="L108" s="105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</row>
    <row r="109" spans="1:31" s="106" customFormat="1" ht="16.5" customHeight="1">
      <c r="A109" s="103"/>
      <c r="B109" s="104"/>
      <c r="C109" s="103"/>
      <c r="D109" s="103"/>
      <c r="E109" s="253" t="str">
        <f>E9</f>
        <v>SO 05 - Elektroinstalace</v>
      </c>
      <c r="F109" s="254"/>
      <c r="G109" s="254"/>
      <c r="H109" s="254"/>
      <c r="I109" s="103"/>
      <c r="J109" s="103"/>
      <c r="K109" s="103"/>
      <c r="L109" s="105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</row>
    <row r="110" spans="1:31" s="106" customFormat="1" ht="6.95" customHeight="1">
      <c r="A110" s="103"/>
      <c r="B110" s="104"/>
      <c r="C110" s="103"/>
      <c r="D110" s="103"/>
      <c r="E110" s="103"/>
      <c r="F110" s="103"/>
      <c r="G110" s="103"/>
      <c r="H110" s="103"/>
      <c r="I110" s="103"/>
      <c r="J110" s="103"/>
      <c r="K110" s="103"/>
      <c r="L110" s="105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</row>
    <row r="111" spans="1:31" s="106" customFormat="1" ht="12" customHeight="1">
      <c r="A111" s="103"/>
      <c r="B111" s="104"/>
      <c r="C111" s="102" t="s">
        <v>18</v>
      </c>
      <c r="D111" s="103"/>
      <c r="E111" s="103"/>
      <c r="F111" s="107" t="str">
        <f>F12</f>
        <v xml:space="preserve"> </v>
      </c>
      <c r="G111" s="103"/>
      <c r="H111" s="103"/>
      <c r="I111" s="102" t="s">
        <v>20</v>
      </c>
      <c r="J111" s="108">
        <f>IF(J12="","",J12)</f>
        <v>43941</v>
      </c>
      <c r="K111" s="103"/>
      <c r="L111" s="105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</row>
    <row r="112" spans="1:31" s="106" customFormat="1" ht="6.95" customHeight="1">
      <c r="A112" s="103"/>
      <c r="B112" s="104"/>
      <c r="C112" s="103"/>
      <c r="D112" s="103"/>
      <c r="E112" s="103"/>
      <c r="F112" s="103"/>
      <c r="G112" s="103"/>
      <c r="H112" s="103"/>
      <c r="I112" s="103"/>
      <c r="J112" s="103"/>
      <c r="K112" s="103"/>
      <c r="L112" s="105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</row>
    <row r="113" spans="1:31" s="106" customFormat="1" ht="15.2" customHeight="1">
      <c r="A113" s="103"/>
      <c r="B113" s="104"/>
      <c r="C113" s="102" t="s">
        <v>21</v>
      </c>
      <c r="D113" s="103"/>
      <c r="E113" s="103"/>
      <c r="F113" s="107" t="str">
        <f>E15</f>
        <v xml:space="preserve"> </v>
      </c>
      <c r="G113" s="103"/>
      <c r="H113" s="103"/>
      <c r="I113" s="102" t="s">
        <v>25</v>
      </c>
      <c r="J113" s="138" t="str">
        <f>E21</f>
        <v xml:space="preserve"> </v>
      </c>
      <c r="K113" s="103"/>
      <c r="L113" s="105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</row>
    <row r="114" spans="1:31" s="106" customFormat="1" ht="15.2" customHeight="1">
      <c r="A114" s="103"/>
      <c r="B114" s="104"/>
      <c r="C114" s="102" t="s">
        <v>24</v>
      </c>
      <c r="D114" s="103"/>
      <c r="E114" s="103"/>
      <c r="F114" s="107" t="str">
        <f>IF(E18="","",E18)</f>
        <v xml:space="preserve"> </v>
      </c>
      <c r="G114" s="103"/>
      <c r="H114" s="103"/>
      <c r="I114" s="102" t="s">
        <v>27</v>
      </c>
      <c r="J114" s="138" t="str">
        <f>E24</f>
        <v xml:space="preserve"> </v>
      </c>
      <c r="K114" s="103"/>
      <c r="L114" s="105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</row>
    <row r="115" spans="1:31" s="106" customFormat="1" ht="10.35" customHeight="1">
      <c r="A115" s="103"/>
      <c r="B115" s="104"/>
      <c r="C115" s="103"/>
      <c r="D115" s="103"/>
      <c r="E115" s="103"/>
      <c r="F115" s="103"/>
      <c r="G115" s="103"/>
      <c r="H115" s="103"/>
      <c r="I115" s="103"/>
      <c r="J115" s="103"/>
      <c r="K115" s="103"/>
      <c r="L115" s="105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</row>
    <row r="116" spans="1:31" s="162" customFormat="1" ht="29.25" customHeight="1">
      <c r="A116" s="152"/>
      <c r="B116" s="153"/>
      <c r="C116" s="154" t="s">
        <v>124</v>
      </c>
      <c r="D116" s="155" t="s">
        <v>54</v>
      </c>
      <c r="E116" s="155" t="s">
        <v>50</v>
      </c>
      <c r="F116" s="155" t="s">
        <v>51</v>
      </c>
      <c r="G116" s="155" t="s">
        <v>125</v>
      </c>
      <c r="H116" s="155" t="s">
        <v>126</v>
      </c>
      <c r="I116" s="155" t="s">
        <v>127</v>
      </c>
      <c r="J116" s="156" t="s">
        <v>97</v>
      </c>
      <c r="K116" s="157" t="s">
        <v>128</v>
      </c>
      <c r="L116" s="158"/>
      <c r="M116" s="159" t="s">
        <v>1</v>
      </c>
      <c r="N116" s="160" t="s">
        <v>33</v>
      </c>
      <c r="O116" s="160" t="s">
        <v>129</v>
      </c>
      <c r="P116" s="160" t="s">
        <v>130</v>
      </c>
      <c r="Q116" s="160" t="s">
        <v>131</v>
      </c>
      <c r="R116" s="160" t="s">
        <v>132</v>
      </c>
      <c r="S116" s="160" t="s">
        <v>133</v>
      </c>
      <c r="T116" s="161" t="s">
        <v>134</v>
      </c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</row>
    <row r="117" spans="1:63" s="106" customFormat="1" ht="22.9" customHeight="1">
      <c r="A117" s="103"/>
      <c r="B117" s="104"/>
      <c r="C117" s="163" t="s">
        <v>135</v>
      </c>
      <c r="D117" s="103"/>
      <c r="E117" s="103"/>
      <c r="F117" s="103"/>
      <c r="G117" s="103"/>
      <c r="H117" s="103"/>
      <c r="I117" s="103"/>
      <c r="J117" s="164">
        <f>BK117</f>
        <v>0</v>
      </c>
      <c r="K117" s="103"/>
      <c r="L117" s="104"/>
      <c r="M117" s="165"/>
      <c r="N117" s="166"/>
      <c r="O117" s="113"/>
      <c r="P117" s="167">
        <f>P118</f>
        <v>0</v>
      </c>
      <c r="Q117" s="113"/>
      <c r="R117" s="167">
        <f>R118</f>
        <v>0</v>
      </c>
      <c r="S117" s="113"/>
      <c r="T117" s="168">
        <f>T118</f>
        <v>0</v>
      </c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T117" s="96" t="s">
        <v>68</v>
      </c>
      <c r="AU117" s="96" t="s">
        <v>99</v>
      </c>
      <c r="BK117" s="169">
        <f>BK118</f>
        <v>0</v>
      </c>
    </row>
    <row r="118" spans="2:63" s="170" customFormat="1" ht="25.9" customHeight="1">
      <c r="B118" s="171"/>
      <c r="D118" s="172" t="s">
        <v>68</v>
      </c>
      <c r="E118" s="173" t="s">
        <v>1114</v>
      </c>
      <c r="F118" s="173" t="s">
        <v>90</v>
      </c>
      <c r="J118" s="174">
        <f>BK118</f>
        <v>0</v>
      </c>
      <c r="L118" s="171"/>
      <c r="M118" s="175"/>
      <c r="N118" s="176"/>
      <c r="O118" s="176"/>
      <c r="P118" s="177">
        <f>P119</f>
        <v>0</v>
      </c>
      <c r="Q118" s="176"/>
      <c r="R118" s="177">
        <f>R119</f>
        <v>0</v>
      </c>
      <c r="S118" s="176"/>
      <c r="T118" s="178">
        <f>T119</f>
        <v>0</v>
      </c>
      <c r="AR118" s="172" t="s">
        <v>79</v>
      </c>
      <c r="AT118" s="179" t="s">
        <v>68</v>
      </c>
      <c r="AU118" s="179" t="s">
        <v>69</v>
      </c>
      <c r="AY118" s="172" t="s">
        <v>138</v>
      </c>
      <c r="BK118" s="180">
        <f>BK119</f>
        <v>0</v>
      </c>
    </row>
    <row r="119" spans="1:65" s="106" customFormat="1" ht="16.5" customHeight="1">
      <c r="A119" s="103"/>
      <c r="B119" s="104"/>
      <c r="C119" s="183" t="s">
        <v>77</v>
      </c>
      <c r="D119" s="183" t="s">
        <v>140</v>
      </c>
      <c r="E119" s="184" t="s">
        <v>1115</v>
      </c>
      <c r="F119" s="185" t="s">
        <v>1116</v>
      </c>
      <c r="G119" s="186" t="s">
        <v>479</v>
      </c>
      <c r="H119" s="187">
        <v>1</v>
      </c>
      <c r="I119" s="188">
        <f>'SO 05 EI - položky'!F74</f>
        <v>0</v>
      </c>
      <c r="J119" s="188">
        <f>ROUND(I119*H119,2)</f>
        <v>0</v>
      </c>
      <c r="K119" s="189"/>
      <c r="L119" s="104"/>
      <c r="M119" s="206" t="s">
        <v>1</v>
      </c>
      <c r="N119" s="207" t="s">
        <v>34</v>
      </c>
      <c r="O119" s="208">
        <v>0</v>
      </c>
      <c r="P119" s="208">
        <f>O119*H119</f>
        <v>0</v>
      </c>
      <c r="Q119" s="208">
        <v>0</v>
      </c>
      <c r="R119" s="208">
        <f>Q119*H119</f>
        <v>0</v>
      </c>
      <c r="S119" s="208">
        <v>0</v>
      </c>
      <c r="T119" s="209">
        <f>S119*H119</f>
        <v>0</v>
      </c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R119" s="194" t="s">
        <v>202</v>
      </c>
      <c r="AT119" s="194" t="s">
        <v>140</v>
      </c>
      <c r="AU119" s="194" t="s">
        <v>77</v>
      </c>
      <c r="AY119" s="96" t="s">
        <v>138</v>
      </c>
      <c r="BE119" s="195">
        <f>IF(N119="základní",J119,0)</f>
        <v>0</v>
      </c>
      <c r="BF119" s="195">
        <f>IF(N119="snížená",J119,0)</f>
        <v>0</v>
      </c>
      <c r="BG119" s="195">
        <f>IF(N119="zákl. přenesená",J119,0)</f>
        <v>0</v>
      </c>
      <c r="BH119" s="195">
        <f>IF(N119="sníž. přenesená",J119,0)</f>
        <v>0</v>
      </c>
      <c r="BI119" s="195">
        <f>IF(N119="nulová",J119,0)</f>
        <v>0</v>
      </c>
      <c r="BJ119" s="96" t="s">
        <v>77</v>
      </c>
      <c r="BK119" s="195">
        <f>ROUND(I119*H119,2)</f>
        <v>0</v>
      </c>
      <c r="BL119" s="96" t="s">
        <v>202</v>
      </c>
      <c r="BM119" s="194" t="s">
        <v>1117</v>
      </c>
    </row>
    <row r="120" spans="1:31" s="106" customFormat="1" ht="6.95" customHeight="1">
      <c r="A120" s="103"/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04"/>
      <c r="M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</row>
  </sheetData>
  <sheetProtection algorithmName="SHA-512" hashValue="p9HQniktwo2dbaAKPauIY9mw3PTKUmuxDfNXTVvNlew4074I/Fsr7eKTTGX1jnkITAVQILFZ6gxYEsKashtN2w==" saltValue="K/XS/RJA25Ww+incmR39MQ==" spinCount="100000" sheet="1" objects="1" scenarios="1"/>
  <autoFilter ref="C116:K11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 topLeftCell="A1">
      <selection activeCell="E6" sqref="E6"/>
    </sheetView>
  </sheetViews>
  <sheetFormatPr defaultColWidth="9.140625" defaultRowHeight="12"/>
  <cols>
    <col min="1" max="1" width="6.00390625" style="82" customWidth="1"/>
    <col min="2" max="2" width="72.140625" style="83" customWidth="1"/>
    <col min="3" max="3" width="11.140625" style="82" customWidth="1"/>
    <col min="4" max="4" width="12.140625" style="82" customWidth="1"/>
    <col min="5" max="5" width="11.8515625" style="85" customWidth="1"/>
    <col min="6" max="6" width="12.421875" style="86" customWidth="1"/>
    <col min="7" max="256" width="9.28125" style="83" customWidth="1"/>
    <col min="257" max="257" width="6.00390625" style="83" customWidth="1"/>
    <col min="258" max="258" width="72.140625" style="83" customWidth="1"/>
    <col min="259" max="259" width="11.140625" style="83" customWidth="1"/>
    <col min="260" max="260" width="12.140625" style="83" customWidth="1"/>
    <col min="261" max="261" width="11.8515625" style="83" customWidth="1"/>
    <col min="262" max="262" width="12.421875" style="83" customWidth="1"/>
    <col min="263" max="512" width="9.28125" style="83" customWidth="1"/>
    <col min="513" max="513" width="6.00390625" style="83" customWidth="1"/>
    <col min="514" max="514" width="72.140625" style="83" customWidth="1"/>
    <col min="515" max="515" width="11.140625" style="83" customWidth="1"/>
    <col min="516" max="516" width="12.140625" style="83" customWidth="1"/>
    <col min="517" max="517" width="11.8515625" style="83" customWidth="1"/>
    <col min="518" max="518" width="12.421875" style="83" customWidth="1"/>
    <col min="519" max="768" width="9.28125" style="83" customWidth="1"/>
    <col min="769" max="769" width="6.00390625" style="83" customWidth="1"/>
    <col min="770" max="770" width="72.140625" style="83" customWidth="1"/>
    <col min="771" max="771" width="11.140625" style="83" customWidth="1"/>
    <col min="772" max="772" width="12.140625" style="83" customWidth="1"/>
    <col min="773" max="773" width="11.8515625" style="83" customWidth="1"/>
    <col min="774" max="774" width="12.421875" style="83" customWidth="1"/>
    <col min="775" max="1024" width="9.28125" style="83" customWidth="1"/>
    <col min="1025" max="1025" width="6.00390625" style="83" customWidth="1"/>
    <col min="1026" max="1026" width="72.140625" style="83" customWidth="1"/>
    <col min="1027" max="1027" width="11.140625" style="83" customWidth="1"/>
    <col min="1028" max="1028" width="12.140625" style="83" customWidth="1"/>
    <col min="1029" max="1029" width="11.8515625" style="83" customWidth="1"/>
    <col min="1030" max="1030" width="12.421875" style="83" customWidth="1"/>
    <col min="1031" max="1280" width="9.28125" style="83" customWidth="1"/>
    <col min="1281" max="1281" width="6.00390625" style="83" customWidth="1"/>
    <col min="1282" max="1282" width="72.140625" style="83" customWidth="1"/>
    <col min="1283" max="1283" width="11.140625" style="83" customWidth="1"/>
    <col min="1284" max="1284" width="12.140625" style="83" customWidth="1"/>
    <col min="1285" max="1285" width="11.8515625" style="83" customWidth="1"/>
    <col min="1286" max="1286" width="12.421875" style="83" customWidth="1"/>
    <col min="1287" max="1536" width="9.28125" style="83" customWidth="1"/>
    <col min="1537" max="1537" width="6.00390625" style="83" customWidth="1"/>
    <col min="1538" max="1538" width="72.140625" style="83" customWidth="1"/>
    <col min="1539" max="1539" width="11.140625" style="83" customWidth="1"/>
    <col min="1540" max="1540" width="12.140625" style="83" customWidth="1"/>
    <col min="1541" max="1541" width="11.8515625" style="83" customWidth="1"/>
    <col min="1542" max="1542" width="12.421875" style="83" customWidth="1"/>
    <col min="1543" max="1792" width="9.28125" style="83" customWidth="1"/>
    <col min="1793" max="1793" width="6.00390625" style="83" customWidth="1"/>
    <col min="1794" max="1794" width="72.140625" style="83" customWidth="1"/>
    <col min="1795" max="1795" width="11.140625" style="83" customWidth="1"/>
    <col min="1796" max="1796" width="12.140625" style="83" customWidth="1"/>
    <col min="1797" max="1797" width="11.8515625" style="83" customWidth="1"/>
    <col min="1798" max="1798" width="12.421875" style="83" customWidth="1"/>
    <col min="1799" max="2048" width="9.28125" style="83" customWidth="1"/>
    <col min="2049" max="2049" width="6.00390625" style="83" customWidth="1"/>
    <col min="2050" max="2050" width="72.140625" style="83" customWidth="1"/>
    <col min="2051" max="2051" width="11.140625" style="83" customWidth="1"/>
    <col min="2052" max="2052" width="12.140625" style="83" customWidth="1"/>
    <col min="2053" max="2053" width="11.8515625" style="83" customWidth="1"/>
    <col min="2054" max="2054" width="12.421875" style="83" customWidth="1"/>
    <col min="2055" max="2304" width="9.28125" style="83" customWidth="1"/>
    <col min="2305" max="2305" width="6.00390625" style="83" customWidth="1"/>
    <col min="2306" max="2306" width="72.140625" style="83" customWidth="1"/>
    <col min="2307" max="2307" width="11.140625" style="83" customWidth="1"/>
    <col min="2308" max="2308" width="12.140625" style="83" customWidth="1"/>
    <col min="2309" max="2309" width="11.8515625" style="83" customWidth="1"/>
    <col min="2310" max="2310" width="12.421875" style="83" customWidth="1"/>
    <col min="2311" max="2560" width="9.28125" style="83" customWidth="1"/>
    <col min="2561" max="2561" width="6.00390625" style="83" customWidth="1"/>
    <col min="2562" max="2562" width="72.140625" style="83" customWidth="1"/>
    <col min="2563" max="2563" width="11.140625" style="83" customWidth="1"/>
    <col min="2564" max="2564" width="12.140625" style="83" customWidth="1"/>
    <col min="2565" max="2565" width="11.8515625" style="83" customWidth="1"/>
    <col min="2566" max="2566" width="12.421875" style="83" customWidth="1"/>
    <col min="2567" max="2816" width="9.28125" style="83" customWidth="1"/>
    <col min="2817" max="2817" width="6.00390625" style="83" customWidth="1"/>
    <col min="2818" max="2818" width="72.140625" style="83" customWidth="1"/>
    <col min="2819" max="2819" width="11.140625" style="83" customWidth="1"/>
    <col min="2820" max="2820" width="12.140625" style="83" customWidth="1"/>
    <col min="2821" max="2821" width="11.8515625" style="83" customWidth="1"/>
    <col min="2822" max="2822" width="12.421875" style="83" customWidth="1"/>
    <col min="2823" max="3072" width="9.28125" style="83" customWidth="1"/>
    <col min="3073" max="3073" width="6.00390625" style="83" customWidth="1"/>
    <col min="3074" max="3074" width="72.140625" style="83" customWidth="1"/>
    <col min="3075" max="3075" width="11.140625" style="83" customWidth="1"/>
    <col min="3076" max="3076" width="12.140625" style="83" customWidth="1"/>
    <col min="3077" max="3077" width="11.8515625" style="83" customWidth="1"/>
    <col min="3078" max="3078" width="12.421875" style="83" customWidth="1"/>
    <col min="3079" max="3328" width="9.28125" style="83" customWidth="1"/>
    <col min="3329" max="3329" width="6.00390625" style="83" customWidth="1"/>
    <col min="3330" max="3330" width="72.140625" style="83" customWidth="1"/>
    <col min="3331" max="3331" width="11.140625" style="83" customWidth="1"/>
    <col min="3332" max="3332" width="12.140625" style="83" customWidth="1"/>
    <col min="3333" max="3333" width="11.8515625" style="83" customWidth="1"/>
    <col min="3334" max="3334" width="12.421875" style="83" customWidth="1"/>
    <col min="3335" max="3584" width="9.28125" style="83" customWidth="1"/>
    <col min="3585" max="3585" width="6.00390625" style="83" customWidth="1"/>
    <col min="3586" max="3586" width="72.140625" style="83" customWidth="1"/>
    <col min="3587" max="3587" width="11.140625" style="83" customWidth="1"/>
    <col min="3588" max="3588" width="12.140625" style="83" customWidth="1"/>
    <col min="3589" max="3589" width="11.8515625" style="83" customWidth="1"/>
    <col min="3590" max="3590" width="12.421875" style="83" customWidth="1"/>
    <col min="3591" max="3840" width="9.28125" style="83" customWidth="1"/>
    <col min="3841" max="3841" width="6.00390625" style="83" customWidth="1"/>
    <col min="3842" max="3842" width="72.140625" style="83" customWidth="1"/>
    <col min="3843" max="3843" width="11.140625" style="83" customWidth="1"/>
    <col min="3844" max="3844" width="12.140625" style="83" customWidth="1"/>
    <col min="3845" max="3845" width="11.8515625" style="83" customWidth="1"/>
    <col min="3846" max="3846" width="12.421875" style="83" customWidth="1"/>
    <col min="3847" max="4096" width="9.28125" style="83" customWidth="1"/>
    <col min="4097" max="4097" width="6.00390625" style="83" customWidth="1"/>
    <col min="4098" max="4098" width="72.140625" style="83" customWidth="1"/>
    <col min="4099" max="4099" width="11.140625" style="83" customWidth="1"/>
    <col min="4100" max="4100" width="12.140625" style="83" customWidth="1"/>
    <col min="4101" max="4101" width="11.8515625" style="83" customWidth="1"/>
    <col min="4102" max="4102" width="12.421875" style="83" customWidth="1"/>
    <col min="4103" max="4352" width="9.28125" style="83" customWidth="1"/>
    <col min="4353" max="4353" width="6.00390625" style="83" customWidth="1"/>
    <col min="4354" max="4354" width="72.140625" style="83" customWidth="1"/>
    <col min="4355" max="4355" width="11.140625" style="83" customWidth="1"/>
    <col min="4356" max="4356" width="12.140625" style="83" customWidth="1"/>
    <col min="4357" max="4357" width="11.8515625" style="83" customWidth="1"/>
    <col min="4358" max="4358" width="12.421875" style="83" customWidth="1"/>
    <col min="4359" max="4608" width="9.28125" style="83" customWidth="1"/>
    <col min="4609" max="4609" width="6.00390625" style="83" customWidth="1"/>
    <col min="4610" max="4610" width="72.140625" style="83" customWidth="1"/>
    <col min="4611" max="4611" width="11.140625" style="83" customWidth="1"/>
    <col min="4612" max="4612" width="12.140625" style="83" customWidth="1"/>
    <col min="4613" max="4613" width="11.8515625" style="83" customWidth="1"/>
    <col min="4614" max="4614" width="12.421875" style="83" customWidth="1"/>
    <col min="4615" max="4864" width="9.28125" style="83" customWidth="1"/>
    <col min="4865" max="4865" width="6.00390625" style="83" customWidth="1"/>
    <col min="4866" max="4866" width="72.140625" style="83" customWidth="1"/>
    <col min="4867" max="4867" width="11.140625" style="83" customWidth="1"/>
    <col min="4868" max="4868" width="12.140625" style="83" customWidth="1"/>
    <col min="4869" max="4869" width="11.8515625" style="83" customWidth="1"/>
    <col min="4870" max="4870" width="12.421875" style="83" customWidth="1"/>
    <col min="4871" max="5120" width="9.28125" style="83" customWidth="1"/>
    <col min="5121" max="5121" width="6.00390625" style="83" customWidth="1"/>
    <col min="5122" max="5122" width="72.140625" style="83" customWidth="1"/>
    <col min="5123" max="5123" width="11.140625" style="83" customWidth="1"/>
    <col min="5124" max="5124" width="12.140625" style="83" customWidth="1"/>
    <col min="5125" max="5125" width="11.8515625" style="83" customWidth="1"/>
    <col min="5126" max="5126" width="12.421875" style="83" customWidth="1"/>
    <col min="5127" max="5376" width="9.28125" style="83" customWidth="1"/>
    <col min="5377" max="5377" width="6.00390625" style="83" customWidth="1"/>
    <col min="5378" max="5378" width="72.140625" style="83" customWidth="1"/>
    <col min="5379" max="5379" width="11.140625" style="83" customWidth="1"/>
    <col min="5380" max="5380" width="12.140625" style="83" customWidth="1"/>
    <col min="5381" max="5381" width="11.8515625" style="83" customWidth="1"/>
    <col min="5382" max="5382" width="12.421875" style="83" customWidth="1"/>
    <col min="5383" max="5632" width="9.28125" style="83" customWidth="1"/>
    <col min="5633" max="5633" width="6.00390625" style="83" customWidth="1"/>
    <col min="5634" max="5634" width="72.140625" style="83" customWidth="1"/>
    <col min="5635" max="5635" width="11.140625" style="83" customWidth="1"/>
    <col min="5636" max="5636" width="12.140625" style="83" customWidth="1"/>
    <col min="5637" max="5637" width="11.8515625" style="83" customWidth="1"/>
    <col min="5638" max="5638" width="12.421875" style="83" customWidth="1"/>
    <col min="5639" max="5888" width="9.28125" style="83" customWidth="1"/>
    <col min="5889" max="5889" width="6.00390625" style="83" customWidth="1"/>
    <col min="5890" max="5890" width="72.140625" style="83" customWidth="1"/>
    <col min="5891" max="5891" width="11.140625" style="83" customWidth="1"/>
    <col min="5892" max="5892" width="12.140625" style="83" customWidth="1"/>
    <col min="5893" max="5893" width="11.8515625" style="83" customWidth="1"/>
    <col min="5894" max="5894" width="12.421875" style="83" customWidth="1"/>
    <col min="5895" max="6144" width="9.28125" style="83" customWidth="1"/>
    <col min="6145" max="6145" width="6.00390625" style="83" customWidth="1"/>
    <col min="6146" max="6146" width="72.140625" style="83" customWidth="1"/>
    <col min="6147" max="6147" width="11.140625" style="83" customWidth="1"/>
    <col min="6148" max="6148" width="12.140625" style="83" customWidth="1"/>
    <col min="6149" max="6149" width="11.8515625" style="83" customWidth="1"/>
    <col min="6150" max="6150" width="12.421875" style="83" customWidth="1"/>
    <col min="6151" max="6400" width="9.28125" style="83" customWidth="1"/>
    <col min="6401" max="6401" width="6.00390625" style="83" customWidth="1"/>
    <col min="6402" max="6402" width="72.140625" style="83" customWidth="1"/>
    <col min="6403" max="6403" width="11.140625" style="83" customWidth="1"/>
    <col min="6404" max="6404" width="12.140625" style="83" customWidth="1"/>
    <col min="6405" max="6405" width="11.8515625" style="83" customWidth="1"/>
    <col min="6406" max="6406" width="12.421875" style="83" customWidth="1"/>
    <col min="6407" max="6656" width="9.28125" style="83" customWidth="1"/>
    <col min="6657" max="6657" width="6.00390625" style="83" customWidth="1"/>
    <col min="6658" max="6658" width="72.140625" style="83" customWidth="1"/>
    <col min="6659" max="6659" width="11.140625" style="83" customWidth="1"/>
    <col min="6660" max="6660" width="12.140625" style="83" customWidth="1"/>
    <col min="6661" max="6661" width="11.8515625" style="83" customWidth="1"/>
    <col min="6662" max="6662" width="12.421875" style="83" customWidth="1"/>
    <col min="6663" max="6912" width="9.28125" style="83" customWidth="1"/>
    <col min="6913" max="6913" width="6.00390625" style="83" customWidth="1"/>
    <col min="6914" max="6914" width="72.140625" style="83" customWidth="1"/>
    <col min="6915" max="6915" width="11.140625" style="83" customWidth="1"/>
    <col min="6916" max="6916" width="12.140625" style="83" customWidth="1"/>
    <col min="6917" max="6917" width="11.8515625" style="83" customWidth="1"/>
    <col min="6918" max="6918" width="12.421875" style="83" customWidth="1"/>
    <col min="6919" max="7168" width="9.28125" style="83" customWidth="1"/>
    <col min="7169" max="7169" width="6.00390625" style="83" customWidth="1"/>
    <col min="7170" max="7170" width="72.140625" style="83" customWidth="1"/>
    <col min="7171" max="7171" width="11.140625" style="83" customWidth="1"/>
    <col min="7172" max="7172" width="12.140625" style="83" customWidth="1"/>
    <col min="7173" max="7173" width="11.8515625" style="83" customWidth="1"/>
    <col min="7174" max="7174" width="12.421875" style="83" customWidth="1"/>
    <col min="7175" max="7424" width="9.28125" style="83" customWidth="1"/>
    <col min="7425" max="7425" width="6.00390625" style="83" customWidth="1"/>
    <col min="7426" max="7426" width="72.140625" style="83" customWidth="1"/>
    <col min="7427" max="7427" width="11.140625" style="83" customWidth="1"/>
    <col min="7428" max="7428" width="12.140625" style="83" customWidth="1"/>
    <col min="7429" max="7429" width="11.8515625" style="83" customWidth="1"/>
    <col min="7430" max="7430" width="12.421875" style="83" customWidth="1"/>
    <col min="7431" max="7680" width="9.28125" style="83" customWidth="1"/>
    <col min="7681" max="7681" width="6.00390625" style="83" customWidth="1"/>
    <col min="7682" max="7682" width="72.140625" style="83" customWidth="1"/>
    <col min="7683" max="7683" width="11.140625" style="83" customWidth="1"/>
    <col min="7684" max="7684" width="12.140625" style="83" customWidth="1"/>
    <col min="7685" max="7685" width="11.8515625" style="83" customWidth="1"/>
    <col min="7686" max="7686" width="12.421875" style="83" customWidth="1"/>
    <col min="7687" max="7936" width="9.28125" style="83" customWidth="1"/>
    <col min="7937" max="7937" width="6.00390625" style="83" customWidth="1"/>
    <col min="7938" max="7938" width="72.140625" style="83" customWidth="1"/>
    <col min="7939" max="7939" width="11.140625" style="83" customWidth="1"/>
    <col min="7940" max="7940" width="12.140625" style="83" customWidth="1"/>
    <col min="7941" max="7941" width="11.8515625" style="83" customWidth="1"/>
    <col min="7942" max="7942" width="12.421875" style="83" customWidth="1"/>
    <col min="7943" max="8192" width="9.28125" style="83" customWidth="1"/>
    <col min="8193" max="8193" width="6.00390625" style="83" customWidth="1"/>
    <col min="8194" max="8194" width="72.140625" style="83" customWidth="1"/>
    <col min="8195" max="8195" width="11.140625" style="83" customWidth="1"/>
    <col min="8196" max="8196" width="12.140625" style="83" customWidth="1"/>
    <col min="8197" max="8197" width="11.8515625" style="83" customWidth="1"/>
    <col min="8198" max="8198" width="12.421875" style="83" customWidth="1"/>
    <col min="8199" max="8448" width="9.28125" style="83" customWidth="1"/>
    <col min="8449" max="8449" width="6.00390625" style="83" customWidth="1"/>
    <col min="8450" max="8450" width="72.140625" style="83" customWidth="1"/>
    <col min="8451" max="8451" width="11.140625" style="83" customWidth="1"/>
    <col min="8452" max="8452" width="12.140625" style="83" customWidth="1"/>
    <col min="8453" max="8453" width="11.8515625" style="83" customWidth="1"/>
    <col min="8454" max="8454" width="12.421875" style="83" customWidth="1"/>
    <col min="8455" max="8704" width="9.28125" style="83" customWidth="1"/>
    <col min="8705" max="8705" width="6.00390625" style="83" customWidth="1"/>
    <col min="8706" max="8706" width="72.140625" style="83" customWidth="1"/>
    <col min="8707" max="8707" width="11.140625" style="83" customWidth="1"/>
    <col min="8708" max="8708" width="12.140625" style="83" customWidth="1"/>
    <col min="8709" max="8709" width="11.8515625" style="83" customWidth="1"/>
    <col min="8710" max="8710" width="12.421875" style="83" customWidth="1"/>
    <col min="8711" max="8960" width="9.28125" style="83" customWidth="1"/>
    <col min="8961" max="8961" width="6.00390625" style="83" customWidth="1"/>
    <col min="8962" max="8962" width="72.140625" style="83" customWidth="1"/>
    <col min="8963" max="8963" width="11.140625" style="83" customWidth="1"/>
    <col min="8964" max="8964" width="12.140625" style="83" customWidth="1"/>
    <col min="8965" max="8965" width="11.8515625" style="83" customWidth="1"/>
    <col min="8966" max="8966" width="12.421875" style="83" customWidth="1"/>
    <col min="8967" max="9216" width="9.28125" style="83" customWidth="1"/>
    <col min="9217" max="9217" width="6.00390625" style="83" customWidth="1"/>
    <col min="9218" max="9218" width="72.140625" style="83" customWidth="1"/>
    <col min="9219" max="9219" width="11.140625" style="83" customWidth="1"/>
    <col min="9220" max="9220" width="12.140625" style="83" customWidth="1"/>
    <col min="9221" max="9221" width="11.8515625" style="83" customWidth="1"/>
    <col min="9222" max="9222" width="12.421875" style="83" customWidth="1"/>
    <col min="9223" max="9472" width="9.28125" style="83" customWidth="1"/>
    <col min="9473" max="9473" width="6.00390625" style="83" customWidth="1"/>
    <col min="9474" max="9474" width="72.140625" style="83" customWidth="1"/>
    <col min="9475" max="9475" width="11.140625" style="83" customWidth="1"/>
    <col min="9476" max="9476" width="12.140625" style="83" customWidth="1"/>
    <col min="9477" max="9477" width="11.8515625" style="83" customWidth="1"/>
    <col min="9478" max="9478" width="12.421875" style="83" customWidth="1"/>
    <col min="9479" max="9728" width="9.28125" style="83" customWidth="1"/>
    <col min="9729" max="9729" width="6.00390625" style="83" customWidth="1"/>
    <col min="9730" max="9730" width="72.140625" style="83" customWidth="1"/>
    <col min="9731" max="9731" width="11.140625" style="83" customWidth="1"/>
    <col min="9732" max="9732" width="12.140625" style="83" customWidth="1"/>
    <col min="9733" max="9733" width="11.8515625" style="83" customWidth="1"/>
    <col min="9734" max="9734" width="12.421875" style="83" customWidth="1"/>
    <col min="9735" max="9984" width="9.28125" style="83" customWidth="1"/>
    <col min="9985" max="9985" width="6.00390625" style="83" customWidth="1"/>
    <col min="9986" max="9986" width="72.140625" style="83" customWidth="1"/>
    <col min="9987" max="9987" width="11.140625" style="83" customWidth="1"/>
    <col min="9988" max="9988" width="12.140625" style="83" customWidth="1"/>
    <col min="9989" max="9989" width="11.8515625" style="83" customWidth="1"/>
    <col min="9990" max="9990" width="12.421875" style="83" customWidth="1"/>
    <col min="9991" max="10240" width="9.28125" style="83" customWidth="1"/>
    <col min="10241" max="10241" width="6.00390625" style="83" customWidth="1"/>
    <col min="10242" max="10242" width="72.140625" style="83" customWidth="1"/>
    <col min="10243" max="10243" width="11.140625" style="83" customWidth="1"/>
    <col min="10244" max="10244" width="12.140625" style="83" customWidth="1"/>
    <col min="10245" max="10245" width="11.8515625" style="83" customWidth="1"/>
    <col min="10246" max="10246" width="12.421875" style="83" customWidth="1"/>
    <col min="10247" max="10496" width="9.28125" style="83" customWidth="1"/>
    <col min="10497" max="10497" width="6.00390625" style="83" customWidth="1"/>
    <col min="10498" max="10498" width="72.140625" style="83" customWidth="1"/>
    <col min="10499" max="10499" width="11.140625" style="83" customWidth="1"/>
    <col min="10500" max="10500" width="12.140625" style="83" customWidth="1"/>
    <col min="10501" max="10501" width="11.8515625" style="83" customWidth="1"/>
    <col min="10502" max="10502" width="12.421875" style="83" customWidth="1"/>
    <col min="10503" max="10752" width="9.28125" style="83" customWidth="1"/>
    <col min="10753" max="10753" width="6.00390625" style="83" customWidth="1"/>
    <col min="10754" max="10754" width="72.140625" style="83" customWidth="1"/>
    <col min="10755" max="10755" width="11.140625" style="83" customWidth="1"/>
    <col min="10756" max="10756" width="12.140625" style="83" customWidth="1"/>
    <col min="10757" max="10757" width="11.8515625" style="83" customWidth="1"/>
    <col min="10758" max="10758" width="12.421875" style="83" customWidth="1"/>
    <col min="10759" max="11008" width="9.28125" style="83" customWidth="1"/>
    <col min="11009" max="11009" width="6.00390625" style="83" customWidth="1"/>
    <col min="11010" max="11010" width="72.140625" style="83" customWidth="1"/>
    <col min="11011" max="11011" width="11.140625" style="83" customWidth="1"/>
    <col min="11012" max="11012" width="12.140625" style="83" customWidth="1"/>
    <col min="11013" max="11013" width="11.8515625" style="83" customWidth="1"/>
    <col min="11014" max="11014" width="12.421875" style="83" customWidth="1"/>
    <col min="11015" max="11264" width="9.28125" style="83" customWidth="1"/>
    <col min="11265" max="11265" width="6.00390625" style="83" customWidth="1"/>
    <col min="11266" max="11266" width="72.140625" style="83" customWidth="1"/>
    <col min="11267" max="11267" width="11.140625" style="83" customWidth="1"/>
    <col min="11268" max="11268" width="12.140625" style="83" customWidth="1"/>
    <col min="11269" max="11269" width="11.8515625" style="83" customWidth="1"/>
    <col min="11270" max="11270" width="12.421875" style="83" customWidth="1"/>
    <col min="11271" max="11520" width="9.28125" style="83" customWidth="1"/>
    <col min="11521" max="11521" width="6.00390625" style="83" customWidth="1"/>
    <col min="11522" max="11522" width="72.140625" style="83" customWidth="1"/>
    <col min="11523" max="11523" width="11.140625" style="83" customWidth="1"/>
    <col min="11524" max="11524" width="12.140625" style="83" customWidth="1"/>
    <col min="11525" max="11525" width="11.8515625" style="83" customWidth="1"/>
    <col min="11526" max="11526" width="12.421875" style="83" customWidth="1"/>
    <col min="11527" max="11776" width="9.28125" style="83" customWidth="1"/>
    <col min="11777" max="11777" width="6.00390625" style="83" customWidth="1"/>
    <col min="11778" max="11778" width="72.140625" style="83" customWidth="1"/>
    <col min="11779" max="11779" width="11.140625" style="83" customWidth="1"/>
    <col min="11780" max="11780" width="12.140625" style="83" customWidth="1"/>
    <col min="11781" max="11781" width="11.8515625" style="83" customWidth="1"/>
    <col min="11782" max="11782" width="12.421875" style="83" customWidth="1"/>
    <col min="11783" max="12032" width="9.28125" style="83" customWidth="1"/>
    <col min="12033" max="12033" width="6.00390625" style="83" customWidth="1"/>
    <col min="12034" max="12034" width="72.140625" style="83" customWidth="1"/>
    <col min="12035" max="12035" width="11.140625" style="83" customWidth="1"/>
    <col min="12036" max="12036" width="12.140625" style="83" customWidth="1"/>
    <col min="12037" max="12037" width="11.8515625" style="83" customWidth="1"/>
    <col min="12038" max="12038" width="12.421875" style="83" customWidth="1"/>
    <col min="12039" max="12288" width="9.28125" style="83" customWidth="1"/>
    <col min="12289" max="12289" width="6.00390625" style="83" customWidth="1"/>
    <col min="12290" max="12290" width="72.140625" style="83" customWidth="1"/>
    <col min="12291" max="12291" width="11.140625" style="83" customWidth="1"/>
    <col min="12292" max="12292" width="12.140625" style="83" customWidth="1"/>
    <col min="12293" max="12293" width="11.8515625" style="83" customWidth="1"/>
    <col min="12294" max="12294" width="12.421875" style="83" customWidth="1"/>
    <col min="12295" max="12544" width="9.28125" style="83" customWidth="1"/>
    <col min="12545" max="12545" width="6.00390625" style="83" customWidth="1"/>
    <col min="12546" max="12546" width="72.140625" style="83" customWidth="1"/>
    <col min="12547" max="12547" width="11.140625" style="83" customWidth="1"/>
    <col min="12548" max="12548" width="12.140625" style="83" customWidth="1"/>
    <col min="12549" max="12549" width="11.8515625" style="83" customWidth="1"/>
    <col min="12550" max="12550" width="12.421875" style="83" customWidth="1"/>
    <col min="12551" max="12800" width="9.28125" style="83" customWidth="1"/>
    <col min="12801" max="12801" width="6.00390625" style="83" customWidth="1"/>
    <col min="12802" max="12802" width="72.140625" style="83" customWidth="1"/>
    <col min="12803" max="12803" width="11.140625" style="83" customWidth="1"/>
    <col min="12804" max="12804" width="12.140625" style="83" customWidth="1"/>
    <col min="12805" max="12805" width="11.8515625" style="83" customWidth="1"/>
    <col min="12806" max="12806" width="12.421875" style="83" customWidth="1"/>
    <col min="12807" max="13056" width="9.28125" style="83" customWidth="1"/>
    <col min="13057" max="13057" width="6.00390625" style="83" customWidth="1"/>
    <col min="13058" max="13058" width="72.140625" style="83" customWidth="1"/>
    <col min="13059" max="13059" width="11.140625" style="83" customWidth="1"/>
    <col min="13060" max="13060" width="12.140625" style="83" customWidth="1"/>
    <col min="13061" max="13061" width="11.8515625" style="83" customWidth="1"/>
    <col min="13062" max="13062" width="12.421875" style="83" customWidth="1"/>
    <col min="13063" max="13312" width="9.28125" style="83" customWidth="1"/>
    <col min="13313" max="13313" width="6.00390625" style="83" customWidth="1"/>
    <col min="13314" max="13314" width="72.140625" style="83" customWidth="1"/>
    <col min="13315" max="13315" width="11.140625" style="83" customWidth="1"/>
    <col min="13316" max="13316" width="12.140625" style="83" customWidth="1"/>
    <col min="13317" max="13317" width="11.8515625" style="83" customWidth="1"/>
    <col min="13318" max="13318" width="12.421875" style="83" customWidth="1"/>
    <col min="13319" max="13568" width="9.28125" style="83" customWidth="1"/>
    <col min="13569" max="13569" width="6.00390625" style="83" customWidth="1"/>
    <col min="13570" max="13570" width="72.140625" style="83" customWidth="1"/>
    <col min="13571" max="13571" width="11.140625" style="83" customWidth="1"/>
    <col min="13572" max="13572" width="12.140625" style="83" customWidth="1"/>
    <col min="13573" max="13573" width="11.8515625" style="83" customWidth="1"/>
    <col min="13574" max="13574" width="12.421875" style="83" customWidth="1"/>
    <col min="13575" max="13824" width="9.28125" style="83" customWidth="1"/>
    <col min="13825" max="13825" width="6.00390625" style="83" customWidth="1"/>
    <col min="13826" max="13826" width="72.140625" style="83" customWidth="1"/>
    <col min="13827" max="13827" width="11.140625" style="83" customWidth="1"/>
    <col min="13828" max="13828" width="12.140625" style="83" customWidth="1"/>
    <col min="13829" max="13829" width="11.8515625" style="83" customWidth="1"/>
    <col min="13830" max="13830" width="12.421875" style="83" customWidth="1"/>
    <col min="13831" max="14080" width="9.28125" style="83" customWidth="1"/>
    <col min="14081" max="14081" width="6.00390625" style="83" customWidth="1"/>
    <col min="14082" max="14082" width="72.140625" style="83" customWidth="1"/>
    <col min="14083" max="14083" width="11.140625" style="83" customWidth="1"/>
    <col min="14084" max="14084" width="12.140625" style="83" customWidth="1"/>
    <col min="14085" max="14085" width="11.8515625" style="83" customWidth="1"/>
    <col min="14086" max="14086" width="12.421875" style="83" customWidth="1"/>
    <col min="14087" max="14336" width="9.28125" style="83" customWidth="1"/>
    <col min="14337" max="14337" width="6.00390625" style="83" customWidth="1"/>
    <col min="14338" max="14338" width="72.140625" style="83" customWidth="1"/>
    <col min="14339" max="14339" width="11.140625" style="83" customWidth="1"/>
    <col min="14340" max="14340" width="12.140625" style="83" customWidth="1"/>
    <col min="14341" max="14341" width="11.8515625" style="83" customWidth="1"/>
    <col min="14342" max="14342" width="12.421875" style="83" customWidth="1"/>
    <col min="14343" max="14592" width="9.28125" style="83" customWidth="1"/>
    <col min="14593" max="14593" width="6.00390625" style="83" customWidth="1"/>
    <col min="14594" max="14594" width="72.140625" style="83" customWidth="1"/>
    <col min="14595" max="14595" width="11.140625" style="83" customWidth="1"/>
    <col min="14596" max="14596" width="12.140625" style="83" customWidth="1"/>
    <col min="14597" max="14597" width="11.8515625" style="83" customWidth="1"/>
    <col min="14598" max="14598" width="12.421875" style="83" customWidth="1"/>
    <col min="14599" max="14848" width="9.28125" style="83" customWidth="1"/>
    <col min="14849" max="14849" width="6.00390625" style="83" customWidth="1"/>
    <col min="14850" max="14850" width="72.140625" style="83" customWidth="1"/>
    <col min="14851" max="14851" width="11.140625" style="83" customWidth="1"/>
    <col min="14852" max="14852" width="12.140625" style="83" customWidth="1"/>
    <col min="14853" max="14853" width="11.8515625" style="83" customWidth="1"/>
    <col min="14854" max="14854" width="12.421875" style="83" customWidth="1"/>
    <col min="14855" max="15104" width="9.28125" style="83" customWidth="1"/>
    <col min="15105" max="15105" width="6.00390625" style="83" customWidth="1"/>
    <col min="15106" max="15106" width="72.140625" style="83" customWidth="1"/>
    <col min="15107" max="15107" width="11.140625" style="83" customWidth="1"/>
    <col min="15108" max="15108" width="12.140625" style="83" customWidth="1"/>
    <col min="15109" max="15109" width="11.8515625" style="83" customWidth="1"/>
    <col min="15110" max="15110" width="12.421875" style="83" customWidth="1"/>
    <col min="15111" max="15360" width="9.28125" style="83" customWidth="1"/>
    <col min="15361" max="15361" width="6.00390625" style="83" customWidth="1"/>
    <col min="15362" max="15362" width="72.140625" style="83" customWidth="1"/>
    <col min="15363" max="15363" width="11.140625" style="83" customWidth="1"/>
    <col min="15364" max="15364" width="12.140625" style="83" customWidth="1"/>
    <col min="15365" max="15365" width="11.8515625" style="83" customWidth="1"/>
    <col min="15366" max="15366" width="12.421875" style="83" customWidth="1"/>
    <col min="15367" max="15616" width="9.28125" style="83" customWidth="1"/>
    <col min="15617" max="15617" width="6.00390625" style="83" customWidth="1"/>
    <col min="15618" max="15618" width="72.140625" style="83" customWidth="1"/>
    <col min="15619" max="15619" width="11.140625" style="83" customWidth="1"/>
    <col min="15620" max="15620" width="12.140625" style="83" customWidth="1"/>
    <col min="15621" max="15621" width="11.8515625" style="83" customWidth="1"/>
    <col min="15622" max="15622" width="12.421875" style="83" customWidth="1"/>
    <col min="15623" max="15872" width="9.28125" style="83" customWidth="1"/>
    <col min="15873" max="15873" width="6.00390625" style="83" customWidth="1"/>
    <col min="15874" max="15874" width="72.140625" style="83" customWidth="1"/>
    <col min="15875" max="15875" width="11.140625" style="83" customWidth="1"/>
    <col min="15876" max="15876" width="12.140625" style="83" customWidth="1"/>
    <col min="15877" max="15877" width="11.8515625" style="83" customWidth="1"/>
    <col min="15878" max="15878" width="12.421875" style="83" customWidth="1"/>
    <col min="15879" max="16128" width="9.28125" style="83" customWidth="1"/>
    <col min="16129" max="16129" width="6.00390625" style="83" customWidth="1"/>
    <col min="16130" max="16130" width="72.140625" style="83" customWidth="1"/>
    <col min="16131" max="16131" width="11.140625" style="83" customWidth="1"/>
    <col min="16132" max="16132" width="12.140625" style="83" customWidth="1"/>
    <col min="16133" max="16133" width="11.8515625" style="83" customWidth="1"/>
    <col min="16134" max="16134" width="12.421875" style="83" customWidth="1"/>
    <col min="16135" max="16384" width="9.28125" style="83" customWidth="1"/>
  </cols>
  <sheetData>
    <row r="1" spans="2:4" ht="15">
      <c r="B1" s="87" t="s">
        <v>1118</v>
      </c>
      <c r="D1" s="84"/>
    </row>
    <row r="2" ht="12">
      <c r="D2" s="84"/>
    </row>
    <row r="3" ht="12">
      <c r="D3" s="84"/>
    </row>
    <row r="4" spans="2:6" ht="12">
      <c r="B4" s="88" t="s">
        <v>1119</v>
      </c>
      <c r="C4" s="89" t="s">
        <v>1120</v>
      </c>
      <c r="D4" s="89" t="s">
        <v>1121</v>
      </c>
      <c r="E4" s="90"/>
      <c r="F4" s="91"/>
    </row>
    <row r="5" spans="2:6" ht="12">
      <c r="B5" s="88"/>
      <c r="C5" s="92"/>
      <c r="D5" s="89"/>
      <c r="E5" s="90"/>
      <c r="F5" s="93"/>
    </row>
    <row r="6" spans="1:6" ht="12">
      <c r="A6" s="82">
        <v>1</v>
      </c>
      <c r="B6" s="94" t="s">
        <v>1122</v>
      </c>
      <c r="C6" s="92" t="s">
        <v>484</v>
      </c>
      <c r="D6" s="89">
        <v>2</v>
      </c>
      <c r="E6" s="213"/>
      <c r="F6" s="93">
        <f>SUM(D6*E6)</f>
        <v>0</v>
      </c>
    </row>
    <row r="7" spans="1:6" ht="12">
      <c r="A7" s="82">
        <f>SUM(A6+1)</f>
        <v>2</v>
      </c>
      <c r="B7" s="94" t="s">
        <v>1123</v>
      </c>
      <c r="C7" s="92" t="s">
        <v>484</v>
      </c>
      <c r="D7" s="89">
        <v>1</v>
      </c>
      <c r="E7" s="213"/>
      <c r="F7" s="93">
        <f>SUM(D7*E7)</f>
        <v>0</v>
      </c>
    </row>
    <row r="8" spans="1:6" ht="12">
      <c r="A8" s="82">
        <f aca="true" t="shared" si="0" ref="A8:A71">SUM(A7+1)</f>
        <v>3</v>
      </c>
      <c r="B8" s="94" t="s">
        <v>1124</v>
      </c>
      <c r="C8" s="92" t="s">
        <v>484</v>
      </c>
      <c r="D8" s="89">
        <v>1</v>
      </c>
      <c r="E8" s="213"/>
      <c r="F8" s="93">
        <f>SUM(D8*E8)</f>
        <v>0</v>
      </c>
    </row>
    <row r="9" spans="1:6" ht="12">
      <c r="A9" s="82">
        <f t="shared" si="0"/>
        <v>4</v>
      </c>
      <c r="B9" s="94" t="s">
        <v>1125</v>
      </c>
      <c r="C9" s="89" t="s">
        <v>484</v>
      </c>
      <c r="D9" s="89">
        <v>1</v>
      </c>
      <c r="E9" s="213"/>
      <c r="F9" s="93">
        <f aca="true" t="shared" si="1" ref="F9:F71">SUM(D9*E9)</f>
        <v>0</v>
      </c>
    </row>
    <row r="10" spans="1:6" ht="12">
      <c r="A10" s="82">
        <f t="shared" si="0"/>
        <v>5</v>
      </c>
      <c r="B10" s="94" t="s">
        <v>1126</v>
      </c>
      <c r="C10" s="92" t="s">
        <v>484</v>
      </c>
      <c r="D10" s="89">
        <v>1</v>
      </c>
      <c r="E10" s="213"/>
      <c r="F10" s="93">
        <f t="shared" si="1"/>
        <v>0</v>
      </c>
    </row>
    <row r="11" spans="1:6" ht="12">
      <c r="A11" s="82">
        <f t="shared" si="0"/>
        <v>6</v>
      </c>
      <c r="B11" s="94" t="s">
        <v>1127</v>
      </c>
      <c r="C11" s="92" t="s">
        <v>484</v>
      </c>
      <c r="D11" s="89">
        <v>1</v>
      </c>
      <c r="E11" s="213"/>
      <c r="F11" s="93">
        <f t="shared" si="1"/>
        <v>0</v>
      </c>
    </row>
    <row r="12" spans="1:6" ht="12">
      <c r="A12" s="82">
        <f t="shared" si="0"/>
        <v>7</v>
      </c>
      <c r="B12" s="94"/>
      <c r="C12" s="92"/>
      <c r="D12" s="89"/>
      <c r="E12" s="213"/>
      <c r="F12" s="93"/>
    </row>
    <row r="13" spans="1:6" ht="12">
      <c r="A13" s="82">
        <f t="shared" si="0"/>
        <v>8</v>
      </c>
      <c r="B13" s="94" t="s">
        <v>1128</v>
      </c>
      <c r="C13" s="92" t="s">
        <v>264</v>
      </c>
      <c r="D13" s="89">
        <v>90</v>
      </c>
      <c r="E13" s="213"/>
      <c r="F13" s="93">
        <f t="shared" si="1"/>
        <v>0</v>
      </c>
    </row>
    <row r="14" spans="1:6" ht="12">
      <c r="A14" s="82">
        <f t="shared" si="0"/>
        <v>9</v>
      </c>
      <c r="B14" s="94" t="s">
        <v>1129</v>
      </c>
      <c r="C14" s="92" t="s">
        <v>264</v>
      </c>
      <c r="D14" s="89">
        <v>30</v>
      </c>
      <c r="E14" s="213"/>
      <c r="F14" s="93">
        <f t="shared" si="1"/>
        <v>0</v>
      </c>
    </row>
    <row r="15" spans="1:6" ht="12">
      <c r="A15" s="82">
        <f t="shared" si="0"/>
        <v>10</v>
      </c>
      <c r="B15" s="94" t="s">
        <v>1130</v>
      </c>
      <c r="C15" s="92" t="s">
        <v>264</v>
      </c>
      <c r="D15" s="89">
        <v>50</v>
      </c>
      <c r="E15" s="213"/>
      <c r="F15" s="93">
        <f t="shared" si="1"/>
        <v>0</v>
      </c>
    </row>
    <row r="16" spans="1:6" ht="12">
      <c r="A16" s="82">
        <f t="shared" si="0"/>
        <v>11</v>
      </c>
      <c r="B16" s="94" t="s">
        <v>1131</v>
      </c>
      <c r="C16" s="92" t="s">
        <v>264</v>
      </c>
      <c r="D16" s="89">
        <v>160</v>
      </c>
      <c r="E16" s="213"/>
      <c r="F16" s="93">
        <f t="shared" si="1"/>
        <v>0</v>
      </c>
    </row>
    <row r="17" spans="1:6" ht="12">
      <c r="A17" s="82">
        <f t="shared" si="0"/>
        <v>12</v>
      </c>
      <c r="B17" s="94"/>
      <c r="C17" s="92"/>
      <c r="D17" s="89"/>
      <c r="E17" s="213"/>
      <c r="F17" s="93"/>
    </row>
    <row r="18" spans="1:6" ht="12">
      <c r="A18" s="82">
        <f t="shared" si="0"/>
        <v>13</v>
      </c>
      <c r="B18" s="94" t="s">
        <v>1132</v>
      </c>
      <c r="C18" s="92" t="s">
        <v>264</v>
      </c>
      <c r="D18" s="89">
        <v>90</v>
      </c>
      <c r="E18" s="213"/>
      <c r="F18" s="93">
        <f t="shared" si="1"/>
        <v>0</v>
      </c>
    </row>
    <row r="19" spans="1:6" ht="12">
      <c r="A19" s="82">
        <f t="shared" si="0"/>
        <v>14</v>
      </c>
      <c r="B19" s="94"/>
      <c r="C19" s="92"/>
      <c r="D19" s="89"/>
      <c r="E19" s="213"/>
      <c r="F19" s="93"/>
    </row>
    <row r="20" spans="1:6" ht="12">
      <c r="A20" s="82">
        <f t="shared" si="0"/>
        <v>15</v>
      </c>
      <c r="B20" s="94" t="s">
        <v>1133</v>
      </c>
      <c r="C20" s="92" t="s">
        <v>484</v>
      </c>
      <c r="D20" s="89">
        <v>6</v>
      </c>
      <c r="E20" s="213"/>
      <c r="F20" s="93">
        <f t="shared" si="1"/>
        <v>0</v>
      </c>
    </row>
    <row r="21" spans="1:6" ht="12">
      <c r="A21" s="95">
        <f>SUM(A20+1)</f>
        <v>16</v>
      </c>
      <c r="B21" s="94" t="s">
        <v>1134</v>
      </c>
      <c r="C21" s="92" t="s">
        <v>484</v>
      </c>
      <c r="D21" s="89">
        <v>4</v>
      </c>
      <c r="E21" s="214"/>
      <c r="F21" s="90">
        <f t="shared" si="1"/>
        <v>0</v>
      </c>
    </row>
    <row r="22" spans="1:6" ht="12">
      <c r="A22" s="95">
        <f>SUM(A21+1)</f>
        <v>17</v>
      </c>
      <c r="B22" s="94" t="s">
        <v>1135</v>
      </c>
      <c r="C22" s="92" t="s">
        <v>484</v>
      </c>
      <c r="D22" s="89">
        <v>16</v>
      </c>
      <c r="E22" s="214"/>
      <c r="F22" s="90">
        <f t="shared" si="1"/>
        <v>0</v>
      </c>
    </row>
    <row r="23" spans="1:6" ht="12">
      <c r="A23" s="82">
        <f>SUM(A20+1)</f>
        <v>16</v>
      </c>
      <c r="B23" s="94" t="s">
        <v>1136</v>
      </c>
      <c r="C23" s="92" t="s">
        <v>484</v>
      </c>
      <c r="D23" s="89">
        <v>24</v>
      </c>
      <c r="E23" s="213"/>
      <c r="F23" s="93">
        <f t="shared" si="1"/>
        <v>0</v>
      </c>
    </row>
    <row r="24" spans="1:6" ht="12">
      <c r="A24" s="82">
        <f t="shared" si="0"/>
        <v>17</v>
      </c>
      <c r="B24" s="94"/>
      <c r="C24" s="92"/>
      <c r="D24" s="89"/>
      <c r="E24" s="213"/>
      <c r="F24" s="93"/>
    </row>
    <row r="25" spans="1:6" ht="12">
      <c r="A25" s="82">
        <f t="shared" si="0"/>
        <v>18</v>
      </c>
      <c r="B25" s="94" t="s">
        <v>1137</v>
      </c>
      <c r="C25" s="92" t="s">
        <v>484</v>
      </c>
      <c r="D25" s="89">
        <v>1</v>
      </c>
      <c r="E25" s="213"/>
      <c r="F25" s="93">
        <f t="shared" si="1"/>
        <v>0</v>
      </c>
    </row>
    <row r="26" spans="1:6" ht="12">
      <c r="A26" s="82">
        <f t="shared" si="0"/>
        <v>19</v>
      </c>
      <c r="B26" s="94" t="s">
        <v>1138</v>
      </c>
      <c r="C26" s="92" t="s">
        <v>484</v>
      </c>
      <c r="D26" s="89">
        <v>6</v>
      </c>
      <c r="E26" s="213"/>
      <c r="F26" s="93">
        <f t="shared" si="1"/>
        <v>0</v>
      </c>
    </row>
    <row r="27" spans="1:6" ht="12">
      <c r="A27" s="82">
        <f t="shared" si="0"/>
        <v>20</v>
      </c>
      <c r="B27" s="94" t="s">
        <v>1139</v>
      </c>
      <c r="C27" s="92" t="s">
        <v>484</v>
      </c>
      <c r="D27" s="89">
        <v>1</v>
      </c>
      <c r="E27" s="213"/>
      <c r="F27" s="93">
        <f t="shared" si="1"/>
        <v>0</v>
      </c>
    </row>
    <row r="28" spans="1:6" ht="12">
      <c r="A28" s="82">
        <f t="shared" si="0"/>
        <v>21</v>
      </c>
      <c r="B28" s="94"/>
      <c r="C28" s="92"/>
      <c r="D28" s="89"/>
      <c r="E28" s="213"/>
      <c r="F28" s="93"/>
    </row>
    <row r="29" spans="1:6" ht="12">
      <c r="A29" s="82">
        <f t="shared" si="0"/>
        <v>22</v>
      </c>
      <c r="B29" s="94" t="s">
        <v>1140</v>
      </c>
      <c r="C29" s="92" t="s">
        <v>484</v>
      </c>
      <c r="D29" s="89">
        <v>1</v>
      </c>
      <c r="E29" s="213"/>
      <c r="F29" s="93">
        <f t="shared" si="1"/>
        <v>0</v>
      </c>
    </row>
    <row r="30" spans="1:6" ht="12">
      <c r="A30" s="82">
        <f t="shared" si="0"/>
        <v>23</v>
      </c>
      <c r="B30" s="94"/>
      <c r="C30" s="92"/>
      <c r="D30" s="89"/>
      <c r="E30" s="213"/>
      <c r="F30" s="93"/>
    </row>
    <row r="31" spans="1:6" ht="12">
      <c r="A31" s="82">
        <f t="shared" si="0"/>
        <v>24</v>
      </c>
      <c r="B31" s="94" t="s">
        <v>1141</v>
      </c>
      <c r="C31" s="92" t="s">
        <v>484</v>
      </c>
      <c r="D31" s="89">
        <v>2</v>
      </c>
      <c r="E31" s="213"/>
      <c r="F31" s="93">
        <f t="shared" si="1"/>
        <v>0</v>
      </c>
    </row>
    <row r="32" spans="1:6" ht="12">
      <c r="A32" s="82">
        <f t="shared" si="0"/>
        <v>25</v>
      </c>
      <c r="B32" s="94"/>
      <c r="C32" s="92"/>
      <c r="D32" s="89"/>
      <c r="E32" s="213"/>
      <c r="F32" s="93"/>
    </row>
    <row r="33" spans="1:6" ht="12">
      <c r="A33" s="82">
        <f t="shared" si="0"/>
        <v>26</v>
      </c>
      <c r="B33" s="94" t="s">
        <v>1142</v>
      </c>
      <c r="C33" s="92" t="s">
        <v>484</v>
      </c>
      <c r="D33" s="89">
        <v>3</v>
      </c>
      <c r="E33" s="213"/>
      <c r="F33" s="93">
        <f>SUM(D33*E33)</f>
        <v>0</v>
      </c>
    </row>
    <row r="34" spans="1:6" ht="12">
      <c r="A34" s="82">
        <f t="shared" si="0"/>
        <v>27</v>
      </c>
      <c r="B34" s="94" t="s">
        <v>1143</v>
      </c>
      <c r="C34" s="92" t="s">
        <v>484</v>
      </c>
      <c r="D34" s="89">
        <v>1</v>
      </c>
      <c r="E34" s="213"/>
      <c r="F34" s="93">
        <f>SUM(D34*E34)</f>
        <v>0</v>
      </c>
    </row>
    <row r="35" spans="1:6" ht="12">
      <c r="A35" s="82">
        <f t="shared" si="0"/>
        <v>28</v>
      </c>
      <c r="B35" s="94" t="s">
        <v>1144</v>
      </c>
      <c r="C35" s="92" t="s">
        <v>484</v>
      </c>
      <c r="D35" s="89">
        <v>4</v>
      </c>
      <c r="E35" s="213"/>
      <c r="F35" s="93">
        <f t="shared" si="1"/>
        <v>0</v>
      </c>
    </row>
    <row r="36" spans="1:6" ht="12">
      <c r="A36" s="82">
        <f t="shared" si="0"/>
        <v>29</v>
      </c>
      <c r="B36" s="94"/>
      <c r="C36" s="92"/>
      <c r="D36" s="89"/>
      <c r="E36" s="213"/>
      <c r="F36" s="93"/>
    </row>
    <row r="37" spans="1:6" ht="12">
      <c r="A37" s="82">
        <f t="shared" si="0"/>
        <v>30</v>
      </c>
      <c r="B37" s="94" t="s">
        <v>1145</v>
      </c>
      <c r="C37" s="92" t="s">
        <v>484</v>
      </c>
      <c r="D37" s="89">
        <v>1</v>
      </c>
      <c r="E37" s="213"/>
      <c r="F37" s="93">
        <f t="shared" si="1"/>
        <v>0</v>
      </c>
    </row>
    <row r="38" spans="1:6" ht="12">
      <c r="A38" s="82">
        <f t="shared" si="0"/>
        <v>31</v>
      </c>
      <c r="B38" s="94" t="s">
        <v>1146</v>
      </c>
      <c r="C38" s="92" t="s">
        <v>484</v>
      </c>
      <c r="D38" s="89">
        <v>1</v>
      </c>
      <c r="E38" s="213"/>
      <c r="F38" s="93">
        <f t="shared" si="1"/>
        <v>0</v>
      </c>
    </row>
    <row r="39" spans="1:6" ht="12">
      <c r="A39" s="82">
        <f t="shared" si="0"/>
        <v>32</v>
      </c>
      <c r="B39" s="94"/>
      <c r="C39" s="92"/>
      <c r="D39" s="89"/>
      <c r="E39" s="213"/>
      <c r="F39" s="93"/>
    </row>
    <row r="40" spans="1:6" ht="12">
      <c r="A40" s="82">
        <f t="shared" si="0"/>
        <v>33</v>
      </c>
      <c r="B40" s="94" t="s">
        <v>1147</v>
      </c>
      <c r="C40" s="92" t="s">
        <v>264</v>
      </c>
      <c r="D40" s="89">
        <v>45</v>
      </c>
      <c r="E40" s="213"/>
      <c r="F40" s="93">
        <f t="shared" si="1"/>
        <v>0</v>
      </c>
    </row>
    <row r="41" spans="1:6" ht="12">
      <c r="A41" s="82">
        <f t="shared" si="0"/>
        <v>34</v>
      </c>
      <c r="B41" s="94" t="s">
        <v>1148</v>
      </c>
      <c r="C41" s="92" t="s">
        <v>264</v>
      </c>
      <c r="D41" s="89">
        <v>95</v>
      </c>
      <c r="E41" s="213"/>
      <c r="F41" s="93">
        <f t="shared" si="1"/>
        <v>0</v>
      </c>
    </row>
    <row r="42" spans="1:6" ht="12">
      <c r="A42" s="82">
        <f t="shared" si="0"/>
        <v>35</v>
      </c>
      <c r="B42" s="94"/>
      <c r="C42" s="92"/>
      <c r="D42" s="89"/>
      <c r="E42" s="213"/>
      <c r="F42" s="93"/>
    </row>
    <row r="43" spans="1:6" ht="12">
      <c r="A43" s="82">
        <f t="shared" si="0"/>
        <v>36</v>
      </c>
      <c r="B43" s="94" t="s">
        <v>1149</v>
      </c>
      <c r="C43" s="92" t="s">
        <v>484</v>
      </c>
      <c r="D43" s="89">
        <v>8</v>
      </c>
      <c r="E43" s="213"/>
      <c r="F43" s="90">
        <f aca="true" t="shared" si="2" ref="F43:F50">SUM(D43*E43)</f>
        <v>0</v>
      </c>
    </row>
    <row r="44" spans="1:6" ht="12">
      <c r="A44" s="82">
        <f t="shared" si="0"/>
        <v>37</v>
      </c>
      <c r="B44" s="94" t="s">
        <v>1150</v>
      </c>
      <c r="C44" s="92" t="s">
        <v>484</v>
      </c>
      <c r="D44" s="89">
        <v>10</v>
      </c>
      <c r="E44" s="213"/>
      <c r="F44" s="90">
        <f t="shared" si="2"/>
        <v>0</v>
      </c>
    </row>
    <row r="45" spans="1:6" ht="12">
      <c r="A45" s="82">
        <f t="shared" si="0"/>
        <v>38</v>
      </c>
      <c r="B45" s="94" t="s">
        <v>1151</v>
      </c>
      <c r="C45" s="92" t="s">
        <v>484</v>
      </c>
      <c r="D45" s="89">
        <v>1</v>
      </c>
      <c r="E45" s="213"/>
      <c r="F45" s="90">
        <f t="shared" si="2"/>
        <v>0</v>
      </c>
    </row>
    <row r="46" spans="1:6" ht="12">
      <c r="A46" s="82">
        <f t="shared" si="0"/>
        <v>39</v>
      </c>
      <c r="B46" s="94" t="s">
        <v>1152</v>
      </c>
      <c r="C46" s="92" t="s">
        <v>264</v>
      </c>
      <c r="D46" s="89">
        <v>220</v>
      </c>
      <c r="E46" s="214"/>
      <c r="F46" s="90">
        <f t="shared" si="2"/>
        <v>0</v>
      </c>
    </row>
    <row r="47" spans="1:6" ht="12">
      <c r="A47" s="82">
        <f t="shared" si="0"/>
        <v>40</v>
      </c>
      <c r="B47" s="94" t="s">
        <v>1153</v>
      </c>
      <c r="C47" s="92" t="s">
        <v>264</v>
      </c>
      <c r="D47" s="89">
        <v>110</v>
      </c>
      <c r="E47" s="214"/>
      <c r="F47" s="90">
        <f t="shared" si="2"/>
        <v>0</v>
      </c>
    </row>
    <row r="48" spans="1:6" ht="12">
      <c r="A48" s="82">
        <f t="shared" si="0"/>
        <v>41</v>
      </c>
      <c r="B48" s="94" t="s">
        <v>1154</v>
      </c>
      <c r="C48" s="92" t="s">
        <v>264</v>
      </c>
      <c r="D48" s="89">
        <v>110</v>
      </c>
      <c r="E48" s="214"/>
      <c r="F48" s="90">
        <f t="shared" si="2"/>
        <v>0</v>
      </c>
    </row>
    <row r="49" spans="1:6" ht="12">
      <c r="A49" s="82">
        <f t="shared" si="0"/>
        <v>42</v>
      </c>
      <c r="B49" s="94"/>
      <c r="C49" s="92"/>
      <c r="D49" s="89"/>
      <c r="E49" s="214"/>
      <c r="F49" s="90"/>
    </row>
    <row r="50" spans="1:6" ht="12">
      <c r="A50" s="82">
        <f t="shared" si="0"/>
        <v>43</v>
      </c>
      <c r="B50" s="94" t="s">
        <v>1155</v>
      </c>
      <c r="C50" s="92" t="s">
        <v>484</v>
      </c>
      <c r="D50" s="89">
        <v>1</v>
      </c>
      <c r="E50" s="214"/>
      <c r="F50" s="90">
        <f t="shared" si="2"/>
        <v>0</v>
      </c>
    </row>
    <row r="51" spans="1:6" ht="12">
      <c r="A51" s="82">
        <f t="shared" si="0"/>
        <v>44</v>
      </c>
      <c r="B51" s="94"/>
      <c r="C51" s="92"/>
      <c r="D51" s="89"/>
      <c r="E51" s="214"/>
      <c r="F51" s="90"/>
    </row>
    <row r="52" spans="1:6" ht="12">
      <c r="A52" s="82">
        <f t="shared" si="0"/>
        <v>45</v>
      </c>
      <c r="B52" s="94" t="s">
        <v>1156</v>
      </c>
      <c r="C52" s="92" t="s">
        <v>264</v>
      </c>
      <c r="D52" s="89">
        <v>12</v>
      </c>
      <c r="E52" s="213"/>
      <c r="F52" s="93">
        <f>SUM(D52*E52)</f>
        <v>0</v>
      </c>
    </row>
    <row r="53" spans="1:6" ht="12">
      <c r="A53" s="82">
        <f t="shared" si="0"/>
        <v>46</v>
      </c>
      <c r="B53" s="94" t="s">
        <v>1157</v>
      </c>
      <c r="C53" s="92" t="s">
        <v>484</v>
      </c>
      <c r="D53" s="89">
        <v>1</v>
      </c>
      <c r="E53" s="213"/>
      <c r="F53" s="93">
        <f>SUM(D53*E53)</f>
        <v>0</v>
      </c>
    </row>
    <row r="54" spans="1:6" ht="12">
      <c r="A54" s="82">
        <f t="shared" si="0"/>
        <v>47</v>
      </c>
      <c r="B54" s="94" t="s">
        <v>1158</v>
      </c>
      <c r="C54" s="92" t="s">
        <v>264</v>
      </c>
      <c r="D54" s="89">
        <v>2</v>
      </c>
      <c r="E54" s="213"/>
      <c r="F54" s="93">
        <f>SUM(D54*E54)</f>
        <v>0</v>
      </c>
    </row>
    <row r="55" spans="1:6" ht="12">
      <c r="A55" s="82">
        <f t="shared" si="0"/>
        <v>48</v>
      </c>
      <c r="B55" s="94" t="s">
        <v>1159</v>
      </c>
      <c r="C55" s="92" t="s">
        <v>264</v>
      </c>
      <c r="D55" s="89">
        <v>15</v>
      </c>
      <c r="E55" s="213"/>
      <c r="F55" s="93">
        <f>SUM(D55*E55)</f>
        <v>0</v>
      </c>
    </row>
    <row r="56" spans="1:6" ht="12">
      <c r="A56" s="82">
        <f t="shared" si="0"/>
        <v>49</v>
      </c>
      <c r="B56" s="94"/>
      <c r="C56" s="92"/>
      <c r="D56" s="89"/>
      <c r="E56" s="214"/>
      <c r="F56" s="90"/>
    </row>
    <row r="57" spans="1:6" ht="12">
      <c r="A57" s="82">
        <f t="shared" si="0"/>
        <v>50</v>
      </c>
      <c r="B57" s="94"/>
      <c r="C57" s="92"/>
      <c r="D57" s="89"/>
      <c r="E57" s="213"/>
      <c r="F57" s="93"/>
    </row>
    <row r="58" spans="1:6" ht="12">
      <c r="A58" s="82">
        <f t="shared" si="0"/>
        <v>51</v>
      </c>
      <c r="B58" s="94" t="s">
        <v>1160</v>
      </c>
      <c r="C58" s="92" t="s">
        <v>484</v>
      </c>
      <c r="D58" s="89">
        <v>10</v>
      </c>
      <c r="E58" s="213"/>
      <c r="F58" s="93">
        <f t="shared" si="1"/>
        <v>0</v>
      </c>
    </row>
    <row r="59" spans="1:6" ht="12">
      <c r="A59" s="82">
        <f t="shared" si="0"/>
        <v>52</v>
      </c>
      <c r="B59" s="94" t="s">
        <v>1161</v>
      </c>
      <c r="C59" s="92" t="s">
        <v>484</v>
      </c>
      <c r="D59" s="89">
        <v>2</v>
      </c>
      <c r="E59" s="213"/>
      <c r="F59" s="93">
        <f t="shared" si="1"/>
        <v>0</v>
      </c>
    </row>
    <row r="60" spans="1:6" ht="12">
      <c r="A60" s="82">
        <f t="shared" si="0"/>
        <v>53</v>
      </c>
      <c r="B60" s="94" t="s">
        <v>1162</v>
      </c>
      <c r="C60" s="92" t="s">
        <v>484</v>
      </c>
      <c r="D60" s="89">
        <v>4</v>
      </c>
      <c r="E60" s="213"/>
      <c r="F60" s="93">
        <f t="shared" si="1"/>
        <v>0</v>
      </c>
    </row>
    <row r="61" spans="1:6" ht="12">
      <c r="A61" s="82">
        <f t="shared" si="0"/>
        <v>54</v>
      </c>
      <c r="B61" s="94" t="s">
        <v>1163</v>
      </c>
      <c r="C61" s="95" t="s">
        <v>484</v>
      </c>
      <c r="D61" s="95">
        <v>6</v>
      </c>
      <c r="E61" s="215"/>
      <c r="F61" s="90">
        <f t="shared" si="1"/>
        <v>0</v>
      </c>
    </row>
    <row r="62" spans="1:6" ht="12">
      <c r="A62" s="82">
        <f t="shared" si="0"/>
        <v>55</v>
      </c>
      <c r="B62" s="94"/>
      <c r="C62" s="92"/>
      <c r="D62" s="89"/>
      <c r="E62" s="213"/>
      <c r="F62" s="93"/>
    </row>
    <row r="63" spans="1:6" ht="12">
      <c r="A63" s="82">
        <f t="shared" si="0"/>
        <v>56</v>
      </c>
      <c r="B63" s="94" t="s">
        <v>1164</v>
      </c>
      <c r="C63" s="92"/>
      <c r="D63" s="89"/>
      <c r="E63" s="213"/>
      <c r="F63" s="93">
        <f>SUM(F6:F61)</f>
        <v>0</v>
      </c>
    </row>
    <row r="64" spans="1:6" ht="12">
      <c r="A64" s="82">
        <f t="shared" si="0"/>
        <v>57</v>
      </c>
      <c r="B64" s="94" t="s">
        <v>1165</v>
      </c>
      <c r="C64" s="92"/>
      <c r="D64" s="89"/>
      <c r="E64" s="213"/>
      <c r="F64" s="93">
        <f>ROUND(F63*0.06,0)</f>
        <v>0</v>
      </c>
    </row>
    <row r="65" spans="1:6" ht="12">
      <c r="A65" s="82">
        <f t="shared" si="0"/>
        <v>58</v>
      </c>
      <c r="B65" s="94"/>
      <c r="C65" s="92"/>
      <c r="D65" s="89"/>
      <c r="E65" s="213"/>
      <c r="F65" s="93"/>
    </row>
    <row r="66" spans="1:6" ht="12">
      <c r="A66" s="82">
        <f t="shared" si="0"/>
        <v>59</v>
      </c>
      <c r="B66" s="83" t="s">
        <v>1166</v>
      </c>
      <c r="C66" s="82" t="s">
        <v>264</v>
      </c>
      <c r="D66" s="82">
        <v>15</v>
      </c>
      <c r="E66" s="216"/>
      <c r="F66" s="90">
        <f>SUM(D66*E66)</f>
        <v>0</v>
      </c>
    </row>
    <row r="67" spans="1:6" ht="12">
      <c r="A67" s="82">
        <f t="shared" si="0"/>
        <v>60</v>
      </c>
      <c r="B67" s="94" t="s">
        <v>1167</v>
      </c>
      <c r="C67" s="92" t="s">
        <v>484</v>
      </c>
      <c r="D67" s="89">
        <v>6</v>
      </c>
      <c r="E67" s="213"/>
      <c r="F67" s="93">
        <f t="shared" si="1"/>
        <v>0</v>
      </c>
    </row>
    <row r="68" spans="1:6" ht="12">
      <c r="A68" s="82">
        <f t="shared" si="0"/>
        <v>61</v>
      </c>
      <c r="B68" s="94" t="s">
        <v>1168</v>
      </c>
      <c r="C68" s="82" t="s">
        <v>484</v>
      </c>
      <c r="D68" s="82">
        <v>10</v>
      </c>
      <c r="E68" s="217"/>
      <c r="F68" s="93">
        <f t="shared" si="1"/>
        <v>0</v>
      </c>
    </row>
    <row r="69" spans="1:6" ht="12">
      <c r="A69" s="82">
        <f t="shared" si="0"/>
        <v>62</v>
      </c>
      <c r="B69" s="94" t="s">
        <v>1169</v>
      </c>
      <c r="C69" s="82" t="s">
        <v>264</v>
      </c>
      <c r="D69" s="82">
        <v>12</v>
      </c>
      <c r="E69" s="217"/>
      <c r="F69" s="93">
        <f t="shared" si="1"/>
        <v>0</v>
      </c>
    </row>
    <row r="70" spans="1:6" ht="12">
      <c r="A70" s="82">
        <f t="shared" si="0"/>
        <v>63</v>
      </c>
      <c r="B70" s="94" t="s">
        <v>1170</v>
      </c>
      <c r="C70" s="82" t="s">
        <v>484</v>
      </c>
      <c r="D70" s="82">
        <v>1</v>
      </c>
      <c r="E70" s="217"/>
      <c r="F70" s="93">
        <f t="shared" si="1"/>
        <v>0</v>
      </c>
    </row>
    <row r="71" spans="1:6" ht="12">
      <c r="A71" s="82">
        <f t="shared" si="0"/>
        <v>64</v>
      </c>
      <c r="B71" s="94" t="s">
        <v>1171</v>
      </c>
      <c r="C71" s="82" t="s">
        <v>1172</v>
      </c>
      <c r="D71" s="82">
        <v>8</v>
      </c>
      <c r="E71" s="217"/>
      <c r="F71" s="93">
        <f t="shared" si="1"/>
        <v>0</v>
      </c>
    </row>
    <row r="72" spans="1:6" ht="12">
      <c r="A72" s="82">
        <f aca="true" t="shared" si="3" ref="A72:A74">SUM(A71+1)</f>
        <v>65</v>
      </c>
      <c r="B72" s="94"/>
      <c r="E72" s="217"/>
      <c r="F72" s="93"/>
    </row>
    <row r="73" spans="1:6" ht="12">
      <c r="A73" s="82">
        <f t="shared" si="3"/>
        <v>66</v>
      </c>
      <c r="B73" s="94"/>
      <c r="E73" s="217"/>
      <c r="F73" s="93"/>
    </row>
    <row r="74" spans="1:6" ht="12">
      <c r="A74" s="82">
        <f t="shared" si="3"/>
        <v>67</v>
      </c>
      <c r="B74" s="83" t="s">
        <v>1164</v>
      </c>
      <c r="E74" s="217"/>
      <c r="F74" s="86">
        <f>SUM(F63:F72)</f>
        <v>0</v>
      </c>
    </row>
    <row r="75" spans="5:6" ht="12">
      <c r="E75" s="217"/>
      <c r="F75" s="216"/>
    </row>
    <row r="76" spans="2:7" s="82" customFormat="1" ht="12">
      <c r="B76" s="83" t="s">
        <v>1173</v>
      </c>
      <c r="E76" s="217"/>
      <c r="F76" s="216"/>
      <c r="G76" s="83"/>
    </row>
  </sheetData>
  <sheetProtection algorithmName="SHA-512" hashValue="8cxY8pAYsXptFBphuf3p4Y6j7EYfcXfoyxuZ10ItXoqbebAtsj5q9tDrIwEMbcvz0Zour1byjNMcHmy6yNKzxw==" saltValue="JbYyfwgVNPDgmwEPn2PbXQ==" spinCount="100000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cp:lastPrinted>2020-04-24T13:34:02Z</cp:lastPrinted>
  <dcterms:created xsi:type="dcterms:W3CDTF">2020-04-24T12:21:41Z</dcterms:created>
  <dcterms:modified xsi:type="dcterms:W3CDTF">2020-04-28T08:05:46Z</dcterms:modified>
  <cp:category/>
  <cp:version/>
  <cp:contentType/>
  <cp:contentStatus/>
</cp:coreProperties>
</file>