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ok_F\ElmozCzech\Projekce\00-OsobníSložky\VanickýMartin\Projekty - předané\2019_VHS Benešov - ČOV - oprava zděné TS - PD\PD\Výkaz výměr\"/>
    </mc:Choice>
  </mc:AlternateContent>
  <bookViews>
    <workbookView xWindow="0" yWindow="0" windowWidth="28800" windowHeight="11475" activeTab="1"/>
  </bookViews>
  <sheets>
    <sheet name="Rekapitulace stavby" sheetId="1" r:id="rId1"/>
    <sheet name="01 - Oprava zděné TS-PD -..." sheetId="2" r:id="rId2"/>
  </sheets>
  <definedNames>
    <definedName name="_xlnm._FilterDatabase" localSheetId="1" hidden="1">'01 - Oprava zděné TS-PD -...'!$C$135:$K$444</definedName>
    <definedName name="_xlnm.Print_Titles" localSheetId="1">'01 - Oprava zděné TS-PD -...'!$135:$135</definedName>
    <definedName name="_xlnm.Print_Titles" localSheetId="0">'Rekapitulace stavby'!$92:$92</definedName>
    <definedName name="_xlnm.Print_Area" localSheetId="1">'01 - Oprava zděné TS-PD -...'!$C$4:$J$76,'01 - Oprava zděné TS-PD -...'!$C$82:$J$117,'01 - Oprava zděné TS-PD -...'!$C$123:$K$444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44" i="2"/>
  <c r="BH444" i="2"/>
  <c r="BG444" i="2"/>
  <c r="BF444" i="2"/>
  <c r="T444" i="2"/>
  <c r="R444" i="2"/>
  <c r="P444" i="2"/>
  <c r="BK444" i="2"/>
  <c r="J444" i="2"/>
  <c r="BE444" i="2" s="1"/>
  <c r="BI443" i="2"/>
  <c r="BH443" i="2"/>
  <c r="BG443" i="2"/>
  <c r="BF443" i="2"/>
  <c r="T443" i="2"/>
  <c r="R443" i="2"/>
  <c r="P443" i="2"/>
  <c r="BK443" i="2"/>
  <c r="J443" i="2"/>
  <c r="BE443" i="2" s="1"/>
  <c r="BI438" i="2"/>
  <c r="BH438" i="2"/>
  <c r="BG438" i="2"/>
  <c r="BF438" i="2"/>
  <c r="T438" i="2"/>
  <c r="R438" i="2"/>
  <c r="P438" i="2"/>
  <c r="BK438" i="2"/>
  <c r="J438" i="2"/>
  <c r="BE438" i="2" s="1"/>
  <c r="BI430" i="2"/>
  <c r="BH430" i="2"/>
  <c r="BG430" i="2"/>
  <c r="BF430" i="2"/>
  <c r="T430" i="2"/>
  <c r="T429" i="2" s="1"/>
  <c r="R430" i="2"/>
  <c r="R429" i="2" s="1"/>
  <c r="P430" i="2"/>
  <c r="BK430" i="2"/>
  <c r="BK429" i="2" s="1"/>
  <c r="J429" i="2" s="1"/>
  <c r="J116" i="2" s="1"/>
  <c r="J430" i="2"/>
  <c r="BE430" i="2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R420" i="2" s="1"/>
  <c r="P421" i="2"/>
  <c r="P420" i="2" s="1"/>
  <c r="BK421" i="2"/>
  <c r="BK420" i="2" s="1"/>
  <c r="J420" i="2" s="1"/>
  <c r="J115" i="2" s="1"/>
  <c r="J421" i="2"/>
  <c r="BE421" i="2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T417" i="2"/>
  <c r="R417" i="2"/>
  <c r="P417" i="2"/>
  <c r="BK417" i="2"/>
  <c r="J417" i="2"/>
  <c r="BE417" i="2" s="1"/>
  <c r="BI413" i="2"/>
  <c r="BH413" i="2"/>
  <c r="BG413" i="2"/>
  <c r="BF413" i="2"/>
  <c r="T413" i="2"/>
  <c r="R413" i="2"/>
  <c r="R412" i="2" s="1"/>
  <c r="P413" i="2"/>
  <c r="P412" i="2" s="1"/>
  <c r="BK413" i="2"/>
  <c r="BK412" i="2" s="1"/>
  <c r="J412" i="2" s="1"/>
  <c r="J114" i="2" s="1"/>
  <c r="J413" i="2"/>
  <c r="BE413" i="2"/>
  <c r="BI411" i="2"/>
  <c r="BH411" i="2"/>
  <c r="BG411" i="2"/>
  <c r="BF411" i="2"/>
  <c r="T411" i="2"/>
  <c r="R411" i="2"/>
  <c r="P411" i="2"/>
  <c r="BK411" i="2"/>
  <c r="J411" i="2"/>
  <c r="BE411" i="2" s="1"/>
  <c r="BI406" i="2"/>
  <c r="BH406" i="2"/>
  <c r="BG406" i="2"/>
  <c r="BF406" i="2"/>
  <c r="T406" i="2"/>
  <c r="T405" i="2" s="1"/>
  <c r="R406" i="2"/>
  <c r="R405" i="2" s="1"/>
  <c r="P406" i="2"/>
  <c r="P405" i="2" s="1"/>
  <c r="BK406" i="2"/>
  <c r="BK405" i="2" s="1"/>
  <c r="J405" i="2"/>
  <c r="J113" i="2" s="1"/>
  <c r="J406" i="2"/>
  <c r="BE406" i="2"/>
  <c r="BI404" i="2"/>
  <c r="BH404" i="2"/>
  <c r="BG404" i="2"/>
  <c r="BF404" i="2"/>
  <c r="T404" i="2"/>
  <c r="R404" i="2"/>
  <c r="P404" i="2"/>
  <c r="BK404" i="2"/>
  <c r="J404" i="2"/>
  <c r="BE404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396" i="2"/>
  <c r="BH396" i="2"/>
  <c r="BG396" i="2"/>
  <c r="BF396" i="2"/>
  <c r="T396" i="2"/>
  <c r="R396" i="2"/>
  <c r="P396" i="2"/>
  <c r="BK396" i="2"/>
  <c r="J396" i="2"/>
  <c r="BE396" i="2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T391" i="2"/>
  <c r="R391" i="2"/>
  <c r="P391" i="2"/>
  <c r="BK391" i="2"/>
  <c r="J391" i="2"/>
  <c r="BE391" i="2"/>
  <c r="BI390" i="2"/>
  <c r="BH390" i="2"/>
  <c r="BG390" i="2"/>
  <c r="BF390" i="2"/>
  <c r="T390" i="2"/>
  <c r="R390" i="2"/>
  <c r="P390" i="2"/>
  <c r="BK390" i="2"/>
  <c r="J390" i="2"/>
  <c r="BE390" i="2" s="1"/>
  <c r="BI389" i="2"/>
  <c r="BH389" i="2"/>
  <c r="BG389" i="2"/>
  <c r="BF389" i="2"/>
  <c r="T389" i="2"/>
  <c r="R389" i="2"/>
  <c r="P389" i="2"/>
  <c r="BK389" i="2"/>
  <c r="J389" i="2"/>
  <c r="BE389" i="2"/>
  <c r="BI388" i="2"/>
  <c r="BH388" i="2"/>
  <c r="BG388" i="2"/>
  <c r="BF388" i="2"/>
  <c r="T388" i="2"/>
  <c r="R388" i="2"/>
  <c r="P388" i="2"/>
  <c r="BK388" i="2"/>
  <c r="J388" i="2"/>
  <c r="BE388" i="2" s="1"/>
  <c r="BI387" i="2"/>
  <c r="BH387" i="2"/>
  <c r="BG387" i="2"/>
  <c r="BF387" i="2"/>
  <c r="T387" i="2"/>
  <c r="R387" i="2"/>
  <c r="P387" i="2"/>
  <c r="BK387" i="2"/>
  <c r="J387" i="2"/>
  <c r="BE387" i="2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R384" i="2" s="1"/>
  <c r="P385" i="2"/>
  <c r="BK385" i="2"/>
  <c r="BK384" i="2" s="1"/>
  <c r="J384" i="2" s="1"/>
  <c r="J112" i="2" s="1"/>
  <c r="J385" i="2"/>
  <c r="BE385" i="2"/>
  <c r="BI383" i="2"/>
  <c r="BH383" i="2"/>
  <c r="BG383" i="2"/>
  <c r="BF383" i="2"/>
  <c r="T383" i="2"/>
  <c r="R383" i="2"/>
  <c r="P383" i="2"/>
  <c r="BK383" i="2"/>
  <c r="J383" i="2"/>
  <c r="BE383" i="2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/>
  <c r="BI378" i="2"/>
  <c r="BH378" i="2"/>
  <c r="BG378" i="2"/>
  <c r="BF378" i="2"/>
  <c r="T378" i="2"/>
  <c r="R378" i="2"/>
  <c r="P378" i="2"/>
  <c r="BK378" i="2"/>
  <c r="J378" i="2"/>
  <c r="BE378" i="2" s="1"/>
  <c r="BI376" i="2"/>
  <c r="BH376" i="2"/>
  <c r="BG376" i="2"/>
  <c r="BF376" i="2"/>
  <c r="T376" i="2"/>
  <c r="R376" i="2"/>
  <c r="P376" i="2"/>
  <c r="BK376" i="2"/>
  <c r="J376" i="2"/>
  <c r="BE376" i="2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R369" i="2"/>
  <c r="P370" i="2"/>
  <c r="P369" i="2" s="1"/>
  <c r="BK370" i="2"/>
  <c r="BK369" i="2"/>
  <c r="J369" i="2"/>
  <c r="J111" i="2" s="1"/>
  <c r="J370" i="2"/>
  <c r="BE370" i="2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T362" i="2"/>
  <c r="R362" i="2"/>
  <c r="P362" i="2"/>
  <c r="BK362" i="2"/>
  <c r="J362" i="2"/>
  <c r="BE362" i="2"/>
  <c r="BI361" i="2"/>
  <c r="BH361" i="2"/>
  <c r="BG361" i="2"/>
  <c r="BF361" i="2"/>
  <c r="T361" i="2"/>
  <c r="T360" i="2" s="1"/>
  <c r="R361" i="2"/>
  <c r="R360" i="2"/>
  <c r="P361" i="2"/>
  <c r="BK361" i="2"/>
  <c r="BK360" i="2"/>
  <c r="J360" i="2"/>
  <c r="J110" i="2" s="1"/>
  <c r="J361" i="2"/>
  <c r="BE361" i="2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/>
  <c r="BI353" i="2"/>
  <c r="BH353" i="2"/>
  <c r="BG353" i="2"/>
  <c r="BF353" i="2"/>
  <c r="T353" i="2"/>
  <c r="R353" i="2"/>
  <c r="P353" i="2"/>
  <c r="BK353" i="2"/>
  <c r="J353" i="2"/>
  <c r="BE353" i="2" s="1"/>
  <c r="BI349" i="2"/>
  <c r="BH349" i="2"/>
  <c r="BG349" i="2"/>
  <c r="BF349" i="2"/>
  <c r="T349" i="2"/>
  <c r="R349" i="2"/>
  <c r="P349" i="2"/>
  <c r="BK349" i="2"/>
  <c r="J349" i="2"/>
  <c r="BE349" i="2"/>
  <c r="BI347" i="2"/>
  <c r="BH347" i="2"/>
  <c r="BG347" i="2"/>
  <c r="BF347" i="2"/>
  <c r="T347" i="2"/>
  <c r="R347" i="2"/>
  <c r="P347" i="2"/>
  <c r="BK347" i="2"/>
  <c r="J347" i="2"/>
  <c r="BE347" i="2" s="1"/>
  <c r="BI343" i="2"/>
  <c r="BH343" i="2"/>
  <c r="BG343" i="2"/>
  <c r="BF343" i="2"/>
  <c r="T343" i="2"/>
  <c r="R343" i="2"/>
  <c r="P343" i="2"/>
  <c r="BK343" i="2"/>
  <c r="J343" i="2"/>
  <c r="BE343" i="2"/>
  <c r="BI341" i="2"/>
  <c r="BH341" i="2"/>
  <c r="BG341" i="2"/>
  <c r="BF341" i="2"/>
  <c r="T341" i="2"/>
  <c r="R341" i="2"/>
  <c r="P341" i="2"/>
  <c r="BK341" i="2"/>
  <c r="J341" i="2"/>
  <c r="BE341" i="2" s="1"/>
  <c r="BI337" i="2"/>
  <c r="BH337" i="2"/>
  <c r="BG337" i="2"/>
  <c r="BF337" i="2"/>
  <c r="T337" i="2"/>
  <c r="R337" i="2"/>
  <c r="P337" i="2"/>
  <c r="BK337" i="2"/>
  <c r="J337" i="2"/>
  <c r="BE337" i="2" s="1"/>
  <c r="BI333" i="2"/>
  <c r="BH333" i="2"/>
  <c r="BG333" i="2"/>
  <c r="BF333" i="2"/>
  <c r="T333" i="2"/>
  <c r="R333" i="2"/>
  <c r="R332" i="2"/>
  <c r="P333" i="2"/>
  <c r="P332" i="2" s="1"/>
  <c r="BK333" i="2"/>
  <c r="BK332" i="2"/>
  <c r="J332" i="2" s="1"/>
  <c r="J109" i="2" s="1"/>
  <c r="J333" i="2"/>
  <c r="BE333" i="2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T325" i="2"/>
  <c r="R325" i="2"/>
  <c r="P325" i="2"/>
  <c r="P322" i="2" s="1"/>
  <c r="BK325" i="2"/>
  <c r="J325" i="2"/>
  <c r="BE325" i="2"/>
  <c r="BI323" i="2"/>
  <c r="BH323" i="2"/>
  <c r="BG323" i="2"/>
  <c r="BF323" i="2"/>
  <c r="T323" i="2"/>
  <c r="T322" i="2" s="1"/>
  <c r="R323" i="2"/>
  <c r="R322" i="2"/>
  <c r="P323" i="2"/>
  <c r="BK323" i="2"/>
  <c r="BK322" i="2"/>
  <c r="J322" i="2"/>
  <c r="BK321" i="2"/>
  <c r="J321" i="2" s="1"/>
  <c r="J107" i="2" s="1"/>
  <c r="J323" i="2"/>
  <c r="BE323" i="2"/>
  <c r="J108" i="2"/>
  <c r="BI320" i="2"/>
  <c r="BH320" i="2"/>
  <c r="BG320" i="2"/>
  <c r="BF320" i="2"/>
  <c r="T320" i="2"/>
  <c r="T319" i="2"/>
  <c r="R320" i="2"/>
  <c r="R319" i="2" s="1"/>
  <c r="P320" i="2"/>
  <c r="P319" i="2"/>
  <c r="BK320" i="2"/>
  <c r="BK319" i="2" s="1"/>
  <c r="J319" i="2" s="1"/>
  <c r="J106" i="2" s="1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R311" i="2" s="1"/>
  <c r="P312" i="2"/>
  <c r="BK312" i="2"/>
  <c r="BK311" i="2" s="1"/>
  <c r="J311" i="2" s="1"/>
  <c r="J105" i="2" s="1"/>
  <c r="J312" i="2"/>
  <c r="BE312" i="2"/>
  <c r="BI309" i="2"/>
  <c r="BH309" i="2"/>
  <c r="BG309" i="2"/>
  <c r="BF309" i="2"/>
  <c r="T309" i="2"/>
  <c r="R309" i="2"/>
  <c r="P309" i="2"/>
  <c r="BK309" i="2"/>
  <c r="J309" i="2"/>
  <c r="BE309" i="2"/>
  <c r="BI305" i="2"/>
  <c r="BH305" i="2"/>
  <c r="BG305" i="2"/>
  <c r="BF305" i="2"/>
  <c r="T305" i="2"/>
  <c r="R305" i="2"/>
  <c r="P305" i="2"/>
  <c r="BK305" i="2"/>
  <c r="J305" i="2"/>
  <c r="BE305" i="2" s="1"/>
  <c r="BI296" i="2"/>
  <c r="BH296" i="2"/>
  <c r="BG296" i="2"/>
  <c r="BF296" i="2"/>
  <c r="T296" i="2"/>
  <c r="R296" i="2"/>
  <c r="P296" i="2"/>
  <c r="BK296" i="2"/>
  <c r="J296" i="2"/>
  <c r="BE296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/>
  <c r="BI265" i="2"/>
  <c r="BH265" i="2"/>
  <c r="BG265" i="2"/>
  <c r="BF265" i="2"/>
  <c r="T265" i="2"/>
  <c r="T264" i="2" s="1"/>
  <c r="R265" i="2"/>
  <c r="R264" i="2"/>
  <c r="P265" i="2"/>
  <c r="BK265" i="2"/>
  <c r="BK264" i="2"/>
  <c r="J264" i="2"/>
  <c r="J104" i="2" s="1"/>
  <c r="J265" i="2"/>
  <c r="BE265" i="2" s="1"/>
  <c r="BI262" i="2"/>
  <c r="BH262" i="2"/>
  <c r="BG262" i="2"/>
  <c r="BF262" i="2"/>
  <c r="T262" i="2"/>
  <c r="T261" i="2" s="1"/>
  <c r="R262" i="2"/>
  <c r="R261" i="2"/>
  <c r="P262" i="2"/>
  <c r="P261" i="2" s="1"/>
  <c r="BK262" i="2"/>
  <c r="BK261" i="2"/>
  <c r="J261" i="2"/>
  <c r="J103" i="2" s="1"/>
  <c r="J262" i="2"/>
  <c r="BE262" i="2"/>
  <c r="BI259" i="2"/>
  <c r="BH259" i="2"/>
  <c r="BG259" i="2"/>
  <c r="BF259" i="2"/>
  <c r="T259" i="2"/>
  <c r="R259" i="2"/>
  <c r="P259" i="2"/>
  <c r="BK259" i="2"/>
  <c r="J259" i="2"/>
  <c r="BE259" i="2" s="1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 s="1"/>
  <c r="BI242" i="2"/>
  <c r="BH242" i="2"/>
  <c r="BG242" i="2"/>
  <c r="BF242" i="2"/>
  <c r="T242" i="2"/>
  <c r="R242" i="2"/>
  <c r="P242" i="2"/>
  <c r="BK242" i="2"/>
  <c r="J242" i="2"/>
  <c r="BE242" i="2"/>
  <c r="BI235" i="2"/>
  <c r="BH235" i="2"/>
  <c r="BG235" i="2"/>
  <c r="BF235" i="2"/>
  <c r="T235" i="2"/>
  <c r="R235" i="2"/>
  <c r="P235" i="2"/>
  <c r="BK235" i="2"/>
  <c r="J235" i="2"/>
  <c r="BE235" i="2" s="1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R222" i="2" s="1"/>
  <c r="P223" i="2"/>
  <c r="BK223" i="2"/>
  <c r="BK222" i="2" s="1"/>
  <c r="J222" i="2" s="1"/>
  <c r="J102" i="2" s="1"/>
  <c r="J223" i="2"/>
  <c r="BE223" i="2"/>
  <c r="BI219" i="2"/>
  <c r="BH219" i="2"/>
  <c r="BG219" i="2"/>
  <c r="BF219" i="2"/>
  <c r="T219" i="2"/>
  <c r="R219" i="2"/>
  <c r="P219" i="2"/>
  <c r="BK219" i="2"/>
  <c r="J219" i="2"/>
  <c r="BE219" i="2"/>
  <c r="BI208" i="2"/>
  <c r="BH208" i="2"/>
  <c r="BG208" i="2"/>
  <c r="BF208" i="2"/>
  <c r="T208" i="2"/>
  <c r="R208" i="2"/>
  <c r="P208" i="2"/>
  <c r="BK208" i="2"/>
  <c r="J208" i="2"/>
  <c r="BE208" i="2" s="1"/>
  <c r="BI197" i="2"/>
  <c r="BH197" i="2"/>
  <c r="BG197" i="2"/>
  <c r="BF197" i="2"/>
  <c r="T197" i="2"/>
  <c r="R197" i="2"/>
  <c r="P197" i="2"/>
  <c r="BK197" i="2"/>
  <c r="J197" i="2"/>
  <c r="BE197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R183" i="2" s="1"/>
  <c r="P184" i="2"/>
  <c r="BK184" i="2"/>
  <c r="BK183" i="2" s="1"/>
  <c r="J183" i="2" s="1"/>
  <c r="J101" i="2" s="1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R174" i="2"/>
  <c r="P175" i="2"/>
  <c r="P174" i="2" s="1"/>
  <c r="BK175" i="2"/>
  <c r="BK174" i="2"/>
  <c r="J174" i="2"/>
  <c r="J100" i="2" s="1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T168" i="2" s="1"/>
  <c r="R169" i="2"/>
  <c r="R168" i="2"/>
  <c r="P169" i="2"/>
  <c r="BK169" i="2"/>
  <c r="BK168" i="2"/>
  <c r="J168" i="2"/>
  <c r="J99" i="2" s="1"/>
  <c r="J169" i="2"/>
  <c r="BE169" i="2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49" i="2"/>
  <c r="BH149" i="2"/>
  <c r="BG149" i="2"/>
  <c r="BF149" i="2"/>
  <c r="T149" i="2"/>
  <c r="R149" i="2"/>
  <c r="R138" i="2" s="1"/>
  <c r="R137" i="2" s="1"/>
  <c r="P149" i="2"/>
  <c r="BK149" i="2"/>
  <c r="J149" i="2"/>
  <c r="BE149" i="2"/>
  <c r="BI141" i="2"/>
  <c r="BH141" i="2"/>
  <c r="BG141" i="2"/>
  <c r="BF141" i="2"/>
  <c r="T141" i="2"/>
  <c r="R141" i="2"/>
  <c r="P141" i="2"/>
  <c r="BK141" i="2"/>
  <c r="J141" i="2"/>
  <c r="BE141" i="2"/>
  <c r="BI139" i="2"/>
  <c r="F37" i="2"/>
  <c r="BD95" i="1" s="1"/>
  <c r="BD94" i="1" s="1"/>
  <c r="W33" i="1" s="1"/>
  <c r="BH139" i="2"/>
  <c r="BG139" i="2"/>
  <c r="BF139" i="2"/>
  <c r="J34" i="2" s="1"/>
  <c r="AW95" i="1" s="1"/>
  <c r="T139" i="2"/>
  <c r="T138" i="2"/>
  <c r="R139" i="2"/>
  <c r="P139" i="2"/>
  <c r="P138" i="2"/>
  <c r="BK139" i="2"/>
  <c r="BK138" i="2" s="1"/>
  <c r="J139" i="2"/>
  <c r="BE139" i="2" s="1"/>
  <c r="F130" i="2"/>
  <c r="E128" i="2"/>
  <c r="F89" i="2"/>
  <c r="E87" i="2"/>
  <c r="J24" i="2"/>
  <c r="E24" i="2"/>
  <c r="J133" i="2" s="1"/>
  <c r="J92" i="2"/>
  <c r="J23" i="2"/>
  <c r="J21" i="2"/>
  <c r="E21" i="2"/>
  <c r="J132" i="2"/>
  <c r="J91" i="2"/>
  <c r="J20" i="2"/>
  <c r="J18" i="2"/>
  <c r="E18" i="2"/>
  <c r="F133" i="2" s="1"/>
  <c r="J17" i="2"/>
  <c r="J15" i="2"/>
  <c r="E15" i="2"/>
  <c r="F91" i="2" s="1"/>
  <c r="F132" i="2"/>
  <c r="J14" i="2"/>
  <c r="J12" i="2"/>
  <c r="J89" i="2" s="1"/>
  <c r="J130" i="2"/>
  <c r="E7" i="2"/>
  <c r="E126" i="2" s="1"/>
  <c r="AS94" i="1"/>
  <c r="L90" i="1"/>
  <c r="AM90" i="1"/>
  <c r="AM89" i="1"/>
  <c r="L89" i="1"/>
  <c r="AM87" i="1"/>
  <c r="L87" i="1"/>
  <c r="L85" i="1"/>
  <c r="L84" i="1"/>
  <c r="F36" i="2" l="1"/>
  <c r="BC95" i="1" s="1"/>
  <c r="BC94" i="1" s="1"/>
  <c r="F35" i="2"/>
  <c r="BB95" i="1" s="1"/>
  <c r="BB94" i="1" s="1"/>
  <c r="W31" i="1" s="1"/>
  <c r="J33" i="2"/>
  <c r="AV95" i="1" s="1"/>
  <c r="AT95" i="1" s="1"/>
  <c r="F33" i="2"/>
  <c r="AZ95" i="1" s="1"/>
  <c r="AZ94" i="1" s="1"/>
  <c r="BK137" i="2"/>
  <c r="J138" i="2"/>
  <c r="J98" i="2" s="1"/>
  <c r="AY94" i="1"/>
  <c r="W32" i="1"/>
  <c r="F34" i="2"/>
  <c r="BA95" i="1" s="1"/>
  <c r="BA94" i="1" s="1"/>
  <c r="P168" i="2"/>
  <c r="P264" i="2"/>
  <c r="P360" i="2"/>
  <c r="T222" i="2"/>
  <c r="P222" i="2"/>
  <c r="P137" i="2" s="1"/>
  <c r="R321" i="2"/>
  <c r="R136" i="2" s="1"/>
  <c r="E85" i="2"/>
  <c r="F92" i="2"/>
  <c r="T174" i="2"/>
  <c r="T137" i="2" s="1"/>
  <c r="T183" i="2"/>
  <c r="P183" i="2"/>
  <c r="T311" i="2"/>
  <c r="P311" i="2"/>
  <c r="T332" i="2"/>
  <c r="T369" i="2"/>
  <c r="T321" i="2" s="1"/>
  <c r="T384" i="2"/>
  <c r="P384" i="2"/>
  <c r="T412" i="2"/>
  <c r="T420" i="2"/>
  <c r="P429" i="2"/>
  <c r="AX94" i="1" l="1"/>
  <c r="T136" i="2"/>
  <c r="P136" i="2"/>
  <c r="AU95" i="1" s="1"/>
  <c r="AU94" i="1" s="1"/>
  <c r="W30" i="1"/>
  <c r="AW94" i="1"/>
  <c r="AK30" i="1" s="1"/>
  <c r="P321" i="2"/>
  <c r="J137" i="2"/>
  <c r="J97" i="2" s="1"/>
  <c r="BK136" i="2"/>
  <c r="J136" i="2" s="1"/>
  <c r="AV94" i="1"/>
  <c r="W29" i="1"/>
  <c r="J96" i="2" l="1"/>
  <c r="J30" i="2"/>
  <c r="AK29" i="1"/>
  <c r="AT94" i="1"/>
  <c r="AG95" i="1" l="1"/>
  <c r="J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<sst xmlns="http://schemas.openxmlformats.org/spreadsheetml/2006/main" count="3559" uniqueCount="680">
  <si>
    <t>Export Komplet</t>
  </si>
  <si>
    <t/>
  </si>
  <si>
    <t>2.0</t>
  </si>
  <si>
    <t>False</t>
  </si>
  <si>
    <t>{adb718a9-a6b6-4fd4-969b-9dbf593e350a}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</si>
  <si>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</si>
  <si>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</si>
  <si>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</si>
  <si>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</si>
  <si>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</si>
  <si>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</si>
  <si>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</si>
  <si>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</si>
  <si>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</si>
  <si>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Juhasz021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</si>
  <si>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</si>
  <si>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</si>
  <si>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</si>
  <si>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</si>
  <si>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</si>
  <si>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</si>
  <si>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</si>
  <si>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7. 8. 2019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</si>
  <si>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</si>
  <si>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</si>
  <si>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</si>
  <si>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</si>
  <si>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</si>
  <si>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</si>
  <si>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</si>
  <si>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</si>
  <si>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</si>
  <si>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</si>
  <si>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</si>
  <si>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</si>
  <si>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</si>
  <si>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</si>
  <si>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</si>
  <si>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</si>
  <si>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</si>
  <si>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</si>
  <si>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</si>
  <si>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</si>
  <si>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</si>
  <si>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</si>
  <si>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</si>
  <si>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</si>
  <si>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</si>
  <si>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</si>
  <si>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</si>
  <si>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</si>
  <si>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</si>
  <si>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</si>
  <si>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</si>
  <si>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</si>
  <si>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</si>
  <si>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</si>
  <si>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</si>
  <si>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</si>
  <si>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</si>
  <si>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</si>
  <si>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</si>
  <si>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</si>
  <si>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</si>
  <si>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</si>
  <si>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</si>
  <si>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</si>
  <si>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</si>
  <si>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</si>
  <si>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</si>
  <si>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</si>
  <si>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</si>
  <si>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</si>
  <si>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</si>
  <si>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</si>
  <si>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</si>
  <si>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</si>
  <si>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</si>
  <si>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zděné TS-PD - stavební část</t>
  </si>
  <si>
    <t>STA</t>
  </si>
  <si>
    <t>1</t>
  </si>
  <si>
    <t>{6b966e97-d34e-44f2-9c31-534510932184}</t>
  </si>
  <si>
    <t>2</t>
  </si>
  <si>
    <t>KRYCÍ LIST SOUPISU PRACÍ</t>
  </si>
  <si>
    <t>Objekt:</t>
  </si>
  <si>
    <t>01 - Oprava zděné TS-PD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</si>
  <si>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</si>
  <si>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</si>
  <si>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</si>
  <si>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</si>
  <si>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</si>
  <si>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</si>
  <si>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</si>
  <si>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</si>
  <si>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</si>
  <si>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</si>
  <si>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</si>
  <si>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</si>
  <si>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</si>
  <si>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</si>
  <si>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</si>
  <si>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</si>
  <si>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</si>
  <si>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</si>
  <si>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</si>
  <si>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</si>
  <si>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</si>
  <si>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</si>
  <si>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</si>
  <si>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</si>
  <si>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</si>
  <si>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</si>
  <si>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</si>
  <si>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</si>
  <si>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</si>
  <si>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</si>
  <si>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</si>
  <si>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</si>
  <si>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</si>
  <si>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</si>
  <si>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</si>
  <si>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</si>
  <si>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</si>
  <si>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</si>
  <si>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</si>
  <si>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</si>
  <si>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</si>
  <si>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</si>
  <si>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</si>
  <si>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113107131</t>
  </si>
  <si>
    <t>Odstranění podkladu z betonu prostého tl 150 mm ručně</t>
  </si>
  <si>
    <t>m2</t>
  </si>
  <si>
    <t>4</t>
  </si>
  <si>
    <t>1614335359</t>
  </si>
  <si>
    <t>VV</t>
  </si>
  <si>
    <t>9,015*1</t>
  </si>
  <si>
    <t>139711101</t>
  </si>
  <si>
    <t>Vykopávky v uzavřených prostorách v hornině tř. 1 až 4</t>
  </si>
  <si>
    <t>m3</t>
  </si>
  <si>
    <t>-1708208643</t>
  </si>
  <si>
    <t>"kolem objketu"</t>
  </si>
  <si>
    <t>(9,015*2+8,06)*((0,5+1,1)/2*0,9+0,15*0,25)</t>
  </si>
  <si>
    <t>(1,1+0,5)/2*(0,5+1,1)/2*0,9*4</t>
  </si>
  <si>
    <t>8,06*((1+1,6)/2*0,9+0,15*0,25)</t>
  </si>
  <si>
    <t>"základové pasy"</t>
  </si>
  <si>
    <t>1,2*0,3*0,9*3</t>
  </si>
  <si>
    <t>Součet</t>
  </si>
  <si>
    <t>3</t>
  </si>
  <si>
    <t>162201211</t>
  </si>
  <si>
    <t>Vodorovné přemístění výkopku z horniny tř. 1 až 4 stavebním kolečkem do 10 m</t>
  </si>
  <si>
    <t>1166279049</t>
  </si>
  <si>
    <t>"výkopek" 32,771</t>
  </si>
  <si>
    <t>"ponecháno pro obsyp objektu" -25,025</t>
  </si>
  <si>
    <t>162201219</t>
  </si>
  <si>
    <t>Příplatek k vodorovnému přemístění výkopku z horniny tř. 1 až 4 stavebním kolečkem ZKD 10 m</t>
  </si>
  <si>
    <t>1973355297</t>
  </si>
  <si>
    <t>7,746*4</t>
  </si>
  <si>
    <t>5</t>
  </si>
  <si>
    <t>162701105</t>
  </si>
  <si>
    <t>Vodorovné přemístění do 10000 m výkopku/sypaniny z horniny tř. 1 až 4</t>
  </si>
  <si>
    <t>715803288</t>
  </si>
  <si>
    <t>6</t>
  </si>
  <si>
    <t>162701109</t>
  </si>
  <si>
    <t>Příplatek k vodorovnému přemístění výkopku/sypaniny z horniny tř. 1 až 4 ZKD 1000 m přes 10000 m</t>
  </si>
  <si>
    <t>1416626993</t>
  </si>
  <si>
    <t>"celkem do 20-ti km" 7,746*10</t>
  </si>
  <si>
    <t>7</t>
  </si>
  <si>
    <t>171201211</t>
  </si>
  <si>
    <t>Poplatek za uložení stavebního odpadu - zeminy a kameniva na skládce</t>
  </si>
  <si>
    <t>t</t>
  </si>
  <si>
    <t>228991446</t>
  </si>
  <si>
    <t>7,746*2</t>
  </si>
  <si>
    <t>8</t>
  </si>
  <si>
    <t>175101201</t>
  </si>
  <si>
    <t>Obsypání objektu nad přilehlým původním terénem sypaninou bez prohození sítem, uloženou do 3 m</t>
  </si>
  <si>
    <t>-1431228680</t>
  </si>
  <si>
    <t>"odečet objemu okap.chodníku" -5,827</t>
  </si>
  <si>
    <t>"odečet objemu štěrku pod zámkovkou" -9,015*1,05*0,1</t>
  </si>
  <si>
    <t>Zakládání</t>
  </si>
  <si>
    <t>9</t>
  </si>
  <si>
    <t>274313611</t>
  </si>
  <si>
    <t>Základové pásy z betonu tř. C 16/20</t>
  </si>
  <si>
    <t>1239295935</t>
  </si>
  <si>
    <t>1,2*0,3*1*3</t>
  </si>
  <si>
    <t>10</t>
  </si>
  <si>
    <t>274351121</t>
  </si>
  <si>
    <t>Zřízení bednění základových pasů rovného</t>
  </si>
  <si>
    <t>1096589555</t>
  </si>
  <si>
    <t>(1,2+0,3)*2*0,1*3</t>
  </si>
  <si>
    <t>11</t>
  </si>
  <si>
    <t>274351122</t>
  </si>
  <si>
    <t>Odstranění bednění základových pasů rovného</t>
  </si>
  <si>
    <t>-751271159</t>
  </si>
  <si>
    <t>Komunikace pozemní</t>
  </si>
  <si>
    <t>12</t>
  </si>
  <si>
    <t>564831111</t>
  </si>
  <si>
    <t>Podklad ze štěrkodrtě ŠD tl 100 mm</t>
  </si>
  <si>
    <t>1997285894</t>
  </si>
  <si>
    <t xml:space="preserve">"pod zámkovou dlažbu" 9,015*1,05 </t>
  </si>
  <si>
    <t>13</t>
  </si>
  <si>
    <t>596211110</t>
  </si>
  <si>
    <t>Kladení zámkové dlažby komunikací pro pěší tl 60 mm skupiny A pl do 50 m2</t>
  </si>
  <si>
    <t>295421171</t>
  </si>
  <si>
    <t>9,015*1,05</t>
  </si>
  <si>
    <t>14</t>
  </si>
  <si>
    <t>M</t>
  </si>
  <si>
    <t>59245301</t>
  </si>
  <si>
    <t>dlažba zámková tl. 60mm přírodní</t>
  </si>
  <si>
    <t>1078316257</t>
  </si>
  <si>
    <t>9,466*1,02</t>
  </si>
  <si>
    <t>637111115</t>
  </si>
  <si>
    <t>Okapový chodník ze štěrkopísku tl 300 mm s udusáním</t>
  </si>
  <si>
    <t>-167802591</t>
  </si>
  <si>
    <t>(9,515+9,06+8,26)*0,5</t>
  </si>
  <si>
    <t>61</t>
  </si>
  <si>
    <t>Úprava povrchů vnitřních</t>
  </si>
  <si>
    <t>16</t>
  </si>
  <si>
    <t>611131101</t>
  </si>
  <si>
    <t>1985037616</t>
  </si>
  <si>
    <t>17</t>
  </si>
  <si>
    <t>611311131</t>
  </si>
  <si>
    <t>Potažení vnitřních rovných stropů vápenným štukem tloušťky do 3 mm</t>
  </si>
  <si>
    <t>883850608</t>
  </si>
  <si>
    <t>18</t>
  </si>
  <si>
    <t>611321111</t>
  </si>
  <si>
    <t>Vápenocementová omítka hrubá jednovrstvá zatřená vnitřních stropů rovných nanášená ručně</t>
  </si>
  <si>
    <t>-1814110047</t>
  </si>
  <si>
    <t>19</t>
  </si>
  <si>
    <t>612131101</t>
  </si>
  <si>
    <t>Cementový postřik vnitřních stěn nanášený celoplošně ručně</t>
  </si>
  <si>
    <t>-396033784</t>
  </si>
  <si>
    <t>"mč.1.01"</t>
  </si>
  <si>
    <t>(3,51+4,74)*2*(3,52+3,55)/2-1,84*2,5-0,99*0,9*3+(0,99+0,9*2)*0,3*3+(1,84+2,5*2)*0,25</t>
  </si>
  <si>
    <t>"mč.1.02"</t>
  </si>
  <si>
    <t>(4,74+3,55)*2*(3,52+3,55)/2-1,54*2,5-0,9*0,825+(1,54+2,5*2)*0,25+(0,99+0,825*2)*0,3</t>
  </si>
  <si>
    <t>"mč.1.03"</t>
  </si>
  <si>
    <t>(7,36+3,26)*2*(4,15+4,19)/2-1,455*2,525-0,99*0,9+(1,455+2,525*2)*0,25+(0,99+0,9*2)*0,3</t>
  </si>
  <si>
    <t>"pod mč.1.01 a 1.02"</t>
  </si>
  <si>
    <t>33,8*0,82-0,99*0,63*6</t>
  </si>
  <si>
    <t>20</t>
  </si>
  <si>
    <t>612311111</t>
  </si>
  <si>
    <t>Vápenná omítka hrubá jednovrstvá zatřená vnitřních stěn nanášená ručně</t>
  </si>
  <si>
    <t>62050019</t>
  </si>
  <si>
    <t>"odečet sanační omítky" -18,306</t>
  </si>
  <si>
    <t>612311131</t>
  </si>
  <si>
    <t>Potažení vnitřních stěn vápenným štukem tloušťky do 3 mm</t>
  </si>
  <si>
    <t>-28294810</t>
  </si>
  <si>
    <t>22</t>
  </si>
  <si>
    <t>612821012</t>
  </si>
  <si>
    <t>Vnitřní sanační štuková omítka pro vlhké a zasolené zdivo prováděná ručně</t>
  </si>
  <si>
    <t>1520463660</t>
  </si>
  <si>
    <t>(7,36+3,26)*2*0,9-1,4*0,9+0,25*0,9*2</t>
  </si>
  <si>
    <t>62</t>
  </si>
  <si>
    <t>Úprava povrchů vnějších</t>
  </si>
  <si>
    <t>23</t>
  </si>
  <si>
    <t>621142001</t>
  </si>
  <si>
    <t>Potažení vnějších podhledů sklovláknitým pletivem vtlačeným do tenkovrstvé hmoty</t>
  </si>
  <si>
    <t>-1153317869</t>
  </si>
  <si>
    <t>"stříšky" 8,06*0,75+(8,06+0,75*2)*0,15+1,95*1,05+(1,95+1,05*2)*0,15</t>
  </si>
  <si>
    <t>24</t>
  </si>
  <si>
    <t>621531011</t>
  </si>
  <si>
    <t>Tenkovrstvá silikonová zrnitá omítka tl. 1,5 mm včetně penetrace vnějších podhledů</t>
  </si>
  <si>
    <t>-1391128251</t>
  </si>
  <si>
    <t>25</t>
  </si>
  <si>
    <t>622131101</t>
  </si>
  <si>
    <t>Cementový postřik vnějších stěn nanášený celoplošně ručně</t>
  </si>
  <si>
    <t>1386588041</t>
  </si>
  <si>
    <t>"nad terénem"</t>
  </si>
  <si>
    <t>(9,015*2+8,06)*5,01+8,06*4,36+0,25*0,65*2</t>
  </si>
  <si>
    <t>-(1,455*2,525+1,84*2,5+1,54*2,5)-0,99*0,63*6-0,99*0,825-0,99*0,9*4</t>
  </si>
  <si>
    <t>"vnitřní strana atiky"</t>
  </si>
  <si>
    <t>9,07*(0,65+0,1)*2+7,56*0,1</t>
  </si>
  <si>
    <t>"pod terénem" 34,15*(0,9+0,15)</t>
  </si>
  <si>
    <t>26</t>
  </si>
  <si>
    <t>622142001</t>
  </si>
  <si>
    <t>Potažení vnějších stěn sklovláknitým pletivem vtlačeným do tenkovrstvé hmoty</t>
  </si>
  <si>
    <t>-400170462</t>
  </si>
  <si>
    <t>27</t>
  </si>
  <si>
    <t>622321111</t>
  </si>
  <si>
    <t>Vápenocementová omítka hrubá jednovrstvá zatřená vnějších stěn nanášená ručně</t>
  </si>
  <si>
    <t>1687986156</t>
  </si>
  <si>
    <t>28</t>
  </si>
  <si>
    <t>622331111</t>
  </si>
  <si>
    <t>Cementová omítka hrubá jednovrstvá zatřená vnějších stěn nanášená ručně</t>
  </si>
  <si>
    <t>-1754318356</t>
  </si>
  <si>
    <t>29</t>
  </si>
  <si>
    <t>622531011</t>
  </si>
  <si>
    <t>Tenkovrstvá silikonová zrnitá omítka tl. 1,5 mm včetně penetrace vnějších stěn</t>
  </si>
  <si>
    <t>545912380</t>
  </si>
  <si>
    <t>"odečet obkladu" -18,474</t>
  </si>
  <si>
    <t>30</t>
  </si>
  <si>
    <t>629991011</t>
  </si>
  <si>
    <t>Zakrytí výplní otvorů a svislých ploch fólií přilepenou lepící páskou</t>
  </si>
  <si>
    <t>212275850</t>
  </si>
  <si>
    <t>1,455*2,525+1,84*2,5+1,54*2,5</t>
  </si>
  <si>
    <t>63</t>
  </si>
  <si>
    <t>Podlahy a podlahové konstrukce</t>
  </si>
  <si>
    <t>31</t>
  </si>
  <si>
    <t>63245-000</t>
  </si>
  <si>
    <t>Vyspravení betonové podlahy</t>
  </si>
  <si>
    <t>-275852614</t>
  </si>
  <si>
    <t>"pod mč.1.01+1.02" 4,74*3,51+4,74*3,55</t>
  </si>
  <si>
    <t>Ostatní konstrukce a práce, bourání</t>
  </si>
  <si>
    <t>32</t>
  </si>
  <si>
    <t>916331112</t>
  </si>
  <si>
    <t>Osazení zahradního obrubníku betonového do lože z betonu s boční opěrou</t>
  </si>
  <si>
    <t>m</t>
  </si>
  <si>
    <t>1247825185</t>
  </si>
  <si>
    <t>"kolem okap.chodníku" 19,275+9,56</t>
  </si>
  <si>
    <t>"kolem zámkové dlažby" 1,1*2+9,015</t>
  </si>
  <si>
    <t>33</t>
  </si>
  <si>
    <t>59217001</t>
  </si>
  <si>
    <t>obrubník betonový zahradní 1000x50x250mm</t>
  </si>
  <si>
    <t>-1454832812</t>
  </si>
  <si>
    <t>40,05*1,01</t>
  </si>
  <si>
    <t>34</t>
  </si>
  <si>
    <t>916991121</t>
  </si>
  <si>
    <t>Lože pod obrubníky, krajníky nebo obruby z dlažebních kostek z betonu prostého</t>
  </si>
  <si>
    <t>1172488148</t>
  </si>
  <si>
    <t>40,05*0,3*0,15</t>
  </si>
  <si>
    <t>35</t>
  </si>
  <si>
    <t>949101111</t>
  </si>
  <si>
    <t>Lešení pomocné pro objekty pozemních staveb s lešeňovou podlahou v do 1,9 m zatížení do 150 kg/m2</t>
  </si>
  <si>
    <t>-501875080</t>
  </si>
  <si>
    <t>"interier" 67,46</t>
  </si>
  <si>
    <t>36</t>
  </si>
  <si>
    <t>949101112</t>
  </si>
  <si>
    <t>Lešení pomocné pro objekty pozemních staveb s lešeňovou podlahou v do 3,5 m zatížení do 150 kg/m2</t>
  </si>
  <si>
    <t>850551245</t>
  </si>
  <si>
    <t>"fasáda"</t>
  </si>
  <si>
    <t>(1,5+9,015+1,5+1,5+8,06+1,5)*2*1,5</t>
  </si>
  <si>
    <t>37</t>
  </si>
  <si>
    <t>952901111</t>
  </si>
  <si>
    <t>Vyčištění budov bytové a občanské výstavby při výšce podlaží do 4 m</t>
  </si>
  <si>
    <t>-1214236805</t>
  </si>
  <si>
    <t>38</t>
  </si>
  <si>
    <t>963051113</t>
  </si>
  <si>
    <t>Bourání ŽB stropů deskových tl přes 80 mm</t>
  </si>
  <si>
    <t>1666933530</t>
  </si>
  <si>
    <t>8,06*0,85*0,15</t>
  </si>
  <si>
    <t>39</t>
  </si>
  <si>
    <t>963053936</t>
  </si>
  <si>
    <t>Bourání ŽB schodišťových ramen monolitických samonosných</t>
  </si>
  <si>
    <t>-181432994</t>
  </si>
  <si>
    <t>0,85*1,75</t>
  </si>
  <si>
    <t>40</t>
  </si>
  <si>
    <t>968072558</t>
  </si>
  <si>
    <t>Vybourání kovových vrat pl do 5 m2</t>
  </si>
  <si>
    <t>55313272</t>
  </si>
  <si>
    <t>1,84*2,5+1,455*2,525+1,54*2,5</t>
  </si>
  <si>
    <t>41</t>
  </si>
  <si>
    <t>978011191</t>
  </si>
  <si>
    <t>Otlučení (osekání) vnitřní vápenné nebo vápenocementové omítky stropů v rozsahu do 100 %</t>
  </si>
  <si>
    <t>1981799665</t>
  </si>
  <si>
    <t>42</t>
  </si>
  <si>
    <t>978013191</t>
  </si>
  <si>
    <t>Otlučení (osekání) vnitřní vápenné nebo vápenocementové omítky stěn v rozsahu do 100 %</t>
  </si>
  <si>
    <t>-172867168</t>
  </si>
  <si>
    <t>43</t>
  </si>
  <si>
    <t>978015391</t>
  </si>
  <si>
    <t>Otlučení (osekání) vnější vápenné nebo vápenocementové omítky stupně členitosti 1 a 2 do 100%</t>
  </si>
  <si>
    <t>-1698404943</t>
  </si>
  <si>
    <t>44</t>
  </si>
  <si>
    <t>978059641</t>
  </si>
  <si>
    <t>Odsekání a odebrání obkladů stěn z vnějších obkládaček plochy přes 1 m2</t>
  </si>
  <si>
    <t>545628791</t>
  </si>
  <si>
    <t>8,06*1,05-1,54*0,15*2-0,99*0,63*4</t>
  </si>
  <si>
    <t>(9,32+8,06+9,015)*0,57-0,99*0,63*2-1,455*0,57</t>
  </si>
  <si>
    <t>45</t>
  </si>
  <si>
    <t>985131311</t>
  </si>
  <si>
    <t>Ruční dočištění ploch stěn, rubu kleneb a podlah ocelových kartáči</t>
  </si>
  <si>
    <t>879968837</t>
  </si>
  <si>
    <t>997</t>
  </si>
  <si>
    <t>Přesun sutě</t>
  </si>
  <si>
    <t>46</t>
  </si>
  <si>
    <t>997013111</t>
  </si>
  <si>
    <t>Vnitrostaveništní doprava suti a vybouraných hmot pro budovy v do 6 m s použitím mechanizace</t>
  </si>
  <si>
    <t>-1365723948</t>
  </si>
  <si>
    <t>47</t>
  </si>
  <si>
    <t>997013219</t>
  </si>
  <si>
    <t>Příplatek k vnitrostaveništní dopravě suti a vybouraných hmot za zvětšenou dopravu suti ZKD 10 m</t>
  </si>
  <si>
    <t>627897130</t>
  </si>
  <si>
    <t>35,645*2 'Přepočtené koeficientem množství</t>
  </si>
  <si>
    <t>48</t>
  </si>
  <si>
    <t>997013501</t>
  </si>
  <si>
    <t>Odvoz suti a vybouraných hmot na skládku nebo meziskládku do 1 km se složením</t>
  </si>
  <si>
    <t>1395791214</t>
  </si>
  <si>
    <t>49</t>
  </si>
  <si>
    <t>997013509</t>
  </si>
  <si>
    <t>Příplatek k odvozu suti a vybouraných hmot na skládku ZKD 1 km přes 1 km</t>
  </si>
  <si>
    <t>-559217923</t>
  </si>
  <si>
    <t>35,645*19 'Přepočtené koeficientem množství</t>
  </si>
  <si>
    <t>50</t>
  </si>
  <si>
    <t>997013831</t>
  </si>
  <si>
    <t>Poplatek za uložení na skládce (skládkovné) stavebního odpadu směsného kód odpadu 170 904</t>
  </si>
  <si>
    <t>601428546</t>
  </si>
  <si>
    <t>998</t>
  </si>
  <si>
    <t>Přesun hmot</t>
  </si>
  <si>
    <t>51</t>
  </si>
  <si>
    <t>998011001</t>
  </si>
  <si>
    <t>Přesun hmot pro budovy zděné v do 6 m</t>
  </si>
  <si>
    <t>2146284204</t>
  </si>
  <si>
    <t>PSV</t>
  </si>
  <si>
    <t>Práce a dodávky PSV</t>
  </si>
  <si>
    <t>711</t>
  </si>
  <si>
    <t>Izolace proti vodě, vlhkosti a plynům</t>
  </si>
  <si>
    <t>52</t>
  </si>
  <si>
    <t>711112001</t>
  </si>
  <si>
    <t>Provedení izolace proti zemní vlhkosti svislé za studena nátěrem penetračním</t>
  </si>
  <si>
    <t>-1248549679</t>
  </si>
  <si>
    <t>"pod terénem+vytažení 30cm nad terén" 34,15*(0,9+0,15+0,3)</t>
  </si>
  <si>
    <t>53</t>
  </si>
  <si>
    <t>11163150</t>
  </si>
  <si>
    <t>lak penetrační asfaltový</t>
  </si>
  <si>
    <t>-1185618401</t>
  </si>
  <si>
    <t>46,103*0,0002</t>
  </si>
  <si>
    <t>54</t>
  </si>
  <si>
    <t>711142559</t>
  </si>
  <si>
    <t>Provedení izolace proti zemní vlhkosti pásy přitavením svislé NAIP</t>
  </si>
  <si>
    <t>2140342582</t>
  </si>
  <si>
    <t>55</t>
  </si>
  <si>
    <t>62856011</t>
  </si>
  <si>
    <t>pás asfaltový natavitelný modifikovaný SBS tl 4,0mm s vložkou z hliníkové fólie,  se spalitelnou PE fólií nebo jemnozrnný minerálním posypem na horním povrchu</t>
  </si>
  <si>
    <t>-553958763</t>
  </si>
  <si>
    <t>46,103*1,15</t>
  </si>
  <si>
    <t>56</t>
  </si>
  <si>
    <t>998711101</t>
  </si>
  <si>
    <t>Přesun hmot tonážní pro izolace proti vodě, vlhkosti a plynům v objektech výšky do 6 m</t>
  </si>
  <si>
    <t>1041664597</t>
  </si>
  <si>
    <t>712</t>
  </si>
  <si>
    <t>Povlakové krytiny</t>
  </si>
  <si>
    <t>57</t>
  </si>
  <si>
    <t>712300833</t>
  </si>
  <si>
    <t>Odstranění povlakové krytiny střech do 10° třívrstvé</t>
  </si>
  <si>
    <t>1487451784</t>
  </si>
  <si>
    <t>"plocha" 75,12</t>
  </si>
  <si>
    <t>"vytažení na atiku" 7,56*0,1+9,07*(0,3+0,1)/2*2</t>
  </si>
  <si>
    <t>58</t>
  </si>
  <si>
    <t>712311101</t>
  </si>
  <si>
    <t>Provedení povlakové krytiny střech do 10° za studena lakem penetračním nebo asfaltovým</t>
  </si>
  <si>
    <t>251434377</t>
  </si>
  <si>
    <t>"vytažení na atiku" (7,56+9,07*2)*0,4</t>
  </si>
  <si>
    <t>59</t>
  </si>
  <si>
    <t>-1834642933</t>
  </si>
  <si>
    <t>85,4*0,0002</t>
  </si>
  <si>
    <t>60</t>
  </si>
  <si>
    <t>712341559</t>
  </si>
  <si>
    <t>Provedení povlakové krytiny střech do 10° pásy NAIP přitavením v plné ploše</t>
  </si>
  <si>
    <t>1498925553</t>
  </si>
  <si>
    <t>62855009</t>
  </si>
  <si>
    <t>pás asfaltový natavitelný modifikovaný SBS tl 5mm s vložkou z polyesterové vyztužené rohože a hrubozrnným břidličným posypem na horním povrchu</t>
  </si>
  <si>
    <t>-344139</t>
  </si>
  <si>
    <t>85,4*1,15</t>
  </si>
  <si>
    <t>712363444R</t>
  </si>
  <si>
    <t>Provedení povlak krytiny mechanicky kotvenou vč. dodávky fólie a doplňků</t>
  </si>
  <si>
    <t>1374289089</t>
  </si>
  <si>
    <t>"vytažení na atiku" 7,56*(0,1+0,25)+9,07*((0,64+0,1)/2+0,25)*2</t>
  </si>
  <si>
    <t>712391171</t>
  </si>
  <si>
    <t>Provedení povlakové krytiny střech do 10° podkladní textilní vrstvy</t>
  </si>
  <si>
    <t>-1659358593</t>
  </si>
  <si>
    <t>64</t>
  </si>
  <si>
    <t>69311172</t>
  </si>
  <si>
    <t>geotextilie PP s ÚV stabilizací 300g/m2</t>
  </si>
  <si>
    <t>-1177380931</t>
  </si>
  <si>
    <t>89,013*1,15</t>
  </si>
  <si>
    <t>65</t>
  </si>
  <si>
    <t>998712101</t>
  </si>
  <si>
    <t>Přesun hmot tonážní tonážní pro krytiny povlakové v objektech v do 6 m</t>
  </si>
  <si>
    <t>229344331</t>
  </si>
  <si>
    <t>713</t>
  </si>
  <si>
    <t>Izolace tepelné</t>
  </si>
  <si>
    <t>66</t>
  </si>
  <si>
    <t>713140823</t>
  </si>
  <si>
    <t>Odstranění tepelné izolace střech nadstřešní volně kladené z polystyrenu suchého tl přes 100 mm</t>
  </si>
  <si>
    <t>-30114890</t>
  </si>
  <si>
    <t>67</t>
  </si>
  <si>
    <t>713141131</t>
  </si>
  <si>
    <t>Montáž izolace tepelné střech plochých lepené za studena plně 1 vrstva rohoží, pásů, dílců, desek</t>
  </si>
  <si>
    <t>545931153</t>
  </si>
  <si>
    <t>75,12*2</t>
  </si>
  <si>
    <t>68</t>
  </si>
  <si>
    <t>28372305</t>
  </si>
  <si>
    <t>deska EPS 100 do plochých střech a podlah λ=0,037 tl 50mm</t>
  </si>
  <si>
    <t>805069995</t>
  </si>
  <si>
    <t>75,12*1,05</t>
  </si>
  <si>
    <t>69</t>
  </si>
  <si>
    <t>28376141</t>
  </si>
  <si>
    <t>klín izolační z pěnového polystyrenu EPS 100 spádový</t>
  </si>
  <si>
    <t>1977253187</t>
  </si>
  <si>
    <t>75,12*0,2/2*1,05</t>
  </si>
  <si>
    <t>70</t>
  </si>
  <si>
    <t>998713101</t>
  </si>
  <si>
    <t>Přesun hmot tonážní pro izolace tepelné v objektech v do 6 m</t>
  </si>
  <si>
    <t>-875615830</t>
  </si>
  <si>
    <t>764</t>
  </si>
  <si>
    <t>Konstrukce klempířské</t>
  </si>
  <si>
    <t>71</t>
  </si>
  <si>
    <t>764001821</t>
  </si>
  <si>
    <t>Demontáž krytiny ze svitků nebo tabulí do suti</t>
  </si>
  <si>
    <t>705931453</t>
  </si>
  <si>
    <t>"stříšky" 8,16*1,15+2,05*1,15</t>
  </si>
  <si>
    <t>72</t>
  </si>
  <si>
    <t>764002811</t>
  </si>
  <si>
    <t>Demontáž okapového plechu do suti v krytině povlakové</t>
  </si>
  <si>
    <t>794979964</t>
  </si>
  <si>
    <t>73</t>
  </si>
  <si>
    <t>764002841</t>
  </si>
  <si>
    <t>Demontáž oplechování horních ploch zdí a nadezdívek do suti</t>
  </si>
  <si>
    <t>1465250049</t>
  </si>
  <si>
    <t>74</t>
  </si>
  <si>
    <t>764004801</t>
  </si>
  <si>
    <t>Demontáž podokapního žlabu do suti</t>
  </si>
  <si>
    <t>-280903689</t>
  </si>
  <si>
    <t>75</t>
  </si>
  <si>
    <t>764004861</t>
  </si>
  <si>
    <t>Demontáž svodu do suti</t>
  </si>
  <si>
    <t>-1895090771</t>
  </si>
  <si>
    <t>76</t>
  </si>
  <si>
    <t>764111471</t>
  </si>
  <si>
    <t>Krytina železobetonových desek z Pz plechu</t>
  </si>
  <si>
    <t>-1285025968</t>
  </si>
  <si>
    <t>8,16*1,15+2,05*1,15</t>
  </si>
  <si>
    <t>77</t>
  </si>
  <si>
    <t>764212434</t>
  </si>
  <si>
    <t>Oplechování rovné okapové hrany z Pz plechu rš 330 mm</t>
  </si>
  <si>
    <t>-1617785408</t>
  </si>
  <si>
    <t>78</t>
  </si>
  <si>
    <t>764215404</t>
  </si>
  <si>
    <t>Oplechování horních ploch a nadezdívek (atik) bez rohů z Pz plechu celoplošně lepené rš 330 mm</t>
  </si>
  <si>
    <t>456965122</t>
  </si>
  <si>
    <t>79</t>
  </si>
  <si>
    <t>764511404</t>
  </si>
  <si>
    <t>Žlab podokapní půlkruhový z Pz plechu rš 330 mm</t>
  </si>
  <si>
    <t>396458811</t>
  </si>
  <si>
    <t>80</t>
  </si>
  <si>
    <t>764511444</t>
  </si>
  <si>
    <t>Kotlík oválný (trychtýřový) pro podokapní žlaby z Pz plechu 330/100 mm</t>
  </si>
  <si>
    <t>kus</t>
  </si>
  <si>
    <t>181176717</t>
  </si>
  <si>
    <t>81</t>
  </si>
  <si>
    <t>764518422</t>
  </si>
  <si>
    <t>Svody kruhové včetně objímek, kolen, odskoků z Pz plechu průměru 100 mm</t>
  </si>
  <si>
    <t>416211374</t>
  </si>
  <si>
    <t>82</t>
  </si>
  <si>
    <t>998764101</t>
  </si>
  <si>
    <t>Přesun hmot tonážní pro konstrukce klempířské v objektech v do 6 m</t>
  </si>
  <si>
    <t>1700417489</t>
  </si>
  <si>
    <t>767</t>
  </si>
  <si>
    <t>Konstrukce zámečnické</t>
  </si>
  <si>
    <t>83</t>
  </si>
  <si>
    <t>76700-001</t>
  </si>
  <si>
    <t>M+D plechová vrata 1400x2500mm vč. zárubně, kotvení, kování, povrchové úpravy, doplňků, kompletní provedení</t>
  </si>
  <si>
    <t>1731756757</t>
  </si>
  <si>
    <t>84</t>
  </si>
  <si>
    <t>76700-002</t>
  </si>
  <si>
    <t>M+D plechová vrata 1460x2460mm vč. zárubně, kotvení, kování, povrchové úpravy, doplňků, kompletní provedení</t>
  </si>
  <si>
    <t>669980388</t>
  </si>
  <si>
    <t>85</t>
  </si>
  <si>
    <t>76700-003</t>
  </si>
  <si>
    <t>M+D plechová vrata 1760x2460mm vč. zárubně, kotvení, kování, povrchové úpravy, doplňků, kompletní provedení</t>
  </si>
  <si>
    <t>908353972</t>
  </si>
  <si>
    <t>86</t>
  </si>
  <si>
    <t>76700-004</t>
  </si>
  <si>
    <t>M+D větrací mřížka nerez 990x630mm vč. rámu, kotvení, výplně tahokov, povrchové úpravy, doplňků, kompletní provedení</t>
  </si>
  <si>
    <t>-686774455</t>
  </si>
  <si>
    <t>87</t>
  </si>
  <si>
    <t>76700-005</t>
  </si>
  <si>
    <t>M+D větrací mřížka nerez 990x825mm vč. rámu, kotvení, výplně tahokov, povrchové úpravy, doplňků, kompletní provedení</t>
  </si>
  <si>
    <t>-2075056388</t>
  </si>
  <si>
    <t>88</t>
  </si>
  <si>
    <t>76700-006</t>
  </si>
  <si>
    <t>M+D větrací mřížka nerez 990x900mm vč. rámu, kotvení, výplně tahokov, povrchové úpravy, doplňků, kompletní provedení</t>
  </si>
  <si>
    <t>-355293244</t>
  </si>
  <si>
    <t>89</t>
  </si>
  <si>
    <t>76700-007</t>
  </si>
  <si>
    <t>M+D ocel zábradlí vč. kotvení, povrchové úpravy, doplňků, kompletní provedení</t>
  </si>
  <si>
    <t>-434514461</t>
  </si>
  <si>
    <t>90</t>
  </si>
  <si>
    <t>76700-008</t>
  </si>
  <si>
    <t>M+D ocel nosná kce+podlaha z pororoštu, vč. kotvení, povrchové úpravy, doplňků, kompletní provedení</t>
  </si>
  <si>
    <t>-1627166215</t>
  </si>
  <si>
    <t>"rampa" 8,06*0,98</t>
  </si>
  <si>
    <t>"schody" 1*0,25*5</t>
  </si>
  <si>
    <t>91</t>
  </si>
  <si>
    <t>767122811</t>
  </si>
  <si>
    <t>Demontáž stěn s výplní z drátěné sítě, šroubovaných</t>
  </si>
  <si>
    <t>-2137734596</t>
  </si>
  <si>
    <t xml:space="preserve">"ventilační mřížky" </t>
  </si>
  <si>
    <t>"nad soklem" 0,99*0,9*4+0,99*0,825</t>
  </si>
  <si>
    <t>"v soklu" 0,99*0,63*6</t>
  </si>
  <si>
    <t>92</t>
  </si>
  <si>
    <t>767161813</t>
  </si>
  <si>
    <t>Demontáž zábradlí rovného nerozebíratelného hmotnosti 1m zábradlí do 20 kg</t>
  </si>
  <si>
    <t>-261618793</t>
  </si>
  <si>
    <t>93</t>
  </si>
  <si>
    <t>767691833</t>
  </si>
  <si>
    <t>Vyvěšení nebo zavěšení kovových křídel vrat přes 4 m2</t>
  </si>
  <si>
    <t>-1248739282</t>
  </si>
  <si>
    <t>3*2</t>
  </si>
  <si>
    <t>94</t>
  </si>
  <si>
    <t>998767101</t>
  </si>
  <si>
    <t>Přesun hmot tonážní pro zámečnické konstrukce v objektech v do 6 m</t>
  </si>
  <si>
    <t>-244484605</t>
  </si>
  <si>
    <t>777</t>
  </si>
  <si>
    <t>Podlahy lité</t>
  </si>
  <si>
    <t>95</t>
  </si>
  <si>
    <t>777611131</t>
  </si>
  <si>
    <t>Krycí epoxidový antistatický nátěr podlahy</t>
  </si>
  <si>
    <t>-1599774034</t>
  </si>
  <si>
    <t>"podlaha" 4,74*3,51+4,74*3,55</t>
  </si>
  <si>
    <t>"vytažení na stěny" (4,74*4+3,51*2+3,55*2)*0,82</t>
  </si>
  <si>
    <t>96</t>
  </si>
  <si>
    <t>998777101</t>
  </si>
  <si>
    <t>Přesun hmot tonážní pro podlahy lité v objektech v do 6 m</t>
  </si>
  <si>
    <t>-957921825</t>
  </si>
  <si>
    <t>781</t>
  </si>
  <si>
    <t>Dokončovací práce - obklady</t>
  </si>
  <si>
    <t>97</t>
  </si>
  <si>
    <t>781734111</t>
  </si>
  <si>
    <t>Montáž obkladů vnějších z obkladaček cihelných do 50 ks/m2 lepené flexibilním lepidlem</t>
  </si>
  <si>
    <t>484208339</t>
  </si>
  <si>
    <t>98</t>
  </si>
  <si>
    <t>59623113</t>
  </si>
  <si>
    <t>pásek obkladový cihlový hladký 240x71x14mm červený</t>
  </si>
  <si>
    <t>973449779</t>
  </si>
  <si>
    <t>18,474/0,071/0,24*1,1+0,43</t>
  </si>
  <si>
    <t>99</t>
  </si>
  <si>
    <t>998781101</t>
  </si>
  <si>
    <t>Přesun hmot tonážní pro obklady keramické v objektech v do 6 m</t>
  </si>
  <si>
    <t>-1102826054</t>
  </si>
  <si>
    <t>783</t>
  </si>
  <si>
    <t>Dokončovací práce - nátěry</t>
  </si>
  <si>
    <t>100</t>
  </si>
  <si>
    <t>783301311</t>
  </si>
  <si>
    <t>Odmaštění zámečnických konstrukcí vodou ředitelným odmašťovačem</t>
  </si>
  <si>
    <t>-1149649392</t>
  </si>
  <si>
    <t>"kolejnice" 4,74*(0,12+0,2)*2*2</t>
  </si>
  <si>
    <t>101</t>
  </si>
  <si>
    <t>783314101</t>
  </si>
  <si>
    <t>Základní jednonásobný syntetický nátěr zámečnických konstrukcí</t>
  </si>
  <si>
    <t>729043705</t>
  </si>
  <si>
    <t>102</t>
  </si>
  <si>
    <t>783315101</t>
  </si>
  <si>
    <t>Mezinátěr jednonásobný syntetický standardní zámečnických konstrukcí</t>
  </si>
  <si>
    <t>-1656376612</t>
  </si>
  <si>
    <t>103</t>
  </si>
  <si>
    <t>783317101</t>
  </si>
  <si>
    <t>Krycí jednonásobný syntetický standardní nátěr zámečnických konstrukcí</t>
  </si>
  <si>
    <t>640301131</t>
  </si>
  <si>
    <t>784</t>
  </si>
  <si>
    <t>Dokončovací práce - malby a tapety</t>
  </si>
  <si>
    <t>104</t>
  </si>
  <si>
    <t>784181121</t>
  </si>
  <si>
    <t>Hloubková jednonásobná penetrace podkladu v místnostech výšky do 3,80 m</t>
  </si>
  <si>
    <t>407470010</t>
  </si>
  <si>
    <t>3,51*4,74</t>
  </si>
  <si>
    <t>(3,51+4,74)*2*(3,52+3,55)/2+(0,99+0,9*2)*0,3*3+(1,84+2,5*2)*0,25</t>
  </si>
  <si>
    <t>4,74*3,55</t>
  </si>
  <si>
    <t>(4,74+3,55)*2*(3,52+3,55)/2+(1,54+2,5*2)*0,25+(0,99+0,825*2)*0,3</t>
  </si>
  <si>
    <t>105</t>
  </si>
  <si>
    <t>784181123</t>
  </si>
  <si>
    <t>Hloubková jednonásobná penetrace podkladu v místnostech výšky do 5,00 m</t>
  </si>
  <si>
    <t>1051572941</t>
  </si>
  <si>
    <t>7,36*3,26</t>
  </si>
  <si>
    <t>(7,36+3,26)*2*(4,15+4,19)/2+(1,455+2,525*2)*0,25+(0,99+0,9*2)*0,3</t>
  </si>
  <si>
    <t>106</t>
  </si>
  <si>
    <t>784221101</t>
  </si>
  <si>
    <t>Dvojnásobné bílé malby ze směsí za sucha dobře otěruvzdorných v místnostech do 3,80 m</t>
  </si>
  <si>
    <t>148156514</t>
  </si>
  <si>
    <t>107</t>
  </si>
  <si>
    <t>784221103</t>
  </si>
  <si>
    <t>Dvojnásobné bílé malby ze směsí za sucha dobře otěruvzdorných v místnostech do 5,00 m</t>
  </si>
  <si>
    <t>-1667183119</t>
  </si>
  <si>
    <t>d</t>
  </si>
  <si>
    <t>Benešov - ČOV - oprava zděné TS</t>
  </si>
  <si>
    <t>Zadavatel: Město Benešov</t>
  </si>
  <si>
    <t xml:space="preserve">Projektant: Elmoz Czech, s.r.o,. </t>
  </si>
  <si>
    <t>00231401</t>
  </si>
  <si>
    <t>CZ00231401</t>
  </si>
  <si>
    <t>CZ47544929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</si>
</sst>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R28" sqref="R2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8" t="s">
        <v>5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9" t="s">
        <v>14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R5" s="20"/>
      <c r="BE5" s="246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0" t="s">
        <v>674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R6" s="20"/>
      <c r="BE6" s="247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47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47"/>
      <c r="BS8" s="17" t="s">
        <v>6</v>
      </c>
    </row>
    <row r="9" spans="1:74" s="1" customFormat="1" ht="14.45" customHeight="1">
      <c r="B9" s="20"/>
      <c r="AR9" s="20"/>
      <c r="BE9" s="247"/>
      <c r="BS9" s="17" t="s">
        <v>6</v>
      </c>
    </row>
    <row r="10" spans="1:74" s="1" customFormat="1" ht="12" customHeight="1">
      <c r="B10" s="20"/>
      <c r="D10" s="27" t="s">
        <v>675</v>
      </c>
      <c r="AK10" s="27" t="s">
        <v>24</v>
      </c>
      <c r="AN10" s="255" t="s">
        <v>677</v>
      </c>
      <c r="AR10" s="20"/>
      <c r="BE10" s="247"/>
      <c r="BS10" s="17" t="s">
        <v>6</v>
      </c>
    </row>
    <row r="11" spans="1:74" s="1" customFormat="1" ht="18.399999999999999" customHeight="1">
      <c r="B11" s="20"/>
      <c r="E11" s="25" t="s">
        <v>20</v>
      </c>
      <c r="AK11" s="27" t="s">
        <v>25</v>
      </c>
      <c r="AN11" s="256" t="s">
        <v>678</v>
      </c>
      <c r="AR11" s="20"/>
      <c r="BE11" s="247"/>
      <c r="BS11" s="17" t="s">
        <v>6</v>
      </c>
    </row>
    <row r="12" spans="1:74" s="1" customFormat="1" ht="6.95" customHeight="1">
      <c r="B12" s="20"/>
      <c r="AR12" s="20"/>
      <c r="BE12" s="247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47"/>
      <c r="BS13" s="17" t="s">
        <v>6</v>
      </c>
    </row>
    <row r="14" spans="1:74" ht="12.75">
      <c r="B14" s="20"/>
      <c r="E14" s="241" t="s">
        <v>27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25</v>
      </c>
      <c r="AN14" s="29" t="s">
        <v>27</v>
      </c>
      <c r="AR14" s="20"/>
      <c r="BE14" s="247"/>
      <c r="BS14" s="17" t="s">
        <v>6</v>
      </c>
    </row>
    <row r="15" spans="1:74" s="1" customFormat="1" ht="6.95" customHeight="1">
      <c r="B15" s="20"/>
      <c r="AR15" s="20"/>
      <c r="BE15" s="247"/>
      <c r="BS15" s="17" t="s">
        <v>3</v>
      </c>
    </row>
    <row r="16" spans="1:74" s="1" customFormat="1" ht="12" customHeight="1">
      <c r="B16" s="20"/>
      <c r="D16" s="27" t="s">
        <v>676</v>
      </c>
      <c r="AK16" s="27" t="s">
        <v>24</v>
      </c>
      <c r="AN16" s="25">
        <v>47544929</v>
      </c>
      <c r="AR16" s="20"/>
      <c r="BE16" s="247"/>
      <c r="BS16" s="17" t="s">
        <v>3</v>
      </c>
    </row>
    <row r="17" spans="1:71" s="1" customFormat="1" ht="18.399999999999999" customHeight="1">
      <c r="B17" s="20"/>
      <c r="E17" s="25" t="s">
        <v>20</v>
      </c>
      <c r="AK17" s="27" t="s">
        <v>25</v>
      </c>
      <c r="AN17" s="256" t="s">
        <v>679</v>
      </c>
      <c r="AR17" s="20"/>
      <c r="BE17" s="247"/>
      <c r="BS17" s="17" t="s">
        <v>29</v>
      </c>
    </row>
    <row r="18" spans="1:71" s="1" customFormat="1" ht="6.95" customHeight="1">
      <c r="B18" s="20"/>
      <c r="AR18" s="20"/>
      <c r="BE18" s="247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47"/>
      <c r="BS19" s="17" t="s">
        <v>6</v>
      </c>
    </row>
    <row r="20" spans="1:71" s="1" customFormat="1" ht="18.399999999999999" customHeight="1">
      <c r="B20" s="20"/>
      <c r="E20" s="25" t="s">
        <v>20</v>
      </c>
      <c r="AK20" s="27" t="s">
        <v>25</v>
      </c>
      <c r="AN20" s="25" t="s">
        <v>1</v>
      </c>
      <c r="AR20" s="20"/>
      <c r="BE20" s="247"/>
      <c r="BS20" s="17" t="s">
        <v>29</v>
      </c>
    </row>
    <row r="21" spans="1:71" s="1" customFormat="1" ht="6.95" customHeight="1">
      <c r="B21" s="20"/>
      <c r="AR21" s="20"/>
      <c r="BE21" s="247"/>
    </row>
    <row r="22" spans="1:71" s="1" customFormat="1" ht="12" customHeight="1">
      <c r="B22" s="20"/>
      <c r="D22" s="27" t="s">
        <v>31</v>
      </c>
      <c r="AR22" s="20"/>
      <c r="BE22" s="247"/>
    </row>
    <row r="23" spans="1:71" s="1" customFormat="1" ht="14.45" customHeight="1">
      <c r="B23" s="20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47"/>
    </row>
    <row r="24" spans="1:71" s="1" customFormat="1" ht="6.95" customHeight="1">
      <c r="B24" s="20"/>
      <c r="AR24" s="20"/>
      <c r="BE24" s="24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7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9">
        <f>ROUND(AG94,2)</f>
        <v>0</v>
      </c>
      <c r="AL26" s="250"/>
      <c r="AM26" s="250"/>
      <c r="AN26" s="250"/>
      <c r="AO26" s="250"/>
      <c r="AP26" s="32"/>
      <c r="AQ26" s="32"/>
      <c r="AR26" s="33"/>
      <c r="BE26" s="24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33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34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35</v>
      </c>
      <c r="AL28" s="244"/>
      <c r="AM28" s="244"/>
      <c r="AN28" s="244"/>
      <c r="AO28" s="244"/>
      <c r="AP28" s="32"/>
      <c r="AQ28" s="32"/>
      <c r="AR28" s="33"/>
      <c r="BE28" s="247"/>
    </row>
    <row r="29" spans="1:71" s="3" customFormat="1" ht="14.45" customHeight="1">
      <c r="B29" s="37"/>
      <c r="D29" s="27" t="s">
        <v>36</v>
      </c>
      <c r="F29" s="27" t="s">
        <v>37</v>
      </c>
      <c r="L29" s="212">
        <v>0.21</v>
      </c>
      <c r="M29" s="213"/>
      <c r="N29" s="213"/>
      <c r="O29" s="213"/>
      <c r="P29" s="213"/>
      <c r="W29" s="245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45">
        <f>ROUND(AV94, 2)</f>
        <v>0</v>
      </c>
      <c r="AL29" s="213"/>
      <c r="AM29" s="213"/>
      <c r="AN29" s="213"/>
      <c r="AO29" s="213"/>
      <c r="AR29" s="37"/>
      <c r="BE29" s="248"/>
    </row>
    <row r="30" spans="1:71" s="3" customFormat="1" ht="14.45" customHeight="1">
      <c r="B30" s="37"/>
      <c r="F30" s="27" t="s">
        <v>38</v>
      </c>
      <c r="L30" s="212">
        <v>0.15</v>
      </c>
      <c r="M30" s="213"/>
      <c r="N30" s="213"/>
      <c r="O30" s="213"/>
      <c r="P30" s="213"/>
      <c r="W30" s="245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45">
        <f>ROUND(AW94, 2)</f>
        <v>0</v>
      </c>
      <c r="AL30" s="213"/>
      <c r="AM30" s="213"/>
      <c r="AN30" s="213"/>
      <c r="AO30" s="213"/>
      <c r="AR30" s="37"/>
      <c r="BE30" s="248"/>
    </row>
    <row r="31" spans="1:71" s="3" customFormat="1" ht="14.45" hidden="1" customHeight="1">
      <c r="B31" s="37"/>
      <c r="F31" s="27" t="s">
        <v>39</v>
      </c>
      <c r="L31" s="212">
        <v>0.21</v>
      </c>
      <c r="M31" s="213"/>
      <c r="N31" s="213"/>
      <c r="O31" s="213"/>
      <c r="P31" s="213"/>
      <c r="W31" s="245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45">
        <v>0</v>
      </c>
      <c r="AL31" s="213"/>
      <c r="AM31" s="213"/>
      <c r="AN31" s="213"/>
      <c r="AO31" s="213"/>
      <c r="AR31" s="37"/>
      <c r="BE31" s="248"/>
    </row>
    <row r="32" spans="1:71" s="3" customFormat="1" ht="14.45" hidden="1" customHeight="1">
      <c r="B32" s="37"/>
      <c r="F32" s="27" t="s">
        <v>40</v>
      </c>
      <c r="L32" s="212">
        <v>0.15</v>
      </c>
      <c r="M32" s="213"/>
      <c r="N32" s="213"/>
      <c r="O32" s="213"/>
      <c r="P32" s="213"/>
      <c r="W32" s="245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45">
        <v>0</v>
      </c>
      <c r="AL32" s="213"/>
      <c r="AM32" s="213"/>
      <c r="AN32" s="213"/>
      <c r="AO32" s="213"/>
      <c r="AR32" s="37"/>
      <c r="BE32" s="248"/>
    </row>
    <row r="33" spans="1:57" s="3" customFormat="1" ht="14.45" hidden="1" customHeight="1">
      <c r="B33" s="37"/>
      <c r="F33" s="27" t="s">
        <v>41</v>
      </c>
      <c r="L33" s="212">
        <v>0</v>
      </c>
      <c r="M33" s="213"/>
      <c r="N33" s="213"/>
      <c r="O33" s="213"/>
      <c r="P33" s="213"/>
      <c r="W33" s="245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45">
        <v>0</v>
      </c>
      <c r="AL33" s="213"/>
      <c r="AM33" s="213"/>
      <c r="AN33" s="213"/>
      <c r="AO33" s="213"/>
      <c r="AR33" s="37"/>
      <c r="BE33" s="248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7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24" t="s">
        <v>44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6">
        <f>SUM(AK26:AK33)</f>
        <v>0</v>
      </c>
      <c r="AL35" s="225"/>
      <c r="AM35" s="225"/>
      <c r="AN35" s="225"/>
      <c r="AO35" s="22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Juhasz021</v>
      </c>
      <c r="AR84" s="51"/>
    </row>
    <row r="85" spans="1:91" s="5" customFormat="1" ht="36.950000000000003" customHeight="1">
      <c r="B85" s="52"/>
      <c r="C85" s="53" t="s">
        <v>16</v>
      </c>
      <c r="L85" s="232" t="str">
        <f>K6</f>
        <v>Benešov - ČOV - oprava zděné TS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4" t="str">
        <f>IF(AN8= "","",AN8)</f>
        <v>7. 8. 2019</v>
      </c>
      <c r="AN87" s="23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0" t="str">
        <f>IF(E17="","",E17)</f>
        <v xml:space="preserve"> </v>
      </c>
      <c r="AN89" s="231"/>
      <c r="AO89" s="231"/>
      <c r="AP89" s="231"/>
      <c r="AQ89" s="32"/>
      <c r="AR89" s="33"/>
      <c r="AS89" s="235" t="s">
        <v>52</v>
      </c>
      <c r="AT89" s="23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0" t="str">
        <f>IF(E20="","",E20)</f>
        <v xml:space="preserve"> </v>
      </c>
      <c r="AN90" s="231"/>
      <c r="AO90" s="231"/>
      <c r="AP90" s="231"/>
      <c r="AQ90" s="32"/>
      <c r="AR90" s="33"/>
      <c r="AS90" s="237"/>
      <c r="AT90" s="23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7"/>
      <c r="AT91" s="23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53</v>
      </c>
      <c r="D92" s="215"/>
      <c r="E92" s="215"/>
      <c r="F92" s="215"/>
      <c r="G92" s="215"/>
      <c r="H92" s="60"/>
      <c r="I92" s="216" t="s">
        <v>54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55</v>
      </c>
      <c r="AH92" s="215"/>
      <c r="AI92" s="215"/>
      <c r="AJ92" s="215"/>
      <c r="AK92" s="215"/>
      <c r="AL92" s="215"/>
      <c r="AM92" s="215"/>
      <c r="AN92" s="216" t="s">
        <v>56</v>
      </c>
      <c r="AO92" s="215"/>
      <c r="AP92" s="218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26.45" customHeight="1">
      <c r="A95" s="79" t="s">
        <v>76</v>
      </c>
      <c r="B95" s="80"/>
      <c r="C95" s="81"/>
      <c r="D95" s="221" t="s">
        <v>77</v>
      </c>
      <c r="E95" s="221"/>
      <c r="F95" s="221"/>
      <c r="G95" s="221"/>
      <c r="H95" s="221"/>
      <c r="I95" s="82"/>
      <c r="J95" s="221" t="s">
        <v>78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'01 - Oprava zděné TS-PD -...'!J30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79</v>
      </c>
      <c r="AR95" s="80"/>
      <c r="AS95" s="84">
        <v>0</v>
      </c>
      <c r="AT95" s="85">
        <f>ROUND(SUM(AV95:AW95),2)</f>
        <v>0</v>
      </c>
      <c r="AU95" s="86">
        <f>'01 - Oprava zděné TS-PD -...'!P136</f>
        <v>0</v>
      </c>
      <c r="AV95" s="85">
        <f>'01 - Oprava zděné TS-PD -...'!J33</f>
        <v>0</v>
      </c>
      <c r="AW95" s="85">
        <f>'01 - Oprava zděné TS-PD -...'!J34</f>
        <v>0</v>
      </c>
      <c r="AX95" s="85">
        <f>'01 - Oprava zděné TS-PD -...'!J35</f>
        <v>0</v>
      </c>
      <c r="AY95" s="85">
        <f>'01 - Oprava zděné TS-PD -...'!J36</f>
        <v>0</v>
      </c>
      <c r="AZ95" s="85">
        <f>'01 - Oprava zděné TS-PD -...'!F33</f>
        <v>0</v>
      </c>
      <c r="BA95" s="85">
        <f>'01 - Oprava zděné TS-PD -...'!F34</f>
        <v>0</v>
      </c>
      <c r="BB95" s="85">
        <f>'01 - Oprava zděné TS-PD -...'!F35</f>
        <v>0</v>
      </c>
      <c r="BC95" s="85">
        <f>'01 - Oprava zděné TS-PD -...'!F36</f>
        <v>0</v>
      </c>
      <c r="BD95" s="87">
        <f>'01 - Oprava zděné TS-PD -...'!F37</f>
        <v>0</v>
      </c>
      <c r="BT95" s="88" t="s">
        <v>80</v>
      </c>
      <c r="BV95" s="88" t="s">
        <v>74</v>
      </c>
      <c r="BW95" s="88" t="s">
        <v>81</v>
      </c>
      <c r="BX95" s="88" t="s">
        <v>4</v>
      </c>
      <c r="CL95" s="88" t="s">
        <v>1</v>
      </c>
      <c r="CM95" s="88" t="s">
        <v>82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password="CF8D" sheet="1" objects="1" scenarios="1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01 - Oprava zděné TS-PD -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5"/>
  <sheetViews>
    <sheetView showGridLines="0" tabSelected="1" workbookViewId="0">
      <selection activeCell="I337" sqref="I337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9"/>
      <c r="L2" s="228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83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4.45" customHeight="1">
      <c r="B7" s="20"/>
      <c r="E7" s="252" t="str">
        <f>'Rekapitulace stavby'!K6</f>
        <v>Benešov - ČOV - oprava zděné TS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84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3"/>
      <c r="C9" s="32"/>
      <c r="D9" s="32"/>
      <c r="E9" s="232" t="s">
        <v>85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3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3" t="s">
        <v>21</v>
      </c>
      <c r="J12" s="55" t="str">
        <f>'Rekapitulace stavby'!AN8</f>
        <v>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3" t="s">
        <v>24</v>
      </c>
      <c r="J14" s="25" t="str">
        <f>IF('Rekapitulace stavby'!AN10="","",'Rekapitulace stavby'!AN10)</f>
        <v>00231401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25</v>
      </c>
      <c r="J15" s="25" t="str">
        <f>IF('Rekapitulace stavby'!AN11="","",'Rekapitulace stavby'!AN11)</f>
        <v>CZ00231401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93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39"/>
      <c r="G18" s="239"/>
      <c r="H18" s="239"/>
      <c r="I18" s="93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3" t="s">
        <v>24</v>
      </c>
      <c r="J20" s="25">
        <f>IF('Rekapitulace stavby'!AN16="","",'Rekapitulace stavby'!AN16)</f>
        <v>47544929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25</v>
      </c>
      <c r="J21" s="25" t="str">
        <f>IF('Rekapitulace stavby'!AN17="","",'Rekapitulace stavby'!AN17)</f>
        <v>CZ47544929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93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25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4"/>
      <c r="B27" s="95"/>
      <c r="C27" s="94"/>
      <c r="D27" s="94"/>
      <c r="E27" s="243" t="s">
        <v>1</v>
      </c>
      <c r="F27" s="243"/>
      <c r="G27" s="243"/>
      <c r="H27" s="24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32</v>
      </c>
      <c r="E30" s="32"/>
      <c r="F30" s="32"/>
      <c r="G30" s="32"/>
      <c r="H30" s="32"/>
      <c r="I30" s="92"/>
      <c r="J30" s="71">
        <f>ROUND(J136,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100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36</v>
      </c>
      <c r="E33" s="27" t="s">
        <v>37</v>
      </c>
      <c r="F33" s="102">
        <f>ROUND((SUM(BE136:BE444)),  2)</f>
        <v>0</v>
      </c>
      <c r="G33" s="32"/>
      <c r="H33" s="32"/>
      <c r="I33" s="103">
        <v>0.21</v>
      </c>
      <c r="J33" s="102">
        <f>ROUND(((SUM(BE136:BE444))*I33),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102">
        <f>ROUND((SUM(BF136:BF444)),  2)</f>
        <v>0</v>
      </c>
      <c r="G34" s="32"/>
      <c r="H34" s="32"/>
      <c r="I34" s="103">
        <v>0.15</v>
      </c>
      <c r="J34" s="102">
        <f>ROUND(((SUM(BF136:BF444))*I34),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102">
        <f>ROUND((SUM(BG136:BG444)),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102">
        <f>ROUND((SUM(BH136:BH444)),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102">
        <f>ROUND((SUM(BI136:BI444)),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2" t="s">
        <v>48</v>
      </c>
      <c r="G61" s="45" t="s">
        <v>47</v>
      </c>
      <c r="H61" s="35"/>
      <c r="I61" s="113"/>
      <c r="J61" s="114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2" t="s">
        <v>48</v>
      </c>
      <c r="G76" s="45" t="s">
        <v>47</v>
      </c>
      <c r="H76" s="35"/>
      <c r="I76" s="113"/>
      <c r="J76" s="114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86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2" t="str">
        <f>E7</f>
        <v>Benešov - ČOV - oprava zděné TS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84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32" t="str">
        <f>E9</f>
        <v>01 - Oprava zděné TS-PD - stavební část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3" t="s">
        <v>21</v>
      </c>
      <c r="J89" s="55" t="str">
        <f>IF(J12="","",J12)</f>
        <v>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93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93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87</v>
      </c>
      <c r="D94" s="104"/>
      <c r="E94" s="104"/>
      <c r="F94" s="104"/>
      <c r="G94" s="104"/>
      <c r="H94" s="104"/>
      <c r="I94" s="119"/>
      <c r="J94" s="120" t="s">
        <v>88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89</v>
      </c>
      <c r="D96" s="32"/>
      <c r="E96" s="32"/>
      <c r="F96" s="32"/>
      <c r="G96" s="32"/>
      <c r="H96" s="32"/>
      <c r="I96" s="92"/>
      <c r="J96" s="71">
        <f>J136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90</v>
      </c>
    </row>
    <row r="97" spans="2:12" s="9" customFormat="1" ht="24.95" customHeight="1">
      <c r="B97" s="122"/>
      <c r="D97" s="123" t="s">
        <v>91</v>
      </c>
      <c r="E97" s="124"/>
      <c r="F97" s="124"/>
      <c r="G97" s="124"/>
      <c r="H97" s="124"/>
      <c r="I97" s="125"/>
      <c r="J97" s="126">
        <f>J137</f>
        <v>0</v>
      </c>
      <c r="L97" s="122"/>
    </row>
    <row r="98" spans="2:12" s="10" customFormat="1" ht="19.899999999999999" customHeight="1">
      <c r="B98" s="127"/>
      <c r="D98" s="128" t="s">
        <v>92</v>
      </c>
      <c r="E98" s="129"/>
      <c r="F98" s="129"/>
      <c r="G98" s="129"/>
      <c r="H98" s="129"/>
      <c r="I98" s="130"/>
      <c r="J98" s="131">
        <f>J138</f>
        <v>0</v>
      </c>
      <c r="L98" s="127"/>
    </row>
    <row r="99" spans="2:12" s="10" customFormat="1" ht="19.899999999999999" customHeight="1">
      <c r="B99" s="127"/>
      <c r="D99" s="128" t="s">
        <v>93</v>
      </c>
      <c r="E99" s="129"/>
      <c r="F99" s="129"/>
      <c r="G99" s="129"/>
      <c r="H99" s="129"/>
      <c r="I99" s="130"/>
      <c r="J99" s="131">
        <f>J168</f>
        <v>0</v>
      </c>
      <c r="L99" s="127"/>
    </row>
    <row r="100" spans="2:12" s="10" customFormat="1" ht="19.899999999999999" customHeight="1">
      <c r="B100" s="127"/>
      <c r="D100" s="128" t="s">
        <v>94</v>
      </c>
      <c r="E100" s="129"/>
      <c r="F100" s="129"/>
      <c r="G100" s="129"/>
      <c r="H100" s="129"/>
      <c r="I100" s="130"/>
      <c r="J100" s="131">
        <f>J174</f>
        <v>0</v>
      </c>
      <c r="L100" s="127"/>
    </row>
    <row r="101" spans="2:12" s="10" customFormat="1" ht="19.899999999999999" customHeight="1">
      <c r="B101" s="127"/>
      <c r="D101" s="128" t="s">
        <v>95</v>
      </c>
      <c r="E101" s="129"/>
      <c r="F101" s="129"/>
      <c r="G101" s="129"/>
      <c r="H101" s="129"/>
      <c r="I101" s="130"/>
      <c r="J101" s="131">
        <f>J183</f>
        <v>0</v>
      </c>
      <c r="L101" s="127"/>
    </row>
    <row r="102" spans="2:12" s="10" customFormat="1" ht="19.899999999999999" customHeight="1">
      <c r="B102" s="127"/>
      <c r="D102" s="128" t="s">
        <v>96</v>
      </c>
      <c r="E102" s="129"/>
      <c r="F102" s="129"/>
      <c r="G102" s="129"/>
      <c r="H102" s="129"/>
      <c r="I102" s="130"/>
      <c r="J102" s="131">
        <f>J222</f>
        <v>0</v>
      </c>
      <c r="L102" s="127"/>
    </row>
    <row r="103" spans="2:12" s="10" customFormat="1" ht="19.899999999999999" customHeight="1">
      <c r="B103" s="127"/>
      <c r="D103" s="128" t="s">
        <v>97</v>
      </c>
      <c r="E103" s="129"/>
      <c r="F103" s="129"/>
      <c r="G103" s="129"/>
      <c r="H103" s="129"/>
      <c r="I103" s="130"/>
      <c r="J103" s="131">
        <f>J261</f>
        <v>0</v>
      </c>
      <c r="L103" s="127"/>
    </row>
    <row r="104" spans="2:12" s="10" customFormat="1" ht="19.899999999999999" customHeight="1">
      <c r="B104" s="127"/>
      <c r="D104" s="128" t="s">
        <v>98</v>
      </c>
      <c r="E104" s="129"/>
      <c r="F104" s="129"/>
      <c r="G104" s="129"/>
      <c r="H104" s="129"/>
      <c r="I104" s="130"/>
      <c r="J104" s="131">
        <f>J264</f>
        <v>0</v>
      </c>
      <c r="L104" s="127"/>
    </row>
    <row r="105" spans="2:12" s="10" customFormat="1" ht="19.899999999999999" customHeight="1">
      <c r="B105" s="127"/>
      <c r="D105" s="128" t="s">
        <v>99</v>
      </c>
      <c r="E105" s="129"/>
      <c r="F105" s="129"/>
      <c r="G105" s="129"/>
      <c r="H105" s="129"/>
      <c r="I105" s="130"/>
      <c r="J105" s="131">
        <f>J311</f>
        <v>0</v>
      </c>
      <c r="L105" s="127"/>
    </row>
    <row r="106" spans="2:12" s="10" customFormat="1" ht="19.899999999999999" customHeight="1">
      <c r="B106" s="127"/>
      <c r="D106" s="128" t="s">
        <v>100</v>
      </c>
      <c r="E106" s="129"/>
      <c r="F106" s="129"/>
      <c r="G106" s="129"/>
      <c r="H106" s="129"/>
      <c r="I106" s="130"/>
      <c r="J106" s="131">
        <f>J319</f>
        <v>0</v>
      </c>
      <c r="L106" s="127"/>
    </row>
    <row r="107" spans="2:12" s="9" customFormat="1" ht="24.95" customHeight="1">
      <c r="B107" s="122"/>
      <c r="D107" s="123" t="s">
        <v>101</v>
      </c>
      <c r="E107" s="124"/>
      <c r="F107" s="124"/>
      <c r="G107" s="124"/>
      <c r="H107" s="124"/>
      <c r="I107" s="125"/>
      <c r="J107" s="126">
        <f>J321</f>
        <v>0</v>
      </c>
      <c r="L107" s="122"/>
    </row>
    <row r="108" spans="2:12" s="10" customFormat="1" ht="19.899999999999999" customHeight="1">
      <c r="B108" s="127"/>
      <c r="D108" s="128" t="s">
        <v>102</v>
      </c>
      <c r="E108" s="129"/>
      <c r="F108" s="129"/>
      <c r="G108" s="129"/>
      <c r="H108" s="129"/>
      <c r="I108" s="130"/>
      <c r="J108" s="131">
        <f>J322</f>
        <v>0</v>
      </c>
      <c r="L108" s="127"/>
    </row>
    <row r="109" spans="2:12" s="10" customFormat="1" ht="19.899999999999999" customHeight="1">
      <c r="B109" s="127"/>
      <c r="D109" s="128" t="s">
        <v>103</v>
      </c>
      <c r="E109" s="129"/>
      <c r="F109" s="129"/>
      <c r="G109" s="129"/>
      <c r="H109" s="129"/>
      <c r="I109" s="130"/>
      <c r="J109" s="131">
        <f>J332</f>
        <v>0</v>
      </c>
      <c r="L109" s="127"/>
    </row>
    <row r="110" spans="2:12" s="10" customFormat="1" ht="19.899999999999999" customHeight="1">
      <c r="B110" s="127"/>
      <c r="D110" s="128" t="s">
        <v>104</v>
      </c>
      <c r="E110" s="129"/>
      <c r="F110" s="129"/>
      <c r="G110" s="129"/>
      <c r="H110" s="129"/>
      <c r="I110" s="130"/>
      <c r="J110" s="131">
        <f>J360</f>
        <v>0</v>
      </c>
      <c r="L110" s="127"/>
    </row>
    <row r="111" spans="2:12" s="10" customFormat="1" ht="19.899999999999999" customHeight="1">
      <c r="B111" s="127"/>
      <c r="D111" s="128" t="s">
        <v>105</v>
      </c>
      <c r="E111" s="129"/>
      <c r="F111" s="129"/>
      <c r="G111" s="129"/>
      <c r="H111" s="129"/>
      <c r="I111" s="130"/>
      <c r="J111" s="131">
        <f>J369</f>
        <v>0</v>
      </c>
      <c r="L111" s="127"/>
    </row>
    <row r="112" spans="2:12" s="10" customFormat="1" ht="19.899999999999999" customHeight="1">
      <c r="B112" s="127"/>
      <c r="D112" s="128" t="s">
        <v>106</v>
      </c>
      <c r="E112" s="129"/>
      <c r="F112" s="129"/>
      <c r="G112" s="129"/>
      <c r="H112" s="129"/>
      <c r="I112" s="130"/>
      <c r="J112" s="131">
        <f>J384</f>
        <v>0</v>
      </c>
      <c r="L112" s="127"/>
    </row>
    <row r="113" spans="1:31" s="10" customFormat="1" ht="19.899999999999999" customHeight="1">
      <c r="B113" s="127"/>
      <c r="D113" s="128" t="s">
        <v>107</v>
      </c>
      <c r="E113" s="129"/>
      <c r="F113" s="129"/>
      <c r="G113" s="129"/>
      <c r="H113" s="129"/>
      <c r="I113" s="130"/>
      <c r="J113" s="131">
        <f>J405</f>
        <v>0</v>
      </c>
      <c r="L113" s="127"/>
    </row>
    <row r="114" spans="1:31" s="10" customFormat="1" ht="19.899999999999999" customHeight="1">
      <c r="B114" s="127"/>
      <c r="D114" s="128" t="s">
        <v>108</v>
      </c>
      <c r="E114" s="129"/>
      <c r="F114" s="129"/>
      <c r="G114" s="129"/>
      <c r="H114" s="129"/>
      <c r="I114" s="130"/>
      <c r="J114" s="131">
        <f>J412</f>
        <v>0</v>
      </c>
      <c r="L114" s="127"/>
    </row>
    <row r="115" spans="1:31" s="10" customFormat="1" ht="19.899999999999999" customHeight="1">
      <c r="B115" s="127"/>
      <c r="D115" s="128" t="s">
        <v>109</v>
      </c>
      <c r="E115" s="129"/>
      <c r="F115" s="129"/>
      <c r="G115" s="129"/>
      <c r="H115" s="129"/>
      <c r="I115" s="130"/>
      <c r="J115" s="131">
        <f>J420</f>
        <v>0</v>
      </c>
      <c r="L115" s="127"/>
    </row>
    <row r="116" spans="1:31" s="10" customFormat="1" ht="19.899999999999999" customHeight="1">
      <c r="B116" s="127"/>
      <c r="D116" s="128" t="s">
        <v>110</v>
      </c>
      <c r="E116" s="129"/>
      <c r="F116" s="129"/>
      <c r="G116" s="129"/>
      <c r="H116" s="129"/>
      <c r="I116" s="130"/>
      <c r="J116" s="131">
        <f>J429</f>
        <v>0</v>
      </c>
      <c r="L116" s="127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9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116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5" customHeight="1">
      <c r="A122" s="32"/>
      <c r="B122" s="49"/>
      <c r="C122" s="50"/>
      <c r="D122" s="50"/>
      <c r="E122" s="50"/>
      <c r="F122" s="50"/>
      <c r="G122" s="50"/>
      <c r="H122" s="50"/>
      <c r="I122" s="117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5" customHeight="1">
      <c r="A123" s="32"/>
      <c r="B123" s="33"/>
      <c r="C123" s="21" t="s">
        <v>111</v>
      </c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9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9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4.45" customHeight="1">
      <c r="A126" s="32"/>
      <c r="B126" s="33"/>
      <c r="C126" s="32"/>
      <c r="D126" s="32"/>
      <c r="E126" s="252" t="str">
        <f>E7</f>
        <v>Benešov - ČOV - oprava zděné TS</v>
      </c>
      <c r="F126" s="253"/>
      <c r="G126" s="253"/>
      <c r="H126" s="253"/>
      <c r="I126" s="9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84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4.45" customHeight="1">
      <c r="A128" s="32"/>
      <c r="B128" s="33"/>
      <c r="C128" s="32"/>
      <c r="D128" s="32"/>
      <c r="E128" s="232" t="str">
        <f>E9</f>
        <v>01 - Oprava zděné TS-PD - stavební část</v>
      </c>
      <c r="F128" s="251"/>
      <c r="G128" s="251"/>
      <c r="H128" s="251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19</v>
      </c>
      <c r="D130" s="32"/>
      <c r="E130" s="32"/>
      <c r="F130" s="25" t="str">
        <f>F12</f>
        <v xml:space="preserve"> </v>
      </c>
      <c r="G130" s="32"/>
      <c r="H130" s="32"/>
      <c r="I130" s="93" t="s">
        <v>21</v>
      </c>
      <c r="J130" s="55" t="str">
        <f>IF(J12="","",J12)</f>
        <v>7. 8. 2019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2"/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6" customHeight="1">
      <c r="A132" s="32"/>
      <c r="B132" s="33"/>
      <c r="C132" s="27" t="s">
        <v>23</v>
      </c>
      <c r="D132" s="32"/>
      <c r="E132" s="32"/>
      <c r="F132" s="25" t="str">
        <f>E15</f>
        <v xml:space="preserve"> </v>
      </c>
      <c r="G132" s="32"/>
      <c r="H132" s="32"/>
      <c r="I132" s="93" t="s">
        <v>28</v>
      </c>
      <c r="J132" s="30" t="str">
        <f>E21</f>
        <v xml:space="preserve"> 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6" customHeight="1">
      <c r="A133" s="32"/>
      <c r="B133" s="33"/>
      <c r="C133" s="27" t="s">
        <v>26</v>
      </c>
      <c r="D133" s="32"/>
      <c r="E133" s="32"/>
      <c r="F133" s="25" t="str">
        <f>IF(E18="","",E18)</f>
        <v>Vyplň údaj</v>
      </c>
      <c r="G133" s="32"/>
      <c r="H133" s="32"/>
      <c r="I133" s="93" t="s">
        <v>30</v>
      </c>
      <c r="J133" s="30" t="str">
        <f>E24</f>
        <v xml:space="preserve"> 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3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>
      <c r="A135" s="132"/>
      <c r="B135" s="133"/>
      <c r="C135" s="134" t="s">
        <v>112</v>
      </c>
      <c r="D135" s="135" t="s">
        <v>57</v>
      </c>
      <c r="E135" s="135" t="s">
        <v>53</v>
      </c>
      <c r="F135" s="135" t="s">
        <v>54</v>
      </c>
      <c r="G135" s="135" t="s">
        <v>113</v>
      </c>
      <c r="H135" s="135" t="s">
        <v>114</v>
      </c>
      <c r="I135" s="136" t="s">
        <v>115</v>
      </c>
      <c r="J135" s="137" t="s">
        <v>88</v>
      </c>
      <c r="K135" s="138" t="s">
        <v>116</v>
      </c>
      <c r="L135" s="139"/>
      <c r="M135" s="62" t="s">
        <v>1</v>
      </c>
      <c r="N135" s="63" t="s">
        <v>36</v>
      </c>
      <c r="O135" s="63" t="s">
        <v>117</v>
      </c>
      <c r="P135" s="63" t="s">
        <v>118</v>
      </c>
      <c r="Q135" s="63" t="s">
        <v>119</v>
      </c>
      <c r="R135" s="63" t="s">
        <v>120</v>
      </c>
      <c r="S135" s="63" t="s">
        <v>121</v>
      </c>
      <c r="T135" s="64" t="s">
        <v>122</v>
      </c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</row>
    <row r="136" spans="1:65" s="2" customFormat="1" ht="22.9" customHeight="1">
      <c r="A136" s="32"/>
      <c r="B136" s="33"/>
      <c r="C136" s="69" t="s">
        <v>123</v>
      </c>
      <c r="D136" s="32"/>
      <c r="E136" s="32"/>
      <c r="F136" s="32"/>
      <c r="G136" s="32"/>
      <c r="H136" s="32"/>
      <c r="I136" s="92"/>
      <c r="J136" s="140">
        <f>BK136</f>
        <v>0</v>
      </c>
      <c r="K136" s="32"/>
      <c r="L136" s="33"/>
      <c r="M136" s="65"/>
      <c r="N136" s="56"/>
      <c r="O136" s="66"/>
      <c r="P136" s="141">
        <f>P137+P321</f>
        <v>0</v>
      </c>
      <c r="Q136" s="66"/>
      <c r="R136" s="141">
        <f>R137+R321</f>
        <v>39.510404609999995</v>
      </c>
      <c r="S136" s="66"/>
      <c r="T136" s="142">
        <f>T137+T321</f>
        <v>35.645310679999994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71</v>
      </c>
      <c r="AU136" s="17" t="s">
        <v>90</v>
      </c>
      <c r="BK136" s="143">
        <f>BK137+BK321</f>
        <v>0</v>
      </c>
    </row>
    <row r="137" spans="1:65" s="12" customFormat="1" ht="25.9" customHeight="1">
      <c r="B137" s="144"/>
      <c r="D137" s="145" t="s">
        <v>71</v>
      </c>
      <c r="E137" s="146" t="s">
        <v>124</v>
      </c>
      <c r="F137" s="146" t="s">
        <v>125</v>
      </c>
      <c r="I137" s="147"/>
      <c r="J137" s="148">
        <f>BK137</f>
        <v>0</v>
      </c>
      <c r="L137" s="144"/>
      <c r="M137" s="149"/>
      <c r="N137" s="150"/>
      <c r="O137" s="150"/>
      <c r="P137" s="151">
        <f>P138+P168+P174+P183+P222+P261+P264+P311+P319</f>
        <v>0</v>
      </c>
      <c r="Q137" s="150"/>
      <c r="R137" s="151">
        <f>R138+R168+R174+R183+R222+R261+R264+R311+R319</f>
        <v>35.962035829999998</v>
      </c>
      <c r="S137" s="150"/>
      <c r="T137" s="152">
        <f>T138+T168+T174+T183+T222+T261+T264+T311+T319</f>
        <v>33.674816999999997</v>
      </c>
      <c r="AR137" s="145" t="s">
        <v>80</v>
      </c>
      <c r="AT137" s="153" t="s">
        <v>71</v>
      </c>
      <c r="AU137" s="153" t="s">
        <v>72</v>
      </c>
      <c r="AY137" s="145" t="s">
        <v>126</v>
      </c>
      <c r="BK137" s="154">
        <f>BK138+BK168+BK174+BK183+BK222+BK261+BK264+BK311+BK319</f>
        <v>0</v>
      </c>
    </row>
    <row r="138" spans="1:65" s="12" customFormat="1" ht="22.9" customHeight="1">
      <c r="B138" s="144"/>
      <c r="D138" s="145" t="s">
        <v>71</v>
      </c>
      <c r="E138" s="155" t="s">
        <v>80</v>
      </c>
      <c r="F138" s="155" t="s">
        <v>127</v>
      </c>
      <c r="I138" s="147"/>
      <c r="J138" s="156">
        <f>BK138</f>
        <v>0</v>
      </c>
      <c r="L138" s="144"/>
      <c r="M138" s="149"/>
      <c r="N138" s="150"/>
      <c r="O138" s="150"/>
      <c r="P138" s="151">
        <f>SUM(P139:P167)</f>
        <v>0</v>
      </c>
      <c r="Q138" s="150"/>
      <c r="R138" s="151">
        <f>SUM(R139:R167)</f>
        <v>0</v>
      </c>
      <c r="S138" s="150"/>
      <c r="T138" s="152">
        <f>SUM(T139:T167)</f>
        <v>2.9298750000000005</v>
      </c>
      <c r="AR138" s="145" t="s">
        <v>80</v>
      </c>
      <c r="AT138" s="153" t="s">
        <v>71</v>
      </c>
      <c r="AU138" s="153" t="s">
        <v>80</v>
      </c>
      <c r="AY138" s="145" t="s">
        <v>126</v>
      </c>
      <c r="BK138" s="154">
        <f>SUM(BK139:BK167)</f>
        <v>0</v>
      </c>
    </row>
    <row r="139" spans="1:65" s="2" customFormat="1" ht="21.6" customHeight="1">
      <c r="A139" s="32"/>
      <c r="B139" s="157"/>
      <c r="C139" s="158" t="s">
        <v>80</v>
      </c>
      <c r="D139" s="158" t="s">
        <v>128</v>
      </c>
      <c r="E139" s="159" t="s">
        <v>129</v>
      </c>
      <c r="F139" s="160" t="s">
        <v>130</v>
      </c>
      <c r="G139" s="161" t="s">
        <v>131</v>
      </c>
      <c r="H139" s="162">
        <v>9.0150000000000006</v>
      </c>
      <c r="I139" s="163"/>
      <c r="J139" s="164">
        <f>ROUND(I139*H139,2)</f>
        <v>0</v>
      </c>
      <c r="K139" s="165"/>
      <c r="L139" s="33"/>
      <c r="M139" s="166" t="s">
        <v>1</v>
      </c>
      <c r="N139" s="167" t="s">
        <v>37</v>
      </c>
      <c r="O139" s="58"/>
      <c r="P139" s="168">
        <f>O139*H139</f>
        <v>0</v>
      </c>
      <c r="Q139" s="168">
        <v>0</v>
      </c>
      <c r="R139" s="168">
        <f>Q139*H139</f>
        <v>0</v>
      </c>
      <c r="S139" s="168">
        <v>0.32500000000000001</v>
      </c>
      <c r="T139" s="169">
        <f>S139*H139</f>
        <v>2.9298750000000005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0" t="s">
        <v>132</v>
      </c>
      <c r="AT139" s="170" t="s">
        <v>128</v>
      </c>
      <c r="AU139" s="170" t="s">
        <v>82</v>
      </c>
      <c r="AY139" s="17" t="s">
        <v>126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17" t="s">
        <v>80</v>
      </c>
      <c r="BK139" s="171">
        <f>ROUND(I139*H139,2)</f>
        <v>0</v>
      </c>
      <c r="BL139" s="17" t="s">
        <v>132</v>
      </c>
      <c r="BM139" s="170" t="s">
        <v>133</v>
      </c>
    </row>
    <row r="140" spans="1:65" s="13" customFormat="1">
      <c r="B140" s="172"/>
      <c r="D140" s="173" t="s">
        <v>134</v>
      </c>
      <c r="E140" s="174" t="s">
        <v>1</v>
      </c>
      <c r="F140" s="175" t="s">
        <v>135</v>
      </c>
      <c r="H140" s="176">
        <v>9.0150000000000006</v>
      </c>
      <c r="I140" s="177"/>
      <c r="L140" s="172"/>
      <c r="M140" s="178"/>
      <c r="N140" s="179"/>
      <c r="O140" s="179"/>
      <c r="P140" s="179"/>
      <c r="Q140" s="179"/>
      <c r="R140" s="179"/>
      <c r="S140" s="179"/>
      <c r="T140" s="180"/>
      <c r="AT140" s="174" t="s">
        <v>134</v>
      </c>
      <c r="AU140" s="174" t="s">
        <v>82</v>
      </c>
      <c r="AV140" s="13" t="s">
        <v>82</v>
      </c>
      <c r="AW140" s="13" t="s">
        <v>29</v>
      </c>
      <c r="AX140" s="13" t="s">
        <v>80</v>
      </c>
      <c r="AY140" s="174" t="s">
        <v>126</v>
      </c>
    </row>
    <row r="141" spans="1:65" s="2" customFormat="1" ht="21.6" customHeight="1">
      <c r="A141" s="32"/>
      <c r="B141" s="157"/>
      <c r="C141" s="158" t="s">
        <v>82</v>
      </c>
      <c r="D141" s="158" t="s">
        <v>128</v>
      </c>
      <c r="E141" s="159" t="s">
        <v>136</v>
      </c>
      <c r="F141" s="160" t="s">
        <v>137</v>
      </c>
      <c r="G141" s="161" t="s">
        <v>138</v>
      </c>
      <c r="H141" s="162">
        <v>32.771000000000001</v>
      </c>
      <c r="I141" s="163"/>
      <c r="J141" s="164">
        <f>ROUND(I141*H141,2)</f>
        <v>0</v>
      </c>
      <c r="K141" s="165"/>
      <c r="L141" s="33"/>
      <c r="M141" s="166" t="s">
        <v>1</v>
      </c>
      <c r="N141" s="167" t="s">
        <v>37</v>
      </c>
      <c r="O141" s="58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0" t="s">
        <v>132</v>
      </c>
      <c r="AT141" s="170" t="s">
        <v>128</v>
      </c>
      <c r="AU141" s="170" t="s">
        <v>82</v>
      </c>
      <c r="AY141" s="17" t="s">
        <v>126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7" t="s">
        <v>80</v>
      </c>
      <c r="BK141" s="171">
        <f>ROUND(I141*H141,2)</f>
        <v>0</v>
      </c>
      <c r="BL141" s="17" t="s">
        <v>132</v>
      </c>
      <c r="BM141" s="170" t="s">
        <v>139</v>
      </c>
    </row>
    <row r="142" spans="1:65" s="14" customFormat="1">
      <c r="B142" s="181"/>
      <c r="D142" s="173" t="s">
        <v>134</v>
      </c>
      <c r="E142" s="182" t="s">
        <v>1</v>
      </c>
      <c r="F142" s="183" t="s">
        <v>140</v>
      </c>
      <c r="H142" s="182" t="s">
        <v>1</v>
      </c>
      <c r="I142" s="184"/>
      <c r="L142" s="181"/>
      <c r="M142" s="185"/>
      <c r="N142" s="186"/>
      <c r="O142" s="186"/>
      <c r="P142" s="186"/>
      <c r="Q142" s="186"/>
      <c r="R142" s="186"/>
      <c r="S142" s="186"/>
      <c r="T142" s="187"/>
      <c r="AT142" s="182" t="s">
        <v>134</v>
      </c>
      <c r="AU142" s="182" t="s">
        <v>82</v>
      </c>
      <c r="AV142" s="14" t="s">
        <v>80</v>
      </c>
      <c r="AW142" s="14" t="s">
        <v>29</v>
      </c>
      <c r="AX142" s="14" t="s">
        <v>72</v>
      </c>
      <c r="AY142" s="182" t="s">
        <v>126</v>
      </c>
    </row>
    <row r="143" spans="1:65" s="13" customFormat="1">
      <c r="B143" s="172"/>
      <c r="D143" s="173" t="s">
        <v>134</v>
      </c>
      <c r="E143" s="174" t="s">
        <v>1</v>
      </c>
      <c r="F143" s="175" t="s">
        <v>141</v>
      </c>
      <c r="H143" s="176">
        <v>19.763000000000002</v>
      </c>
      <c r="I143" s="177"/>
      <c r="L143" s="172"/>
      <c r="M143" s="178"/>
      <c r="N143" s="179"/>
      <c r="O143" s="179"/>
      <c r="P143" s="179"/>
      <c r="Q143" s="179"/>
      <c r="R143" s="179"/>
      <c r="S143" s="179"/>
      <c r="T143" s="180"/>
      <c r="AT143" s="174" t="s">
        <v>134</v>
      </c>
      <c r="AU143" s="174" t="s">
        <v>82</v>
      </c>
      <c r="AV143" s="13" t="s">
        <v>82</v>
      </c>
      <c r="AW143" s="13" t="s">
        <v>29</v>
      </c>
      <c r="AX143" s="13" t="s">
        <v>72</v>
      </c>
      <c r="AY143" s="174" t="s">
        <v>126</v>
      </c>
    </row>
    <row r="144" spans="1:65" s="13" customFormat="1">
      <c r="B144" s="172"/>
      <c r="D144" s="173" t="s">
        <v>134</v>
      </c>
      <c r="E144" s="174" t="s">
        <v>1</v>
      </c>
      <c r="F144" s="175" t="s">
        <v>142</v>
      </c>
      <c r="H144" s="176">
        <v>2.3039999999999998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134</v>
      </c>
      <c r="AU144" s="174" t="s">
        <v>82</v>
      </c>
      <c r="AV144" s="13" t="s">
        <v>82</v>
      </c>
      <c r="AW144" s="13" t="s">
        <v>29</v>
      </c>
      <c r="AX144" s="13" t="s">
        <v>72</v>
      </c>
      <c r="AY144" s="174" t="s">
        <v>126</v>
      </c>
    </row>
    <row r="145" spans="1:65" s="13" customFormat="1">
      <c r="B145" s="172"/>
      <c r="D145" s="173" t="s">
        <v>134</v>
      </c>
      <c r="E145" s="174" t="s">
        <v>1</v>
      </c>
      <c r="F145" s="175" t="s">
        <v>143</v>
      </c>
      <c r="H145" s="176">
        <v>9.7319999999999993</v>
      </c>
      <c r="I145" s="177"/>
      <c r="L145" s="172"/>
      <c r="M145" s="178"/>
      <c r="N145" s="179"/>
      <c r="O145" s="179"/>
      <c r="P145" s="179"/>
      <c r="Q145" s="179"/>
      <c r="R145" s="179"/>
      <c r="S145" s="179"/>
      <c r="T145" s="180"/>
      <c r="AT145" s="174" t="s">
        <v>134</v>
      </c>
      <c r="AU145" s="174" t="s">
        <v>82</v>
      </c>
      <c r="AV145" s="13" t="s">
        <v>82</v>
      </c>
      <c r="AW145" s="13" t="s">
        <v>29</v>
      </c>
      <c r="AX145" s="13" t="s">
        <v>72</v>
      </c>
      <c r="AY145" s="174" t="s">
        <v>126</v>
      </c>
    </row>
    <row r="146" spans="1:65" s="14" customFormat="1">
      <c r="B146" s="181"/>
      <c r="D146" s="173" t="s">
        <v>134</v>
      </c>
      <c r="E146" s="182" t="s">
        <v>1</v>
      </c>
      <c r="F146" s="183" t="s">
        <v>144</v>
      </c>
      <c r="H146" s="182" t="s">
        <v>1</v>
      </c>
      <c r="I146" s="184"/>
      <c r="L146" s="181"/>
      <c r="M146" s="185"/>
      <c r="N146" s="186"/>
      <c r="O146" s="186"/>
      <c r="P146" s="186"/>
      <c r="Q146" s="186"/>
      <c r="R146" s="186"/>
      <c r="S146" s="186"/>
      <c r="T146" s="187"/>
      <c r="AT146" s="182" t="s">
        <v>134</v>
      </c>
      <c r="AU146" s="182" t="s">
        <v>82</v>
      </c>
      <c r="AV146" s="14" t="s">
        <v>80</v>
      </c>
      <c r="AW146" s="14" t="s">
        <v>29</v>
      </c>
      <c r="AX146" s="14" t="s">
        <v>72</v>
      </c>
      <c r="AY146" s="182" t="s">
        <v>126</v>
      </c>
    </row>
    <row r="147" spans="1:65" s="13" customFormat="1">
      <c r="B147" s="172"/>
      <c r="D147" s="173" t="s">
        <v>134</v>
      </c>
      <c r="E147" s="174" t="s">
        <v>1</v>
      </c>
      <c r="F147" s="175" t="s">
        <v>145</v>
      </c>
      <c r="H147" s="176">
        <v>0.97199999999999998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134</v>
      </c>
      <c r="AU147" s="174" t="s">
        <v>82</v>
      </c>
      <c r="AV147" s="13" t="s">
        <v>82</v>
      </c>
      <c r="AW147" s="13" t="s">
        <v>29</v>
      </c>
      <c r="AX147" s="13" t="s">
        <v>72</v>
      </c>
      <c r="AY147" s="174" t="s">
        <v>126</v>
      </c>
    </row>
    <row r="148" spans="1:65" s="15" customFormat="1">
      <c r="B148" s="188"/>
      <c r="D148" s="173" t="s">
        <v>134</v>
      </c>
      <c r="E148" s="189" t="s">
        <v>1</v>
      </c>
      <c r="F148" s="190" t="s">
        <v>146</v>
      </c>
      <c r="H148" s="191">
        <v>32.771000000000001</v>
      </c>
      <c r="I148" s="192"/>
      <c r="L148" s="188"/>
      <c r="M148" s="193"/>
      <c r="N148" s="194"/>
      <c r="O148" s="194"/>
      <c r="P148" s="194"/>
      <c r="Q148" s="194"/>
      <c r="R148" s="194"/>
      <c r="S148" s="194"/>
      <c r="T148" s="195"/>
      <c r="AT148" s="189" t="s">
        <v>134</v>
      </c>
      <c r="AU148" s="189" t="s">
        <v>82</v>
      </c>
      <c r="AV148" s="15" t="s">
        <v>132</v>
      </c>
      <c r="AW148" s="15" t="s">
        <v>29</v>
      </c>
      <c r="AX148" s="15" t="s">
        <v>80</v>
      </c>
      <c r="AY148" s="189" t="s">
        <v>126</v>
      </c>
    </row>
    <row r="149" spans="1:65" s="2" customFormat="1" ht="21.6" customHeight="1">
      <c r="A149" s="32"/>
      <c r="B149" s="157"/>
      <c r="C149" s="158" t="s">
        <v>147</v>
      </c>
      <c r="D149" s="158" t="s">
        <v>128</v>
      </c>
      <c r="E149" s="159" t="s">
        <v>148</v>
      </c>
      <c r="F149" s="160" t="s">
        <v>149</v>
      </c>
      <c r="G149" s="161" t="s">
        <v>138</v>
      </c>
      <c r="H149" s="162">
        <v>7.7460000000000004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37</v>
      </c>
      <c r="O149" s="58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132</v>
      </c>
      <c r="AT149" s="170" t="s">
        <v>128</v>
      </c>
      <c r="AU149" s="170" t="s">
        <v>82</v>
      </c>
      <c r="AY149" s="17" t="s">
        <v>126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80</v>
      </c>
      <c r="BK149" s="171">
        <f>ROUND(I149*H149,2)</f>
        <v>0</v>
      </c>
      <c r="BL149" s="17" t="s">
        <v>132</v>
      </c>
      <c r="BM149" s="170" t="s">
        <v>150</v>
      </c>
    </row>
    <row r="150" spans="1:65" s="13" customFormat="1">
      <c r="B150" s="172"/>
      <c r="D150" s="173" t="s">
        <v>134</v>
      </c>
      <c r="E150" s="174" t="s">
        <v>1</v>
      </c>
      <c r="F150" s="175" t="s">
        <v>151</v>
      </c>
      <c r="H150" s="176">
        <v>32.771000000000001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134</v>
      </c>
      <c r="AU150" s="174" t="s">
        <v>82</v>
      </c>
      <c r="AV150" s="13" t="s">
        <v>82</v>
      </c>
      <c r="AW150" s="13" t="s">
        <v>29</v>
      </c>
      <c r="AX150" s="13" t="s">
        <v>72</v>
      </c>
      <c r="AY150" s="174" t="s">
        <v>126</v>
      </c>
    </row>
    <row r="151" spans="1:65" s="13" customFormat="1">
      <c r="B151" s="172"/>
      <c r="D151" s="173" t="s">
        <v>134</v>
      </c>
      <c r="E151" s="174" t="s">
        <v>1</v>
      </c>
      <c r="F151" s="175" t="s">
        <v>152</v>
      </c>
      <c r="H151" s="176">
        <v>-25.024999999999999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134</v>
      </c>
      <c r="AU151" s="174" t="s">
        <v>82</v>
      </c>
      <c r="AV151" s="13" t="s">
        <v>82</v>
      </c>
      <c r="AW151" s="13" t="s">
        <v>29</v>
      </c>
      <c r="AX151" s="13" t="s">
        <v>72</v>
      </c>
      <c r="AY151" s="174" t="s">
        <v>126</v>
      </c>
    </row>
    <row r="152" spans="1:65" s="15" customFormat="1">
      <c r="B152" s="188"/>
      <c r="D152" s="173" t="s">
        <v>134</v>
      </c>
      <c r="E152" s="189" t="s">
        <v>1</v>
      </c>
      <c r="F152" s="190" t="s">
        <v>146</v>
      </c>
      <c r="H152" s="191">
        <v>7.7460000000000022</v>
      </c>
      <c r="I152" s="192"/>
      <c r="L152" s="188"/>
      <c r="M152" s="193"/>
      <c r="N152" s="194"/>
      <c r="O152" s="194"/>
      <c r="P152" s="194"/>
      <c r="Q152" s="194"/>
      <c r="R152" s="194"/>
      <c r="S152" s="194"/>
      <c r="T152" s="195"/>
      <c r="AT152" s="189" t="s">
        <v>134</v>
      </c>
      <c r="AU152" s="189" t="s">
        <v>82</v>
      </c>
      <c r="AV152" s="15" t="s">
        <v>132</v>
      </c>
      <c r="AW152" s="15" t="s">
        <v>29</v>
      </c>
      <c r="AX152" s="15" t="s">
        <v>80</v>
      </c>
      <c r="AY152" s="189" t="s">
        <v>126</v>
      </c>
    </row>
    <row r="153" spans="1:65" s="2" customFormat="1" ht="32.450000000000003" customHeight="1">
      <c r="A153" s="32"/>
      <c r="B153" s="157"/>
      <c r="C153" s="158" t="s">
        <v>132</v>
      </c>
      <c r="D153" s="158" t="s">
        <v>128</v>
      </c>
      <c r="E153" s="159" t="s">
        <v>153</v>
      </c>
      <c r="F153" s="160" t="s">
        <v>154</v>
      </c>
      <c r="G153" s="161" t="s">
        <v>138</v>
      </c>
      <c r="H153" s="162">
        <v>30.984000000000002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37</v>
      </c>
      <c r="O153" s="58"/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132</v>
      </c>
      <c r="AT153" s="170" t="s">
        <v>128</v>
      </c>
      <c r="AU153" s="170" t="s">
        <v>82</v>
      </c>
      <c r="AY153" s="17" t="s">
        <v>126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80</v>
      </c>
      <c r="BK153" s="171">
        <f>ROUND(I153*H153,2)</f>
        <v>0</v>
      </c>
      <c r="BL153" s="17" t="s">
        <v>132</v>
      </c>
      <c r="BM153" s="170" t="s">
        <v>155</v>
      </c>
    </row>
    <row r="154" spans="1:65" s="13" customFormat="1">
      <c r="B154" s="172"/>
      <c r="D154" s="173" t="s">
        <v>134</v>
      </c>
      <c r="E154" s="174" t="s">
        <v>1</v>
      </c>
      <c r="F154" s="175" t="s">
        <v>156</v>
      </c>
      <c r="H154" s="176">
        <v>30.984000000000002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134</v>
      </c>
      <c r="AU154" s="174" t="s">
        <v>82</v>
      </c>
      <c r="AV154" s="13" t="s">
        <v>82</v>
      </c>
      <c r="AW154" s="13" t="s">
        <v>29</v>
      </c>
      <c r="AX154" s="13" t="s">
        <v>80</v>
      </c>
      <c r="AY154" s="174" t="s">
        <v>126</v>
      </c>
    </row>
    <row r="155" spans="1:65" s="2" customFormat="1" ht="21.6" customHeight="1">
      <c r="A155" s="32"/>
      <c r="B155" s="157"/>
      <c r="C155" s="158" t="s">
        <v>157</v>
      </c>
      <c r="D155" s="158" t="s">
        <v>128</v>
      </c>
      <c r="E155" s="159" t="s">
        <v>158</v>
      </c>
      <c r="F155" s="160" t="s">
        <v>159</v>
      </c>
      <c r="G155" s="161" t="s">
        <v>138</v>
      </c>
      <c r="H155" s="162">
        <v>7.7460000000000004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37</v>
      </c>
      <c r="O155" s="58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132</v>
      </c>
      <c r="AT155" s="170" t="s">
        <v>128</v>
      </c>
      <c r="AU155" s="170" t="s">
        <v>82</v>
      </c>
      <c r="AY155" s="17" t="s">
        <v>126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80</v>
      </c>
      <c r="BK155" s="171">
        <f>ROUND(I155*H155,2)</f>
        <v>0</v>
      </c>
      <c r="BL155" s="17" t="s">
        <v>132</v>
      </c>
      <c r="BM155" s="170" t="s">
        <v>160</v>
      </c>
    </row>
    <row r="156" spans="1:65" s="2" customFormat="1" ht="32.450000000000003" customHeight="1">
      <c r="A156" s="32"/>
      <c r="B156" s="157"/>
      <c r="C156" s="158" t="s">
        <v>161</v>
      </c>
      <c r="D156" s="158" t="s">
        <v>128</v>
      </c>
      <c r="E156" s="159" t="s">
        <v>162</v>
      </c>
      <c r="F156" s="160" t="s">
        <v>163</v>
      </c>
      <c r="G156" s="161" t="s">
        <v>138</v>
      </c>
      <c r="H156" s="162">
        <v>77.459999999999994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37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132</v>
      </c>
      <c r="AT156" s="170" t="s">
        <v>128</v>
      </c>
      <c r="AU156" s="170" t="s">
        <v>82</v>
      </c>
      <c r="AY156" s="17" t="s">
        <v>126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80</v>
      </c>
      <c r="BK156" s="171">
        <f>ROUND(I156*H156,2)</f>
        <v>0</v>
      </c>
      <c r="BL156" s="17" t="s">
        <v>132</v>
      </c>
      <c r="BM156" s="170" t="s">
        <v>164</v>
      </c>
    </row>
    <row r="157" spans="1:65" s="13" customFormat="1">
      <c r="B157" s="172"/>
      <c r="D157" s="173" t="s">
        <v>134</v>
      </c>
      <c r="E157" s="174" t="s">
        <v>1</v>
      </c>
      <c r="F157" s="175" t="s">
        <v>165</v>
      </c>
      <c r="H157" s="176">
        <v>77.459999999999994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134</v>
      </c>
      <c r="AU157" s="174" t="s">
        <v>82</v>
      </c>
      <c r="AV157" s="13" t="s">
        <v>82</v>
      </c>
      <c r="AW157" s="13" t="s">
        <v>29</v>
      </c>
      <c r="AX157" s="13" t="s">
        <v>80</v>
      </c>
      <c r="AY157" s="174" t="s">
        <v>126</v>
      </c>
    </row>
    <row r="158" spans="1:65" s="2" customFormat="1" ht="21.6" customHeight="1">
      <c r="A158" s="32"/>
      <c r="B158" s="157"/>
      <c r="C158" s="158" t="s">
        <v>166</v>
      </c>
      <c r="D158" s="158" t="s">
        <v>128</v>
      </c>
      <c r="E158" s="159" t="s">
        <v>167</v>
      </c>
      <c r="F158" s="160" t="s">
        <v>168</v>
      </c>
      <c r="G158" s="161" t="s">
        <v>169</v>
      </c>
      <c r="H158" s="162">
        <v>15.492000000000001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37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132</v>
      </c>
      <c r="AT158" s="170" t="s">
        <v>128</v>
      </c>
      <c r="AU158" s="170" t="s">
        <v>82</v>
      </c>
      <c r="AY158" s="17" t="s">
        <v>126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80</v>
      </c>
      <c r="BK158" s="171">
        <f>ROUND(I158*H158,2)</f>
        <v>0</v>
      </c>
      <c r="BL158" s="17" t="s">
        <v>132</v>
      </c>
      <c r="BM158" s="170" t="s">
        <v>170</v>
      </c>
    </row>
    <row r="159" spans="1:65" s="13" customFormat="1">
      <c r="B159" s="172"/>
      <c r="D159" s="173" t="s">
        <v>134</v>
      </c>
      <c r="E159" s="174" t="s">
        <v>1</v>
      </c>
      <c r="F159" s="175" t="s">
        <v>171</v>
      </c>
      <c r="H159" s="176">
        <v>15.492000000000001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134</v>
      </c>
      <c r="AU159" s="174" t="s">
        <v>82</v>
      </c>
      <c r="AV159" s="13" t="s">
        <v>82</v>
      </c>
      <c r="AW159" s="13" t="s">
        <v>29</v>
      </c>
      <c r="AX159" s="13" t="s">
        <v>80</v>
      </c>
      <c r="AY159" s="174" t="s">
        <v>126</v>
      </c>
    </row>
    <row r="160" spans="1:65" s="2" customFormat="1" ht="32.450000000000003" customHeight="1">
      <c r="A160" s="32"/>
      <c r="B160" s="157"/>
      <c r="C160" s="158" t="s">
        <v>172</v>
      </c>
      <c r="D160" s="158" t="s">
        <v>128</v>
      </c>
      <c r="E160" s="159" t="s">
        <v>173</v>
      </c>
      <c r="F160" s="160" t="s">
        <v>174</v>
      </c>
      <c r="G160" s="161" t="s">
        <v>138</v>
      </c>
      <c r="H160" s="162">
        <v>25.024999999999999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37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132</v>
      </c>
      <c r="AT160" s="170" t="s">
        <v>128</v>
      </c>
      <c r="AU160" s="170" t="s">
        <v>82</v>
      </c>
      <c r="AY160" s="17" t="s">
        <v>126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80</v>
      </c>
      <c r="BK160" s="171">
        <f>ROUND(I160*H160,2)</f>
        <v>0</v>
      </c>
      <c r="BL160" s="17" t="s">
        <v>132</v>
      </c>
      <c r="BM160" s="170" t="s">
        <v>175</v>
      </c>
    </row>
    <row r="161" spans="1:65" s="14" customFormat="1">
      <c r="B161" s="181"/>
      <c r="D161" s="173" t="s">
        <v>134</v>
      </c>
      <c r="E161" s="182" t="s">
        <v>1</v>
      </c>
      <c r="F161" s="183" t="s">
        <v>140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134</v>
      </c>
      <c r="AU161" s="182" t="s">
        <v>82</v>
      </c>
      <c r="AV161" s="14" t="s">
        <v>80</v>
      </c>
      <c r="AW161" s="14" t="s">
        <v>29</v>
      </c>
      <c r="AX161" s="14" t="s">
        <v>72</v>
      </c>
      <c r="AY161" s="182" t="s">
        <v>126</v>
      </c>
    </row>
    <row r="162" spans="1:65" s="13" customFormat="1">
      <c r="B162" s="172"/>
      <c r="D162" s="173" t="s">
        <v>134</v>
      </c>
      <c r="E162" s="174" t="s">
        <v>1</v>
      </c>
      <c r="F162" s="175" t="s">
        <v>141</v>
      </c>
      <c r="H162" s="176">
        <v>19.763000000000002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134</v>
      </c>
      <c r="AU162" s="174" t="s">
        <v>82</v>
      </c>
      <c r="AV162" s="13" t="s">
        <v>82</v>
      </c>
      <c r="AW162" s="13" t="s">
        <v>29</v>
      </c>
      <c r="AX162" s="13" t="s">
        <v>72</v>
      </c>
      <c r="AY162" s="174" t="s">
        <v>126</v>
      </c>
    </row>
    <row r="163" spans="1:65" s="13" customFormat="1">
      <c r="B163" s="172"/>
      <c r="D163" s="173" t="s">
        <v>134</v>
      </c>
      <c r="E163" s="174" t="s">
        <v>1</v>
      </c>
      <c r="F163" s="175" t="s">
        <v>142</v>
      </c>
      <c r="H163" s="176">
        <v>2.3039999999999998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134</v>
      </c>
      <c r="AU163" s="174" t="s">
        <v>82</v>
      </c>
      <c r="AV163" s="13" t="s">
        <v>82</v>
      </c>
      <c r="AW163" s="13" t="s">
        <v>29</v>
      </c>
      <c r="AX163" s="13" t="s">
        <v>72</v>
      </c>
      <c r="AY163" s="174" t="s">
        <v>126</v>
      </c>
    </row>
    <row r="164" spans="1:65" s="13" customFormat="1">
      <c r="B164" s="172"/>
      <c r="D164" s="173" t="s">
        <v>134</v>
      </c>
      <c r="E164" s="174" t="s">
        <v>1</v>
      </c>
      <c r="F164" s="175" t="s">
        <v>143</v>
      </c>
      <c r="H164" s="176">
        <v>9.7319999999999993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134</v>
      </c>
      <c r="AU164" s="174" t="s">
        <v>82</v>
      </c>
      <c r="AV164" s="13" t="s">
        <v>82</v>
      </c>
      <c r="AW164" s="13" t="s">
        <v>29</v>
      </c>
      <c r="AX164" s="13" t="s">
        <v>72</v>
      </c>
      <c r="AY164" s="174" t="s">
        <v>126</v>
      </c>
    </row>
    <row r="165" spans="1:65" s="13" customFormat="1">
      <c r="B165" s="172"/>
      <c r="D165" s="173" t="s">
        <v>134</v>
      </c>
      <c r="E165" s="174" t="s">
        <v>1</v>
      </c>
      <c r="F165" s="175" t="s">
        <v>176</v>
      </c>
      <c r="H165" s="176">
        <v>-5.827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134</v>
      </c>
      <c r="AU165" s="174" t="s">
        <v>82</v>
      </c>
      <c r="AV165" s="13" t="s">
        <v>82</v>
      </c>
      <c r="AW165" s="13" t="s">
        <v>29</v>
      </c>
      <c r="AX165" s="13" t="s">
        <v>72</v>
      </c>
      <c r="AY165" s="174" t="s">
        <v>126</v>
      </c>
    </row>
    <row r="166" spans="1:65" s="13" customFormat="1" ht="22.5">
      <c r="B166" s="172"/>
      <c r="D166" s="173" t="s">
        <v>134</v>
      </c>
      <c r="E166" s="174" t="s">
        <v>1</v>
      </c>
      <c r="F166" s="175" t="s">
        <v>177</v>
      </c>
      <c r="H166" s="176">
        <v>-0.94699999999999995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134</v>
      </c>
      <c r="AU166" s="174" t="s">
        <v>82</v>
      </c>
      <c r="AV166" s="13" t="s">
        <v>82</v>
      </c>
      <c r="AW166" s="13" t="s">
        <v>29</v>
      </c>
      <c r="AX166" s="13" t="s">
        <v>72</v>
      </c>
      <c r="AY166" s="174" t="s">
        <v>126</v>
      </c>
    </row>
    <row r="167" spans="1:65" s="15" customFormat="1">
      <c r="B167" s="188"/>
      <c r="D167" s="173" t="s">
        <v>134</v>
      </c>
      <c r="E167" s="189" t="s">
        <v>1</v>
      </c>
      <c r="F167" s="190" t="s">
        <v>146</v>
      </c>
      <c r="H167" s="191">
        <v>25.025000000000002</v>
      </c>
      <c r="I167" s="192"/>
      <c r="L167" s="188"/>
      <c r="M167" s="193"/>
      <c r="N167" s="194"/>
      <c r="O167" s="194"/>
      <c r="P167" s="194"/>
      <c r="Q167" s="194"/>
      <c r="R167" s="194"/>
      <c r="S167" s="194"/>
      <c r="T167" s="195"/>
      <c r="AT167" s="189" t="s">
        <v>134</v>
      </c>
      <c r="AU167" s="189" t="s">
        <v>82</v>
      </c>
      <c r="AV167" s="15" t="s">
        <v>132</v>
      </c>
      <c r="AW167" s="15" t="s">
        <v>29</v>
      </c>
      <c r="AX167" s="15" t="s">
        <v>80</v>
      </c>
      <c r="AY167" s="189" t="s">
        <v>126</v>
      </c>
    </row>
    <row r="168" spans="1:65" s="12" customFormat="1" ht="22.9" customHeight="1">
      <c r="B168" s="144"/>
      <c r="D168" s="145" t="s">
        <v>71</v>
      </c>
      <c r="E168" s="155" t="s">
        <v>82</v>
      </c>
      <c r="F168" s="155" t="s">
        <v>178</v>
      </c>
      <c r="I168" s="147"/>
      <c r="J168" s="156">
        <f>BK168</f>
        <v>0</v>
      </c>
      <c r="L168" s="144"/>
      <c r="M168" s="149"/>
      <c r="N168" s="150"/>
      <c r="O168" s="150"/>
      <c r="P168" s="151">
        <f>SUM(P169:P173)</f>
        <v>0</v>
      </c>
      <c r="Q168" s="150"/>
      <c r="R168" s="151">
        <f>SUM(R169:R173)</f>
        <v>2.4392681999999999</v>
      </c>
      <c r="S168" s="150"/>
      <c r="T168" s="152">
        <f>SUM(T169:T173)</f>
        <v>0</v>
      </c>
      <c r="AR168" s="145" t="s">
        <v>80</v>
      </c>
      <c r="AT168" s="153" t="s">
        <v>71</v>
      </c>
      <c r="AU168" s="153" t="s">
        <v>80</v>
      </c>
      <c r="AY168" s="145" t="s">
        <v>126</v>
      </c>
      <c r="BK168" s="154">
        <f>SUM(BK169:BK173)</f>
        <v>0</v>
      </c>
    </row>
    <row r="169" spans="1:65" s="2" customFormat="1" ht="14.45" customHeight="1">
      <c r="A169" s="32"/>
      <c r="B169" s="157"/>
      <c r="C169" s="158" t="s">
        <v>179</v>
      </c>
      <c r="D169" s="158" t="s">
        <v>128</v>
      </c>
      <c r="E169" s="159" t="s">
        <v>180</v>
      </c>
      <c r="F169" s="160" t="s">
        <v>181</v>
      </c>
      <c r="G169" s="161" t="s">
        <v>138</v>
      </c>
      <c r="H169" s="162">
        <v>1.08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37</v>
      </c>
      <c r="O169" s="58"/>
      <c r="P169" s="168">
        <f>O169*H169</f>
        <v>0</v>
      </c>
      <c r="Q169" s="168">
        <v>2.2563399999999998</v>
      </c>
      <c r="R169" s="168">
        <f>Q169*H169</f>
        <v>2.4368471999999999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132</v>
      </c>
      <c r="AT169" s="170" t="s">
        <v>128</v>
      </c>
      <c r="AU169" s="170" t="s">
        <v>82</v>
      </c>
      <c r="AY169" s="17" t="s">
        <v>126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80</v>
      </c>
      <c r="BK169" s="171">
        <f>ROUND(I169*H169,2)</f>
        <v>0</v>
      </c>
      <c r="BL169" s="17" t="s">
        <v>132</v>
      </c>
      <c r="BM169" s="170" t="s">
        <v>182</v>
      </c>
    </row>
    <row r="170" spans="1:65" s="13" customFormat="1">
      <c r="B170" s="172"/>
      <c r="D170" s="173" t="s">
        <v>134</v>
      </c>
      <c r="E170" s="174" t="s">
        <v>1</v>
      </c>
      <c r="F170" s="175" t="s">
        <v>183</v>
      </c>
      <c r="H170" s="176">
        <v>1.08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134</v>
      </c>
      <c r="AU170" s="174" t="s">
        <v>82</v>
      </c>
      <c r="AV170" s="13" t="s">
        <v>82</v>
      </c>
      <c r="AW170" s="13" t="s">
        <v>29</v>
      </c>
      <c r="AX170" s="13" t="s">
        <v>80</v>
      </c>
      <c r="AY170" s="174" t="s">
        <v>126</v>
      </c>
    </row>
    <row r="171" spans="1:65" s="2" customFormat="1" ht="14.45" customHeight="1">
      <c r="A171" s="32"/>
      <c r="B171" s="157"/>
      <c r="C171" s="158" t="s">
        <v>184</v>
      </c>
      <c r="D171" s="158" t="s">
        <v>128</v>
      </c>
      <c r="E171" s="159" t="s">
        <v>185</v>
      </c>
      <c r="F171" s="160" t="s">
        <v>186</v>
      </c>
      <c r="G171" s="161" t="s">
        <v>131</v>
      </c>
      <c r="H171" s="162">
        <v>0.9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37</v>
      </c>
      <c r="O171" s="58"/>
      <c r="P171" s="168">
        <f>O171*H171</f>
        <v>0</v>
      </c>
      <c r="Q171" s="168">
        <v>2.6900000000000001E-3</v>
      </c>
      <c r="R171" s="168">
        <f>Q171*H171</f>
        <v>2.421E-3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132</v>
      </c>
      <c r="AT171" s="170" t="s">
        <v>128</v>
      </c>
      <c r="AU171" s="170" t="s">
        <v>82</v>
      </c>
      <c r="AY171" s="17" t="s">
        <v>126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80</v>
      </c>
      <c r="BK171" s="171">
        <f>ROUND(I171*H171,2)</f>
        <v>0</v>
      </c>
      <c r="BL171" s="17" t="s">
        <v>132</v>
      </c>
      <c r="BM171" s="170" t="s">
        <v>187</v>
      </c>
    </row>
    <row r="172" spans="1:65" s="13" customFormat="1">
      <c r="B172" s="172"/>
      <c r="D172" s="173" t="s">
        <v>134</v>
      </c>
      <c r="E172" s="174" t="s">
        <v>1</v>
      </c>
      <c r="F172" s="175" t="s">
        <v>188</v>
      </c>
      <c r="H172" s="176">
        <v>0.9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134</v>
      </c>
      <c r="AU172" s="174" t="s">
        <v>82</v>
      </c>
      <c r="AV172" s="13" t="s">
        <v>82</v>
      </c>
      <c r="AW172" s="13" t="s">
        <v>29</v>
      </c>
      <c r="AX172" s="13" t="s">
        <v>80</v>
      </c>
      <c r="AY172" s="174" t="s">
        <v>126</v>
      </c>
    </row>
    <row r="173" spans="1:65" s="2" customFormat="1" ht="21.6" customHeight="1">
      <c r="A173" s="32"/>
      <c r="B173" s="157"/>
      <c r="C173" s="158" t="s">
        <v>189</v>
      </c>
      <c r="D173" s="158" t="s">
        <v>128</v>
      </c>
      <c r="E173" s="159" t="s">
        <v>190</v>
      </c>
      <c r="F173" s="160" t="s">
        <v>191</v>
      </c>
      <c r="G173" s="161" t="s">
        <v>131</v>
      </c>
      <c r="H173" s="162">
        <v>0.9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37</v>
      </c>
      <c r="O173" s="58"/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132</v>
      </c>
      <c r="AT173" s="170" t="s">
        <v>128</v>
      </c>
      <c r="AU173" s="170" t="s">
        <v>82</v>
      </c>
      <c r="AY173" s="17" t="s">
        <v>126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80</v>
      </c>
      <c r="BK173" s="171">
        <f>ROUND(I173*H173,2)</f>
        <v>0</v>
      </c>
      <c r="BL173" s="17" t="s">
        <v>132</v>
      </c>
      <c r="BM173" s="170" t="s">
        <v>192</v>
      </c>
    </row>
    <row r="174" spans="1:65" s="12" customFormat="1" ht="22.9" customHeight="1">
      <c r="B174" s="144"/>
      <c r="D174" s="145" t="s">
        <v>71</v>
      </c>
      <c r="E174" s="155" t="s">
        <v>157</v>
      </c>
      <c r="F174" s="155" t="s">
        <v>193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SUM(P175:P182)</f>
        <v>0</v>
      </c>
      <c r="Q174" s="150"/>
      <c r="R174" s="151">
        <f>SUM(R175:R182)</f>
        <v>9.3700802999999997</v>
      </c>
      <c r="S174" s="150"/>
      <c r="T174" s="152">
        <f>SUM(T175:T182)</f>
        <v>0</v>
      </c>
      <c r="AR174" s="145" t="s">
        <v>80</v>
      </c>
      <c r="AT174" s="153" t="s">
        <v>71</v>
      </c>
      <c r="AU174" s="153" t="s">
        <v>80</v>
      </c>
      <c r="AY174" s="145" t="s">
        <v>126</v>
      </c>
      <c r="BK174" s="154">
        <f>SUM(BK175:BK182)</f>
        <v>0</v>
      </c>
    </row>
    <row r="175" spans="1:65" s="2" customFormat="1" ht="14.45" customHeight="1">
      <c r="A175" s="32"/>
      <c r="B175" s="157"/>
      <c r="C175" s="158" t="s">
        <v>194</v>
      </c>
      <c r="D175" s="158" t="s">
        <v>128</v>
      </c>
      <c r="E175" s="159" t="s">
        <v>195</v>
      </c>
      <c r="F175" s="160" t="s">
        <v>196</v>
      </c>
      <c r="G175" s="161" t="s">
        <v>131</v>
      </c>
      <c r="H175" s="162">
        <v>9.4659999999999993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37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132</v>
      </c>
      <c r="AT175" s="170" t="s">
        <v>128</v>
      </c>
      <c r="AU175" s="170" t="s">
        <v>82</v>
      </c>
      <c r="AY175" s="17" t="s">
        <v>126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80</v>
      </c>
      <c r="BK175" s="171">
        <f>ROUND(I175*H175,2)</f>
        <v>0</v>
      </c>
      <c r="BL175" s="17" t="s">
        <v>132</v>
      </c>
      <c r="BM175" s="170" t="s">
        <v>197</v>
      </c>
    </row>
    <row r="176" spans="1:65" s="13" customFormat="1">
      <c r="B176" s="172"/>
      <c r="D176" s="173" t="s">
        <v>134</v>
      </c>
      <c r="E176" s="174" t="s">
        <v>1</v>
      </c>
      <c r="F176" s="175" t="s">
        <v>198</v>
      </c>
      <c r="H176" s="176">
        <v>9.4659999999999993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134</v>
      </c>
      <c r="AU176" s="174" t="s">
        <v>82</v>
      </c>
      <c r="AV176" s="13" t="s">
        <v>82</v>
      </c>
      <c r="AW176" s="13" t="s">
        <v>29</v>
      </c>
      <c r="AX176" s="13" t="s">
        <v>80</v>
      </c>
      <c r="AY176" s="174" t="s">
        <v>126</v>
      </c>
    </row>
    <row r="177" spans="1:65" s="2" customFormat="1" ht="21.6" customHeight="1">
      <c r="A177" s="32"/>
      <c r="B177" s="157"/>
      <c r="C177" s="158" t="s">
        <v>199</v>
      </c>
      <c r="D177" s="158" t="s">
        <v>128</v>
      </c>
      <c r="E177" s="159" t="s">
        <v>200</v>
      </c>
      <c r="F177" s="160" t="s">
        <v>201</v>
      </c>
      <c r="G177" s="161" t="s">
        <v>131</v>
      </c>
      <c r="H177" s="162">
        <v>9.4659999999999993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37</v>
      </c>
      <c r="O177" s="58"/>
      <c r="P177" s="168">
        <f>O177*H177</f>
        <v>0</v>
      </c>
      <c r="Q177" s="168">
        <v>8.4250000000000005E-2</v>
      </c>
      <c r="R177" s="168">
        <f>Q177*H177</f>
        <v>0.79751050000000001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132</v>
      </c>
      <c r="AT177" s="170" t="s">
        <v>128</v>
      </c>
      <c r="AU177" s="170" t="s">
        <v>82</v>
      </c>
      <c r="AY177" s="17" t="s">
        <v>126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80</v>
      </c>
      <c r="BK177" s="171">
        <f>ROUND(I177*H177,2)</f>
        <v>0</v>
      </c>
      <c r="BL177" s="17" t="s">
        <v>132</v>
      </c>
      <c r="BM177" s="170" t="s">
        <v>202</v>
      </c>
    </row>
    <row r="178" spans="1:65" s="13" customFormat="1">
      <c r="B178" s="172"/>
      <c r="D178" s="173" t="s">
        <v>134</v>
      </c>
      <c r="E178" s="174" t="s">
        <v>1</v>
      </c>
      <c r="F178" s="175" t="s">
        <v>203</v>
      </c>
      <c r="H178" s="176">
        <v>9.4659999999999993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134</v>
      </c>
      <c r="AU178" s="174" t="s">
        <v>82</v>
      </c>
      <c r="AV178" s="13" t="s">
        <v>82</v>
      </c>
      <c r="AW178" s="13" t="s">
        <v>29</v>
      </c>
      <c r="AX178" s="13" t="s">
        <v>80</v>
      </c>
      <c r="AY178" s="174" t="s">
        <v>126</v>
      </c>
    </row>
    <row r="179" spans="1:65" s="2" customFormat="1" ht="14.45" customHeight="1">
      <c r="A179" s="32"/>
      <c r="B179" s="157"/>
      <c r="C179" s="196" t="s">
        <v>204</v>
      </c>
      <c r="D179" s="196" t="s">
        <v>205</v>
      </c>
      <c r="E179" s="197" t="s">
        <v>206</v>
      </c>
      <c r="F179" s="198" t="s">
        <v>207</v>
      </c>
      <c r="G179" s="199" t="s">
        <v>131</v>
      </c>
      <c r="H179" s="200">
        <v>9.6549999999999994</v>
      </c>
      <c r="I179" s="201"/>
      <c r="J179" s="202">
        <f>ROUND(I179*H179,2)</f>
        <v>0</v>
      </c>
      <c r="K179" s="203"/>
      <c r="L179" s="204"/>
      <c r="M179" s="205" t="s">
        <v>1</v>
      </c>
      <c r="N179" s="206" t="s">
        <v>37</v>
      </c>
      <c r="O179" s="58"/>
      <c r="P179" s="168">
        <f>O179*H179</f>
        <v>0</v>
      </c>
      <c r="Q179" s="168">
        <v>0.122</v>
      </c>
      <c r="R179" s="168">
        <f>Q179*H179</f>
        <v>1.1779099999999998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172</v>
      </c>
      <c r="AT179" s="170" t="s">
        <v>205</v>
      </c>
      <c r="AU179" s="170" t="s">
        <v>82</v>
      </c>
      <c r="AY179" s="17" t="s">
        <v>126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80</v>
      </c>
      <c r="BK179" s="171">
        <f>ROUND(I179*H179,2)</f>
        <v>0</v>
      </c>
      <c r="BL179" s="17" t="s">
        <v>132</v>
      </c>
      <c r="BM179" s="170" t="s">
        <v>208</v>
      </c>
    </row>
    <row r="180" spans="1:65" s="13" customFormat="1">
      <c r="B180" s="172"/>
      <c r="D180" s="173" t="s">
        <v>134</v>
      </c>
      <c r="E180" s="174" t="s">
        <v>1</v>
      </c>
      <c r="F180" s="175" t="s">
        <v>209</v>
      </c>
      <c r="H180" s="176">
        <v>9.6549999999999994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134</v>
      </c>
      <c r="AU180" s="174" t="s">
        <v>82</v>
      </c>
      <c r="AV180" s="13" t="s">
        <v>82</v>
      </c>
      <c r="AW180" s="13" t="s">
        <v>29</v>
      </c>
      <c r="AX180" s="13" t="s">
        <v>80</v>
      </c>
      <c r="AY180" s="174" t="s">
        <v>126</v>
      </c>
    </row>
    <row r="181" spans="1:65" s="2" customFormat="1" ht="21.6" customHeight="1">
      <c r="A181" s="32"/>
      <c r="B181" s="157"/>
      <c r="C181" s="158" t="s">
        <v>8</v>
      </c>
      <c r="D181" s="158" t="s">
        <v>128</v>
      </c>
      <c r="E181" s="159" t="s">
        <v>210</v>
      </c>
      <c r="F181" s="160" t="s">
        <v>211</v>
      </c>
      <c r="G181" s="161" t="s">
        <v>131</v>
      </c>
      <c r="H181" s="162">
        <v>13.417999999999999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37</v>
      </c>
      <c r="O181" s="58"/>
      <c r="P181" s="168">
        <f>O181*H181</f>
        <v>0</v>
      </c>
      <c r="Q181" s="168">
        <v>0.55110000000000003</v>
      </c>
      <c r="R181" s="168">
        <f>Q181*H181</f>
        <v>7.3946598000000003</v>
      </c>
      <c r="S181" s="168">
        <v>0</v>
      </c>
      <c r="T181" s="16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132</v>
      </c>
      <c r="AT181" s="170" t="s">
        <v>128</v>
      </c>
      <c r="AU181" s="170" t="s">
        <v>82</v>
      </c>
      <c r="AY181" s="17" t="s">
        <v>126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80</v>
      </c>
      <c r="BK181" s="171">
        <f>ROUND(I181*H181,2)</f>
        <v>0</v>
      </c>
      <c r="BL181" s="17" t="s">
        <v>132</v>
      </c>
      <c r="BM181" s="170" t="s">
        <v>212</v>
      </c>
    </row>
    <row r="182" spans="1:65" s="13" customFormat="1">
      <c r="B182" s="172"/>
      <c r="D182" s="173" t="s">
        <v>134</v>
      </c>
      <c r="E182" s="174" t="s">
        <v>1</v>
      </c>
      <c r="F182" s="175" t="s">
        <v>213</v>
      </c>
      <c r="H182" s="176">
        <v>13.417999999999999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134</v>
      </c>
      <c r="AU182" s="174" t="s">
        <v>82</v>
      </c>
      <c r="AV182" s="13" t="s">
        <v>82</v>
      </c>
      <c r="AW182" s="13" t="s">
        <v>29</v>
      </c>
      <c r="AX182" s="13" t="s">
        <v>80</v>
      </c>
      <c r="AY182" s="174" t="s">
        <v>126</v>
      </c>
    </row>
    <row r="183" spans="1:65" s="12" customFormat="1" ht="22.9" customHeight="1">
      <c r="B183" s="144"/>
      <c r="D183" s="145" t="s">
        <v>71</v>
      </c>
      <c r="E183" s="155" t="s">
        <v>214</v>
      </c>
      <c r="F183" s="155" t="s">
        <v>215</v>
      </c>
      <c r="I183" s="147"/>
      <c r="J183" s="156">
        <f>BK183</f>
        <v>0</v>
      </c>
      <c r="L183" s="144"/>
      <c r="M183" s="149"/>
      <c r="N183" s="150"/>
      <c r="O183" s="150"/>
      <c r="P183" s="151">
        <f>SUM(P184:P221)</f>
        <v>0</v>
      </c>
      <c r="Q183" s="150"/>
      <c r="R183" s="151">
        <f>SUM(R184:R221)</f>
        <v>7.3724550000000004</v>
      </c>
      <c r="S183" s="150"/>
      <c r="T183" s="152">
        <f>SUM(T184:T221)</f>
        <v>0</v>
      </c>
      <c r="AR183" s="145" t="s">
        <v>80</v>
      </c>
      <c r="AT183" s="153" t="s">
        <v>71</v>
      </c>
      <c r="AU183" s="153" t="s">
        <v>80</v>
      </c>
      <c r="AY183" s="145" t="s">
        <v>126</v>
      </c>
      <c r="BK183" s="154">
        <f>SUM(BK184:BK221)</f>
        <v>0</v>
      </c>
    </row>
    <row r="184" spans="1:65" s="2" customFormat="1" ht="21.6" customHeight="1">
      <c r="A184" s="32"/>
      <c r="B184" s="157"/>
      <c r="C184" s="158" t="s">
        <v>216</v>
      </c>
      <c r="D184" s="158" t="s">
        <v>128</v>
      </c>
      <c r="E184" s="159" t="s">
        <v>217</v>
      </c>
      <c r="F184" s="160" t="s">
        <v>673</v>
      </c>
      <c r="G184" s="161" t="s">
        <v>131</v>
      </c>
      <c r="H184" s="162">
        <v>57.46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37</v>
      </c>
      <c r="O184" s="58"/>
      <c r="P184" s="168">
        <f>O184*H184</f>
        <v>0</v>
      </c>
      <c r="Q184" s="168">
        <v>7.3499999999999998E-3</v>
      </c>
      <c r="R184" s="168">
        <f>Q184*H184</f>
        <v>0.42233100000000001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132</v>
      </c>
      <c r="AT184" s="170" t="s">
        <v>128</v>
      </c>
      <c r="AU184" s="170" t="s">
        <v>82</v>
      </c>
      <c r="AY184" s="17" t="s">
        <v>126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80</v>
      </c>
      <c r="BK184" s="171">
        <f>ROUND(I184*H184,2)</f>
        <v>0</v>
      </c>
      <c r="BL184" s="17" t="s">
        <v>132</v>
      </c>
      <c r="BM184" s="170" t="s">
        <v>218</v>
      </c>
    </row>
    <row r="185" spans="1:65" s="2" customFormat="1" ht="21.6" customHeight="1">
      <c r="A185" s="32"/>
      <c r="B185" s="157"/>
      <c r="C185" s="158" t="s">
        <v>219</v>
      </c>
      <c r="D185" s="158" t="s">
        <v>128</v>
      </c>
      <c r="E185" s="159" t="s">
        <v>220</v>
      </c>
      <c r="F185" s="160" t="s">
        <v>221</v>
      </c>
      <c r="G185" s="161" t="s">
        <v>131</v>
      </c>
      <c r="H185" s="162">
        <v>57.46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37</v>
      </c>
      <c r="O185" s="58"/>
      <c r="P185" s="168">
        <f>O185*H185</f>
        <v>0</v>
      </c>
      <c r="Q185" s="168">
        <v>3.0000000000000001E-3</v>
      </c>
      <c r="R185" s="168">
        <f>Q185*H185</f>
        <v>0.17238000000000001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132</v>
      </c>
      <c r="AT185" s="170" t="s">
        <v>128</v>
      </c>
      <c r="AU185" s="170" t="s">
        <v>82</v>
      </c>
      <c r="AY185" s="17" t="s">
        <v>126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80</v>
      </c>
      <c r="BK185" s="171">
        <f>ROUND(I185*H185,2)</f>
        <v>0</v>
      </c>
      <c r="BL185" s="17" t="s">
        <v>132</v>
      </c>
      <c r="BM185" s="170" t="s">
        <v>222</v>
      </c>
    </row>
    <row r="186" spans="1:65" s="2" customFormat="1" ht="32.450000000000003" customHeight="1">
      <c r="A186" s="32"/>
      <c r="B186" s="157"/>
      <c r="C186" s="158" t="s">
        <v>223</v>
      </c>
      <c r="D186" s="158" t="s">
        <v>128</v>
      </c>
      <c r="E186" s="159" t="s">
        <v>224</v>
      </c>
      <c r="F186" s="160" t="s">
        <v>225</v>
      </c>
      <c r="G186" s="161" t="s">
        <v>131</v>
      </c>
      <c r="H186" s="162">
        <v>57.46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37</v>
      </c>
      <c r="O186" s="58"/>
      <c r="P186" s="168">
        <f>O186*H186</f>
        <v>0</v>
      </c>
      <c r="Q186" s="168">
        <v>1.575E-2</v>
      </c>
      <c r="R186" s="168">
        <f>Q186*H186</f>
        <v>0.90499499999999999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132</v>
      </c>
      <c r="AT186" s="170" t="s">
        <v>128</v>
      </c>
      <c r="AU186" s="170" t="s">
        <v>82</v>
      </c>
      <c r="AY186" s="17" t="s">
        <v>126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80</v>
      </c>
      <c r="BK186" s="171">
        <f>ROUND(I186*H186,2)</f>
        <v>0</v>
      </c>
      <c r="BL186" s="17" t="s">
        <v>132</v>
      </c>
      <c r="BM186" s="170" t="s">
        <v>226</v>
      </c>
    </row>
    <row r="187" spans="1:65" s="2" customFormat="1" ht="21.6" customHeight="1">
      <c r="A187" s="32"/>
      <c r="B187" s="157"/>
      <c r="C187" s="158" t="s">
        <v>227</v>
      </c>
      <c r="D187" s="158" t="s">
        <v>128</v>
      </c>
      <c r="E187" s="159" t="s">
        <v>228</v>
      </c>
      <c r="F187" s="160" t="s">
        <v>229</v>
      </c>
      <c r="G187" s="161" t="s">
        <v>131</v>
      </c>
      <c r="H187" s="162">
        <v>222.16399999999999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37</v>
      </c>
      <c r="O187" s="58"/>
      <c r="P187" s="168">
        <f>O187*H187</f>
        <v>0</v>
      </c>
      <c r="Q187" s="168">
        <v>7.3499999999999998E-3</v>
      </c>
      <c r="R187" s="168">
        <f>Q187*H187</f>
        <v>1.6329053999999998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132</v>
      </c>
      <c r="AT187" s="170" t="s">
        <v>128</v>
      </c>
      <c r="AU187" s="170" t="s">
        <v>82</v>
      </c>
      <c r="AY187" s="17" t="s">
        <v>126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80</v>
      </c>
      <c r="BK187" s="171">
        <f>ROUND(I187*H187,2)</f>
        <v>0</v>
      </c>
      <c r="BL187" s="17" t="s">
        <v>132</v>
      </c>
      <c r="BM187" s="170" t="s">
        <v>230</v>
      </c>
    </row>
    <row r="188" spans="1:65" s="14" customFormat="1">
      <c r="B188" s="181"/>
      <c r="D188" s="173" t="s">
        <v>134</v>
      </c>
      <c r="E188" s="182" t="s">
        <v>1</v>
      </c>
      <c r="F188" s="183" t="s">
        <v>231</v>
      </c>
      <c r="H188" s="182" t="s">
        <v>1</v>
      </c>
      <c r="I188" s="184"/>
      <c r="L188" s="181"/>
      <c r="M188" s="185"/>
      <c r="N188" s="186"/>
      <c r="O188" s="186"/>
      <c r="P188" s="186"/>
      <c r="Q188" s="186"/>
      <c r="R188" s="186"/>
      <c r="S188" s="186"/>
      <c r="T188" s="187"/>
      <c r="AT188" s="182" t="s">
        <v>134</v>
      </c>
      <c r="AU188" s="182" t="s">
        <v>82</v>
      </c>
      <c r="AV188" s="14" t="s">
        <v>80</v>
      </c>
      <c r="AW188" s="14" t="s">
        <v>29</v>
      </c>
      <c r="AX188" s="14" t="s">
        <v>72</v>
      </c>
      <c r="AY188" s="182" t="s">
        <v>126</v>
      </c>
    </row>
    <row r="189" spans="1:65" s="13" customFormat="1" ht="22.5">
      <c r="B189" s="172"/>
      <c r="D189" s="173" t="s">
        <v>134</v>
      </c>
      <c r="E189" s="174" t="s">
        <v>1</v>
      </c>
      <c r="F189" s="175" t="s">
        <v>232</v>
      </c>
      <c r="H189" s="176">
        <v>55.276000000000003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134</v>
      </c>
      <c r="AU189" s="174" t="s">
        <v>82</v>
      </c>
      <c r="AV189" s="13" t="s">
        <v>82</v>
      </c>
      <c r="AW189" s="13" t="s">
        <v>29</v>
      </c>
      <c r="AX189" s="13" t="s">
        <v>72</v>
      </c>
      <c r="AY189" s="174" t="s">
        <v>126</v>
      </c>
    </row>
    <row r="190" spans="1:65" s="14" customFormat="1">
      <c r="B190" s="181"/>
      <c r="D190" s="173" t="s">
        <v>134</v>
      </c>
      <c r="E190" s="182" t="s">
        <v>1</v>
      </c>
      <c r="F190" s="183" t="s">
        <v>233</v>
      </c>
      <c r="H190" s="182" t="s">
        <v>1</v>
      </c>
      <c r="I190" s="184"/>
      <c r="L190" s="181"/>
      <c r="M190" s="185"/>
      <c r="N190" s="186"/>
      <c r="O190" s="186"/>
      <c r="P190" s="186"/>
      <c r="Q190" s="186"/>
      <c r="R190" s="186"/>
      <c r="S190" s="186"/>
      <c r="T190" s="187"/>
      <c r="AT190" s="182" t="s">
        <v>134</v>
      </c>
      <c r="AU190" s="182" t="s">
        <v>82</v>
      </c>
      <c r="AV190" s="14" t="s">
        <v>80</v>
      </c>
      <c r="AW190" s="14" t="s">
        <v>29</v>
      </c>
      <c r="AX190" s="14" t="s">
        <v>72</v>
      </c>
      <c r="AY190" s="182" t="s">
        <v>126</v>
      </c>
    </row>
    <row r="191" spans="1:65" s="13" customFormat="1" ht="22.5">
      <c r="B191" s="172"/>
      <c r="D191" s="173" t="s">
        <v>134</v>
      </c>
      <c r="E191" s="174" t="s">
        <v>1</v>
      </c>
      <c r="F191" s="175" t="s">
        <v>234</v>
      </c>
      <c r="H191" s="176">
        <v>56.445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134</v>
      </c>
      <c r="AU191" s="174" t="s">
        <v>82</v>
      </c>
      <c r="AV191" s="13" t="s">
        <v>82</v>
      </c>
      <c r="AW191" s="13" t="s">
        <v>29</v>
      </c>
      <c r="AX191" s="13" t="s">
        <v>72</v>
      </c>
      <c r="AY191" s="174" t="s">
        <v>126</v>
      </c>
    </row>
    <row r="192" spans="1:65" s="14" customFormat="1">
      <c r="B192" s="181"/>
      <c r="D192" s="173" t="s">
        <v>134</v>
      </c>
      <c r="E192" s="182" t="s">
        <v>1</v>
      </c>
      <c r="F192" s="183" t="s">
        <v>235</v>
      </c>
      <c r="H192" s="182" t="s">
        <v>1</v>
      </c>
      <c r="I192" s="184"/>
      <c r="L192" s="181"/>
      <c r="M192" s="185"/>
      <c r="N192" s="186"/>
      <c r="O192" s="186"/>
      <c r="P192" s="186"/>
      <c r="Q192" s="186"/>
      <c r="R192" s="186"/>
      <c r="S192" s="186"/>
      <c r="T192" s="187"/>
      <c r="AT192" s="182" t="s">
        <v>134</v>
      </c>
      <c r="AU192" s="182" t="s">
        <v>82</v>
      </c>
      <c r="AV192" s="14" t="s">
        <v>80</v>
      </c>
      <c r="AW192" s="14" t="s">
        <v>29</v>
      </c>
      <c r="AX192" s="14" t="s">
        <v>72</v>
      </c>
      <c r="AY192" s="182" t="s">
        <v>126</v>
      </c>
    </row>
    <row r="193" spans="1:65" s="13" customFormat="1" ht="22.5">
      <c r="B193" s="172"/>
      <c r="D193" s="173" t="s">
        <v>134</v>
      </c>
      <c r="E193" s="174" t="s">
        <v>1</v>
      </c>
      <c r="F193" s="175" t="s">
        <v>236</v>
      </c>
      <c r="H193" s="176">
        <v>86.468999999999994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134</v>
      </c>
      <c r="AU193" s="174" t="s">
        <v>82</v>
      </c>
      <c r="AV193" s="13" t="s">
        <v>82</v>
      </c>
      <c r="AW193" s="13" t="s">
        <v>29</v>
      </c>
      <c r="AX193" s="13" t="s">
        <v>72</v>
      </c>
      <c r="AY193" s="174" t="s">
        <v>126</v>
      </c>
    </row>
    <row r="194" spans="1:65" s="14" customFormat="1">
      <c r="B194" s="181"/>
      <c r="D194" s="173" t="s">
        <v>134</v>
      </c>
      <c r="E194" s="182" t="s">
        <v>1</v>
      </c>
      <c r="F194" s="183" t="s">
        <v>237</v>
      </c>
      <c r="H194" s="182" t="s">
        <v>1</v>
      </c>
      <c r="I194" s="184"/>
      <c r="L194" s="181"/>
      <c r="M194" s="185"/>
      <c r="N194" s="186"/>
      <c r="O194" s="186"/>
      <c r="P194" s="186"/>
      <c r="Q194" s="186"/>
      <c r="R194" s="186"/>
      <c r="S194" s="186"/>
      <c r="T194" s="187"/>
      <c r="AT194" s="182" t="s">
        <v>134</v>
      </c>
      <c r="AU194" s="182" t="s">
        <v>82</v>
      </c>
      <c r="AV194" s="14" t="s">
        <v>80</v>
      </c>
      <c r="AW194" s="14" t="s">
        <v>29</v>
      </c>
      <c r="AX194" s="14" t="s">
        <v>72</v>
      </c>
      <c r="AY194" s="182" t="s">
        <v>126</v>
      </c>
    </row>
    <row r="195" spans="1:65" s="13" customFormat="1">
      <c r="B195" s="172"/>
      <c r="D195" s="173" t="s">
        <v>134</v>
      </c>
      <c r="E195" s="174" t="s">
        <v>1</v>
      </c>
      <c r="F195" s="175" t="s">
        <v>238</v>
      </c>
      <c r="H195" s="176">
        <v>23.974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134</v>
      </c>
      <c r="AU195" s="174" t="s">
        <v>82</v>
      </c>
      <c r="AV195" s="13" t="s">
        <v>82</v>
      </c>
      <c r="AW195" s="13" t="s">
        <v>29</v>
      </c>
      <c r="AX195" s="13" t="s">
        <v>72</v>
      </c>
      <c r="AY195" s="174" t="s">
        <v>126</v>
      </c>
    </row>
    <row r="196" spans="1:65" s="15" customFormat="1">
      <c r="B196" s="188"/>
      <c r="D196" s="173" t="s">
        <v>134</v>
      </c>
      <c r="E196" s="189" t="s">
        <v>1</v>
      </c>
      <c r="F196" s="190" t="s">
        <v>146</v>
      </c>
      <c r="H196" s="191">
        <v>222.16399999999999</v>
      </c>
      <c r="I196" s="192"/>
      <c r="L196" s="188"/>
      <c r="M196" s="193"/>
      <c r="N196" s="194"/>
      <c r="O196" s="194"/>
      <c r="P196" s="194"/>
      <c r="Q196" s="194"/>
      <c r="R196" s="194"/>
      <c r="S196" s="194"/>
      <c r="T196" s="195"/>
      <c r="AT196" s="189" t="s">
        <v>134</v>
      </c>
      <c r="AU196" s="189" t="s">
        <v>82</v>
      </c>
      <c r="AV196" s="15" t="s">
        <v>132</v>
      </c>
      <c r="AW196" s="15" t="s">
        <v>29</v>
      </c>
      <c r="AX196" s="15" t="s">
        <v>80</v>
      </c>
      <c r="AY196" s="189" t="s">
        <v>126</v>
      </c>
    </row>
    <row r="197" spans="1:65" s="2" customFormat="1" ht="21.6" customHeight="1">
      <c r="A197" s="32"/>
      <c r="B197" s="157"/>
      <c r="C197" s="158" t="s">
        <v>239</v>
      </c>
      <c r="D197" s="158" t="s">
        <v>128</v>
      </c>
      <c r="E197" s="159" t="s">
        <v>240</v>
      </c>
      <c r="F197" s="160" t="s">
        <v>241</v>
      </c>
      <c r="G197" s="161" t="s">
        <v>131</v>
      </c>
      <c r="H197" s="162">
        <v>203.858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37</v>
      </c>
      <c r="O197" s="58"/>
      <c r="P197" s="168">
        <f>O197*H197</f>
        <v>0</v>
      </c>
      <c r="Q197" s="168">
        <v>1.47E-2</v>
      </c>
      <c r="R197" s="168">
        <f>Q197*H197</f>
        <v>2.9967125999999999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132</v>
      </c>
      <c r="AT197" s="170" t="s">
        <v>128</v>
      </c>
      <c r="AU197" s="170" t="s">
        <v>82</v>
      </c>
      <c r="AY197" s="17" t="s">
        <v>126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80</v>
      </c>
      <c r="BK197" s="171">
        <f>ROUND(I197*H197,2)</f>
        <v>0</v>
      </c>
      <c r="BL197" s="17" t="s">
        <v>132</v>
      </c>
      <c r="BM197" s="170" t="s">
        <v>242</v>
      </c>
    </row>
    <row r="198" spans="1:65" s="14" customFormat="1">
      <c r="B198" s="181"/>
      <c r="D198" s="173" t="s">
        <v>134</v>
      </c>
      <c r="E198" s="182" t="s">
        <v>1</v>
      </c>
      <c r="F198" s="183" t="s">
        <v>231</v>
      </c>
      <c r="H198" s="182" t="s">
        <v>1</v>
      </c>
      <c r="I198" s="184"/>
      <c r="L198" s="181"/>
      <c r="M198" s="185"/>
      <c r="N198" s="186"/>
      <c r="O198" s="186"/>
      <c r="P198" s="186"/>
      <c r="Q198" s="186"/>
      <c r="R198" s="186"/>
      <c r="S198" s="186"/>
      <c r="T198" s="187"/>
      <c r="AT198" s="182" t="s">
        <v>134</v>
      </c>
      <c r="AU198" s="182" t="s">
        <v>82</v>
      </c>
      <c r="AV198" s="14" t="s">
        <v>80</v>
      </c>
      <c r="AW198" s="14" t="s">
        <v>29</v>
      </c>
      <c r="AX198" s="14" t="s">
        <v>72</v>
      </c>
      <c r="AY198" s="182" t="s">
        <v>126</v>
      </c>
    </row>
    <row r="199" spans="1:65" s="13" customFormat="1" ht="22.5">
      <c r="B199" s="172"/>
      <c r="D199" s="173" t="s">
        <v>134</v>
      </c>
      <c r="E199" s="174" t="s">
        <v>1</v>
      </c>
      <c r="F199" s="175" t="s">
        <v>232</v>
      </c>
      <c r="H199" s="176">
        <v>55.276000000000003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134</v>
      </c>
      <c r="AU199" s="174" t="s">
        <v>82</v>
      </c>
      <c r="AV199" s="13" t="s">
        <v>82</v>
      </c>
      <c r="AW199" s="13" t="s">
        <v>29</v>
      </c>
      <c r="AX199" s="13" t="s">
        <v>72</v>
      </c>
      <c r="AY199" s="174" t="s">
        <v>126</v>
      </c>
    </row>
    <row r="200" spans="1:65" s="14" customFormat="1">
      <c r="B200" s="181"/>
      <c r="D200" s="173" t="s">
        <v>134</v>
      </c>
      <c r="E200" s="182" t="s">
        <v>1</v>
      </c>
      <c r="F200" s="183" t="s">
        <v>233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134</v>
      </c>
      <c r="AU200" s="182" t="s">
        <v>82</v>
      </c>
      <c r="AV200" s="14" t="s">
        <v>80</v>
      </c>
      <c r="AW200" s="14" t="s">
        <v>29</v>
      </c>
      <c r="AX200" s="14" t="s">
        <v>72</v>
      </c>
      <c r="AY200" s="182" t="s">
        <v>126</v>
      </c>
    </row>
    <row r="201" spans="1:65" s="13" customFormat="1" ht="22.5">
      <c r="B201" s="172"/>
      <c r="D201" s="173" t="s">
        <v>134</v>
      </c>
      <c r="E201" s="174" t="s">
        <v>1</v>
      </c>
      <c r="F201" s="175" t="s">
        <v>234</v>
      </c>
      <c r="H201" s="176">
        <v>56.445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134</v>
      </c>
      <c r="AU201" s="174" t="s">
        <v>82</v>
      </c>
      <c r="AV201" s="13" t="s">
        <v>82</v>
      </c>
      <c r="AW201" s="13" t="s">
        <v>29</v>
      </c>
      <c r="AX201" s="13" t="s">
        <v>72</v>
      </c>
      <c r="AY201" s="174" t="s">
        <v>126</v>
      </c>
    </row>
    <row r="202" spans="1:65" s="14" customFormat="1">
      <c r="B202" s="181"/>
      <c r="D202" s="173" t="s">
        <v>134</v>
      </c>
      <c r="E202" s="182" t="s">
        <v>1</v>
      </c>
      <c r="F202" s="183" t="s">
        <v>235</v>
      </c>
      <c r="H202" s="182" t="s">
        <v>1</v>
      </c>
      <c r="I202" s="184"/>
      <c r="L202" s="181"/>
      <c r="M202" s="185"/>
      <c r="N202" s="186"/>
      <c r="O202" s="186"/>
      <c r="P202" s="186"/>
      <c r="Q202" s="186"/>
      <c r="R202" s="186"/>
      <c r="S202" s="186"/>
      <c r="T202" s="187"/>
      <c r="AT202" s="182" t="s">
        <v>134</v>
      </c>
      <c r="AU202" s="182" t="s">
        <v>82</v>
      </c>
      <c r="AV202" s="14" t="s">
        <v>80</v>
      </c>
      <c r="AW202" s="14" t="s">
        <v>29</v>
      </c>
      <c r="AX202" s="14" t="s">
        <v>72</v>
      </c>
      <c r="AY202" s="182" t="s">
        <v>126</v>
      </c>
    </row>
    <row r="203" spans="1:65" s="13" customFormat="1" ht="22.5">
      <c r="B203" s="172"/>
      <c r="D203" s="173" t="s">
        <v>134</v>
      </c>
      <c r="E203" s="174" t="s">
        <v>1</v>
      </c>
      <c r="F203" s="175" t="s">
        <v>236</v>
      </c>
      <c r="H203" s="176">
        <v>86.468999999999994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134</v>
      </c>
      <c r="AU203" s="174" t="s">
        <v>82</v>
      </c>
      <c r="AV203" s="13" t="s">
        <v>82</v>
      </c>
      <c r="AW203" s="13" t="s">
        <v>29</v>
      </c>
      <c r="AX203" s="13" t="s">
        <v>72</v>
      </c>
      <c r="AY203" s="174" t="s">
        <v>126</v>
      </c>
    </row>
    <row r="204" spans="1:65" s="13" customFormat="1">
      <c r="B204" s="172"/>
      <c r="D204" s="173" t="s">
        <v>134</v>
      </c>
      <c r="E204" s="174" t="s">
        <v>1</v>
      </c>
      <c r="F204" s="175" t="s">
        <v>243</v>
      </c>
      <c r="H204" s="176">
        <v>-18.306000000000001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134</v>
      </c>
      <c r="AU204" s="174" t="s">
        <v>82</v>
      </c>
      <c r="AV204" s="13" t="s">
        <v>82</v>
      </c>
      <c r="AW204" s="13" t="s">
        <v>29</v>
      </c>
      <c r="AX204" s="13" t="s">
        <v>72</v>
      </c>
      <c r="AY204" s="174" t="s">
        <v>126</v>
      </c>
    </row>
    <row r="205" spans="1:65" s="14" customFormat="1">
      <c r="B205" s="181"/>
      <c r="D205" s="173" t="s">
        <v>134</v>
      </c>
      <c r="E205" s="182" t="s">
        <v>1</v>
      </c>
      <c r="F205" s="183" t="s">
        <v>237</v>
      </c>
      <c r="H205" s="182" t="s">
        <v>1</v>
      </c>
      <c r="I205" s="184"/>
      <c r="L205" s="181"/>
      <c r="M205" s="185"/>
      <c r="N205" s="186"/>
      <c r="O205" s="186"/>
      <c r="P205" s="186"/>
      <c r="Q205" s="186"/>
      <c r="R205" s="186"/>
      <c r="S205" s="186"/>
      <c r="T205" s="187"/>
      <c r="AT205" s="182" t="s">
        <v>134</v>
      </c>
      <c r="AU205" s="182" t="s">
        <v>82</v>
      </c>
      <c r="AV205" s="14" t="s">
        <v>80</v>
      </c>
      <c r="AW205" s="14" t="s">
        <v>29</v>
      </c>
      <c r="AX205" s="14" t="s">
        <v>72</v>
      </c>
      <c r="AY205" s="182" t="s">
        <v>126</v>
      </c>
    </row>
    <row r="206" spans="1:65" s="13" customFormat="1">
      <c r="B206" s="172"/>
      <c r="D206" s="173" t="s">
        <v>134</v>
      </c>
      <c r="E206" s="174" t="s">
        <v>1</v>
      </c>
      <c r="F206" s="175" t="s">
        <v>238</v>
      </c>
      <c r="H206" s="176">
        <v>23.974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134</v>
      </c>
      <c r="AU206" s="174" t="s">
        <v>82</v>
      </c>
      <c r="AV206" s="13" t="s">
        <v>82</v>
      </c>
      <c r="AW206" s="13" t="s">
        <v>29</v>
      </c>
      <c r="AX206" s="13" t="s">
        <v>72</v>
      </c>
      <c r="AY206" s="174" t="s">
        <v>126</v>
      </c>
    </row>
    <row r="207" spans="1:65" s="15" customFormat="1">
      <c r="B207" s="188"/>
      <c r="D207" s="173" t="s">
        <v>134</v>
      </c>
      <c r="E207" s="189" t="s">
        <v>1</v>
      </c>
      <c r="F207" s="190" t="s">
        <v>146</v>
      </c>
      <c r="H207" s="191">
        <v>203.85799999999998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134</v>
      </c>
      <c r="AU207" s="189" t="s">
        <v>82</v>
      </c>
      <c r="AV207" s="15" t="s">
        <v>132</v>
      </c>
      <c r="AW207" s="15" t="s">
        <v>29</v>
      </c>
      <c r="AX207" s="15" t="s">
        <v>80</v>
      </c>
      <c r="AY207" s="189" t="s">
        <v>126</v>
      </c>
    </row>
    <row r="208" spans="1:65" s="2" customFormat="1" ht="21.6" customHeight="1">
      <c r="A208" s="32"/>
      <c r="B208" s="157"/>
      <c r="C208" s="158" t="s">
        <v>7</v>
      </c>
      <c r="D208" s="158" t="s">
        <v>128</v>
      </c>
      <c r="E208" s="159" t="s">
        <v>244</v>
      </c>
      <c r="F208" s="160" t="s">
        <v>245</v>
      </c>
      <c r="G208" s="161" t="s">
        <v>131</v>
      </c>
      <c r="H208" s="162">
        <v>203.858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37</v>
      </c>
      <c r="O208" s="58"/>
      <c r="P208" s="168">
        <f>O208*H208</f>
        <v>0</v>
      </c>
      <c r="Q208" s="168">
        <v>3.0000000000000001E-3</v>
      </c>
      <c r="R208" s="168">
        <f>Q208*H208</f>
        <v>0.61157400000000006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132</v>
      </c>
      <c r="AT208" s="170" t="s">
        <v>128</v>
      </c>
      <c r="AU208" s="170" t="s">
        <v>82</v>
      </c>
      <c r="AY208" s="17" t="s">
        <v>126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80</v>
      </c>
      <c r="BK208" s="171">
        <f>ROUND(I208*H208,2)</f>
        <v>0</v>
      </c>
      <c r="BL208" s="17" t="s">
        <v>132</v>
      </c>
      <c r="BM208" s="170" t="s">
        <v>246</v>
      </c>
    </row>
    <row r="209" spans="1:65" s="14" customFormat="1">
      <c r="B209" s="181"/>
      <c r="D209" s="173" t="s">
        <v>134</v>
      </c>
      <c r="E209" s="182" t="s">
        <v>1</v>
      </c>
      <c r="F209" s="183" t="s">
        <v>231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134</v>
      </c>
      <c r="AU209" s="182" t="s">
        <v>82</v>
      </c>
      <c r="AV209" s="14" t="s">
        <v>80</v>
      </c>
      <c r="AW209" s="14" t="s">
        <v>29</v>
      </c>
      <c r="AX209" s="14" t="s">
        <v>72</v>
      </c>
      <c r="AY209" s="182" t="s">
        <v>126</v>
      </c>
    </row>
    <row r="210" spans="1:65" s="13" customFormat="1" ht="22.5">
      <c r="B210" s="172"/>
      <c r="D210" s="173" t="s">
        <v>134</v>
      </c>
      <c r="E210" s="174" t="s">
        <v>1</v>
      </c>
      <c r="F210" s="175" t="s">
        <v>232</v>
      </c>
      <c r="H210" s="176">
        <v>55.276000000000003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134</v>
      </c>
      <c r="AU210" s="174" t="s">
        <v>82</v>
      </c>
      <c r="AV210" s="13" t="s">
        <v>82</v>
      </c>
      <c r="AW210" s="13" t="s">
        <v>29</v>
      </c>
      <c r="AX210" s="13" t="s">
        <v>72</v>
      </c>
      <c r="AY210" s="174" t="s">
        <v>126</v>
      </c>
    </row>
    <row r="211" spans="1:65" s="14" customFormat="1">
      <c r="B211" s="181"/>
      <c r="D211" s="173" t="s">
        <v>134</v>
      </c>
      <c r="E211" s="182" t="s">
        <v>1</v>
      </c>
      <c r="F211" s="183" t="s">
        <v>233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134</v>
      </c>
      <c r="AU211" s="182" t="s">
        <v>82</v>
      </c>
      <c r="AV211" s="14" t="s">
        <v>80</v>
      </c>
      <c r="AW211" s="14" t="s">
        <v>29</v>
      </c>
      <c r="AX211" s="14" t="s">
        <v>72</v>
      </c>
      <c r="AY211" s="182" t="s">
        <v>126</v>
      </c>
    </row>
    <row r="212" spans="1:65" s="13" customFormat="1" ht="22.5">
      <c r="B212" s="172"/>
      <c r="D212" s="173" t="s">
        <v>134</v>
      </c>
      <c r="E212" s="174" t="s">
        <v>1</v>
      </c>
      <c r="F212" s="175" t="s">
        <v>234</v>
      </c>
      <c r="H212" s="176">
        <v>56.445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134</v>
      </c>
      <c r="AU212" s="174" t="s">
        <v>82</v>
      </c>
      <c r="AV212" s="13" t="s">
        <v>82</v>
      </c>
      <c r="AW212" s="13" t="s">
        <v>29</v>
      </c>
      <c r="AX212" s="13" t="s">
        <v>72</v>
      </c>
      <c r="AY212" s="174" t="s">
        <v>126</v>
      </c>
    </row>
    <row r="213" spans="1:65" s="14" customFormat="1">
      <c r="B213" s="181"/>
      <c r="D213" s="173" t="s">
        <v>134</v>
      </c>
      <c r="E213" s="182" t="s">
        <v>1</v>
      </c>
      <c r="F213" s="183" t="s">
        <v>235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134</v>
      </c>
      <c r="AU213" s="182" t="s">
        <v>82</v>
      </c>
      <c r="AV213" s="14" t="s">
        <v>80</v>
      </c>
      <c r="AW213" s="14" t="s">
        <v>29</v>
      </c>
      <c r="AX213" s="14" t="s">
        <v>72</v>
      </c>
      <c r="AY213" s="182" t="s">
        <v>126</v>
      </c>
    </row>
    <row r="214" spans="1:65" s="13" customFormat="1" ht="22.5">
      <c r="B214" s="172"/>
      <c r="D214" s="173" t="s">
        <v>134</v>
      </c>
      <c r="E214" s="174" t="s">
        <v>1</v>
      </c>
      <c r="F214" s="175" t="s">
        <v>236</v>
      </c>
      <c r="H214" s="176">
        <v>86.468999999999994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134</v>
      </c>
      <c r="AU214" s="174" t="s">
        <v>82</v>
      </c>
      <c r="AV214" s="13" t="s">
        <v>82</v>
      </c>
      <c r="AW214" s="13" t="s">
        <v>29</v>
      </c>
      <c r="AX214" s="13" t="s">
        <v>72</v>
      </c>
      <c r="AY214" s="174" t="s">
        <v>126</v>
      </c>
    </row>
    <row r="215" spans="1:65" s="13" customFormat="1">
      <c r="B215" s="172"/>
      <c r="D215" s="173" t="s">
        <v>134</v>
      </c>
      <c r="E215" s="174" t="s">
        <v>1</v>
      </c>
      <c r="F215" s="175" t="s">
        <v>243</v>
      </c>
      <c r="H215" s="176">
        <v>-18.306000000000001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134</v>
      </c>
      <c r="AU215" s="174" t="s">
        <v>82</v>
      </c>
      <c r="AV215" s="13" t="s">
        <v>82</v>
      </c>
      <c r="AW215" s="13" t="s">
        <v>29</v>
      </c>
      <c r="AX215" s="13" t="s">
        <v>72</v>
      </c>
      <c r="AY215" s="174" t="s">
        <v>126</v>
      </c>
    </row>
    <row r="216" spans="1:65" s="14" customFormat="1">
      <c r="B216" s="181"/>
      <c r="D216" s="173" t="s">
        <v>134</v>
      </c>
      <c r="E216" s="182" t="s">
        <v>1</v>
      </c>
      <c r="F216" s="183" t="s">
        <v>237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134</v>
      </c>
      <c r="AU216" s="182" t="s">
        <v>82</v>
      </c>
      <c r="AV216" s="14" t="s">
        <v>80</v>
      </c>
      <c r="AW216" s="14" t="s">
        <v>29</v>
      </c>
      <c r="AX216" s="14" t="s">
        <v>72</v>
      </c>
      <c r="AY216" s="182" t="s">
        <v>126</v>
      </c>
    </row>
    <row r="217" spans="1:65" s="13" customFormat="1">
      <c r="B217" s="172"/>
      <c r="D217" s="173" t="s">
        <v>134</v>
      </c>
      <c r="E217" s="174" t="s">
        <v>1</v>
      </c>
      <c r="F217" s="175" t="s">
        <v>238</v>
      </c>
      <c r="H217" s="176">
        <v>23.974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134</v>
      </c>
      <c r="AU217" s="174" t="s">
        <v>82</v>
      </c>
      <c r="AV217" s="13" t="s">
        <v>82</v>
      </c>
      <c r="AW217" s="13" t="s">
        <v>29</v>
      </c>
      <c r="AX217" s="13" t="s">
        <v>72</v>
      </c>
      <c r="AY217" s="174" t="s">
        <v>126</v>
      </c>
    </row>
    <row r="218" spans="1:65" s="15" customFormat="1">
      <c r="B218" s="188"/>
      <c r="D218" s="173" t="s">
        <v>134</v>
      </c>
      <c r="E218" s="189" t="s">
        <v>1</v>
      </c>
      <c r="F218" s="190" t="s">
        <v>146</v>
      </c>
      <c r="H218" s="191">
        <v>203.85799999999998</v>
      </c>
      <c r="I218" s="192"/>
      <c r="L218" s="188"/>
      <c r="M218" s="193"/>
      <c r="N218" s="194"/>
      <c r="O218" s="194"/>
      <c r="P218" s="194"/>
      <c r="Q218" s="194"/>
      <c r="R218" s="194"/>
      <c r="S218" s="194"/>
      <c r="T218" s="195"/>
      <c r="AT218" s="189" t="s">
        <v>134</v>
      </c>
      <c r="AU218" s="189" t="s">
        <v>82</v>
      </c>
      <c r="AV218" s="15" t="s">
        <v>132</v>
      </c>
      <c r="AW218" s="15" t="s">
        <v>29</v>
      </c>
      <c r="AX218" s="15" t="s">
        <v>80</v>
      </c>
      <c r="AY218" s="189" t="s">
        <v>126</v>
      </c>
    </row>
    <row r="219" spans="1:65" s="2" customFormat="1" ht="21.6" customHeight="1">
      <c r="A219" s="32"/>
      <c r="B219" s="157"/>
      <c r="C219" s="158" t="s">
        <v>247</v>
      </c>
      <c r="D219" s="158" t="s">
        <v>128</v>
      </c>
      <c r="E219" s="159" t="s">
        <v>248</v>
      </c>
      <c r="F219" s="160" t="s">
        <v>249</v>
      </c>
      <c r="G219" s="161" t="s">
        <v>131</v>
      </c>
      <c r="H219" s="162">
        <v>18.306000000000001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37</v>
      </c>
      <c r="O219" s="58"/>
      <c r="P219" s="168">
        <f>O219*H219</f>
        <v>0</v>
      </c>
      <c r="Q219" s="168">
        <v>3.4500000000000003E-2</v>
      </c>
      <c r="R219" s="168">
        <f>Q219*H219</f>
        <v>0.63155700000000004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132</v>
      </c>
      <c r="AT219" s="170" t="s">
        <v>128</v>
      </c>
      <c r="AU219" s="170" t="s">
        <v>82</v>
      </c>
      <c r="AY219" s="17" t="s">
        <v>126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80</v>
      </c>
      <c r="BK219" s="171">
        <f>ROUND(I219*H219,2)</f>
        <v>0</v>
      </c>
      <c r="BL219" s="17" t="s">
        <v>132</v>
      </c>
      <c r="BM219" s="170" t="s">
        <v>250</v>
      </c>
    </row>
    <row r="220" spans="1:65" s="14" customFormat="1">
      <c r="B220" s="181"/>
      <c r="D220" s="173" t="s">
        <v>134</v>
      </c>
      <c r="E220" s="182" t="s">
        <v>1</v>
      </c>
      <c r="F220" s="183" t="s">
        <v>235</v>
      </c>
      <c r="H220" s="182" t="s">
        <v>1</v>
      </c>
      <c r="I220" s="184"/>
      <c r="L220" s="181"/>
      <c r="M220" s="185"/>
      <c r="N220" s="186"/>
      <c r="O220" s="186"/>
      <c r="P220" s="186"/>
      <c r="Q220" s="186"/>
      <c r="R220" s="186"/>
      <c r="S220" s="186"/>
      <c r="T220" s="187"/>
      <c r="AT220" s="182" t="s">
        <v>134</v>
      </c>
      <c r="AU220" s="182" t="s">
        <v>82</v>
      </c>
      <c r="AV220" s="14" t="s">
        <v>80</v>
      </c>
      <c r="AW220" s="14" t="s">
        <v>29</v>
      </c>
      <c r="AX220" s="14" t="s">
        <v>72</v>
      </c>
      <c r="AY220" s="182" t="s">
        <v>126</v>
      </c>
    </row>
    <row r="221" spans="1:65" s="13" customFormat="1">
      <c r="B221" s="172"/>
      <c r="D221" s="173" t="s">
        <v>134</v>
      </c>
      <c r="E221" s="174" t="s">
        <v>1</v>
      </c>
      <c r="F221" s="175" t="s">
        <v>251</v>
      </c>
      <c r="H221" s="176">
        <v>18.306000000000001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134</v>
      </c>
      <c r="AU221" s="174" t="s">
        <v>82</v>
      </c>
      <c r="AV221" s="13" t="s">
        <v>82</v>
      </c>
      <c r="AW221" s="13" t="s">
        <v>29</v>
      </c>
      <c r="AX221" s="13" t="s">
        <v>80</v>
      </c>
      <c r="AY221" s="174" t="s">
        <v>126</v>
      </c>
    </row>
    <row r="222" spans="1:65" s="12" customFormat="1" ht="22.9" customHeight="1">
      <c r="B222" s="144"/>
      <c r="D222" s="145" t="s">
        <v>71</v>
      </c>
      <c r="E222" s="155" t="s">
        <v>252</v>
      </c>
      <c r="F222" s="155" t="s">
        <v>253</v>
      </c>
      <c r="I222" s="147"/>
      <c r="J222" s="156">
        <f>BK222</f>
        <v>0</v>
      </c>
      <c r="L222" s="144"/>
      <c r="M222" s="149"/>
      <c r="N222" s="150"/>
      <c r="O222" s="150"/>
      <c r="P222" s="151">
        <f>SUM(P223:P260)</f>
        <v>0</v>
      </c>
      <c r="Q222" s="150"/>
      <c r="R222" s="151">
        <f>SUM(R223:R260)</f>
        <v>7.5126267000000002</v>
      </c>
      <c r="S222" s="150"/>
      <c r="T222" s="152">
        <f>SUM(T223:T260)</f>
        <v>0</v>
      </c>
      <c r="AR222" s="145" t="s">
        <v>80</v>
      </c>
      <c r="AT222" s="153" t="s">
        <v>71</v>
      </c>
      <c r="AU222" s="153" t="s">
        <v>80</v>
      </c>
      <c r="AY222" s="145" t="s">
        <v>126</v>
      </c>
      <c r="BK222" s="154">
        <f>SUM(BK223:BK260)</f>
        <v>0</v>
      </c>
    </row>
    <row r="223" spans="1:65" s="2" customFormat="1" ht="21.6" customHeight="1">
      <c r="A223" s="32"/>
      <c r="B223" s="157"/>
      <c r="C223" s="158" t="s">
        <v>254</v>
      </c>
      <c r="D223" s="158" t="s">
        <v>128</v>
      </c>
      <c r="E223" s="159" t="s">
        <v>255</v>
      </c>
      <c r="F223" s="160" t="s">
        <v>256</v>
      </c>
      <c r="G223" s="161" t="s">
        <v>131</v>
      </c>
      <c r="H223" s="162">
        <v>10.134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37</v>
      </c>
      <c r="O223" s="58"/>
      <c r="P223" s="168">
        <f>O223*H223</f>
        <v>0</v>
      </c>
      <c r="Q223" s="168">
        <v>4.3800000000000002E-3</v>
      </c>
      <c r="R223" s="168">
        <f>Q223*H223</f>
        <v>4.4386920000000003E-2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132</v>
      </c>
      <c r="AT223" s="170" t="s">
        <v>128</v>
      </c>
      <c r="AU223" s="170" t="s">
        <v>82</v>
      </c>
      <c r="AY223" s="17" t="s">
        <v>126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80</v>
      </c>
      <c r="BK223" s="171">
        <f>ROUND(I223*H223,2)</f>
        <v>0</v>
      </c>
      <c r="BL223" s="17" t="s">
        <v>132</v>
      </c>
      <c r="BM223" s="170" t="s">
        <v>257</v>
      </c>
    </row>
    <row r="224" spans="1:65" s="13" customFormat="1" ht="33.75">
      <c r="B224" s="172"/>
      <c r="D224" s="173" t="s">
        <v>134</v>
      </c>
      <c r="E224" s="174" t="s">
        <v>1</v>
      </c>
      <c r="F224" s="175" t="s">
        <v>258</v>
      </c>
      <c r="H224" s="176">
        <v>10.134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134</v>
      </c>
      <c r="AU224" s="174" t="s">
        <v>82</v>
      </c>
      <c r="AV224" s="13" t="s">
        <v>82</v>
      </c>
      <c r="AW224" s="13" t="s">
        <v>29</v>
      </c>
      <c r="AX224" s="13" t="s">
        <v>80</v>
      </c>
      <c r="AY224" s="174" t="s">
        <v>126</v>
      </c>
    </row>
    <row r="225" spans="1:65" s="2" customFormat="1" ht="21.6" customHeight="1">
      <c r="A225" s="32"/>
      <c r="B225" s="157"/>
      <c r="C225" s="158" t="s">
        <v>259</v>
      </c>
      <c r="D225" s="158" t="s">
        <v>128</v>
      </c>
      <c r="E225" s="159" t="s">
        <v>260</v>
      </c>
      <c r="F225" s="160" t="s">
        <v>261</v>
      </c>
      <c r="G225" s="161" t="s">
        <v>131</v>
      </c>
      <c r="H225" s="162">
        <v>10.134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37</v>
      </c>
      <c r="O225" s="58"/>
      <c r="P225" s="168">
        <f>O225*H225</f>
        <v>0</v>
      </c>
      <c r="Q225" s="168">
        <v>2.6800000000000001E-3</v>
      </c>
      <c r="R225" s="168">
        <f>Q225*H225</f>
        <v>2.7159120000000002E-2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132</v>
      </c>
      <c r="AT225" s="170" t="s">
        <v>128</v>
      </c>
      <c r="AU225" s="170" t="s">
        <v>82</v>
      </c>
      <c r="AY225" s="17" t="s">
        <v>126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80</v>
      </c>
      <c r="BK225" s="171">
        <f>ROUND(I225*H225,2)</f>
        <v>0</v>
      </c>
      <c r="BL225" s="17" t="s">
        <v>132</v>
      </c>
      <c r="BM225" s="170" t="s">
        <v>262</v>
      </c>
    </row>
    <row r="226" spans="1:65" s="13" customFormat="1" ht="33.75">
      <c r="B226" s="172"/>
      <c r="D226" s="173" t="s">
        <v>134</v>
      </c>
      <c r="E226" s="174" t="s">
        <v>1</v>
      </c>
      <c r="F226" s="175" t="s">
        <v>258</v>
      </c>
      <c r="H226" s="176">
        <v>10.134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134</v>
      </c>
      <c r="AU226" s="174" t="s">
        <v>82</v>
      </c>
      <c r="AV226" s="13" t="s">
        <v>82</v>
      </c>
      <c r="AW226" s="13" t="s">
        <v>29</v>
      </c>
      <c r="AX226" s="13" t="s">
        <v>80</v>
      </c>
      <c r="AY226" s="174" t="s">
        <v>126</v>
      </c>
    </row>
    <row r="227" spans="1:65" s="2" customFormat="1" ht="21.6" customHeight="1">
      <c r="A227" s="32"/>
      <c r="B227" s="157"/>
      <c r="C227" s="158" t="s">
        <v>263</v>
      </c>
      <c r="D227" s="158" t="s">
        <v>128</v>
      </c>
      <c r="E227" s="159" t="s">
        <v>264</v>
      </c>
      <c r="F227" s="160" t="s">
        <v>265</v>
      </c>
      <c r="G227" s="161" t="s">
        <v>131</v>
      </c>
      <c r="H227" s="162">
        <v>196.15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37</v>
      </c>
      <c r="O227" s="58"/>
      <c r="P227" s="168">
        <f>O227*H227</f>
        <v>0</v>
      </c>
      <c r="Q227" s="168">
        <v>7.3499999999999998E-3</v>
      </c>
      <c r="R227" s="168">
        <f>Q227*H227</f>
        <v>1.4417024999999999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132</v>
      </c>
      <c r="AT227" s="170" t="s">
        <v>128</v>
      </c>
      <c r="AU227" s="170" t="s">
        <v>82</v>
      </c>
      <c r="AY227" s="17" t="s">
        <v>126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80</v>
      </c>
      <c r="BK227" s="171">
        <f>ROUND(I227*H227,2)</f>
        <v>0</v>
      </c>
      <c r="BL227" s="17" t="s">
        <v>132</v>
      </c>
      <c r="BM227" s="170" t="s">
        <v>266</v>
      </c>
    </row>
    <row r="228" spans="1:65" s="14" customFormat="1">
      <c r="B228" s="181"/>
      <c r="D228" s="173" t="s">
        <v>134</v>
      </c>
      <c r="E228" s="182" t="s">
        <v>1</v>
      </c>
      <c r="F228" s="183" t="s">
        <v>267</v>
      </c>
      <c r="H228" s="182" t="s">
        <v>1</v>
      </c>
      <c r="I228" s="184"/>
      <c r="L228" s="181"/>
      <c r="M228" s="185"/>
      <c r="N228" s="186"/>
      <c r="O228" s="186"/>
      <c r="P228" s="186"/>
      <c r="Q228" s="186"/>
      <c r="R228" s="186"/>
      <c r="S228" s="186"/>
      <c r="T228" s="187"/>
      <c r="AT228" s="182" t="s">
        <v>134</v>
      </c>
      <c r="AU228" s="182" t="s">
        <v>82</v>
      </c>
      <c r="AV228" s="14" t="s">
        <v>80</v>
      </c>
      <c r="AW228" s="14" t="s">
        <v>29</v>
      </c>
      <c r="AX228" s="14" t="s">
        <v>72</v>
      </c>
      <c r="AY228" s="182" t="s">
        <v>126</v>
      </c>
    </row>
    <row r="229" spans="1:65" s="13" customFormat="1">
      <c r="B229" s="172"/>
      <c r="D229" s="173" t="s">
        <v>134</v>
      </c>
      <c r="E229" s="174" t="s">
        <v>1</v>
      </c>
      <c r="F229" s="175" t="s">
        <v>268</v>
      </c>
      <c r="H229" s="176">
        <v>166.178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134</v>
      </c>
      <c r="AU229" s="174" t="s">
        <v>82</v>
      </c>
      <c r="AV229" s="13" t="s">
        <v>82</v>
      </c>
      <c r="AW229" s="13" t="s">
        <v>29</v>
      </c>
      <c r="AX229" s="13" t="s">
        <v>72</v>
      </c>
      <c r="AY229" s="174" t="s">
        <v>126</v>
      </c>
    </row>
    <row r="230" spans="1:65" s="13" customFormat="1" ht="22.5">
      <c r="B230" s="172"/>
      <c r="D230" s="173" t="s">
        <v>134</v>
      </c>
      <c r="E230" s="174" t="s">
        <v>1</v>
      </c>
      <c r="F230" s="175" t="s">
        <v>269</v>
      </c>
      <c r="H230" s="176">
        <v>-20.247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134</v>
      </c>
      <c r="AU230" s="174" t="s">
        <v>82</v>
      </c>
      <c r="AV230" s="13" t="s">
        <v>82</v>
      </c>
      <c r="AW230" s="13" t="s">
        <v>29</v>
      </c>
      <c r="AX230" s="13" t="s">
        <v>72</v>
      </c>
      <c r="AY230" s="174" t="s">
        <v>126</v>
      </c>
    </row>
    <row r="231" spans="1:65" s="14" customFormat="1">
      <c r="B231" s="181"/>
      <c r="D231" s="173" t="s">
        <v>134</v>
      </c>
      <c r="E231" s="182" t="s">
        <v>1</v>
      </c>
      <c r="F231" s="183" t="s">
        <v>270</v>
      </c>
      <c r="H231" s="182" t="s">
        <v>1</v>
      </c>
      <c r="I231" s="184"/>
      <c r="L231" s="181"/>
      <c r="M231" s="185"/>
      <c r="N231" s="186"/>
      <c r="O231" s="186"/>
      <c r="P231" s="186"/>
      <c r="Q231" s="186"/>
      <c r="R231" s="186"/>
      <c r="S231" s="186"/>
      <c r="T231" s="187"/>
      <c r="AT231" s="182" t="s">
        <v>134</v>
      </c>
      <c r="AU231" s="182" t="s">
        <v>82</v>
      </c>
      <c r="AV231" s="14" t="s">
        <v>80</v>
      </c>
      <c r="AW231" s="14" t="s">
        <v>29</v>
      </c>
      <c r="AX231" s="14" t="s">
        <v>72</v>
      </c>
      <c r="AY231" s="182" t="s">
        <v>126</v>
      </c>
    </row>
    <row r="232" spans="1:65" s="13" customFormat="1">
      <c r="B232" s="172"/>
      <c r="D232" s="173" t="s">
        <v>134</v>
      </c>
      <c r="E232" s="174" t="s">
        <v>1</v>
      </c>
      <c r="F232" s="175" t="s">
        <v>271</v>
      </c>
      <c r="H232" s="176">
        <v>14.361000000000001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134</v>
      </c>
      <c r="AU232" s="174" t="s">
        <v>82</v>
      </c>
      <c r="AV232" s="13" t="s">
        <v>82</v>
      </c>
      <c r="AW232" s="13" t="s">
        <v>29</v>
      </c>
      <c r="AX232" s="13" t="s">
        <v>72</v>
      </c>
      <c r="AY232" s="174" t="s">
        <v>126</v>
      </c>
    </row>
    <row r="233" spans="1:65" s="13" customFormat="1">
      <c r="B233" s="172"/>
      <c r="D233" s="173" t="s">
        <v>134</v>
      </c>
      <c r="E233" s="174" t="s">
        <v>1</v>
      </c>
      <c r="F233" s="175" t="s">
        <v>272</v>
      </c>
      <c r="H233" s="176">
        <v>35.857999999999997</v>
      </c>
      <c r="I233" s="177"/>
      <c r="L233" s="172"/>
      <c r="M233" s="178"/>
      <c r="N233" s="179"/>
      <c r="O233" s="179"/>
      <c r="P233" s="179"/>
      <c r="Q233" s="179"/>
      <c r="R233" s="179"/>
      <c r="S233" s="179"/>
      <c r="T233" s="180"/>
      <c r="AT233" s="174" t="s">
        <v>134</v>
      </c>
      <c r="AU233" s="174" t="s">
        <v>82</v>
      </c>
      <c r="AV233" s="13" t="s">
        <v>82</v>
      </c>
      <c r="AW233" s="13" t="s">
        <v>29</v>
      </c>
      <c r="AX233" s="13" t="s">
        <v>72</v>
      </c>
      <c r="AY233" s="174" t="s">
        <v>126</v>
      </c>
    </row>
    <row r="234" spans="1:65" s="15" customFormat="1">
      <c r="B234" s="188"/>
      <c r="D234" s="173" t="s">
        <v>134</v>
      </c>
      <c r="E234" s="189" t="s">
        <v>1</v>
      </c>
      <c r="F234" s="190" t="s">
        <v>146</v>
      </c>
      <c r="H234" s="191">
        <v>196.14999999999998</v>
      </c>
      <c r="I234" s="192"/>
      <c r="L234" s="188"/>
      <c r="M234" s="193"/>
      <c r="N234" s="194"/>
      <c r="O234" s="194"/>
      <c r="P234" s="194"/>
      <c r="Q234" s="194"/>
      <c r="R234" s="194"/>
      <c r="S234" s="194"/>
      <c r="T234" s="195"/>
      <c r="AT234" s="189" t="s">
        <v>134</v>
      </c>
      <c r="AU234" s="189" t="s">
        <v>82</v>
      </c>
      <c r="AV234" s="15" t="s">
        <v>132</v>
      </c>
      <c r="AW234" s="15" t="s">
        <v>29</v>
      </c>
      <c r="AX234" s="15" t="s">
        <v>80</v>
      </c>
      <c r="AY234" s="189" t="s">
        <v>126</v>
      </c>
    </row>
    <row r="235" spans="1:65" s="2" customFormat="1" ht="21.6" customHeight="1">
      <c r="A235" s="32"/>
      <c r="B235" s="157"/>
      <c r="C235" s="158" t="s">
        <v>273</v>
      </c>
      <c r="D235" s="158" t="s">
        <v>128</v>
      </c>
      <c r="E235" s="159" t="s">
        <v>274</v>
      </c>
      <c r="F235" s="160" t="s">
        <v>275</v>
      </c>
      <c r="G235" s="161" t="s">
        <v>131</v>
      </c>
      <c r="H235" s="162">
        <v>160.292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37</v>
      </c>
      <c r="O235" s="58"/>
      <c r="P235" s="168">
        <f>O235*H235</f>
        <v>0</v>
      </c>
      <c r="Q235" s="168">
        <v>4.3800000000000002E-3</v>
      </c>
      <c r="R235" s="168">
        <f>Q235*H235</f>
        <v>0.70207896000000003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132</v>
      </c>
      <c r="AT235" s="170" t="s">
        <v>128</v>
      </c>
      <c r="AU235" s="170" t="s">
        <v>82</v>
      </c>
      <c r="AY235" s="17" t="s">
        <v>126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80</v>
      </c>
      <c r="BK235" s="171">
        <f>ROUND(I235*H235,2)</f>
        <v>0</v>
      </c>
      <c r="BL235" s="17" t="s">
        <v>132</v>
      </c>
      <c r="BM235" s="170" t="s">
        <v>276</v>
      </c>
    </row>
    <row r="236" spans="1:65" s="14" customFormat="1">
      <c r="B236" s="181"/>
      <c r="D236" s="173" t="s">
        <v>134</v>
      </c>
      <c r="E236" s="182" t="s">
        <v>1</v>
      </c>
      <c r="F236" s="183" t="s">
        <v>267</v>
      </c>
      <c r="H236" s="182" t="s">
        <v>1</v>
      </c>
      <c r="I236" s="184"/>
      <c r="L236" s="181"/>
      <c r="M236" s="185"/>
      <c r="N236" s="186"/>
      <c r="O236" s="186"/>
      <c r="P236" s="186"/>
      <c r="Q236" s="186"/>
      <c r="R236" s="186"/>
      <c r="S236" s="186"/>
      <c r="T236" s="187"/>
      <c r="AT236" s="182" t="s">
        <v>134</v>
      </c>
      <c r="AU236" s="182" t="s">
        <v>82</v>
      </c>
      <c r="AV236" s="14" t="s">
        <v>80</v>
      </c>
      <c r="AW236" s="14" t="s">
        <v>29</v>
      </c>
      <c r="AX236" s="14" t="s">
        <v>72</v>
      </c>
      <c r="AY236" s="182" t="s">
        <v>126</v>
      </c>
    </row>
    <row r="237" spans="1:65" s="13" customFormat="1">
      <c r="B237" s="172"/>
      <c r="D237" s="173" t="s">
        <v>134</v>
      </c>
      <c r="E237" s="174" t="s">
        <v>1</v>
      </c>
      <c r="F237" s="175" t="s">
        <v>268</v>
      </c>
      <c r="H237" s="176">
        <v>166.178</v>
      </c>
      <c r="I237" s="177"/>
      <c r="L237" s="172"/>
      <c r="M237" s="178"/>
      <c r="N237" s="179"/>
      <c r="O237" s="179"/>
      <c r="P237" s="179"/>
      <c r="Q237" s="179"/>
      <c r="R237" s="179"/>
      <c r="S237" s="179"/>
      <c r="T237" s="180"/>
      <c r="AT237" s="174" t="s">
        <v>134</v>
      </c>
      <c r="AU237" s="174" t="s">
        <v>82</v>
      </c>
      <c r="AV237" s="13" t="s">
        <v>82</v>
      </c>
      <c r="AW237" s="13" t="s">
        <v>29</v>
      </c>
      <c r="AX237" s="13" t="s">
        <v>72</v>
      </c>
      <c r="AY237" s="174" t="s">
        <v>126</v>
      </c>
    </row>
    <row r="238" spans="1:65" s="13" customFormat="1" ht="22.5">
      <c r="B238" s="172"/>
      <c r="D238" s="173" t="s">
        <v>134</v>
      </c>
      <c r="E238" s="174" t="s">
        <v>1</v>
      </c>
      <c r="F238" s="175" t="s">
        <v>269</v>
      </c>
      <c r="H238" s="176">
        <v>-20.247</v>
      </c>
      <c r="I238" s="177"/>
      <c r="L238" s="172"/>
      <c r="M238" s="178"/>
      <c r="N238" s="179"/>
      <c r="O238" s="179"/>
      <c r="P238" s="179"/>
      <c r="Q238" s="179"/>
      <c r="R238" s="179"/>
      <c r="S238" s="179"/>
      <c r="T238" s="180"/>
      <c r="AT238" s="174" t="s">
        <v>134</v>
      </c>
      <c r="AU238" s="174" t="s">
        <v>82</v>
      </c>
      <c r="AV238" s="13" t="s">
        <v>82</v>
      </c>
      <c r="AW238" s="13" t="s">
        <v>29</v>
      </c>
      <c r="AX238" s="13" t="s">
        <v>72</v>
      </c>
      <c r="AY238" s="174" t="s">
        <v>126</v>
      </c>
    </row>
    <row r="239" spans="1:65" s="14" customFormat="1">
      <c r="B239" s="181"/>
      <c r="D239" s="173" t="s">
        <v>134</v>
      </c>
      <c r="E239" s="182" t="s">
        <v>1</v>
      </c>
      <c r="F239" s="183" t="s">
        <v>270</v>
      </c>
      <c r="H239" s="182" t="s">
        <v>1</v>
      </c>
      <c r="I239" s="184"/>
      <c r="L239" s="181"/>
      <c r="M239" s="185"/>
      <c r="N239" s="186"/>
      <c r="O239" s="186"/>
      <c r="P239" s="186"/>
      <c r="Q239" s="186"/>
      <c r="R239" s="186"/>
      <c r="S239" s="186"/>
      <c r="T239" s="187"/>
      <c r="AT239" s="182" t="s">
        <v>134</v>
      </c>
      <c r="AU239" s="182" t="s">
        <v>82</v>
      </c>
      <c r="AV239" s="14" t="s">
        <v>80</v>
      </c>
      <c r="AW239" s="14" t="s">
        <v>29</v>
      </c>
      <c r="AX239" s="14" t="s">
        <v>72</v>
      </c>
      <c r="AY239" s="182" t="s">
        <v>126</v>
      </c>
    </row>
    <row r="240" spans="1:65" s="13" customFormat="1">
      <c r="B240" s="172"/>
      <c r="D240" s="173" t="s">
        <v>134</v>
      </c>
      <c r="E240" s="174" t="s">
        <v>1</v>
      </c>
      <c r="F240" s="175" t="s">
        <v>271</v>
      </c>
      <c r="H240" s="176">
        <v>14.361000000000001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134</v>
      </c>
      <c r="AU240" s="174" t="s">
        <v>82</v>
      </c>
      <c r="AV240" s="13" t="s">
        <v>82</v>
      </c>
      <c r="AW240" s="13" t="s">
        <v>29</v>
      </c>
      <c r="AX240" s="13" t="s">
        <v>72</v>
      </c>
      <c r="AY240" s="174" t="s">
        <v>126</v>
      </c>
    </row>
    <row r="241" spans="1:65" s="15" customFormat="1">
      <c r="B241" s="188"/>
      <c r="D241" s="173" t="s">
        <v>134</v>
      </c>
      <c r="E241" s="189" t="s">
        <v>1</v>
      </c>
      <c r="F241" s="190" t="s">
        <v>146</v>
      </c>
      <c r="H241" s="191">
        <v>160.29199999999997</v>
      </c>
      <c r="I241" s="192"/>
      <c r="L241" s="188"/>
      <c r="M241" s="193"/>
      <c r="N241" s="194"/>
      <c r="O241" s="194"/>
      <c r="P241" s="194"/>
      <c r="Q241" s="194"/>
      <c r="R241" s="194"/>
      <c r="S241" s="194"/>
      <c r="T241" s="195"/>
      <c r="AT241" s="189" t="s">
        <v>134</v>
      </c>
      <c r="AU241" s="189" t="s">
        <v>82</v>
      </c>
      <c r="AV241" s="15" t="s">
        <v>132</v>
      </c>
      <c r="AW241" s="15" t="s">
        <v>29</v>
      </c>
      <c r="AX241" s="15" t="s">
        <v>80</v>
      </c>
      <c r="AY241" s="189" t="s">
        <v>126</v>
      </c>
    </row>
    <row r="242" spans="1:65" s="2" customFormat="1" ht="21.6" customHeight="1">
      <c r="A242" s="32"/>
      <c r="B242" s="157"/>
      <c r="C242" s="158" t="s">
        <v>277</v>
      </c>
      <c r="D242" s="158" t="s">
        <v>128</v>
      </c>
      <c r="E242" s="159" t="s">
        <v>278</v>
      </c>
      <c r="F242" s="160" t="s">
        <v>279</v>
      </c>
      <c r="G242" s="161" t="s">
        <v>131</v>
      </c>
      <c r="H242" s="162">
        <v>160.292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37</v>
      </c>
      <c r="O242" s="58"/>
      <c r="P242" s="168">
        <f>O242*H242</f>
        <v>0</v>
      </c>
      <c r="Q242" s="168">
        <v>2.3630000000000002E-2</v>
      </c>
      <c r="R242" s="168">
        <f>Q242*H242</f>
        <v>3.7876999600000003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132</v>
      </c>
      <c r="AT242" s="170" t="s">
        <v>128</v>
      </c>
      <c r="AU242" s="170" t="s">
        <v>82</v>
      </c>
      <c r="AY242" s="17" t="s">
        <v>126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80</v>
      </c>
      <c r="BK242" s="171">
        <f>ROUND(I242*H242,2)</f>
        <v>0</v>
      </c>
      <c r="BL242" s="17" t="s">
        <v>132</v>
      </c>
      <c r="BM242" s="170" t="s">
        <v>280</v>
      </c>
    </row>
    <row r="243" spans="1:65" s="14" customFormat="1">
      <c r="B243" s="181"/>
      <c r="D243" s="173" t="s">
        <v>134</v>
      </c>
      <c r="E243" s="182" t="s">
        <v>1</v>
      </c>
      <c r="F243" s="183" t="s">
        <v>267</v>
      </c>
      <c r="H243" s="182" t="s">
        <v>1</v>
      </c>
      <c r="I243" s="184"/>
      <c r="L243" s="181"/>
      <c r="M243" s="185"/>
      <c r="N243" s="186"/>
      <c r="O243" s="186"/>
      <c r="P243" s="186"/>
      <c r="Q243" s="186"/>
      <c r="R243" s="186"/>
      <c r="S243" s="186"/>
      <c r="T243" s="187"/>
      <c r="AT243" s="182" t="s">
        <v>134</v>
      </c>
      <c r="AU243" s="182" t="s">
        <v>82</v>
      </c>
      <c r="AV243" s="14" t="s">
        <v>80</v>
      </c>
      <c r="AW243" s="14" t="s">
        <v>29</v>
      </c>
      <c r="AX243" s="14" t="s">
        <v>72</v>
      </c>
      <c r="AY243" s="182" t="s">
        <v>126</v>
      </c>
    </row>
    <row r="244" spans="1:65" s="13" customFormat="1">
      <c r="B244" s="172"/>
      <c r="D244" s="173" t="s">
        <v>134</v>
      </c>
      <c r="E244" s="174" t="s">
        <v>1</v>
      </c>
      <c r="F244" s="175" t="s">
        <v>268</v>
      </c>
      <c r="H244" s="176">
        <v>166.178</v>
      </c>
      <c r="I244" s="177"/>
      <c r="L244" s="172"/>
      <c r="M244" s="178"/>
      <c r="N244" s="179"/>
      <c r="O244" s="179"/>
      <c r="P244" s="179"/>
      <c r="Q244" s="179"/>
      <c r="R244" s="179"/>
      <c r="S244" s="179"/>
      <c r="T244" s="180"/>
      <c r="AT244" s="174" t="s">
        <v>134</v>
      </c>
      <c r="AU244" s="174" t="s">
        <v>82</v>
      </c>
      <c r="AV244" s="13" t="s">
        <v>82</v>
      </c>
      <c r="AW244" s="13" t="s">
        <v>29</v>
      </c>
      <c r="AX244" s="13" t="s">
        <v>72</v>
      </c>
      <c r="AY244" s="174" t="s">
        <v>126</v>
      </c>
    </row>
    <row r="245" spans="1:65" s="13" customFormat="1" ht="22.5">
      <c r="B245" s="172"/>
      <c r="D245" s="173" t="s">
        <v>134</v>
      </c>
      <c r="E245" s="174" t="s">
        <v>1</v>
      </c>
      <c r="F245" s="175" t="s">
        <v>269</v>
      </c>
      <c r="H245" s="176">
        <v>-20.247</v>
      </c>
      <c r="I245" s="177"/>
      <c r="L245" s="172"/>
      <c r="M245" s="178"/>
      <c r="N245" s="179"/>
      <c r="O245" s="179"/>
      <c r="P245" s="179"/>
      <c r="Q245" s="179"/>
      <c r="R245" s="179"/>
      <c r="S245" s="179"/>
      <c r="T245" s="180"/>
      <c r="AT245" s="174" t="s">
        <v>134</v>
      </c>
      <c r="AU245" s="174" t="s">
        <v>82</v>
      </c>
      <c r="AV245" s="13" t="s">
        <v>82</v>
      </c>
      <c r="AW245" s="13" t="s">
        <v>29</v>
      </c>
      <c r="AX245" s="13" t="s">
        <v>72</v>
      </c>
      <c r="AY245" s="174" t="s">
        <v>126</v>
      </c>
    </row>
    <row r="246" spans="1:65" s="14" customFormat="1">
      <c r="B246" s="181"/>
      <c r="D246" s="173" t="s">
        <v>134</v>
      </c>
      <c r="E246" s="182" t="s">
        <v>1</v>
      </c>
      <c r="F246" s="183" t="s">
        <v>270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134</v>
      </c>
      <c r="AU246" s="182" t="s">
        <v>82</v>
      </c>
      <c r="AV246" s="14" t="s">
        <v>80</v>
      </c>
      <c r="AW246" s="14" t="s">
        <v>29</v>
      </c>
      <c r="AX246" s="14" t="s">
        <v>72</v>
      </c>
      <c r="AY246" s="182" t="s">
        <v>126</v>
      </c>
    </row>
    <row r="247" spans="1:65" s="13" customFormat="1">
      <c r="B247" s="172"/>
      <c r="D247" s="173" t="s">
        <v>134</v>
      </c>
      <c r="E247" s="174" t="s">
        <v>1</v>
      </c>
      <c r="F247" s="175" t="s">
        <v>271</v>
      </c>
      <c r="H247" s="176">
        <v>14.361000000000001</v>
      </c>
      <c r="I247" s="177"/>
      <c r="L247" s="172"/>
      <c r="M247" s="178"/>
      <c r="N247" s="179"/>
      <c r="O247" s="179"/>
      <c r="P247" s="179"/>
      <c r="Q247" s="179"/>
      <c r="R247" s="179"/>
      <c r="S247" s="179"/>
      <c r="T247" s="180"/>
      <c r="AT247" s="174" t="s">
        <v>134</v>
      </c>
      <c r="AU247" s="174" t="s">
        <v>82</v>
      </c>
      <c r="AV247" s="13" t="s">
        <v>82</v>
      </c>
      <c r="AW247" s="13" t="s">
        <v>29</v>
      </c>
      <c r="AX247" s="13" t="s">
        <v>72</v>
      </c>
      <c r="AY247" s="174" t="s">
        <v>126</v>
      </c>
    </row>
    <row r="248" spans="1:65" s="15" customFormat="1">
      <c r="B248" s="188"/>
      <c r="D248" s="173" t="s">
        <v>134</v>
      </c>
      <c r="E248" s="189" t="s">
        <v>1</v>
      </c>
      <c r="F248" s="190" t="s">
        <v>146</v>
      </c>
      <c r="H248" s="191">
        <v>160.29199999999997</v>
      </c>
      <c r="I248" s="192"/>
      <c r="L248" s="188"/>
      <c r="M248" s="193"/>
      <c r="N248" s="194"/>
      <c r="O248" s="194"/>
      <c r="P248" s="194"/>
      <c r="Q248" s="194"/>
      <c r="R248" s="194"/>
      <c r="S248" s="194"/>
      <c r="T248" s="195"/>
      <c r="AT248" s="189" t="s">
        <v>134</v>
      </c>
      <c r="AU248" s="189" t="s">
        <v>82</v>
      </c>
      <c r="AV248" s="15" t="s">
        <v>132</v>
      </c>
      <c r="AW248" s="15" t="s">
        <v>29</v>
      </c>
      <c r="AX248" s="15" t="s">
        <v>80</v>
      </c>
      <c r="AY248" s="189" t="s">
        <v>126</v>
      </c>
    </row>
    <row r="249" spans="1:65" s="2" customFormat="1" ht="21.6" customHeight="1">
      <c r="A249" s="32"/>
      <c r="B249" s="157"/>
      <c r="C249" s="158" t="s">
        <v>281</v>
      </c>
      <c r="D249" s="158" t="s">
        <v>128</v>
      </c>
      <c r="E249" s="159" t="s">
        <v>282</v>
      </c>
      <c r="F249" s="160" t="s">
        <v>283</v>
      </c>
      <c r="G249" s="161" t="s">
        <v>131</v>
      </c>
      <c r="H249" s="162">
        <v>35.857999999999997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37</v>
      </c>
      <c r="O249" s="58"/>
      <c r="P249" s="168">
        <f>O249*H249</f>
        <v>0</v>
      </c>
      <c r="Q249" s="168">
        <v>3.15E-2</v>
      </c>
      <c r="R249" s="168">
        <f>Q249*H249</f>
        <v>1.1295269999999999</v>
      </c>
      <c r="S249" s="168">
        <v>0</v>
      </c>
      <c r="T249" s="16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132</v>
      </c>
      <c r="AT249" s="170" t="s">
        <v>128</v>
      </c>
      <c r="AU249" s="170" t="s">
        <v>82</v>
      </c>
      <c r="AY249" s="17" t="s">
        <v>126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80</v>
      </c>
      <c r="BK249" s="171">
        <f>ROUND(I249*H249,2)</f>
        <v>0</v>
      </c>
      <c r="BL249" s="17" t="s">
        <v>132</v>
      </c>
      <c r="BM249" s="170" t="s">
        <v>284</v>
      </c>
    </row>
    <row r="250" spans="1:65" s="13" customFormat="1">
      <c r="B250" s="172"/>
      <c r="D250" s="173" t="s">
        <v>134</v>
      </c>
      <c r="E250" s="174" t="s">
        <v>1</v>
      </c>
      <c r="F250" s="175" t="s">
        <v>272</v>
      </c>
      <c r="H250" s="176">
        <v>35.857999999999997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134</v>
      </c>
      <c r="AU250" s="174" t="s">
        <v>82</v>
      </c>
      <c r="AV250" s="13" t="s">
        <v>82</v>
      </c>
      <c r="AW250" s="13" t="s">
        <v>29</v>
      </c>
      <c r="AX250" s="13" t="s">
        <v>80</v>
      </c>
      <c r="AY250" s="174" t="s">
        <v>126</v>
      </c>
    </row>
    <row r="251" spans="1:65" s="2" customFormat="1" ht="21.6" customHeight="1">
      <c r="A251" s="32"/>
      <c r="B251" s="157"/>
      <c r="C251" s="158" t="s">
        <v>285</v>
      </c>
      <c r="D251" s="158" t="s">
        <v>128</v>
      </c>
      <c r="E251" s="159" t="s">
        <v>286</v>
      </c>
      <c r="F251" s="160" t="s">
        <v>287</v>
      </c>
      <c r="G251" s="161" t="s">
        <v>131</v>
      </c>
      <c r="H251" s="162">
        <v>141.81800000000001</v>
      </c>
      <c r="I251" s="163"/>
      <c r="J251" s="164">
        <f>ROUND(I251*H251,2)</f>
        <v>0</v>
      </c>
      <c r="K251" s="165"/>
      <c r="L251" s="33"/>
      <c r="M251" s="166" t="s">
        <v>1</v>
      </c>
      <c r="N251" s="167" t="s">
        <v>37</v>
      </c>
      <c r="O251" s="58"/>
      <c r="P251" s="168">
        <f>O251*H251</f>
        <v>0</v>
      </c>
      <c r="Q251" s="168">
        <v>2.6800000000000001E-3</v>
      </c>
      <c r="R251" s="168">
        <f>Q251*H251</f>
        <v>0.38007224000000006</v>
      </c>
      <c r="S251" s="168">
        <v>0</v>
      </c>
      <c r="T251" s="169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132</v>
      </c>
      <c r="AT251" s="170" t="s">
        <v>128</v>
      </c>
      <c r="AU251" s="170" t="s">
        <v>82</v>
      </c>
      <c r="AY251" s="17" t="s">
        <v>126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7" t="s">
        <v>80</v>
      </c>
      <c r="BK251" s="171">
        <f>ROUND(I251*H251,2)</f>
        <v>0</v>
      </c>
      <c r="BL251" s="17" t="s">
        <v>132</v>
      </c>
      <c r="BM251" s="170" t="s">
        <v>288</v>
      </c>
    </row>
    <row r="252" spans="1:65" s="14" customFormat="1">
      <c r="B252" s="181"/>
      <c r="D252" s="173" t="s">
        <v>134</v>
      </c>
      <c r="E252" s="182" t="s">
        <v>1</v>
      </c>
      <c r="F252" s="183" t="s">
        <v>267</v>
      </c>
      <c r="H252" s="182" t="s">
        <v>1</v>
      </c>
      <c r="I252" s="184"/>
      <c r="L252" s="181"/>
      <c r="M252" s="185"/>
      <c r="N252" s="186"/>
      <c r="O252" s="186"/>
      <c r="P252" s="186"/>
      <c r="Q252" s="186"/>
      <c r="R252" s="186"/>
      <c r="S252" s="186"/>
      <c r="T252" s="187"/>
      <c r="AT252" s="182" t="s">
        <v>134</v>
      </c>
      <c r="AU252" s="182" t="s">
        <v>82</v>
      </c>
      <c r="AV252" s="14" t="s">
        <v>80</v>
      </c>
      <c r="AW252" s="14" t="s">
        <v>29</v>
      </c>
      <c r="AX252" s="14" t="s">
        <v>72</v>
      </c>
      <c r="AY252" s="182" t="s">
        <v>126</v>
      </c>
    </row>
    <row r="253" spans="1:65" s="13" customFormat="1">
      <c r="B253" s="172"/>
      <c r="D253" s="173" t="s">
        <v>134</v>
      </c>
      <c r="E253" s="174" t="s">
        <v>1</v>
      </c>
      <c r="F253" s="175" t="s">
        <v>268</v>
      </c>
      <c r="H253" s="176">
        <v>166.178</v>
      </c>
      <c r="I253" s="177"/>
      <c r="L253" s="172"/>
      <c r="M253" s="178"/>
      <c r="N253" s="179"/>
      <c r="O253" s="179"/>
      <c r="P253" s="179"/>
      <c r="Q253" s="179"/>
      <c r="R253" s="179"/>
      <c r="S253" s="179"/>
      <c r="T253" s="180"/>
      <c r="AT253" s="174" t="s">
        <v>134</v>
      </c>
      <c r="AU253" s="174" t="s">
        <v>82</v>
      </c>
      <c r="AV253" s="13" t="s">
        <v>82</v>
      </c>
      <c r="AW253" s="13" t="s">
        <v>29</v>
      </c>
      <c r="AX253" s="13" t="s">
        <v>72</v>
      </c>
      <c r="AY253" s="174" t="s">
        <v>126</v>
      </c>
    </row>
    <row r="254" spans="1:65" s="13" customFormat="1" ht="22.5">
      <c r="B254" s="172"/>
      <c r="D254" s="173" t="s">
        <v>134</v>
      </c>
      <c r="E254" s="174" t="s">
        <v>1</v>
      </c>
      <c r="F254" s="175" t="s">
        <v>269</v>
      </c>
      <c r="H254" s="176">
        <v>-20.247</v>
      </c>
      <c r="I254" s="177"/>
      <c r="L254" s="172"/>
      <c r="M254" s="178"/>
      <c r="N254" s="179"/>
      <c r="O254" s="179"/>
      <c r="P254" s="179"/>
      <c r="Q254" s="179"/>
      <c r="R254" s="179"/>
      <c r="S254" s="179"/>
      <c r="T254" s="180"/>
      <c r="AT254" s="174" t="s">
        <v>134</v>
      </c>
      <c r="AU254" s="174" t="s">
        <v>82</v>
      </c>
      <c r="AV254" s="13" t="s">
        <v>82</v>
      </c>
      <c r="AW254" s="13" t="s">
        <v>29</v>
      </c>
      <c r="AX254" s="13" t="s">
        <v>72</v>
      </c>
      <c r="AY254" s="174" t="s">
        <v>126</v>
      </c>
    </row>
    <row r="255" spans="1:65" s="13" customFormat="1">
      <c r="B255" s="172"/>
      <c r="D255" s="173" t="s">
        <v>134</v>
      </c>
      <c r="E255" s="174" t="s">
        <v>1</v>
      </c>
      <c r="F255" s="175" t="s">
        <v>289</v>
      </c>
      <c r="H255" s="176">
        <v>-18.474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134</v>
      </c>
      <c r="AU255" s="174" t="s">
        <v>82</v>
      </c>
      <c r="AV255" s="13" t="s">
        <v>82</v>
      </c>
      <c r="AW255" s="13" t="s">
        <v>29</v>
      </c>
      <c r="AX255" s="13" t="s">
        <v>72</v>
      </c>
      <c r="AY255" s="174" t="s">
        <v>126</v>
      </c>
    </row>
    <row r="256" spans="1:65" s="14" customFormat="1">
      <c r="B256" s="181"/>
      <c r="D256" s="173" t="s">
        <v>134</v>
      </c>
      <c r="E256" s="182" t="s">
        <v>1</v>
      </c>
      <c r="F256" s="183" t="s">
        <v>270</v>
      </c>
      <c r="H256" s="182" t="s">
        <v>1</v>
      </c>
      <c r="I256" s="184"/>
      <c r="L256" s="181"/>
      <c r="M256" s="185"/>
      <c r="N256" s="186"/>
      <c r="O256" s="186"/>
      <c r="P256" s="186"/>
      <c r="Q256" s="186"/>
      <c r="R256" s="186"/>
      <c r="S256" s="186"/>
      <c r="T256" s="187"/>
      <c r="AT256" s="182" t="s">
        <v>134</v>
      </c>
      <c r="AU256" s="182" t="s">
        <v>82</v>
      </c>
      <c r="AV256" s="14" t="s">
        <v>80</v>
      </c>
      <c r="AW256" s="14" t="s">
        <v>29</v>
      </c>
      <c r="AX256" s="14" t="s">
        <v>72</v>
      </c>
      <c r="AY256" s="182" t="s">
        <v>126</v>
      </c>
    </row>
    <row r="257" spans="1:65" s="13" customFormat="1">
      <c r="B257" s="172"/>
      <c r="D257" s="173" t="s">
        <v>134</v>
      </c>
      <c r="E257" s="174" t="s">
        <v>1</v>
      </c>
      <c r="F257" s="175" t="s">
        <v>271</v>
      </c>
      <c r="H257" s="176">
        <v>14.361000000000001</v>
      </c>
      <c r="I257" s="177"/>
      <c r="L257" s="172"/>
      <c r="M257" s="178"/>
      <c r="N257" s="179"/>
      <c r="O257" s="179"/>
      <c r="P257" s="179"/>
      <c r="Q257" s="179"/>
      <c r="R257" s="179"/>
      <c r="S257" s="179"/>
      <c r="T257" s="180"/>
      <c r="AT257" s="174" t="s">
        <v>134</v>
      </c>
      <c r="AU257" s="174" t="s">
        <v>82</v>
      </c>
      <c r="AV257" s="13" t="s">
        <v>82</v>
      </c>
      <c r="AW257" s="13" t="s">
        <v>29</v>
      </c>
      <c r="AX257" s="13" t="s">
        <v>72</v>
      </c>
      <c r="AY257" s="174" t="s">
        <v>126</v>
      </c>
    </row>
    <row r="258" spans="1:65" s="15" customFormat="1">
      <c r="B258" s="188"/>
      <c r="D258" s="173" t="s">
        <v>134</v>
      </c>
      <c r="E258" s="189" t="s">
        <v>1</v>
      </c>
      <c r="F258" s="190" t="s">
        <v>146</v>
      </c>
      <c r="H258" s="191">
        <v>141.81799999999998</v>
      </c>
      <c r="I258" s="192"/>
      <c r="L258" s="188"/>
      <c r="M258" s="193"/>
      <c r="N258" s="194"/>
      <c r="O258" s="194"/>
      <c r="P258" s="194"/>
      <c r="Q258" s="194"/>
      <c r="R258" s="194"/>
      <c r="S258" s="194"/>
      <c r="T258" s="195"/>
      <c r="AT258" s="189" t="s">
        <v>134</v>
      </c>
      <c r="AU258" s="189" t="s">
        <v>82</v>
      </c>
      <c r="AV258" s="15" t="s">
        <v>132</v>
      </c>
      <c r="AW258" s="15" t="s">
        <v>29</v>
      </c>
      <c r="AX258" s="15" t="s">
        <v>80</v>
      </c>
      <c r="AY258" s="189" t="s">
        <v>126</v>
      </c>
    </row>
    <row r="259" spans="1:65" s="2" customFormat="1" ht="21.6" customHeight="1">
      <c r="A259" s="32"/>
      <c r="B259" s="157"/>
      <c r="C259" s="158" t="s">
        <v>290</v>
      </c>
      <c r="D259" s="158" t="s">
        <v>128</v>
      </c>
      <c r="E259" s="159" t="s">
        <v>291</v>
      </c>
      <c r="F259" s="160" t="s">
        <v>292</v>
      </c>
      <c r="G259" s="161" t="s">
        <v>131</v>
      </c>
      <c r="H259" s="162">
        <v>12.124000000000001</v>
      </c>
      <c r="I259" s="163"/>
      <c r="J259" s="164">
        <f>ROUND(I259*H259,2)</f>
        <v>0</v>
      </c>
      <c r="K259" s="165"/>
      <c r="L259" s="33"/>
      <c r="M259" s="166" t="s">
        <v>1</v>
      </c>
      <c r="N259" s="167" t="s">
        <v>37</v>
      </c>
      <c r="O259" s="58"/>
      <c r="P259" s="168">
        <f>O259*H259</f>
        <v>0</v>
      </c>
      <c r="Q259" s="168">
        <v>0</v>
      </c>
      <c r="R259" s="168">
        <f>Q259*H259</f>
        <v>0</v>
      </c>
      <c r="S259" s="168">
        <v>0</v>
      </c>
      <c r="T259" s="169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132</v>
      </c>
      <c r="AT259" s="170" t="s">
        <v>128</v>
      </c>
      <c r="AU259" s="170" t="s">
        <v>82</v>
      </c>
      <c r="AY259" s="17" t="s">
        <v>126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17" t="s">
        <v>80</v>
      </c>
      <c r="BK259" s="171">
        <f>ROUND(I259*H259,2)</f>
        <v>0</v>
      </c>
      <c r="BL259" s="17" t="s">
        <v>132</v>
      </c>
      <c r="BM259" s="170" t="s">
        <v>293</v>
      </c>
    </row>
    <row r="260" spans="1:65" s="13" customFormat="1">
      <c r="B260" s="172"/>
      <c r="D260" s="173" t="s">
        <v>134</v>
      </c>
      <c r="E260" s="174" t="s">
        <v>1</v>
      </c>
      <c r="F260" s="175" t="s">
        <v>294</v>
      </c>
      <c r="H260" s="176">
        <v>12.124000000000001</v>
      </c>
      <c r="I260" s="177"/>
      <c r="L260" s="172"/>
      <c r="M260" s="178"/>
      <c r="N260" s="179"/>
      <c r="O260" s="179"/>
      <c r="P260" s="179"/>
      <c r="Q260" s="179"/>
      <c r="R260" s="179"/>
      <c r="S260" s="179"/>
      <c r="T260" s="180"/>
      <c r="AT260" s="174" t="s">
        <v>134</v>
      </c>
      <c r="AU260" s="174" t="s">
        <v>82</v>
      </c>
      <c r="AV260" s="13" t="s">
        <v>82</v>
      </c>
      <c r="AW260" s="13" t="s">
        <v>29</v>
      </c>
      <c r="AX260" s="13" t="s">
        <v>80</v>
      </c>
      <c r="AY260" s="174" t="s">
        <v>126</v>
      </c>
    </row>
    <row r="261" spans="1:65" s="12" customFormat="1" ht="22.9" customHeight="1">
      <c r="B261" s="144"/>
      <c r="D261" s="145" t="s">
        <v>71</v>
      </c>
      <c r="E261" s="155" t="s">
        <v>295</v>
      </c>
      <c r="F261" s="155" t="s">
        <v>296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SUM(P262:P263)</f>
        <v>0</v>
      </c>
      <c r="Q261" s="150"/>
      <c r="R261" s="151">
        <f>SUM(R262:R263)</f>
        <v>0</v>
      </c>
      <c r="S261" s="150"/>
      <c r="T261" s="152">
        <f>SUM(T262:T263)</f>
        <v>0</v>
      </c>
      <c r="AR261" s="145" t="s">
        <v>80</v>
      </c>
      <c r="AT261" s="153" t="s">
        <v>71</v>
      </c>
      <c r="AU261" s="153" t="s">
        <v>80</v>
      </c>
      <c r="AY261" s="145" t="s">
        <v>126</v>
      </c>
      <c r="BK261" s="154">
        <f>SUM(BK262:BK263)</f>
        <v>0</v>
      </c>
    </row>
    <row r="262" spans="1:65" s="2" customFormat="1" ht="14.45" customHeight="1">
      <c r="A262" s="32"/>
      <c r="B262" s="157"/>
      <c r="C262" s="158" t="s">
        <v>297</v>
      </c>
      <c r="D262" s="158" t="s">
        <v>128</v>
      </c>
      <c r="E262" s="159" t="s">
        <v>298</v>
      </c>
      <c r="F262" s="160" t="s">
        <v>299</v>
      </c>
      <c r="G262" s="161" t="s">
        <v>131</v>
      </c>
      <c r="H262" s="162">
        <v>33.463999999999999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37</v>
      </c>
      <c r="O262" s="58"/>
      <c r="P262" s="168">
        <f>O262*H262</f>
        <v>0</v>
      </c>
      <c r="Q262" s="168">
        <v>0</v>
      </c>
      <c r="R262" s="168">
        <f>Q262*H262</f>
        <v>0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132</v>
      </c>
      <c r="AT262" s="170" t="s">
        <v>128</v>
      </c>
      <c r="AU262" s="170" t="s">
        <v>82</v>
      </c>
      <c r="AY262" s="17" t="s">
        <v>126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80</v>
      </c>
      <c r="BK262" s="171">
        <f>ROUND(I262*H262,2)</f>
        <v>0</v>
      </c>
      <c r="BL262" s="17" t="s">
        <v>132</v>
      </c>
      <c r="BM262" s="170" t="s">
        <v>300</v>
      </c>
    </row>
    <row r="263" spans="1:65" s="13" customFormat="1">
      <c r="B263" s="172"/>
      <c r="D263" s="173" t="s">
        <v>134</v>
      </c>
      <c r="E263" s="174" t="s">
        <v>1</v>
      </c>
      <c r="F263" s="175" t="s">
        <v>301</v>
      </c>
      <c r="H263" s="176">
        <v>33.463999999999999</v>
      </c>
      <c r="I263" s="177"/>
      <c r="L263" s="172"/>
      <c r="M263" s="178"/>
      <c r="N263" s="179"/>
      <c r="O263" s="179"/>
      <c r="P263" s="179"/>
      <c r="Q263" s="179"/>
      <c r="R263" s="179"/>
      <c r="S263" s="179"/>
      <c r="T263" s="180"/>
      <c r="AT263" s="174" t="s">
        <v>134</v>
      </c>
      <c r="AU263" s="174" t="s">
        <v>82</v>
      </c>
      <c r="AV263" s="13" t="s">
        <v>82</v>
      </c>
      <c r="AW263" s="13" t="s">
        <v>29</v>
      </c>
      <c r="AX263" s="13" t="s">
        <v>80</v>
      </c>
      <c r="AY263" s="174" t="s">
        <v>126</v>
      </c>
    </row>
    <row r="264" spans="1:65" s="12" customFormat="1" ht="22.9" customHeight="1">
      <c r="B264" s="144"/>
      <c r="D264" s="145" t="s">
        <v>71</v>
      </c>
      <c r="E264" s="155" t="s">
        <v>179</v>
      </c>
      <c r="F264" s="155" t="s">
        <v>302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SUM(P265:P310)</f>
        <v>0</v>
      </c>
      <c r="Q264" s="150"/>
      <c r="R264" s="151">
        <f>SUM(R265:R310)</f>
        <v>9.2676056299999985</v>
      </c>
      <c r="S264" s="150"/>
      <c r="T264" s="152">
        <f>SUM(T265:T310)</f>
        <v>30.744941999999998</v>
      </c>
      <c r="AR264" s="145" t="s">
        <v>80</v>
      </c>
      <c r="AT264" s="153" t="s">
        <v>71</v>
      </c>
      <c r="AU264" s="153" t="s">
        <v>80</v>
      </c>
      <c r="AY264" s="145" t="s">
        <v>126</v>
      </c>
      <c r="BK264" s="154">
        <f>SUM(BK265:BK310)</f>
        <v>0</v>
      </c>
    </row>
    <row r="265" spans="1:65" s="2" customFormat="1" ht="21.6" customHeight="1">
      <c r="A265" s="32"/>
      <c r="B265" s="157"/>
      <c r="C265" s="158" t="s">
        <v>303</v>
      </c>
      <c r="D265" s="158" t="s">
        <v>128</v>
      </c>
      <c r="E265" s="159" t="s">
        <v>304</v>
      </c>
      <c r="F265" s="160" t="s">
        <v>305</v>
      </c>
      <c r="G265" s="161" t="s">
        <v>306</v>
      </c>
      <c r="H265" s="162">
        <v>40.049999999999997</v>
      </c>
      <c r="I265" s="163"/>
      <c r="J265" s="164">
        <f>ROUND(I265*H265,2)</f>
        <v>0</v>
      </c>
      <c r="K265" s="165"/>
      <c r="L265" s="33"/>
      <c r="M265" s="166" t="s">
        <v>1</v>
      </c>
      <c r="N265" s="167" t="s">
        <v>37</v>
      </c>
      <c r="O265" s="58"/>
      <c r="P265" s="168">
        <f>O265*H265</f>
        <v>0</v>
      </c>
      <c r="Q265" s="168">
        <v>0.10095</v>
      </c>
      <c r="R265" s="168">
        <f>Q265*H265</f>
        <v>4.0430474999999992</v>
      </c>
      <c r="S265" s="168">
        <v>0</v>
      </c>
      <c r="T265" s="16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132</v>
      </c>
      <c r="AT265" s="170" t="s">
        <v>128</v>
      </c>
      <c r="AU265" s="170" t="s">
        <v>82</v>
      </c>
      <c r="AY265" s="17" t="s">
        <v>126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7" t="s">
        <v>80</v>
      </c>
      <c r="BK265" s="171">
        <f>ROUND(I265*H265,2)</f>
        <v>0</v>
      </c>
      <c r="BL265" s="17" t="s">
        <v>132</v>
      </c>
      <c r="BM265" s="170" t="s">
        <v>307</v>
      </c>
    </row>
    <row r="266" spans="1:65" s="13" customFormat="1">
      <c r="B266" s="172"/>
      <c r="D266" s="173" t="s">
        <v>134</v>
      </c>
      <c r="E266" s="174" t="s">
        <v>1</v>
      </c>
      <c r="F266" s="175" t="s">
        <v>308</v>
      </c>
      <c r="H266" s="176">
        <v>28.835000000000001</v>
      </c>
      <c r="I266" s="177"/>
      <c r="L266" s="172"/>
      <c r="M266" s="178"/>
      <c r="N266" s="179"/>
      <c r="O266" s="179"/>
      <c r="P266" s="179"/>
      <c r="Q266" s="179"/>
      <c r="R266" s="179"/>
      <c r="S266" s="179"/>
      <c r="T266" s="180"/>
      <c r="AT266" s="174" t="s">
        <v>134</v>
      </c>
      <c r="AU266" s="174" t="s">
        <v>82</v>
      </c>
      <c r="AV266" s="13" t="s">
        <v>82</v>
      </c>
      <c r="AW266" s="13" t="s">
        <v>29</v>
      </c>
      <c r="AX266" s="13" t="s">
        <v>72</v>
      </c>
      <c r="AY266" s="174" t="s">
        <v>126</v>
      </c>
    </row>
    <row r="267" spans="1:65" s="13" customFormat="1">
      <c r="B267" s="172"/>
      <c r="D267" s="173" t="s">
        <v>134</v>
      </c>
      <c r="E267" s="174" t="s">
        <v>1</v>
      </c>
      <c r="F267" s="175" t="s">
        <v>309</v>
      </c>
      <c r="H267" s="176">
        <v>11.215</v>
      </c>
      <c r="I267" s="177"/>
      <c r="L267" s="172"/>
      <c r="M267" s="178"/>
      <c r="N267" s="179"/>
      <c r="O267" s="179"/>
      <c r="P267" s="179"/>
      <c r="Q267" s="179"/>
      <c r="R267" s="179"/>
      <c r="S267" s="179"/>
      <c r="T267" s="180"/>
      <c r="AT267" s="174" t="s">
        <v>134</v>
      </c>
      <c r="AU267" s="174" t="s">
        <v>82</v>
      </c>
      <c r="AV267" s="13" t="s">
        <v>82</v>
      </c>
      <c r="AW267" s="13" t="s">
        <v>29</v>
      </c>
      <c r="AX267" s="13" t="s">
        <v>72</v>
      </c>
      <c r="AY267" s="174" t="s">
        <v>126</v>
      </c>
    </row>
    <row r="268" spans="1:65" s="15" customFormat="1">
      <c r="B268" s="188"/>
      <c r="D268" s="173" t="s">
        <v>134</v>
      </c>
      <c r="E268" s="189" t="s">
        <v>1</v>
      </c>
      <c r="F268" s="190" t="s">
        <v>146</v>
      </c>
      <c r="H268" s="191">
        <v>40.049999999999997</v>
      </c>
      <c r="I268" s="192"/>
      <c r="L268" s="188"/>
      <c r="M268" s="193"/>
      <c r="N268" s="194"/>
      <c r="O268" s="194"/>
      <c r="P268" s="194"/>
      <c r="Q268" s="194"/>
      <c r="R268" s="194"/>
      <c r="S268" s="194"/>
      <c r="T268" s="195"/>
      <c r="AT268" s="189" t="s">
        <v>134</v>
      </c>
      <c r="AU268" s="189" t="s">
        <v>82</v>
      </c>
      <c r="AV268" s="15" t="s">
        <v>132</v>
      </c>
      <c r="AW268" s="15" t="s">
        <v>29</v>
      </c>
      <c r="AX268" s="15" t="s">
        <v>80</v>
      </c>
      <c r="AY268" s="189" t="s">
        <v>126</v>
      </c>
    </row>
    <row r="269" spans="1:65" s="2" customFormat="1" ht="14.45" customHeight="1">
      <c r="A269" s="32"/>
      <c r="B269" s="157"/>
      <c r="C269" s="196" t="s">
        <v>310</v>
      </c>
      <c r="D269" s="196" t="s">
        <v>205</v>
      </c>
      <c r="E269" s="197" t="s">
        <v>311</v>
      </c>
      <c r="F269" s="198" t="s">
        <v>312</v>
      </c>
      <c r="G269" s="199" t="s">
        <v>306</v>
      </c>
      <c r="H269" s="200">
        <v>40.451000000000001</v>
      </c>
      <c r="I269" s="201"/>
      <c r="J269" s="202">
        <f>ROUND(I269*H269,2)</f>
        <v>0</v>
      </c>
      <c r="K269" s="203"/>
      <c r="L269" s="204"/>
      <c r="M269" s="205" t="s">
        <v>1</v>
      </c>
      <c r="N269" s="206" t="s">
        <v>37</v>
      </c>
      <c r="O269" s="58"/>
      <c r="P269" s="168">
        <f>O269*H269</f>
        <v>0</v>
      </c>
      <c r="Q269" s="168">
        <v>2.8000000000000001E-2</v>
      </c>
      <c r="R269" s="168">
        <f>Q269*H269</f>
        <v>1.132628</v>
      </c>
      <c r="S269" s="168">
        <v>0</v>
      </c>
      <c r="T269" s="169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172</v>
      </c>
      <c r="AT269" s="170" t="s">
        <v>205</v>
      </c>
      <c r="AU269" s="170" t="s">
        <v>82</v>
      </c>
      <c r="AY269" s="17" t="s">
        <v>126</v>
      </c>
      <c r="BE269" s="171">
        <f>IF(N269="základní",J269,0)</f>
        <v>0</v>
      </c>
      <c r="BF269" s="171">
        <f>IF(N269="snížená",J269,0)</f>
        <v>0</v>
      </c>
      <c r="BG269" s="171">
        <f>IF(N269="zákl. přenesená",J269,0)</f>
        <v>0</v>
      </c>
      <c r="BH269" s="171">
        <f>IF(N269="sníž. přenesená",J269,0)</f>
        <v>0</v>
      </c>
      <c r="BI269" s="171">
        <f>IF(N269="nulová",J269,0)</f>
        <v>0</v>
      </c>
      <c r="BJ269" s="17" t="s">
        <v>80</v>
      </c>
      <c r="BK269" s="171">
        <f>ROUND(I269*H269,2)</f>
        <v>0</v>
      </c>
      <c r="BL269" s="17" t="s">
        <v>132</v>
      </c>
      <c r="BM269" s="170" t="s">
        <v>313</v>
      </c>
    </row>
    <row r="270" spans="1:65" s="13" customFormat="1">
      <c r="B270" s="172"/>
      <c r="D270" s="173" t="s">
        <v>134</v>
      </c>
      <c r="E270" s="174" t="s">
        <v>1</v>
      </c>
      <c r="F270" s="175" t="s">
        <v>314</v>
      </c>
      <c r="H270" s="176">
        <v>40.451000000000001</v>
      </c>
      <c r="I270" s="177"/>
      <c r="L270" s="172"/>
      <c r="M270" s="178"/>
      <c r="N270" s="179"/>
      <c r="O270" s="179"/>
      <c r="P270" s="179"/>
      <c r="Q270" s="179"/>
      <c r="R270" s="179"/>
      <c r="S270" s="179"/>
      <c r="T270" s="180"/>
      <c r="AT270" s="174" t="s">
        <v>134</v>
      </c>
      <c r="AU270" s="174" t="s">
        <v>82</v>
      </c>
      <c r="AV270" s="13" t="s">
        <v>82</v>
      </c>
      <c r="AW270" s="13" t="s">
        <v>29</v>
      </c>
      <c r="AX270" s="13" t="s">
        <v>80</v>
      </c>
      <c r="AY270" s="174" t="s">
        <v>126</v>
      </c>
    </row>
    <row r="271" spans="1:65" s="2" customFormat="1" ht="21.6" customHeight="1">
      <c r="A271" s="32"/>
      <c r="B271" s="157"/>
      <c r="C271" s="158" t="s">
        <v>315</v>
      </c>
      <c r="D271" s="158" t="s">
        <v>128</v>
      </c>
      <c r="E271" s="159" t="s">
        <v>316</v>
      </c>
      <c r="F271" s="160" t="s">
        <v>317</v>
      </c>
      <c r="G271" s="161" t="s">
        <v>138</v>
      </c>
      <c r="H271" s="162">
        <v>1.802</v>
      </c>
      <c r="I271" s="163"/>
      <c r="J271" s="164">
        <f>ROUND(I271*H271,2)</f>
        <v>0</v>
      </c>
      <c r="K271" s="165"/>
      <c r="L271" s="33"/>
      <c r="M271" s="166" t="s">
        <v>1</v>
      </c>
      <c r="N271" s="167" t="s">
        <v>37</v>
      </c>
      <c r="O271" s="58"/>
      <c r="P271" s="168">
        <f>O271*H271</f>
        <v>0</v>
      </c>
      <c r="Q271" s="168">
        <v>2.2563399999999998</v>
      </c>
      <c r="R271" s="168">
        <f>Q271*H271</f>
        <v>4.0659246799999993</v>
      </c>
      <c r="S271" s="168">
        <v>0</v>
      </c>
      <c r="T271" s="169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132</v>
      </c>
      <c r="AT271" s="170" t="s">
        <v>128</v>
      </c>
      <c r="AU271" s="170" t="s">
        <v>82</v>
      </c>
      <c r="AY271" s="17" t="s">
        <v>126</v>
      </c>
      <c r="BE271" s="171">
        <f>IF(N271="základní",J271,0)</f>
        <v>0</v>
      </c>
      <c r="BF271" s="171">
        <f>IF(N271="snížená",J271,0)</f>
        <v>0</v>
      </c>
      <c r="BG271" s="171">
        <f>IF(N271="zákl. přenesená",J271,0)</f>
        <v>0</v>
      </c>
      <c r="BH271" s="171">
        <f>IF(N271="sníž. přenesená",J271,0)</f>
        <v>0</v>
      </c>
      <c r="BI271" s="171">
        <f>IF(N271="nulová",J271,0)</f>
        <v>0</v>
      </c>
      <c r="BJ271" s="17" t="s">
        <v>80</v>
      </c>
      <c r="BK271" s="171">
        <f>ROUND(I271*H271,2)</f>
        <v>0</v>
      </c>
      <c r="BL271" s="17" t="s">
        <v>132</v>
      </c>
      <c r="BM271" s="170" t="s">
        <v>318</v>
      </c>
    </row>
    <row r="272" spans="1:65" s="13" customFormat="1">
      <c r="B272" s="172"/>
      <c r="D272" s="173" t="s">
        <v>134</v>
      </c>
      <c r="E272" s="174" t="s">
        <v>1</v>
      </c>
      <c r="F272" s="175" t="s">
        <v>319</v>
      </c>
      <c r="H272" s="176">
        <v>1.802</v>
      </c>
      <c r="I272" s="177"/>
      <c r="L272" s="172"/>
      <c r="M272" s="178"/>
      <c r="N272" s="179"/>
      <c r="O272" s="179"/>
      <c r="P272" s="179"/>
      <c r="Q272" s="179"/>
      <c r="R272" s="179"/>
      <c r="S272" s="179"/>
      <c r="T272" s="180"/>
      <c r="AT272" s="174" t="s">
        <v>134</v>
      </c>
      <c r="AU272" s="174" t="s">
        <v>82</v>
      </c>
      <c r="AV272" s="13" t="s">
        <v>82</v>
      </c>
      <c r="AW272" s="13" t="s">
        <v>29</v>
      </c>
      <c r="AX272" s="13" t="s">
        <v>80</v>
      </c>
      <c r="AY272" s="174" t="s">
        <v>126</v>
      </c>
    </row>
    <row r="273" spans="1:65" s="2" customFormat="1" ht="32.450000000000003" customHeight="1">
      <c r="A273" s="32"/>
      <c r="B273" s="157"/>
      <c r="C273" s="158" t="s">
        <v>320</v>
      </c>
      <c r="D273" s="158" t="s">
        <v>128</v>
      </c>
      <c r="E273" s="159" t="s">
        <v>321</v>
      </c>
      <c r="F273" s="160" t="s">
        <v>322</v>
      </c>
      <c r="G273" s="161" t="s">
        <v>131</v>
      </c>
      <c r="H273" s="162">
        <v>67.459999999999994</v>
      </c>
      <c r="I273" s="163"/>
      <c r="J273" s="164">
        <f>ROUND(I273*H273,2)</f>
        <v>0</v>
      </c>
      <c r="K273" s="165"/>
      <c r="L273" s="33"/>
      <c r="M273" s="166" t="s">
        <v>1</v>
      </c>
      <c r="N273" s="167" t="s">
        <v>37</v>
      </c>
      <c r="O273" s="58"/>
      <c r="P273" s="168">
        <f>O273*H273</f>
        <v>0</v>
      </c>
      <c r="Q273" s="168">
        <v>1.2999999999999999E-4</v>
      </c>
      <c r="R273" s="168">
        <f>Q273*H273</f>
        <v>8.7697999999999977E-3</v>
      </c>
      <c r="S273" s="168">
        <v>0</v>
      </c>
      <c r="T273" s="169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132</v>
      </c>
      <c r="AT273" s="170" t="s">
        <v>128</v>
      </c>
      <c r="AU273" s="170" t="s">
        <v>82</v>
      </c>
      <c r="AY273" s="17" t="s">
        <v>126</v>
      </c>
      <c r="BE273" s="171">
        <f>IF(N273="základní",J273,0)</f>
        <v>0</v>
      </c>
      <c r="BF273" s="171">
        <f>IF(N273="snížená",J273,0)</f>
        <v>0</v>
      </c>
      <c r="BG273" s="171">
        <f>IF(N273="zákl. přenesená",J273,0)</f>
        <v>0</v>
      </c>
      <c r="BH273" s="171">
        <f>IF(N273="sníž. přenesená",J273,0)</f>
        <v>0</v>
      </c>
      <c r="BI273" s="171">
        <f>IF(N273="nulová",J273,0)</f>
        <v>0</v>
      </c>
      <c r="BJ273" s="17" t="s">
        <v>80</v>
      </c>
      <c r="BK273" s="171">
        <f>ROUND(I273*H273,2)</f>
        <v>0</v>
      </c>
      <c r="BL273" s="17" t="s">
        <v>132</v>
      </c>
      <c r="BM273" s="170" t="s">
        <v>323</v>
      </c>
    </row>
    <row r="274" spans="1:65" s="13" customFormat="1">
      <c r="B274" s="172"/>
      <c r="D274" s="173" t="s">
        <v>134</v>
      </c>
      <c r="E274" s="174" t="s">
        <v>1</v>
      </c>
      <c r="F274" s="175" t="s">
        <v>324</v>
      </c>
      <c r="H274" s="176">
        <v>67.459999999999994</v>
      </c>
      <c r="I274" s="177"/>
      <c r="L274" s="172"/>
      <c r="M274" s="178"/>
      <c r="N274" s="179"/>
      <c r="O274" s="179"/>
      <c r="P274" s="179"/>
      <c r="Q274" s="179"/>
      <c r="R274" s="179"/>
      <c r="S274" s="179"/>
      <c r="T274" s="180"/>
      <c r="AT274" s="174" t="s">
        <v>134</v>
      </c>
      <c r="AU274" s="174" t="s">
        <v>82</v>
      </c>
      <c r="AV274" s="13" t="s">
        <v>82</v>
      </c>
      <c r="AW274" s="13" t="s">
        <v>29</v>
      </c>
      <c r="AX274" s="13" t="s">
        <v>80</v>
      </c>
      <c r="AY274" s="174" t="s">
        <v>126</v>
      </c>
    </row>
    <row r="275" spans="1:65" s="2" customFormat="1" ht="32.450000000000003" customHeight="1">
      <c r="A275" s="32"/>
      <c r="B275" s="157"/>
      <c r="C275" s="158" t="s">
        <v>325</v>
      </c>
      <c r="D275" s="158" t="s">
        <v>128</v>
      </c>
      <c r="E275" s="159" t="s">
        <v>326</v>
      </c>
      <c r="F275" s="160" t="s">
        <v>327</v>
      </c>
      <c r="G275" s="161" t="s">
        <v>131</v>
      </c>
      <c r="H275" s="162">
        <v>69.224999999999994</v>
      </c>
      <c r="I275" s="163"/>
      <c r="J275" s="164">
        <f>ROUND(I275*H275,2)</f>
        <v>0</v>
      </c>
      <c r="K275" s="165"/>
      <c r="L275" s="33"/>
      <c r="M275" s="166" t="s">
        <v>1</v>
      </c>
      <c r="N275" s="167" t="s">
        <v>37</v>
      </c>
      <c r="O275" s="58"/>
      <c r="P275" s="168">
        <f>O275*H275</f>
        <v>0</v>
      </c>
      <c r="Q275" s="168">
        <v>2.1000000000000001E-4</v>
      </c>
      <c r="R275" s="168">
        <f>Q275*H275</f>
        <v>1.453725E-2</v>
      </c>
      <c r="S275" s="168">
        <v>0</v>
      </c>
      <c r="T275" s="16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132</v>
      </c>
      <c r="AT275" s="170" t="s">
        <v>128</v>
      </c>
      <c r="AU275" s="170" t="s">
        <v>82</v>
      </c>
      <c r="AY275" s="17" t="s">
        <v>126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7" t="s">
        <v>80</v>
      </c>
      <c r="BK275" s="171">
        <f>ROUND(I275*H275,2)</f>
        <v>0</v>
      </c>
      <c r="BL275" s="17" t="s">
        <v>132</v>
      </c>
      <c r="BM275" s="170" t="s">
        <v>328</v>
      </c>
    </row>
    <row r="276" spans="1:65" s="14" customFormat="1">
      <c r="B276" s="181"/>
      <c r="D276" s="173" t="s">
        <v>134</v>
      </c>
      <c r="E276" s="182" t="s">
        <v>1</v>
      </c>
      <c r="F276" s="183" t="s">
        <v>329</v>
      </c>
      <c r="H276" s="182" t="s">
        <v>1</v>
      </c>
      <c r="I276" s="184"/>
      <c r="L276" s="181"/>
      <c r="M276" s="185"/>
      <c r="N276" s="186"/>
      <c r="O276" s="186"/>
      <c r="P276" s="186"/>
      <c r="Q276" s="186"/>
      <c r="R276" s="186"/>
      <c r="S276" s="186"/>
      <c r="T276" s="187"/>
      <c r="AT276" s="182" t="s">
        <v>134</v>
      </c>
      <c r="AU276" s="182" t="s">
        <v>82</v>
      </c>
      <c r="AV276" s="14" t="s">
        <v>80</v>
      </c>
      <c r="AW276" s="14" t="s">
        <v>29</v>
      </c>
      <c r="AX276" s="14" t="s">
        <v>72</v>
      </c>
      <c r="AY276" s="182" t="s">
        <v>126</v>
      </c>
    </row>
    <row r="277" spans="1:65" s="13" customFormat="1">
      <c r="B277" s="172"/>
      <c r="D277" s="173" t="s">
        <v>134</v>
      </c>
      <c r="E277" s="174" t="s">
        <v>1</v>
      </c>
      <c r="F277" s="175" t="s">
        <v>330</v>
      </c>
      <c r="H277" s="176">
        <v>69.224999999999994</v>
      </c>
      <c r="I277" s="177"/>
      <c r="L277" s="172"/>
      <c r="M277" s="178"/>
      <c r="N277" s="179"/>
      <c r="O277" s="179"/>
      <c r="P277" s="179"/>
      <c r="Q277" s="179"/>
      <c r="R277" s="179"/>
      <c r="S277" s="179"/>
      <c r="T277" s="180"/>
      <c r="AT277" s="174" t="s">
        <v>134</v>
      </c>
      <c r="AU277" s="174" t="s">
        <v>82</v>
      </c>
      <c r="AV277" s="13" t="s">
        <v>82</v>
      </c>
      <c r="AW277" s="13" t="s">
        <v>29</v>
      </c>
      <c r="AX277" s="13" t="s">
        <v>80</v>
      </c>
      <c r="AY277" s="174" t="s">
        <v>126</v>
      </c>
    </row>
    <row r="278" spans="1:65" s="2" customFormat="1" ht="21.6" customHeight="1">
      <c r="A278" s="32"/>
      <c r="B278" s="157"/>
      <c r="C278" s="158" t="s">
        <v>331</v>
      </c>
      <c r="D278" s="158" t="s">
        <v>128</v>
      </c>
      <c r="E278" s="159" t="s">
        <v>332</v>
      </c>
      <c r="F278" s="160" t="s">
        <v>333</v>
      </c>
      <c r="G278" s="161" t="s">
        <v>131</v>
      </c>
      <c r="H278" s="162">
        <v>67.459999999999994</v>
      </c>
      <c r="I278" s="163"/>
      <c r="J278" s="164">
        <f>ROUND(I278*H278,2)</f>
        <v>0</v>
      </c>
      <c r="K278" s="165"/>
      <c r="L278" s="33"/>
      <c r="M278" s="166" t="s">
        <v>1</v>
      </c>
      <c r="N278" s="167" t="s">
        <v>37</v>
      </c>
      <c r="O278" s="58"/>
      <c r="P278" s="168">
        <f>O278*H278</f>
        <v>0</v>
      </c>
      <c r="Q278" s="168">
        <v>4.0000000000000003E-5</v>
      </c>
      <c r="R278" s="168">
        <f>Q278*H278</f>
        <v>2.6984000000000001E-3</v>
      </c>
      <c r="S278" s="168">
        <v>0</v>
      </c>
      <c r="T278" s="16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132</v>
      </c>
      <c r="AT278" s="170" t="s">
        <v>128</v>
      </c>
      <c r="AU278" s="170" t="s">
        <v>82</v>
      </c>
      <c r="AY278" s="17" t="s">
        <v>126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80</v>
      </c>
      <c r="BK278" s="171">
        <f>ROUND(I278*H278,2)</f>
        <v>0</v>
      </c>
      <c r="BL278" s="17" t="s">
        <v>132</v>
      </c>
      <c r="BM278" s="170" t="s">
        <v>334</v>
      </c>
    </row>
    <row r="279" spans="1:65" s="2" customFormat="1" ht="14.45" customHeight="1">
      <c r="A279" s="32"/>
      <c r="B279" s="157"/>
      <c r="C279" s="158" t="s">
        <v>335</v>
      </c>
      <c r="D279" s="158" t="s">
        <v>128</v>
      </c>
      <c r="E279" s="159" t="s">
        <v>336</v>
      </c>
      <c r="F279" s="160" t="s">
        <v>337</v>
      </c>
      <c r="G279" s="161" t="s">
        <v>138</v>
      </c>
      <c r="H279" s="162">
        <v>1.028</v>
      </c>
      <c r="I279" s="163"/>
      <c r="J279" s="164">
        <f>ROUND(I279*H279,2)</f>
        <v>0</v>
      </c>
      <c r="K279" s="165"/>
      <c r="L279" s="33"/>
      <c r="M279" s="166" t="s">
        <v>1</v>
      </c>
      <c r="N279" s="167" t="s">
        <v>37</v>
      </c>
      <c r="O279" s="58"/>
      <c r="P279" s="168">
        <f>O279*H279</f>
        <v>0</v>
      </c>
      <c r="Q279" s="168">
        <v>0</v>
      </c>
      <c r="R279" s="168">
        <f>Q279*H279</f>
        <v>0</v>
      </c>
      <c r="S279" s="168">
        <v>2.4</v>
      </c>
      <c r="T279" s="169">
        <f>S279*H279</f>
        <v>2.4672000000000001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132</v>
      </c>
      <c r="AT279" s="170" t="s">
        <v>128</v>
      </c>
      <c r="AU279" s="170" t="s">
        <v>82</v>
      </c>
      <c r="AY279" s="17" t="s">
        <v>126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7" t="s">
        <v>80</v>
      </c>
      <c r="BK279" s="171">
        <f>ROUND(I279*H279,2)</f>
        <v>0</v>
      </c>
      <c r="BL279" s="17" t="s">
        <v>132</v>
      </c>
      <c r="BM279" s="170" t="s">
        <v>338</v>
      </c>
    </row>
    <row r="280" spans="1:65" s="13" customFormat="1">
      <c r="B280" s="172"/>
      <c r="D280" s="173" t="s">
        <v>134</v>
      </c>
      <c r="E280" s="174" t="s">
        <v>1</v>
      </c>
      <c r="F280" s="175" t="s">
        <v>339</v>
      </c>
      <c r="H280" s="176">
        <v>1.028</v>
      </c>
      <c r="I280" s="177"/>
      <c r="L280" s="172"/>
      <c r="M280" s="178"/>
      <c r="N280" s="179"/>
      <c r="O280" s="179"/>
      <c r="P280" s="179"/>
      <c r="Q280" s="179"/>
      <c r="R280" s="179"/>
      <c r="S280" s="179"/>
      <c r="T280" s="180"/>
      <c r="AT280" s="174" t="s">
        <v>134</v>
      </c>
      <c r="AU280" s="174" t="s">
        <v>82</v>
      </c>
      <c r="AV280" s="13" t="s">
        <v>82</v>
      </c>
      <c r="AW280" s="13" t="s">
        <v>29</v>
      </c>
      <c r="AX280" s="13" t="s">
        <v>80</v>
      </c>
      <c r="AY280" s="174" t="s">
        <v>126</v>
      </c>
    </row>
    <row r="281" spans="1:65" s="2" customFormat="1" ht="21.6" customHeight="1">
      <c r="A281" s="32"/>
      <c r="B281" s="157"/>
      <c r="C281" s="158" t="s">
        <v>340</v>
      </c>
      <c r="D281" s="158" t="s">
        <v>128</v>
      </c>
      <c r="E281" s="159" t="s">
        <v>341</v>
      </c>
      <c r="F281" s="160" t="s">
        <v>342</v>
      </c>
      <c r="G281" s="161" t="s">
        <v>131</v>
      </c>
      <c r="H281" s="162">
        <v>1.488</v>
      </c>
      <c r="I281" s="163"/>
      <c r="J281" s="164">
        <f>ROUND(I281*H281,2)</f>
        <v>0</v>
      </c>
      <c r="K281" s="165"/>
      <c r="L281" s="33"/>
      <c r="M281" s="166" t="s">
        <v>1</v>
      </c>
      <c r="N281" s="167" t="s">
        <v>37</v>
      </c>
      <c r="O281" s="58"/>
      <c r="P281" s="168">
        <f>O281*H281</f>
        <v>0</v>
      </c>
      <c r="Q281" s="168">
        <v>0</v>
      </c>
      <c r="R281" s="168">
        <f>Q281*H281</f>
        <v>0</v>
      </c>
      <c r="S281" s="168">
        <v>0.432</v>
      </c>
      <c r="T281" s="169">
        <f>S281*H281</f>
        <v>0.64281599999999994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132</v>
      </c>
      <c r="AT281" s="170" t="s">
        <v>128</v>
      </c>
      <c r="AU281" s="170" t="s">
        <v>82</v>
      </c>
      <c r="AY281" s="17" t="s">
        <v>126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7" t="s">
        <v>80</v>
      </c>
      <c r="BK281" s="171">
        <f>ROUND(I281*H281,2)</f>
        <v>0</v>
      </c>
      <c r="BL281" s="17" t="s">
        <v>132</v>
      </c>
      <c r="BM281" s="170" t="s">
        <v>343</v>
      </c>
    </row>
    <row r="282" spans="1:65" s="13" customFormat="1">
      <c r="B282" s="172"/>
      <c r="D282" s="173" t="s">
        <v>134</v>
      </c>
      <c r="E282" s="174" t="s">
        <v>1</v>
      </c>
      <c r="F282" s="175" t="s">
        <v>344</v>
      </c>
      <c r="H282" s="176">
        <v>1.488</v>
      </c>
      <c r="I282" s="177"/>
      <c r="L282" s="172"/>
      <c r="M282" s="178"/>
      <c r="N282" s="179"/>
      <c r="O282" s="179"/>
      <c r="P282" s="179"/>
      <c r="Q282" s="179"/>
      <c r="R282" s="179"/>
      <c r="S282" s="179"/>
      <c r="T282" s="180"/>
      <c r="AT282" s="174" t="s">
        <v>134</v>
      </c>
      <c r="AU282" s="174" t="s">
        <v>82</v>
      </c>
      <c r="AV282" s="13" t="s">
        <v>82</v>
      </c>
      <c r="AW282" s="13" t="s">
        <v>29</v>
      </c>
      <c r="AX282" s="13" t="s">
        <v>80</v>
      </c>
      <c r="AY282" s="174" t="s">
        <v>126</v>
      </c>
    </row>
    <row r="283" spans="1:65" s="2" customFormat="1" ht="14.45" customHeight="1">
      <c r="A283" s="32"/>
      <c r="B283" s="157"/>
      <c r="C283" s="158" t="s">
        <v>345</v>
      </c>
      <c r="D283" s="158" t="s">
        <v>128</v>
      </c>
      <c r="E283" s="159" t="s">
        <v>346</v>
      </c>
      <c r="F283" s="160" t="s">
        <v>347</v>
      </c>
      <c r="G283" s="161" t="s">
        <v>131</v>
      </c>
      <c r="H283" s="162">
        <v>12.124000000000001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37</v>
      </c>
      <c r="O283" s="58"/>
      <c r="P283" s="168">
        <f>O283*H283</f>
        <v>0</v>
      </c>
      <c r="Q283" s="168">
        <v>0</v>
      </c>
      <c r="R283" s="168">
        <f>Q283*H283</f>
        <v>0</v>
      </c>
      <c r="S283" s="168">
        <v>0.06</v>
      </c>
      <c r="T283" s="169">
        <f>S283*H283</f>
        <v>0.72743999999999998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132</v>
      </c>
      <c r="AT283" s="170" t="s">
        <v>128</v>
      </c>
      <c r="AU283" s="170" t="s">
        <v>82</v>
      </c>
      <c r="AY283" s="17" t="s">
        <v>126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80</v>
      </c>
      <c r="BK283" s="171">
        <f>ROUND(I283*H283,2)</f>
        <v>0</v>
      </c>
      <c r="BL283" s="17" t="s">
        <v>132</v>
      </c>
      <c r="BM283" s="170" t="s">
        <v>348</v>
      </c>
    </row>
    <row r="284" spans="1:65" s="13" customFormat="1">
      <c r="B284" s="172"/>
      <c r="D284" s="173" t="s">
        <v>134</v>
      </c>
      <c r="E284" s="174" t="s">
        <v>1</v>
      </c>
      <c r="F284" s="175" t="s">
        <v>349</v>
      </c>
      <c r="H284" s="176">
        <v>12.124000000000001</v>
      </c>
      <c r="I284" s="177"/>
      <c r="L284" s="172"/>
      <c r="M284" s="178"/>
      <c r="N284" s="179"/>
      <c r="O284" s="179"/>
      <c r="P284" s="179"/>
      <c r="Q284" s="179"/>
      <c r="R284" s="179"/>
      <c r="S284" s="179"/>
      <c r="T284" s="180"/>
      <c r="AT284" s="174" t="s">
        <v>134</v>
      </c>
      <c r="AU284" s="174" t="s">
        <v>82</v>
      </c>
      <c r="AV284" s="13" t="s">
        <v>82</v>
      </c>
      <c r="AW284" s="13" t="s">
        <v>29</v>
      </c>
      <c r="AX284" s="13" t="s">
        <v>80</v>
      </c>
      <c r="AY284" s="174" t="s">
        <v>126</v>
      </c>
    </row>
    <row r="285" spans="1:65" s="2" customFormat="1" ht="32.450000000000003" customHeight="1">
      <c r="A285" s="32"/>
      <c r="B285" s="157"/>
      <c r="C285" s="158" t="s">
        <v>350</v>
      </c>
      <c r="D285" s="158" t="s">
        <v>128</v>
      </c>
      <c r="E285" s="159" t="s">
        <v>351</v>
      </c>
      <c r="F285" s="160" t="s">
        <v>352</v>
      </c>
      <c r="G285" s="161" t="s">
        <v>131</v>
      </c>
      <c r="H285" s="162">
        <v>57.46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37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0.05</v>
      </c>
      <c r="T285" s="169">
        <f>S285*H285</f>
        <v>2.8730000000000002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132</v>
      </c>
      <c r="AT285" s="170" t="s">
        <v>128</v>
      </c>
      <c r="AU285" s="170" t="s">
        <v>82</v>
      </c>
      <c r="AY285" s="17" t="s">
        <v>126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80</v>
      </c>
      <c r="BK285" s="171">
        <f>ROUND(I285*H285,2)</f>
        <v>0</v>
      </c>
      <c r="BL285" s="17" t="s">
        <v>132</v>
      </c>
      <c r="BM285" s="170" t="s">
        <v>353</v>
      </c>
    </row>
    <row r="286" spans="1:65" s="2" customFormat="1" ht="32.450000000000003" customHeight="1">
      <c r="A286" s="32"/>
      <c r="B286" s="157"/>
      <c r="C286" s="158" t="s">
        <v>354</v>
      </c>
      <c r="D286" s="158" t="s">
        <v>128</v>
      </c>
      <c r="E286" s="159" t="s">
        <v>355</v>
      </c>
      <c r="F286" s="160" t="s">
        <v>356</v>
      </c>
      <c r="G286" s="161" t="s">
        <v>131</v>
      </c>
      <c r="H286" s="162">
        <v>222.16399999999999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37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4.5999999999999999E-2</v>
      </c>
      <c r="T286" s="169">
        <f>S286*H286</f>
        <v>10.219543999999999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132</v>
      </c>
      <c r="AT286" s="170" t="s">
        <v>128</v>
      </c>
      <c r="AU286" s="170" t="s">
        <v>82</v>
      </c>
      <c r="AY286" s="17" t="s">
        <v>126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80</v>
      </c>
      <c r="BK286" s="171">
        <f>ROUND(I286*H286,2)</f>
        <v>0</v>
      </c>
      <c r="BL286" s="17" t="s">
        <v>132</v>
      </c>
      <c r="BM286" s="170" t="s">
        <v>357</v>
      </c>
    </row>
    <row r="287" spans="1:65" s="14" customFormat="1">
      <c r="B287" s="181"/>
      <c r="D287" s="173" t="s">
        <v>134</v>
      </c>
      <c r="E287" s="182" t="s">
        <v>1</v>
      </c>
      <c r="F287" s="183" t="s">
        <v>231</v>
      </c>
      <c r="H287" s="182" t="s">
        <v>1</v>
      </c>
      <c r="I287" s="184"/>
      <c r="L287" s="181"/>
      <c r="M287" s="185"/>
      <c r="N287" s="186"/>
      <c r="O287" s="186"/>
      <c r="P287" s="186"/>
      <c r="Q287" s="186"/>
      <c r="R287" s="186"/>
      <c r="S287" s="186"/>
      <c r="T287" s="187"/>
      <c r="AT287" s="182" t="s">
        <v>134</v>
      </c>
      <c r="AU287" s="182" t="s">
        <v>82</v>
      </c>
      <c r="AV287" s="14" t="s">
        <v>80</v>
      </c>
      <c r="AW287" s="14" t="s">
        <v>29</v>
      </c>
      <c r="AX287" s="14" t="s">
        <v>72</v>
      </c>
      <c r="AY287" s="182" t="s">
        <v>126</v>
      </c>
    </row>
    <row r="288" spans="1:65" s="13" customFormat="1" ht="22.5">
      <c r="B288" s="172"/>
      <c r="D288" s="173" t="s">
        <v>134</v>
      </c>
      <c r="E288" s="174" t="s">
        <v>1</v>
      </c>
      <c r="F288" s="175" t="s">
        <v>232</v>
      </c>
      <c r="H288" s="176">
        <v>55.276000000000003</v>
      </c>
      <c r="I288" s="177"/>
      <c r="L288" s="172"/>
      <c r="M288" s="178"/>
      <c r="N288" s="179"/>
      <c r="O288" s="179"/>
      <c r="P288" s="179"/>
      <c r="Q288" s="179"/>
      <c r="R288" s="179"/>
      <c r="S288" s="179"/>
      <c r="T288" s="180"/>
      <c r="AT288" s="174" t="s">
        <v>134</v>
      </c>
      <c r="AU288" s="174" t="s">
        <v>82</v>
      </c>
      <c r="AV288" s="13" t="s">
        <v>82</v>
      </c>
      <c r="AW288" s="13" t="s">
        <v>29</v>
      </c>
      <c r="AX288" s="13" t="s">
        <v>72</v>
      </c>
      <c r="AY288" s="174" t="s">
        <v>126</v>
      </c>
    </row>
    <row r="289" spans="1:65" s="14" customFormat="1">
      <c r="B289" s="181"/>
      <c r="D289" s="173" t="s">
        <v>134</v>
      </c>
      <c r="E289" s="182" t="s">
        <v>1</v>
      </c>
      <c r="F289" s="183" t="s">
        <v>233</v>
      </c>
      <c r="H289" s="182" t="s">
        <v>1</v>
      </c>
      <c r="I289" s="184"/>
      <c r="L289" s="181"/>
      <c r="M289" s="185"/>
      <c r="N289" s="186"/>
      <c r="O289" s="186"/>
      <c r="P289" s="186"/>
      <c r="Q289" s="186"/>
      <c r="R289" s="186"/>
      <c r="S289" s="186"/>
      <c r="T289" s="187"/>
      <c r="AT289" s="182" t="s">
        <v>134</v>
      </c>
      <c r="AU289" s="182" t="s">
        <v>82</v>
      </c>
      <c r="AV289" s="14" t="s">
        <v>80</v>
      </c>
      <c r="AW289" s="14" t="s">
        <v>29</v>
      </c>
      <c r="AX289" s="14" t="s">
        <v>72</v>
      </c>
      <c r="AY289" s="182" t="s">
        <v>126</v>
      </c>
    </row>
    <row r="290" spans="1:65" s="13" customFormat="1" ht="22.5">
      <c r="B290" s="172"/>
      <c r="D290" s="173" t="s">
        <v>134</v>
      </c>
      <c r="E290" s="174" t="s">
        <v>1</v>
      </c>
      <c r="F290" s="175" t="s">
        <v>234</v>
      </c>
      <c r="H290" s="176">
        <v>56.445</v>
      </c>
      <c r="I290" s="177"/>
      <c r="L290" s="172"/>
      <c r="M290" s="178"/>
      <c r="N290" s="179"/>
      <c r="O290" s="179"/>
      <c r="P290" s="179"/>
      <c r="Q290" s="179"/>
      <c r="R290" s="179"/>
      <c r="S290" s="179"/>
      <c r="T290" s="180"/>
      <c r="AT290" s="174" t="s">
        <v>134</v>
      </c>
      <c r="AU290" s="174" t="s">
        <v>82</v>
      </c>
      <c r="AV290" s="13" t="s">
        <v>82</v>
      </c>
      <c r="AW290" s="13" t="s">
        <v>29</v>
      </c>
      <c r="AX290" s="13" t="s">
        <v>72</v>
      </c>
      <c r="AY290" s="174" t="s">
        <v>126</v>
      </c>
    </row>
    <row r="291" spans="1:65" s="14" customFormat="1">
      <c r="B291" s="181"/>
      <c r="D291" s="173" t="s">
        <v>134</v>
      </c>
      <c r="E291" s="182" t="s">
        <v>1</v>
      </c>
      <c r="F291" s="183" t="s">
        <v>235</v>
      </c>
      <c r="H291" s="182" t="s">
        <v>1</v>
      </c>
      <c r="I291" s="184"/>
      <c r="L291" s="181"/>
      <c r="M291" s="185"/>
      <c r="N291" s="186"/>
      <c r="O291" s="186"/>
      <c r="P291" s="186"/>
      <c r="Q291" s="186"/>
      <c r="R291" s="186"/>
      <c r="S291" s="186"/>
      <c r="T291" s="187"/>
      <c r="AT291" s="182" t="s">
        <v>134</v>
      </c>
      <c r="AU291" s="182" t="s">
        <v>82</v>
      </c>
      <c r="AV291" s="14" t="s">
        <v>80</v>
      </c>
      <c r="AW291" s="14" t="s">
        <v>29</v>
      </c>
      <c r="AX291" s="14" t="s">
        <v>72</v>
      </c>
      <c r="AY291" s="182" t="s">
        <v>126</v>
      </c>
    </row>
    <row r="292" spans="1:65" s="13" customFormat="1" ht="22.5">
      <c r="B292" s="172"/>
      <c r="D292" s="173" t="s">
        <v>134</v>
      </c>
      <c r="E292" s="174" t="s">
        <v>1</v>
      </c>
      <c r="F292" s="175" t="s">
        <v>236</v>
      </c>
      <c r="H292" s="176">
        <v>86.468999999999994</v>
      </c>
      <c r="I292" s="177"/>
      <c r="L292" s="172"/>
      <c r="M292" s="178"/>
      <c r="N292" s="179"/>
      <c r="O292" s="179"/>
      <c r="P292" s="179"/>
      <c r="Q292" s="179"/>
      <c r="R292" s="179"/>
      <c r="S292" s="179"/>
      <c r="T292" s="180"/>
      <c r="AT292" s="174" t="s">
        <v>134</v>
      </c>
      <c r="AU292" s="174" t="s">
        <v>82</v>
      </c>
      <c r="AV292" s="13" t="s">
        <v>82</v>
      </c>
      <c r="AW292" s="13" t="s">
        <v>29</v>
      </c>
      <c r="AX292" s="13" t="s">
        <v>72</v>
      </c>
      <c r="AY292" s="174" t="s">
        <v>126</v>
      </c>
    </row>
    <row r="293" spans="1:65" s="14" customFormat="1">
      <c r="B293" s="181"/>
      <c r="D293" s="173" t="s">
        <v>134</v>
      </c>
      <c r="E293" s="182" t="s">
        <v>1</v>
      </c>
      <c r="F293" s="183" t="s">
        <v>237</v>
      </c>
      <c r="H293" s="182" t="s">
        <v>1</v>
      </c>
      <c r="I293" s="184"/>
      <c r="L293" s="181"/>
      <c r="M293" s="185"/>
      <c r="N293" s="186"/>
      <c r="O293" s="186"/>
      <c r="P293" s="186"/>
      <c r="Q293" s="186"/>
      <c r="R293" s="186"/>
      <c r="S293" s="186"/>
      <c r="T293" s="187"/>
      <c r="AT293" s="182" t="s">
        <v>134</v>
      </c>
      <c r="AU293" s="182" t="s">
        <v>82</v>
      </c>
      <c r="AV293" s="14" t="s">
        <v>80</v>
      </c>
      <c r="AW293" s="14" t="s">
        <v>29</v>
      </c>
      <c r="AX293" s="14" t="s">
        <v>72</v>
      </c>
      <c r="AY293" s="182" t="s">
        <v>126</v>
      </c>
    </row>
    <row r="294" spans="1:65" s="13" customFormat="1">
      <c r="B294" s="172"/>
      <c r="D294" s="173" t="s">
        <v>134</v>
      </c>
      <c r="E294" s="174" t="s">
        <v>1</v>
      </c>
      <c r="F294" s="175" t="s">
        <v>238</v>
      </c>
      <c r="H294" s="176">
        <v>23.974</v>
      </c>
      <c r="I294" s="177"/>
      <c r="L294" s="172"/>
      <c r="M294" s="178"/>
      <c r="N294" s="179"/>
      <c r="O294" s="179"/>
      <c r="P294" s="179"/>
      <c r="Q294" s="179"/>
      <c r="R294" s="179"/>
      <c r="S294" s="179"/>
      <c r="T294" s="180"/>
      <c r="AT294" s="174" t="s">
        <v>134</v>
      </c>
      <c r="AU294" s="174" t="s">
        <v>82</v>
      </c>
      <c r="AV294" s="13" t="s">
        <v>82</v>
      </c>
      <c r="AW294" s="13" t="s">
        <v>29</v>
      </c>
      <c r="AX294" s="13" t="s">
        <v>72</v>
      </c>
      <c r="AY294" s="174" t="s">
        <v>126</v>
      </c>
    </row>
    <row r="295" spans="1:65" s="15" customFormat="1">
      <c r="B295" s="188"/>
      <c r="D295" s="173" t="s">
        <v>134</v>
      </c>
      <c r="E295" s="189" t="s">
        <v>1</v>
      </c>
      <c r="F295" s="190" t="s">
        <v>146</v>
      </c>
      <c r="H295" s="191">
        <v>222.16399999999999</v>
      </c>
      <c r="I295" s="192"/>
      <c r="L295" s="188"/>
      <c r="M295" s="193"/>
      <c r="N295" s="194"/>
      <c r="O295" s="194"/>
      <c r="P295" s="194"/>
      <c r="Q295" s="194"/>
      <c r="R295" s="194"/>
      <c r="S295" s="194"/>
      <c r="T295" s="195"/>
      <c r="AT295" s="189" t="s">
        <v>134</v>
      </c>
      <c r="AU295" s="189" t="s">
        <v>82</v>
      </c>
      <c r="AV295" s="15" t="s">
        <v>132</v>
      </c>
      <c r="AW295" s="15" t="s">
        <v>29</v>
      </c>
      <c r="AX295" s="15" t="s">
        <v>80</v>
      </c>
      <c r="AY295" s="189" t="s">
        <v>126</v>
      </c>
    </row>
    <row r="296" spans="1:65" s="2" customFormat="1" ht="32.450000000000003" customHeight="1">
      <c r="A296" s="32"/>
      <c r="B296" s="157"/>
      <c r="C296" s="158" t="s">
        <v>358</v>
      </c>
      <c r="D296" s="158" t="s">
        <v>128</v>
      </c>
      <c r="E296" s="159" t="s">
        <v>359</v>
      </c>
      <c r="F296" s="160" t="s">
        <v>360</v>
      </c>
      <c r="G296" s="161" t="s">
        <v>131</v>
      </c>
      <c r="H296" s="162">
        <v>206.28399999999999</v>
      </c>
      <c r="I296" s="163"/>
      <c r="J296" s="164">
        <f>ROUND(I296*H296,2)</f>
        <v>0</v>
      </c>
      <c r="K296" s="165"/>
      <c r="L296" s="33"/>
      <c r="M296" s="166" t="s">
        <v>1</v>
      </c>
      <c r="N296" s="167" t="s">
        <v>37</v>
      </c>
      <c r="O296" s="58"/>
      <c r="P296" s="168">
        <f>O296*H296</f>
        <v>0</v>
      </c>
      <c r="Q296" s="168">
        <v>0</v>
      </c>
      <c r="R296" s="168">
        <f>Q296*H296</f>
        <v>0</v>
      </c>
      <c r="S296" s="168">
        <v>5.8999999999999997E-2</v>
      </c>
      <c r="T296" s="169">
        <f>S296*H296</f>
        <v>12.170755999999999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132</v>
      </c>
      <c r="AT296" s="170" t="s">
        <v>128</v>
      </c>
      <c r="AU296" s="170" t="s">
        <v>82</v>
      </c>
      <c r="AY296" s="17" t="s">
        <v>126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17" t="s">
        <v>80</v>
      </c>
      <c r="BK296" s="171">
        <f>ROUND(I296*H296,2)</f>
        <v>0</v>
      </c>
      <c r="BL296" s="17" t="s">
        <v>132</v>
      </c>
      <c r="BM296" s="170" t="s">
        <v>361</v>
      </c>
    </row>
    <row r="297" spans="1:65" s="14" customFormat="1">
      <c r="B297" s="181"/>
      <c r="D297" s="173" t="s">
        <v>134</v>
      </c>
      <c r="E297" s="182" t="s">
        <v>1</v>
      </c>
      <c r="F297" s="183" t="s">
        <v>267</v>
      </c>
      <c r="H297" s="182" t="s">
        <v>1</v>
      </c>
      <c r="I297" s="184"/>
      <c r="L297" s="181"/>
      <c r="M297" s="185"/>
      <c r="N297" s="186"/>
      <c r="O297" s="186"/>
      <c r="P297" s="186"/>
      <c r="Q297" s="186"/>
      <c r="R297" s="186"/>
      <c r="S297" s="186"/>
      <c r="T297" s="187"/>
      <c r="AT297" s="182" t="s">
        <v>134</v>
      </c>
      <c r="AU297" s="182" t="s">
        <v>82</v>
      </c>
      <c r="AV297" s="14" t="s">
        <v>80</v>
      </c>
      <c r="AW297" s="14" t="s">
        <v>29</v>
      </c>
      <c r="AX297" s="14" t="s">
        <v>72</v>
      </c>
      <c r="AY297" s="182" t="s">
        <v>126</v>
      </c>
    </row>
    <row r="298" spans="1:65" s="13" customFormat="1">
      <c r="B298" s="172"/>
      <c r="D298" s="173" t="s">
        <v>134</v>
      </c>
      <c r="E298" s="174" t="s">
        <v>1</v>
      </c>
      <c r="F298" s="175" t="s">
        <v>268</v>
      </c>
      <c r="H298" s="176">
        <v>166.178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134</v>
      </c>
      <c r="AU298" s="174" t="s">
        <v>82</v>
      </c>
      <c r="AV298" s="13" t="s">
        <v>82</v>
      </c>
      <c r="AW298" s="13" t="s">
        <v>29</v>
      </c>
      <c r="AX298" s="13" t="s">
        <v>72</v>
      </c>
      <c r="AY298" s="174" t="s">
        <v>126</v>
      </c>
    </row>
    <row r="299" spans="1:65" s="13" customFormat="1" ht="22.5">
      <c r="B299" s="172"/>
      <c r="D299" s="173" t="s">
        <v>134</v>
      </c>
      <c r="E299" s="174" t="s">
        <v>1</v>
      </c>
      <c r="F299" s="175" t="s">
        <v>269</v>
      </c>
      <c r="H299" s="176">
        <v>-20.247</v>
      </c>
      <c r="I299" s="177"/>
      <c r="L299" s="172"/>
      <c r="M299" s="178"/>
      <c r="N299" s="179"/>
      <c r="O299" s="179"/>
      <c r="P299" s="179"/>
      <c r="Q299" s="179"/>
      <c r="R299" s="179"/>
      <c r="S299" s="179"/>
      <c r="T299" s="180"/>
      <c r="AT299" s="174" t="s">
        <v>134</v>
      </c>
      <c r="AU299" s="174" t="s">
        <v>82</v>
      </c>
      <c r="AV299" s="13" t="s">
        <v>82</v>
      </c>
      <c r="AW299" s="13" t="s">
        <v>29</v>
      </c>
      <c r="AX299" s="13" t="s">
        <v>72</v>
      </c>
      <c r="AY299" s="174" t="s">
        <v>126</v>
      </c>
    </row>
    <row r="300" spans="1:65" s="14" customFormat="1">
      <c r="B300" s="181"/>
      <c r="D300" s="173" t="s">
        <v>134</v>
      </c>
      <c r="E300" s="182" t="s">
        <v>1</v>
      </c>
      <c r="F300" s="183" t="s">
        <v>270</v>
      </c>
      <c r="H300" s="182" t="s">
        <v>1</v>
      </c>
      <c r="I300" s="184"/>
      <c r="L300" s="181"/>
      <c r="M300" s="185"/>
      <c r="N300" s="186"/>
      <c r="O300" s="186"/>
      <c r="P300" s="186"/>
      <c r="Q300" s="186"/>
      <c r="R300" s="186"/>
      <c r="S300" s="186"/>
      <c r="T300" s="187"/>
      <c r="AT300" s="182" t="s">
        <v>134</v>
      </c>
      <c r="AU300" s="182" t="s">
        <v>82</v>
      </c>
      <c r="AV300" s="14" t="s">
        <v>80</v>
      </c>
      <c r="AW300" s="14" t="s">
        <v>29</v>
      </c>
      <c r="AX300" s="14" t="s">
        <v>72</v>
      </c>
      <c r="AY300" s="182" t="s">
        <v>126</v>
      </c>
    </row>
    <row r="301" spans="1:65" s="13" customFormat="1">
      <c r="B301" s="172"/>
      <c r="D301" s="173" t="s">
        <v>134</v>
      </c>
      <c r="E301" s="174" t="s">
        <v>1</v>
      </c>
      <c r="F301" s="175" t="s">
        <v>271</v>
      </c>
      <c r="H301" s="176">
        <v>14.361000000000001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134</v>
      </c>
      <c r="AU301" s="174" t="s">
        <v>82</v>
      </c>
      <c r="AV301" s="13" t="s">
        <v>82</v>
      </c>
      <c r="AW301" s="13" t="s">
        <v>29</v>
      </c>
      <c r="AX301" s="13" t="s">
        <v>72</v>
      </c>
      <c r="AY301" s="174" t="s">
        <v>126</v>
      </c>
    </row>
    <row r="302" spans="1:65" s="13" customFormat="1">
      <c r="B302" s="172"/>
      <c r="D302" s="173" t="s">
        <v>134</v>
      </c>
      <c r="E302" s="174" t="s">
        <v>1</v>
      </c>
      <c r="F302" s="175" t="s">
        <v>272</v>
      </c>
      <c r="H302" s="176">
        <v>35.857999999999997</v>
      </c>
      <c r="I302" s="177"/>
      <c r="L302" s="172"/>
      <c r="M302" s="178"/>
      <c r="N302" s="179"/>
      <c r="O302" s="179"/>
      <c r="P302" s="179"/>
      <c r="Q302" s="179"/>
      <c r="R302" s="179"/>
      <c r="S302" s="179"/>
      <c r="T302" s="180"/>
      <c r="AT302" s="174" t="s">
        <v>134</v>
      </c>
      <c r="AU302" s="174" t="s">
        <v>82</v>
      </c>
      <c r="AV302" s="13" t="s">
        <v>82</v>
      </c>
      <c r="AW302" s="13" t="s">
        <v>29</v>
      </c>
      <c r="AX302" s="13" t="s">
        <v>72</v>
      </c>
      <c r="AY302" s="174" t="s">
        <v>126</v>
      </c>
    </row>
    <row r="303" spans="1:65" s="13" customFormat="1" ht="33.75">
      <c r="B303" s="172"/>
      <c r="D303" s="173" t="s">
        <v>134</v>
      </c>
      <c r="E303" s="174" t="s">
        <v>1</v>
      </c>
      <c r="F303" s="175" t="s">
        <v>258</v>
      </c>
      <c r="H303" s="176">
        <v>10.134</v>
      </c>
      <c r="I303" s="177"/>
      <c r="L303" s="172"/>
      <c r="M303" s="178"/>
      <c r="N303" s="179"/>
      <c r="O303" s="179"/>
      <c r="P303" s="179"/>
      <c r="Q303" s="179"/>
      <c r="R303" s="179"/>
      <c r="S303" s="179"/>
      <c r="T303" s="180"/>
      <c r="AT303" s="174" t="s">
        <v>134</v>
      </c>
      <c r="AU303" s="174" t="s">
        <v>82</v>
      </c>
      <c r="AV303" s="13" t="s">
        <v>82</v>
      </c>
      <c r="AW303" s="13" t="s">
        <v>29</v>
      </c>
      <c r="AX303" s="13" t="s">
        <v>72</v>
      </c>
      <c r="AY303" s="174" t="s">
        <v>126</v>
      </c>
    </row>
    <row r="304" spans="1:65" s="15" customFormat="1">
      <c r="B304" s="188"/>
      <c r="D304" s="173" t="s">
        <v>134</v>
      </c>
      <c r="E304" s="189" t="s">
        <v>1</v>
      </c>
      <c r="F304" s="190" t="s">
        <v>146</v>
      </c>
      <c r="H304" s="191">
        <v>206.28399999999999</v>
      </c>
      <c r="I304" s="192"/>
      <c r="L304" s="188"/>
      <c r="M304" s="193"/>
      <c r="N304" s="194"/>
      <c r="O304" s="194"/>
      <c r="P304" s="194"/>
      <c r="Q304" s="194"/>
      <c r="R304" s="194"/>
      <c r="S304" s="194"/>
      <c r="T304" s="195"/>
      <c r="AT304" s="189" t="s">
        <v>134</v>
      </c>
      <c r="AU304" s="189" t="s">
        <v>82</v>
      </c>
      <c r="AV304" s="15" t="s">
        <v>132</v>
      </c>
      <c r="AW304" s="15" t="s">
        <v>29</v>
      </c>
      <c r="AX304" s="15" t="s">
        <v>80</v>
      </c>
      <c r="AY304" s="189" t="s">
        <v>126</v>
      </c>
    </row>
    <row r="305" spans="1:65" s="2" customFormat="1" ht="21.6" customHeight="1">
      <c r="A305" s="32"/>
      <c r="B305" s="157"/>
      <c r="C305" s="158" t="s">
        <v>362</v>
      </c>
      <c r="D305" s="158" t="s">
        <v>128</v>
      </c>
      <c r="E305" s="159" t="s">
        <v>363</v>
      </c>
      <c r="F305" s="160" t="s">
        <v>364</v>
      </c>
      <c r="G305" s="161" t="s">
        <v>131</v>
      </c>
      <c r="H305" s="162">
        <v>18.474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37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8.8999999999999996E-2</v>
      </c>
      <c r="T305" s="169">
        <f>S305*H305</f>
        <v>1.6441859999999999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132</v>
      </c>
      <c r="AT305" s="170" t="s">
        <v>128</v>
      </c>
      <c r="AU305" s="170" t="s">
        <v>82</v>
      </c>
      <c r="AY305" s="17" t="s">
        <v>126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80</v>
      </c>
      <c r="BK305" s="171">
        <f>ROUND(I305*H305,2)</f>
        <v>0</v>
      </c>
      <c r="BL305" s="17" t="s">
        <v>132</v>
      </c>
      <c r="BM305" s="170" t="s">
        <v>365</v>
      </c>
    </row>
    <row r="306" spans="1:65" s="13" customFormat="1">
      <c r="B306" s="172"/>
      <c r="D306" s="173" t="s">
        <v>134</v>
      </c>
      <c r="E306" s="174" t="s">
        <v>1</v>
      </c>
      <c r="F306" s="175" t="s">
        <v>366</v>
      </c>
      <c r="H306" s="176">
        <v>5.5060000000000002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134</v>
      </c>
      <c r="AU306" s="174" t="s">
        <v>82</v>
      </c>
      <c r="AV306" s="13" t="s">
        <v>82</v>
      </c>
      <c r="AW306" s="13" t="s">
        <v>29</v>
      </c>
      <c r="AX306" s="13" t="s">
        <v>72</v>
      </c>
      <c r="AY306" s="174" t="s">
        <v>126</v>
      </c>
    </row>
    <row r="307" spans="1:65" s="13" customFormat="1">
      <c r="B307" s="172"/>
      <c r="D307" s="173" t="s">
        <v>134</v>
      </c>
      <c r="E307" s="174" t="s">
        <v>1</v>
      </c>
      <c r="F307" s="175" t="s">
        <v>367</v>
      </c>
      <c r="H307" s="176">
        <v>12.968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134</v>
      </c>
      <c r="AU307" s="174" t="s">
        <v>82</v>
      </c>
      <c r="AV307" s="13" t="s">
        <v>82</v>
      </c>
      <c r="AW307" s="13" t="s">
        <v>29</v>
      </c>
      <c r="AX307" s="13" t="s">
        <v>72</v>
      </c>
      <c r="AY307" s="174" t="s">
        <v>126</v>
      </c>
    </row>
    <row r="308" spans="1:65" s="15" customFormat="1">
      <c r="B308" s="188"/>
      <c r="D308" s="173" t="s">
        <v>134</v>
      </c>
      <c r="E308" s="189" t="s">
        <v>1</v>
      </c>
      <c r="F308" s="190" t="s">
        <v>146</v>
      </c>
      <c r="H308" s="191">
        <v>18.474</v>
      </c>
      <c r="I308" s="192"/>
      <c r="L308" s="188"/>
      <c r="M308" s="193"/>
      <c r="N308" s="194"/>
      <c r="O308" s="194"/>
      <c r="P308" s="194"/>
      <c r="Q308" s="194"/>
      <c r="R308" s="194"/>
      <c r="S308" s="194"/>
      <c r="T308" s="195"/>
      <c r="AT308" s="189" t="s">
        <v>134</v>
      </c>
      <c r="AU308" s="189" t="s">
        <v>82</v>
      </c>
      <c r="AV308" s="15" t="s">
        <v>132</v>
      </c>
      <c r="AW308" s="15" t="s">
        <v>29</v>
      </c>
      <c r="AX308" s="15" t="s">
        <v>80</v>
      </c>
      <c r="AY308" s="189" t="s">
        <v>126</v>
      </c>
    </row>
    <row r="309" spans="1:65" s="2" customFormat="1" ht="21.6" customHeight="1">
      <c r="A309" s="32"/>
      <c r="B309" s="157"/>
      <c r="C309" s="158" t="s">
        <v>368</v>
      </c>
      <c r="D309" s="158" t="s">
        <v>128</v>
      </c>
      <c r="E309" s="159" t="s">
        <v>369</v>
      </c>
      <c r="F309" s="160" t="s">
        <v>370</v>
      </c>
      <c r="G309" s="161" t="s">
        <v>131</v>
      </c>
      <c r="H309" s="162">
        <v>35.857999999999997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37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132</v>
      </c>
      <c r="AT309" s="170" t="s">
        <v>128</v>
      </c>
      <c r="AU309" s="170" t="s">
        <v>82</v>
      </c>
      <c r="AY309" s="17" t="s">
        <v>126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80</v>
      </c>
      <c r="BK309" s="171">
        <f>ROUND(I309*H309,2)</f>
        <v>0</v>
      </c>
      <c r="BL309" s="17" t="s">
        <v>132</v>
      </c>
      <c r="BM309" s="170" t="s">
        <v>371</v>
      </c>
    </row>
    <row r="310" spans="1:65" s="13" customFormat="1">
      <c r="B310" s="172"/>
      <c r="D310" s="173" t="s">
        <v>134</v>
      </c>
      <c r="E310" s="174" t="s">
        <v>1</v>
      </c>
      <c r="F310" s="175" t="s">
        <v>272</v>
      </c>
      <c r="H310" s="176">
        <v>35.857999999999997</v>
      </c>
      <c r="I310" s="177"/>
      <c r="L310" s="172"/>
      <c r="M310" s="178"/>
      <c r="N310" s="179"/>
      <c r="O310" s="179"/>
      <c r="P310" s="179"/>
      <c r="Q310" s="179"/>
      <c r="R310" s="179"/>
      <c r="S310" s="179"/>
      <c r="T310" s="180"/>
      <c r="AT310" s="174" t="s">
        <v>134</v>
      </c>
      <c r="AU310" s="174" t="s">
        <v>82</v>
      </c>
      <c r="AV310" s="13" t="s">
        <v>82</v>
      </c>
      <c r="AW310" s="13" t="s">
        <v>29</v>
      </c>
      <c r="AX310" s="13" t="s">
        <v>80</v>
      </c>
      <c r="AY310" s="174" t="s">
        <v>126</v>
      </c>
    </row>
    <row r="311" spans="1:65" s="12" customFormat="1" ht="22.9" customHeight="1">
      <c r="B311" s="144"/>
      <c r="D311" s="145" t="s">
        <v>71</v>
      </c>
      <c r="E311" s="155" t="s">
        <v>372</v>
      </c>
      <c r="F311" s="155" t="s">
        <v>373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SUM(P312:P318)</f>
        <v>0</v>
      </c>
      <c r="Q311" s="150"/>
      <c r="R311" s="151">
        <f>SUM(R312:R318)</f>
        <v>0</v>
      </c>
      <c r="S311" s="150"/>
      <c r="T311" s="152">
        <f>SUM(T312:T318)</f>
        <v>0</v>
      </c>
      <c r="AR311" s="145" t="s">
        <v>80</v>
      </c>
      <c r="AT311" s="153" t="s">
        <v>71</v>
      </c>
      <c r="AU311" s="153" t="s">
        <v>80</v>
      </c>
      <c r="AY311" s="145" t="s">
        <v>126</v>
      </c>
      <c r="BK311" s="154">
        <f>SUM(BK312:BK318)</f>
        <v>0</v>
      </c>
    </row>
    <row r="312" spans="1:65" s="2" customFormat="1" ht="32.450000000000003" customHeight="1">
      <c r="A312" s="32"/>
      <c r="B312" s="157"/>
      <c r="C312" s="158" t="s">
        <v>374</v>
      </c>
      <c r="D312" s="158" t="s">
        <v>128</v>
      </c>
      <c r="E312" s="159" t="s">
        <v>375</v>
      </c>
      <c r="F312" s="160" t="s">
        <v>376</v>
      </c>
      <c r="G312" s="161" t="s">
        <v>169</v>
      </c>
      <c r="H312" s="162">
        <v>35.645000000000003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37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132</v>
      </c>
      <c r="AT312" s="170" t="s">
        <v>128</v>
      </c>
      <c r="AU312" s="170" t="s">
        <v>82</v>
      </c>
      <c r="AY312" s="17" t="s">
        <v>126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80</v>
      </c>
      <c r="BK312" s="171">
        <f>ROUND(I312*H312,2)</f>
        <v>0</v>
      </c>
      <c r="BL312" s="17" t="s">
        <v>132</v>
      </c>
      <c r="BM312" s="170" t="s">
        <v>377</v>
      </c>
    </row>
    <row r="313" spans="1:65" s="2" customFormat="1" ht="32.450000000000003" customHeight="1">
      <c r="A313" s="32"/>
      <c r="B313" s="157"/>
      <c r="C313" s="158" t="s">
        <v>378</v>
      </c>
      <c r="D313" s="158" t="s">
        <v>128</v>
      </c>
      <c r="E313" s="159" t="s">
        <v>379</v>
      </c>
      <c r="F313" s="160" t="s">
        <v>380</v>
      </c>
      <c r="G313" s="161" t="s">
        <v>169</v>
      </c>
      <c r="H313" s="162">
        <v>71.290000000000006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37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132</v>
      </c>
      <c r="AT313" s="170" t="s">
        <v>128</v>
      </c>
      <c r="AU313" s="170" t="s">
        <v>82</v>
      </c>
      <c r="AY313" s="17" t="s">
        <v>126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80</v>
      </c>
      <c r="BK313" s="171">
        <f>ROUND(I313*H313,2)</f>
        <v>0</v>
      </c>
      <c r="BL313" s="17" t="s">
        <v>132</v>
      </c>
      <c r="BM313" s="170" t="s">
        <v>381</v>
      </c>
    </row>
    <row r="314" spans="1:65" s="13" customFormat="1">
      <c r="B314" s="172"/>
      <c r="D314" s="173" t="s">
        <v>134</v>
      </c>
      <c r="F314" s="175" t="s">
        <v>382</v>
      </c>
      <c r="H314" s="176">
        <v>71.290000000000006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134</v>
      </c>
      <c r="AU314" s="174" t="s">
        <v>82</v>
      </c>
      <c r="AV314" s="13" t="s">
        <v>82</v>
      </c>
      <c r="AW314" s="13" t="s">
        <v>3</v>
      </c>
      <c r="AX314" s="13" t="s">
        <v>80</v>
      </c>
      <c r="AY314" s="174" t="s">
        <v>126</v>
      </c>
    </row>
    <row r="315" spans="1:65" s="2" customFormat="1" ht="21.6" customHeight="1">
      <c r="A315" s="32"/>
      <c r="B315" s="157"/>
      <c r="C315" s="158" t="s">
        <v>383</v>
      </c>
      <c r="D315" s="158" t="s">
        <v>128</v>
      </c>
      <c r="E315" s="159" t="s">
        <v>384</v>
      </c>
      <c r="F315" s="160" t="s">
        <v>385</v>
      </c>
      <c r="G315" s="161" t="s">
        <v>169</v>
      </c>
      <c r="H315" s="162">
        <v>35.645000000000003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37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132</v>
      </c>
      <c r="AT315" s="170" t="s">
        <v>128</v>
      </c>
      <c r="AU315" s="170" t="s">
        <v>82</v>
      </c>
      <c r="AY315" s="17" t="s">
        <v>126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80</v>
      </c>
      <c r="BK315" s="171">
        <f>ROUND(I315*H315,2)</f>
        <v>0</v>
      </c>
      <c r="BL315" s="17" t="s">
        <v>132</v>
      </c>
      <c r="BM315" s="170" t="s">
        <v>386</v>
      </c>
    </row>
    <row r="316" spans="1:65" s="2" customFormat="1" ht="21.6" customHeight="1">
      <c r="A316" s="32"/>
      <c r="B316" s="157"/>
      <c r="C316" s="158" t="s">
        <v>387</v>
      </c>
      <c r="D316" s="158" t="s">
        <v>128</v>
      </c>
      <c r="E316" s="159" t="s">
        <v>388</v>
      </c>
      <c r="F316" s="160" t="s">
        <v>389</v>
      </c>
      <c r="G316" s="161" t="s">
        <v>169</v>
      </c>
      <c r="H316" s="162">
        <v>677.255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37</v>
      </c>
      <c r="O316" s="58"/>
      <c r="P316" s="168">
        <f>O316*H316</f>
        <v>0</v>
      </c>
      <c r="Q316" s="168">
        <v>0</v>
      </c>
      <c r="R316" s="168">
        <f>Q316*H316</f>
        <v>0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132</v>
      </c>
      <c r="AT316" s="170" t="s">
        <v>128</v>
      </c>
      <c r="AU316" s="170" t="s">
        <v>82</v>
      </c>
      <c r="AY316" s="17" t="s">
        <v>126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80</v>
      </c>
      <c r="BK316" s="171">
        <f>ROUND(I316*H316,2)</f>
        <v>0</v>
      </c>
      <c r="BL316" s="17" t="s">
        <v>132</v>
      </c>
      <c r="BM316" s="170" t="s">
        <v>390</v>
      </c>
    </row>
    <row r="317" spans="1:65" s="13" customFormat="1">
      <c r="B317" s="172"/>
      <c r="D317" s="173" t="s">
        <v>134</v>
      </c>
      <c r="F317" s="175" t="s">
        <v>391</v>
      </c>
      <c r="H317" s="176">
        <v>677.255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134</v>
      </c>
      <c r="AU317" s="174" t="s">
        <v>82</v>
      </c>
      <c r="AV317" s="13" t="s">
        <v>82</v>
      </c>
      <c r="AW317" s="13" t="s">
        <v>3</v>
      </c>
      <c r="AX317" s="13" t="s">
        <v>80</v>
      </c>
      <c r="AY317" s="174" t="s">
        <v>126</v>
      </c>
    </row>
    <row r="318" spans="1:65" s="2" customFormat="1" ht="32.450000000000003" customHeight="1">
      <c r="A318" s="32"/>
      <c r="B318" s="157"/>
      <c r="C318" s="158" t="s">
        <v>392</v>
      </c>
      <c r="D318" s="158" t="s">
        <v>128</v>
      </c>
      <c r="E318" s="159" t="s">
        <v>393</v>
      </c>
      <c r="F318" s="160" t="s">
        <v>394</v>
      </c>
      <c r="G318" s="161" t="s">
        <v>169</v>
      </c>
      <c r="H318" s="162">
        <v>35.645000000000003</v>
      </c>
      <c r="I318" s="163"/>
      <c r="J318" s="164">
        <f>ROUND(I318*H318,2)</f>
        <v>0</v>
      </c>
      <c r="K318" s="165"/>
      <c r="L318" s="33"/>
      <c r="M318" s="166" t="s">
        <v>1</v>
      </c>
      <c r="N318" s="167" t="s">
        <v>37</v>
      </c>
      <c r="O318" s="58"/>
      <c r="P318" s="168">
        <f>O318*H318</f>
        <v>0</v>
      </c>
      <c r="Q318" s="168">
        <v>0</v>
      </c>
      <c r="R318" s="168">
        <f>Q318*H318</f>
        <v>0</v>
      </c>
      <c r="S318" s="168">
        <v>0</v>
      </c>
      <c r="T318" s="16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132</v>
      </c>
      <c r="AT318" s="170" t="s">
        <v>128</v>
      </c>
      <c r="AU318" s="170" t="s">
        <v>82</v>
      </c>
      <c r="AY318" s="17" t="s">
        <v>126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7" t="s">
        <v>80</v>
      </c>
      <c r="BK318" s="171">
        <f>ROUND(I318*H318,2)</f>
        <v>0</v>
      </c>
      <c r="BL318" s="17" t="s">
        <v>132</v>
      </c>
      <c r="BM318" s="170" t="s">
        <v>395</v>
      </c>
    </row>
    <row r="319" spans="1:65" s="12" customFormat="1" ht="22.9" customHeight="1">
      <c r="B319" s="144"/>
      <c r="D319" s="145" t="s">
        <v>71</v>
      </c>
      <c r="E319" s="155" t="s">
        <v>396</v>
      </c>
      <c r="F319" s="155" t="s">
        <v>397</v>
      </c>
      <c r="I319" s="147"/>
      <c r="J319" s="156">
        <f>BK319</f>
        <v>0</v>
      </c>
      <c r="L319" s="144"/>
      <c r="M319" s="149"/>
      <c r="N319" s="150"/>
      <c r="O319" s="150"/>
      <c r="P319" s="151">
        <f>P320</f>
        <v>0</v>
      </c>
      <c r="Q319" s="150"/>
      <c r="R319" s="151">
        <f>R320</f>
        <v>0</v>
      </c>
      <c r="S319" s="150"/>
      <c r="T319" s="152">
        <f>T320</f>
        <v>0</v>
      </c>
      <c r="AR319" s="145" t="s">
        <v>80</v>
      </c>
      <c r="AT319" s="153" t="s">
        <v>71</v>
      </c>
      <c r="AU319" s="153" t="s">
        <v>80</v>
      </c>
      <c r="AY319" s="145" t="s">
        <v>126</v>
      </c>
      <c r="BK319" s="154">
        <f>BK320</f>
        <v>0</v>
      </c>
    </row>
    <row r="320" spans="1:65" s="2" customFormat="1" ht="14.45" customHeight="1">
      <c r="A320" s="32"/>
      <c r="B320" s="157"/>
      <c r="C320" s="158" t="s">
        <v>398</v>
      </c>
      <c r="D320" s="158" t="s">
        <v>128</v>
      </c>
      <c r="E320" s="159" t="s">
        <v>399</v>
      </c>
      <c r="F320" s="160" t="s">
        <v>400</v>
      </c>
      <c r="G320" s="161" t="s">
        <v>169</v>
      </c>
      <c r="H320" s="162">
        <v>35.962000000000003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37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132</v>
      </c>
      <c r="AT320" s="170" t="s">
        <v>128</v>
      </c>
      <c r="AU320" s="170" t="s">
        <v>82</v>
      </c>
      <c r="AY320" s="17" t="s">
        <v>126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80</v>
      </c>
      <c r="BK320" s="171">
        <f>ROUND(I320*H320,2)</f>
        <v>0</v>
      </c>
      <c r="BL320" s="17" t="s">
        <v>132</v>
      </c>
      <c r="BM320" s="170" t="s">
        <v>401</v>
      </c>
    </row>
    <row r="321" spans="1:65" s="12" customFormat="1" ht="25.9" customHeight="1">
      <c r="B321" s="144"/>
      <c r="D321" s="145" t="s">
        <v>71</v>
      </c>
      <c r="E321" s="146" t="s">
        <v>402</v>
      </c>
      <c r="F321" s="146" t="s">
        <v>403</v>
      </c>
      <c r="I321" s="147"/>
      <c r="J321" s="148">
        <f>BK321</f>
        <v>0</v>
      </c>
      <c r="L321" s="144"/>
      <c r="M321" s="149"/>
      <c r="N321" s="150"/>
      <c r="O321" s="150"/>
      <c r="P321" s="151">
        <f>P322+P332+P360+P369+P384+P405+P412+P420+P429</f>
        <v>0</v>
      </c>
      <c r="Q321" s="150"/>
      <c r="R321" s="151">
        <f>R322+R332+R360+R369+R384+R405+R412+R420+R429</f>
        <v>3.5483687800000001</v>
      </c>
      <c r="S321" s="150"/>
      <c r="T321" s="152">
        <f>T322+T332+T360+T369+T384+T405+T412+T420+T429</f>
        <v>1.9704936800000001</v>
      </c>
      <c r="AR321" s="145" t="s">
        <v>82</v>
      </c>
      <c r="AT321" s="153" t="s">
        <v>71</v>
      </c>
      <c r="AU321" s="153" t="s">
        <v>72</v>
      </c>
      <c r="AY321" s="145" t="s">
        <v>126</v>
      </c>
      <c r="BK321" s="154">
        <f>BK322+BK332+BK360+BK369+BK384+BK405+BK412+BK420+BK429</f>
        <v>0</v>
      </c>
    </row>
    <row r="322" spans="1:65" s="12" customFormat="1" ht="22.9" customHeight="1">
      <c r="B322" s="144"/>
      <c r="D322" s="145" t="s">
        <v>71</v>
      </c>
      <c r="E322" s="155" t="s">
        <v>404</v>
      </c>
      <c r="F322" s="155" t="s">
        <v>405</v>
      </c>
      <c r="I322" s="147"/>
      <c r="J322" s="156">
        <f>BK322</f>
        <v>0</v>
      </c>
      <c r="L322" s="144"/>
      <c r="M322" s="149"/>
      <c r="N322" s="150"/>
      <c r="O322" s="150"/>
      <c r="P322" s="151">
        <f>SUM(P323:P331)</f>
        <v>0</v>
      </c>
      <c r="Q322" s="150"/>
      <c r="R322" s="151">
        <f>SUM(R323:R331)</f>
        <v>8.0459200000000008E-2</v>
      </c>
      <c r="S322" s="150"/>
      <c r="T322" s="152">
        <f>SUM(T323:T331)</f>
        <v>0</v>
      </c>
      <c r="AR322" s="145" t="s">
        <v>82</v>
      </c>
      <c r="AT322" s="153" t="s">
        <v>71</v>
      </c>
      <c r="AU322" s="153" t="s">
        <v>80</v>
      </c>
      <c r="AY322" s="145" t="s">
        <v>126</v>
      </c>
      <c r="BK322" s="154">
        <f>SUM(BK323:BK331)</f>
        <v>0</v>
      </c>
    </row>
    <row r="323" spans="1:65" s="2" customFormat="1" ht="21.6" customHeight="1">
      <c r="A323" s="32"/>
      <c r="B323" s="157"/>
      <c r="C323" s="158" t="s">
        <v>406</v>
      </c>
      <c r="D323" s="158" t="s">
        <v>128</v>
      </c>
      <c r="E323" s="159" t="s">
        <v>407</v>
      </c>
      <c r="F323" s="160" t="s">
        <v>408</v>
      </c>
      <c r="G323" s="161" t="s">
        <v>131</v>
      </c>
      <c r="H323" s="162">
        <v>46.103000000000002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37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216</v>
      </c>
      <c r="AT323" s="170" t="s">
        <v>128</v>
      </c>
      <c r="AU323" s="170" t="s">
        <v>82</v>
      </c>
      <c r="AY323" s="17" t="s">
        <v>126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80</v>
      </c>
      <c r="BK323" s="171">
        <f>ROUND(I323*H323,2)</f>
        <v>0</v>
      </c>
      <c r="BL323" s="17" t="s">
        <v>216</v>
      </c>
      <c r="BM323" s="170" t="s">
        <v>409</v>
      </c>
    </row>
    <row r="324" spans="1:65" s="13" customFormat="1" ht="22.5">
      <c r="B324" s="172"/>
      <c r="D324" s="173" t="s">
        <v>134</v>
      </c>
      <c r="E324" s="174" t="s">
        <v>1</v>
      </c>
      <c r="F324" s="175" t="s">
        <v>410</v>
      </c>
      <c r="H324" s="176">
        <v>46.103000000000002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134</v>
      </c>
      <c r="AU324" s="174" t="s">
        <v>82</v>
      </c>
      <c r="AV324" s="13" t="s">
        <v>82</v>
      </c>
      <c r="AW324" s="13" t="s">
        <v>29</v>
      </c>
      <c r="AX324" s="13" t="s">
        <v>80</v>
      </c>
      <c r="AY324" s="174" t="s">
        <v>126</v>
      </c>
    </row>
    <row r="325" spans="1:65" s="2" customFormat="1" ht="14.45" customHeight="1">
      <c r="A325" s="32"/>
      <c r="B325" s="157"/>
      <c r="C325" s="196" t="s">
        <v>411</v>
      </c>
      <c r="D325" s="196" t="s">
        <v>205</v>
      </c>
      <c r="E325" s="197" t="s">
        <v>412</v>
      </c>
      <c r="F325" s="198" t="s">
        <v>413</v>
      </c>
      <c r="G325" s="199" t="s">
        <v>169</v>
      </c>
      <c r="H325" s="200">
        <v>8.9999999999999993E-3</v>
      </c>
      <c r="I325" s="201"/>
      <c r="J325" s="202">
        <f>ROUND(I325*H325,2)</f>
        <v>0</v>
      </c>
      <c r="K325" s="203"/>
      <c r="L325" s="204"/>
      <c r="M325" s="205" t="s">
        <v>1</v>
      </c>
      <c r="N325" s="206" t="s">
        <v>37</v>
      </c>
      <c r="O325" s="58"/>
      <c r="P325" s="168">
        <f>O325*H325</f>
        <v>0</v>
      </c>
      <c r="Q325" s="168">
        <v>1</v>
      </c>
      <c r="R325" s="168">
        <f>Q325*H325</f>
        <v>8.9999999999999993E-3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303</v>
      </c>
      <c r="AT325" s="170" t="s">
        <v>205</v>
      </c>
      <c r="AU325" s="170" t="s">
        <v>82</v>
      </c>
      <c r="AY325" s="17" t="s">
        <v>126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80</v>
      </c>
      <c r="BK325" s="171">
        <f>ROUND(I325*H325,2)</f>
        <v>0</v>
      </c>
      <c r="BL325" s="17" t="s">
        <v>216</v>
      </c>
      <c r="BM325" s="170" t="s">
        <v>414</v>
      </c>
    </row>
    <row r="326" spans="1:65" s="13" customFormat="1">
      <c r="B326" s="172"/>
      <c r="D326" s="173" t="s">
        <v>134</v>
      </c>
      <c r="E326" s="174" t="s">
        <v>1</v>
      </c>
      <c r="F326" s="175" t="s">
        <v>415</v>
      </c>
      <c r="H326" s="176">
        <v>8.9999999999999993E-3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134</v>
      </c>
      <c r="AU326" s="174" t="s">
        <v>82</v>
      </c>
      <c r="AV326" s="13" t="s">
        <v>82</v>
      </c>
      <c r="AW326" s="13" t="s">
        <v>29</v>
      </c>
      <c r="AX326" s="13" t="s">
        <v>80</v>
      </c>
      <c r="AY326" s="174" t="s">
        <v>126</v>
      </c>
    </row>
    <row r="327" spans="1:65" s="2" customFormat="1" ht="21.6" customHeight="1">
      <c r="A327" s="32"/>
      <c r="B327" s="157"/>
      <c r="C327" s="158" t="s">
        <v>416</v>
      </c>
      <c r="D327" s="158" t="s">
        <v>128</v>
      </c>
      <c r="E327" s="159" t="s">
        <v>417</v>
      </c>
      <c r="F327" s="160" t="s">
        <v>418</v>
      </c>
      <c r="G327" s="161" t="s">
        <v>131</v>
      </c>
      <c r="H327" s="162">
        <v>46.103000000000002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37</v>
      </c>
      <c r="O327" s="58"/>
      <c r="P327" s="168">
        <f>O327*H327</f>
        <v>0</v>
      </c>
      <c r="Q327" s="168">
        <v>4.0000000000000002E-4</v>
      </c>
      <c r="R327" s="168">
        <f>Q327*H327</f>
        <v>1.8441200000000001E-2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216</v>
      </c>
      <c r="AT327" s="170" t="s">
        <v>128</v>
      </c>
      <c r="AU327" s="170" t="s">
        <v>82</v>
      </c>
      <c r="AY327" s="17" t="s">
        <v>126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80</v>
      </c>
      <c r="BK327" s="171">
        <f>ROUND(I327*H327,2)</f>
        <v>0</v>
      </c>
      <c r="BL327" s="17" t="s">
        <v>216</v>
      </c>
      <c r="BM327" s="170" t="s">
        <v>419</v>
      </c>
    </row>
    <row r="328" spans="1:65" s="13" customFormat="1" ht="22.5">
      <c r="B328" s="172"/>
      <c r="D328" s="173" t="s">
        <v>134</v>
      </c>
      <c r="E328" s="174" t="s">
        <v>1</v>
      </c>
      <c r="F328" s="175" t="s">
        <v>410</v>
      </c>
      <c r="H328" s="176">
        <v>46.103000000000002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134</v>
      </c>
      <c r="AU328" s="174" t="s">
        <v>82</v>
      </c>
      <c r="AV328" s="13" t="s">
        <v>82</v>
      </c>
      <c r="AW328" s="13" t="s">
        <v>29</v>
      </c>
      <c r="AX328" s="13" t="s">
        <v>80</v>
      </c>
      <c r="AY328" s="174" t="s">
        <v>126</v>
      </c>
    </row>
    <row r="329" spans="1:65" s="2" customFormat="1" ht="43.15" customHeight="1">
      <c r="A329" s="32"/>
      <c r="B329" s="157"/>
      <c r="C329" s="196" t="s">
        <v>420</v>
      </c>
      <c r="D329" s="196" t="s">
        <v>205</v>
      </c>
      <c r="E329" s="197" t="s">
        <v>421</v>
      </c>
      <c r="F329" s="198" t="s">
        <v>422</v>
      </c>
      <c r="G329" s="199" t="s">
        <v>131</v>
      </c>
      <c r="H329" s="200">
        <v>53.018000000000001</v>
      </c>
      <c r="I329" s="201"/>
      <c r="J329" s="202">
        <f>ROUND(I329*H329,2)</f>
        <v>0</v>
      </c>
      <c r="K329" s="203"/>
      <c r="L329" s="204"/>
      <c r="M329" s="205" t="s">
        <v>1</v>
      </c>
      <c r="N329" s="206" t="s">
        <v>37</v>
      </c>
      <c r="O329" s="58"/>
      <c r="P329" s="168">
        <f>O329*H329</f>
        <v>0</v>
      </c>
      <c r="Q329" s="168">
        <v>1E-3</v>
      </c>
      <c r="R329" s="168">
        <f>Q329*H329</f>
        <v>5.3018000000000003E-2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303</v>
      </c>
      <c r="AT329" s="170" t="s">
        <v>205</v>
      </c>
      <c r="AU329" s="170" t="s">
        <v>82</v>
      </c>
      <c r="AY329" s="17" t="s">
        <v>126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80</v>
      </c>
      <c r="BK329" s="171">
        <f>ROUND(I329*H329,2)</f>
        <v>0</v>
      </c>
      <c r="BL329" s="17" t="s">
        <v>216</v>
      </c>
      <c r="BM329" s="170" t="s">
        <v>423</v>
      </c>
    </row>
    <row r="330" spans="1:65" s="13" customFormat="1">
      <c r="B330" s="172"/>
      <c r="D330" s="173" t="s">
        <v>134</v>
      </c>
      <c r="E330" s="174" t="s">
        <v>1</v>
      </c>
      <c r="F330" s="175" t="s">
        <v>424</v>
      </c>
      <c r="H330" s="176">
        <v>53.018000000000001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134</v>
      </c>
      <c r="AU330" s="174" t="s">
        <v>82</v>
      </c>
      <c r="AV330" s="13" t="s">
        <v>82</v>
      </c>
      <c r="AW330" s="13" t="s">
        <v>29</v>
      </c>
      <c r="AX330" s="13" t="s">
        <v>80</v>
      </c>
      <c r="AY330" s="174" t="s">
        <v>126</v>
      </c>
    </row>
    <row r="331" spans="1:65" s="2" customFormat="1" ht="21.6" customHeight="1">
      <c r="A331" s="32"/>
      <c r="B331" s="157"/>
      <c r="C331" s="158" t="s">
        <v>425</v>
      </c>
      <c r="D331" s="158" t="s">
        <v>128</v>
      </c>
      <c r="E331" s="159" t="s">
        <v>426</v>
      </c>
      <c r="F331" s="160" t="s">
        <v>427</v>
      </c>
      <c r="G331" s="161" t="s">
        <v>169</v>
      </c>
      <c r="H331" s="162">
        <v>0.08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37</v>
      </c>
      <c r="O331" s="58"/>
      <c r="P331" s="168">
        <f>O331*H331</f>
        <v>0</v>
      </c>
      <c r="Q331" s="168">
        <v>0</v>
      </c>
      <c r="R331" s="168">
        <f>Q331*H331</f>
        <v>0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216</v>
      </c>
      <c r="AT331" s="170" t="s">
        <v>128</v>
      </c>
      <c r="AU331" s="170" t="s">
        <v>82</v>
      </c>
      <c r="AY331" s="17" t="s">
        <v>126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80</v>
      </c>
      <c r="BK331" s="171">
        <f>ROUND(I331*H331,2)</f>
        <v>0</v>
      </c>
      <c r="BL331" s="17" t="s">
        <v>216</v>
      </c>
      <c r="BM331" s="170" t="s">
        <v>428</v>
      </c>
    </row>
    <row r="332" spans="1:65" s="12" customFormat="1" ht="22.9" customHeight="1">
      <c r="B332" s="144"/>
      <c r="D332" s="145" t="s">
        <v>71</v>
      </c>
      <c r="E332" s="155" t="s">
        <v>429</v>
      </c>
      <c r="F332" s="155" t="s">
        <v>430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SUM(P333:P359)</f>
        <v>0</v>
      </c>
      <c r="Q332" s="150"/>
      <c r="R332" s="151">
        <f>SUM(R333:R359)</f>
        <v>0.22819254</v>
      </c>
      <c r="S332" s="150"/>
      <c r="T332" s="152">
        <f>SUM(T333:T359)</f>
        <v>1.113056</v>
      </c>
      <c r="AR332" s="145" t="s">
        <v>82</v>
      </c>
      <c r="AT332" s="153" t="s">
        <v>71</v>
      </c>
      <c r="AU332" s="153" t="s">
        <v>80</v>
      </c>
      <c r="AY332" s="145" t="s">
        <v>126</v>
      </c>
      <c r="BK332" s="154">
        <f>SUM(BK333:BK359)</f>
        <v>0</v>
      </c>
    </row>
    <row r="333" spans="1:65" s="2" customFormat="1" ht="21.6" customHeight="1">
      <c r="A333" s="32"/>
      <c r="B333" s="157"/>
      <c r="C333" s="158" t="s">
        <v>431</v>
      </c>
      <c r="D333" s="158" t="s">
        <v>128</v>
      </c>
      <c r="E333" s="159" t="s">
        <v>432</v>
      </c>
      <c r="F333" s="160" t="s">
        <v>433</v>
      </c>
      <c r="G333" s="161" t="s">
        <v>131</v>
      </c>
      <c r="H333" s="162">
        <v>79.504000000000005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37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1.4E-2</v>
      </c>
      <c r="T333" s="169">
        <f>S333*H333</f>
        <v>1.113056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216</v>
      </c>
      <c r="AT333" s="170" t="s">
        <v>128</v>
      </c>
      <c r="AU333" s="170" t="s">
        <v>82</v>
      </c>
      <c r="AY333" s="17" t="s">
        <v>126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80</v>
      </c>
      <c r="BK333" s="171">
        <f>ROUND(I333*H333,2)</f>
        <v>0</v>
      </c>
      <c r="BL333" s="17" t="s">
        <v>216</v>
      </c>
      <c r="BM333" s="170" t="s">
        <v>434</v>
      </c>
    </row>
    <row r="334" spans="1:65" s="13" customFormat="1">
      <c r="B334" s="172"/>
      <c r="D334" s="173" t="s">
        <v>134</v>
      </c>
      <c r="E334" s="174" t="s">
        <v>1</v>
      </c>
      <c r="F334" s="175" t="s">
        <v>435</v>
      </c>
      <c r="H334" s="176">
        <v>75.12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134</v>
      </c>
      <c r="AU334" s="174" t="s">
        <v>82</v>
      </c>
      <c r="AV334" s="13" t="s">
        <v>82</v>
      </c>
      <c r="AW334" s="13" t="s">
        <v>29</v>
      </c>
      <c r="AX334" s="13" t="s">
        <v>72</v>
      </c>
      <c r="AY334" s="174" t="s">
        <v>126</v>
      </c>
    </row>
    <row r="335" spans="1:65" s="13" customFormat="1">
      <c r="B335" s="172"/>
      <c r="D335" s="173" t="s">
        <v>134</v>
      </c>
      <c r="E335" s="174" t="s">
        <v>1</v>
      </c>
      <c r="F335" s="175" t="s">
        <v>436</v>
      </c>
      <c r="H335" s="176">
        <v>4.3840000000000003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134</v>
      </c>
      <c r="AU335" s="174" t="s">
        <v>82</v>
      </c>
      <c r="AV335" s="13" t="s">
        <v>82</v>
      </c>
      <c r="AW335" s="13" t="s">
        <v>29</v>
      </c>
      <c r="AX335" s="13" t="s">
        <v>72</v>
      </c>
      <c r="AY335" s="174" t="s">
        <v>126</v>
      </c>
    </row>
    <row r="336" spans="1:65" s="15" customFormat="1">
      <c r="B336" s="188"/>
      <c r="D336" s="173" t="s">
        <v>134</v>
      </c>
      <c r="E336" s="189" t="s">
        <v>1</v>
      </c>
      <c r="F336" s="190" t="s">
        <v>146</v>
      </c>
      <c r="H336" s="191">
        <v>79.504000000000005</v>
      </c>
      <c r="I336" s="192"/>
      <c r="L336" s="188"/>
      <c r="M336" s="193"/>
      <c r="N336" s="194"/>
      <c r="O336" s="194"/>
      <c r="P336" s="194"/>
      <c r="Q336" s="194"/>
      <c r="R336" s="194"/>
      <c r="S336" s="194"/>
      <c r="T336" s="195"/>
      <c r="AT336" s="189" t="s">
        <v>134</v>
      </c>
      <c r="AU336" s="189" t="s">
        <v>82</v>
      </c>
      <c r="AV336" s="15" t="s">
        <v>132</v>
      </c>
      <c r="AW336" s="15" t="s">
        <v>29</v>
      </c>
      <c r="AX336" s="15" t="s">
        <v>80</v>
      </c>
      <c r="AY336" s="189" t="s">
        <v>126</v>
      </c>
    </row>
    <row r="337" spans="1:65" s="2" customFormat="1" ht="21.6" customHeight="1">
      <c r="A337" s="32"/>
      <c r="B337" s="157"/>
      <c r="C337" s="158" t="s">
        <v>437</v>
      </c>
      <c r="D337" s="158" t="s">
        <v>128</v>
      </c>
      <c r="E337" s="159" t="s">
        <v>438</v>
      </c>
      <c r="F337" s="160" t="s">
        <v>439</v>
      </c>
      <c r="G337" s="161" t="s">
        <v>131</v>
      </c>
      <c r="H337" s="162">
        <v>85.4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37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216</v>
      </c>
      <c r="AT337" s="170" t="s">
        <v>128</v>
      </c>
      <c r="AU337" s="170" t="s">
        <v>82</v>
      </c>
      <c r="AY337" s="17" t="s">
        <v>126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80</v>
      </c>
      <c r="BK337" s="171">
        <f>ROUND(I337*H337,2)</f>
        <v>0</v>
      </c>
      <c r="BL337" s="17" t="s">
        <v>216</v>
      </c>
      <c r="BM337" s="170" t="s">
        <v>440</v>
      </c>
    </row>
    <row r="338" spans="1:65" s="13" customFormat="1">
      <c r="B338" s="172"/>
      <c r="D338" s="173" t="s">
        <v>134</v>
      </c>
      <c r="E338" s="174" t="s">
        <v>1</v>
      </c>
      <c r="F338" s="175" t="s">
        <v>435</v>
      </c>
      <c r="H338" s="176">
        <v>75.12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134</v>
      </c>
      <c r="AU338" s="174" t="s">
        <v>82</v>
      </c>
      <c r="AV338" s="13" t="s">
        <v>82</v>
      </c>
      <c r="AW338" s="13" t="s">
        <v>29</v>
      </c>
      <c r="AX338" s="13" t="s">
        <v>72</v>
      </c>
      <c r="AY338" s="174" t="s">
        <v>126</v>
      </c>
    </row>
    <row r="339" spans="1:65" s="13" customFormat="1">
      <c r="B339" s="172"/>
      <c r="D339" s="173" t="s">
        <v>134</v>
      </c>
      <c r="E339" s="174" t="s">
        <v>1</v>
      </c>
      <c r="F339" s="175" t="s">
        <v>441</v>
      </c>
      <c r="H339" s="176">
        <v>10.28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134</v>
      </c>
      <c r="AU339" s="174" t="s">
        <v>82</v>
      </c>
      <c r="AV339" s="13" t="s">
        <v>82</v>
      </c>
      <c r="AW339" s="13" t="s">
        <v>29</v>
      </c>
      <c r="AX339" s="13" t="s">
        <v>72</v>
      </c>
      <c r="AY339" s="174" t="s">
        <v>126</v>
      </c>
    </row>
    <row r="340" spans="1:65" s="15" customFormat="1">
      <c r="B340" s="188"/>
      <c r="D340" s="173" t="s">
        <v>134</v>
      </c>
      <c r="E340" s="189" t="s">
        <v>1</v>
      </c>
      <c r="F340" s="190" t="s">
        <v>146</v>
      </c>
      <c r="H340" s="191">
        <v>85.4</v>
      </c>
      <c r="I340" s="192"/>
      <c r="L340" s="188"/>
      <c r="M340" s="193"/>
      <c r="N340" s="194"/>
      <c r="O340" s="194"/>
      <c r="P340" s="194"/>
      <c r="Q340" s="194"/>
      <c r="R340" s="194"/>
      <c r="S340" s="194"/>
      <c r="T340" s="195"/>
      <c r="AT340" s="189" t="s">
        <v>134</v>
      </c>
      <c r="AU340" s="189" t="s">
        <v>82</v>
      </c>
      <c r="AV340" s="15" t="s">
        <v>132</v>
      </c>
      <c r="AW340" s="15" t="s">
        <v>29</v>
      </c>
      <c r="AX340" s="15" t="s">
        <v>80</v>
      </c>
      <c r="AY340" s="189" t="s">
        <v>126</v>
      </c>
    </row>
    <row r="341" spans="1:65" s="2" customFormat="1" ht="14.45" customHeight="1">
      <c r="A341" s="32"/>
      <c r="B341" s="157"/>
      <c r="C341" s="196" t="s">
        <v>442</v>
      </c>
      <c r="D341" s="196" t="s">
        <v>205</v>
      </c>
      <c r="E341" s="197" t="s">
        <v>412</v>
      </c>
      <c r="F341" s="198" t="s">
        <v>413</v>
      </c>
      <c r="G341" s="199" t="s">
        <v>169</v>
      </c>
      <c r="H341" s="200">
        <v>1.7000000000000001E-2</v>
      </c>
      <c r="I341" s="201"/>
      <c r="J341" s="202">
        <f>ROUND(I341*H341,2)</f>
        <v>0</v>
      </c>
      <c r="K341" s="203"/>
      <c r="L341" s="204"/>
      <c r="M341" s="205" t="s">
        <v>1</v>
      </c>
      <c r="N341" s="206" t="s">
        <v>37</v>
      </c>
      <c r="O341" s="58"/>
      <c r="P341" s="168">
        <f>O341*H341</f>
        <v>0</v>
      </c>
      <c r="Q341" s="168">
        <v>1</v>
      </c>
      <c r="R341" s="168">
        <f>Q341*H341</f>
        <v>1.7000000000000001E-2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303</v>
      </c>
      <c r="AT341" s="170" t="s">
        <v>205</v>
      </c>
      <c r="AU341" s="170" t="s">
        <v>82</v>
      </c>
      <c r="AY341" s="17" t="s">
        <v>126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80</v>
      </c>
      <c r="BK341" s="171">
        <f>ROUND(I341*H341,2)</f>
        <v>0</v>
      </c>
      <c r="BL341" s="17" t="s">
        <v>216</v>
      </c>
      <c r="BM341" s="170" t="s">
        <v>443</v>
      </c>
    </row>
    <row r="342" spans="1:65" s="13" customFormat="1">
      <c r="B342" s="172"/>
      <c r="D342" s="173" t="s">
        <v>134</v>
      </c>
      <c r="E342" s="174" t="s">
        <v>1</v>
      </c>
      <c r="F342" s="175" t="s">
        <v>444</v>
      </c>
      <c r="H342" s="176">
        <v>1.7000000000000001E-2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134</v>
      </c>
      <c r="AU342" s="174" t="s">
        <v>82</v>
      </c>
      <c r="AV342" s="13" t="s">
        <v>82</v>
      </c>
      <c r="AW342" s="13" t="s">
        <v>29</v>
      </c>
      <c r="AX342" s="13" t="s">
        <v>80</v>
      </c>
      <c r="AY342" s="174" t="s">
        <v>126</v>
      </c>
    </row>
    <row r="343" spans="1:65" s="2" customFormat="1" ht="21.6" customHeight="1">
      <c r="A343" s="32"/>
      <c r="B343" s="157"/>
      <c r="C343" s="158" t="s">
        <v>445</v>
      </c>
      <c r="D343" s="158" t="s">
        <v>128</v>
      </c>
      <c r="E343" s="159" t="s">
        <v>446</v>
      </c>
      <c r="F343" s="160" t="s">
        <v>447</v>
      </c>
      <c r="G343" s="161" t="s">
        <v>131</v>
      </c>
      <c r="H343" s="162">
        <v>85.4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37</v>
      </c>
      <c r="O343" s="58"/>
      <c r="P343" s="168">
        <f>O343*H343</f>
        <v>0</v>
      </c>
      <c r="Q343" s="168">
        <v>8.8000000000000003E-4</v>
      </c>
      <c r="R343" s="168">
        <f>Q343*H343</f>
        <v>7.515200000000001E-2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216</v>
      </c>
      <c r="AT343" s="170" t="s">
        <v>128</v>
      </c>
      <c r="AU343" s="170" t="s">
        <v>82</v>
      </c>
      <c r="AY343" s="17" t="s">
        <v>126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80</v>
      </c>
      <c r="BK343" s="171">
        <f>ROUND(I343*H343,2)</f>
        <v>0</v>
      </c>
      <c r="BL343" s="17" t="s">
        <v>216</v>
      </c>
      <c r="BM343" s="170" t="s">
        <v>448</v>
      </c>
    </row>
    <row r="344" spans="1:65" s="13" customFormat="1">
      <c r="B344" s="172"/>
      <c r="D344" s="173" t="s">
        <v>134</v>
      </c>
      <c r="E344" s="174" t="s">
        <v>1</v>
      </c>
      <c r="F344" s="175" t="s">
        <v>435</v>
      </c>
      <c r="H344" s="176">
        <v>75.12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134</v>
      </c>
      <c r="AU344" s="174" t="s">
        <v>82</v>
      </c>
      <c r="AV344" s="13" t="s">
        <v>82</v>
      </c>
      <c r="AW344" s="13" t="s">
        <v>29</v>
      </c>
      <c r="AX344" s="13" t="s">
        <v>72</v>
      </c>
      <c r="AY344" s="174" t="s">
        <v>126</v>
      </c>
    </row>
    <row r="345" spans="1:65" s="13" customFormat="1">
      <c r="B345" s="172"/>
      <c r="D345" s="173" t="s">
        <v>134</v>
      </c>
      <c r="E345" s="174" t="s">
        <v>1</v>
      </c>
      <c r="F345" s="175" t="s">
        <v>441</v>
      </c>
      <c r="H345" s="176">
        <v>10.28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134</v>
      </c>
      <c r="AU345" s="174" t="s">
        <v>82</v>
      </c>
      <c r="AV345" s="13" t="s">
        <v>82</v>
      </c>
      <c r="AW345" s="13" t="s">
        <v>29</v>
      </c>
      <c r="AX345" s="13" t="s">
        <v>72</v>
      </c>
      <c r="AY345" s="174" t="s">
        <v>126</v>
      </c>
    </row>
    <row r="346" spans="1:65" s="15" customFormat="1">
      <c r="B346" s="188"/>
      <c r="D346" s="173" t="s">
        <v>134</v>
      </c>
      <c r="E346" s="189" t="s">
        <v>1</v>
      </c>
      <c r="F346" s="190" t="s">
        <v>146</v>
      </c>
      <c r="H346" s="191">
        <v>85.4</v>
      </c>
      <c r="I346" s="192"/>
      <c r="L346" s="188"/>
      <c r="M346" s="193"/>
      <c r="N346" s="194"/>
      <c r="O346" s="194"/>
      <c r="P346" s="194"/>
      <c r="Q346" s="194"/>
      <c r="R346" s="194"/>
      <c r="S346" s="194"/>
      <c r="T346" s="195"/>
      <c r="AT346" s="189" t="s">
        <v>134</v>
      </c>
      <c r="AU346" s="189" t="s">
        <v>82</v>
      </c>
      <c r="AV346" s="15" t="s">
        <v>132</v>
      </c>
      <c r="AW346" s="15" t="s">
        <v>29</v>
      </c>
      <c r="AX346" s="15" t="s">
        <v>80</v>
      </c>
      <c r="AY346" s="189" t="s">
        <v>126</v>
      </c>
    </row>
    <row r="347" spans="1:65" s="2" customFormat="1" ht="43.15" customHeight="1">
      <c r="A347" s="32"/>
      <c r="B347" s="157"/>
      <c r="C347" s="196" t="s">
        <v>214</v>
      </c>
      <c r="D347" s="196" t="s">
        <v>205</v>
      </c>
      <c r="E347" s="197" t="s">
        <v>449</v>
      </c>
      <c r="F347" s="198" t="s">
        <v>450</v>
      </c>
      <c r="G347" s="199" t="s">
        <v>131</v>
      </c>
      <c r="H347" s="200">
        <v>98.21</v>
      </c>
      <c r="I347" s="201"/>
      <c r="J347" s="202">
        <f>ROUND(I347*H347,2)</f>
        <v>0</v>
      </c>
      <c r="K347" s="203"/>
      <c r="L347" s="204"/>
      <c r="M347" s="205" t="s">
        <v>1</v>
      </c>
      <c r="N347" s="206" t="s">
        <v>37</v>
      </c>
      <c r="O347" s="58"/>
      <c r="P347" s="168">
        <f>O347*H347</f>
        <v>0</v>
      </c>
      <c r="Q347" s="168">
        <v>1E-3</v>
      </c>
      <c r="R347" s="168">
        <f>Q347*H347</f>
        <v>9.8209999999999992E-2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303</v>
      </c>
      <c r="AT347" s="170" t="s">
        <v>205</v>
      </c>
      <c r="AU347" s="170" t="s">
        <v>82</v>
      </c>
      <c r="AY347" s="17" t="s">
        <v>126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80</v>
      </c>
      <c r="BK347" s="171">
        <f>ROUND(I347*H347,2)</f>
        <v>0</v>
      </c>
      <c r="BL347" s="17" t="s">
        <v>216</v>
      </c>
      <c r="BM347" s="170" t="s">
        <v>451</v>
      </c>
    </row>
    <row r="348" spans="1:65" s="13" customFormat="1">
      <c r="B348" s="172"/>
      <c r="D348" s="173" t="s">
        <v>134</v>
      </c>
      <c r="E348" s="174" t="s">
        <v>1</v>
      </c>
      <c r="F348" s="175" t="s">
        <v>452</v>
      </c>
      <c r="H348" s="176">
        <v>98.21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134</v>
      </c>
      <c r="AU348" s="174" t="s">
        <v>82</v>
      </c>
      <c r="AV348" s="13" t="s">
        <v>82</v>
      </c>
      <c r="AW348" s="13" t="s">
        <v>29</v>
      </c>
      <c r="AX348" s="13" t="s">
        <v>80</v>
      </c>
      <c r="AY348" s="174" t="s">
        <v>126</v>
      </c>
    </row>
    <row r="349" spans="1:65" s="2" customFormat="1" ht="21.6" customHeight="1">
      <c r="A349" s="32"/>
      <c r="B349" s="157"/>
      <c r="C349" s="158" t="s">
        <v>252</v>
      </c>
      <c r="D349" s="158" t="s">
        <v>128</v>
      </c>
      <c r="E349" s="159" t="s">
        <v>453</v>
      </c>
      <c r="F349" s="160" t="s">
        <v>454</v>
      </c>
      <c r="G349" s="161" t="s">
        <v>131</v>
      </c>
      <c r="H349" s="162">
        <v>89.013000000000005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37</v>
      </c>
      <c r="O349" s="58"/>
      <c r="P349" s="168">
        <f>O349*H349</f>
        <v>0</v>
      </c>
      <c r="Q349" s="168">
        <v>8.0000000000000007E-5</v>
      </c>
      <c r="R349" s="168">
        <f>Q349*H349</f>
        <v>7.1210400000000012E-3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216</v>
      </c>
      <c r="AT349" s="170" t="s">
        <v>128</v>
      </c>
      <c r="AU349" s="170" t="s">
        <v>82</v>
      </c>
      <c r="AY349" s="17" t="s">
        <v>126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80</v>
      </c>
      <c r="BK349" s="171">
        <f>ROUND(I349*H349,2)</f>
        <v>0</v>
      </c>
      <c r="BL349" s="17" t="s">
        <v>216</v>
      </c>
      <c r="BM349" s="170" t="s">
        <v>455</v>
      </c>
    </row>
    <row r="350" spans="1:65" s="13" customFormat="1">
      <c r="B350" s="172"/>
      <c r="D350" s="173" t="s">
        <v>134</v>
      </c>
      <c r="E350" s="174" t="s">
        <v>1</v>
      </c>
      <c r="F350" s="175" t="s">
        <v>435</v>
      </c>
      <c r="H350" s="176">
        <v>75.12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134</v>
      </c>
      <c r="AU350" s="174" t="s">
        <v>82</v>
      </c>
      <c r="AV350" s="13" t="s">
        <v>82</v>
      </c>
      <c r="AW350" s="13" t="s">
        <v>29</v>
      </c>
      <c r="AX350" s="13" t="s">
        <v>72</v>
      </c>
      <c r="AY350" s="174" t="s">
        <v>126</v>
      </c>
    </row>
    <row r="351" spans="1:65" s="13" customFormat="1" ht="22.5">
      <c r="B351" s="172"/>
      <c r="D351" s="173" t="s">
        <v>134</v>
      </c>
      <c r="E351" s="174" t="s">
        <v>1</v>
      </c>
      <c r="F351" s="175" t="s">
        <v>456</v>
      </c>
      <c r="H351" s="176">
        <v>13.893000000000001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134</v>
      </c>
      <c r="AU351" s="174" t="s">
        <v>82</v>
      </c>
      <c r="AV351" s="13" t="s">
        <v>82</v>
      </c>
      <c r="AW351" s="13" t="s">
        <v>29</v>
      </c>
      <c r="AX351" s="13" t="s">
        <v>72</v>
      </c>
      <c r="AY351" s="174" t="s">
        <v>126</v>
      </c>
    </row>
    <row r="352" spans="1:65" s="15" customFormat="1">
      <c r="B352" s="188"/>
      <c r="D352" s="173" t="s">
        <v>134</v>
      </c>
      <c r="E352" s="189" t="s">
        <v>1</v>
      </c>
      <c r="F352" s="190" t="s">
        <v>146</v>
      </c>
      <c r="H352" s="191">
        <v>89.013000000000005</v>
      </c>
      <c r="I352" s="192"/>
      <c r="L352" s="188"/>
      <c r="M352" s="193"/>
      <c r="N352" s="194"/>
      <c r="O352" s="194"/>
      <c r="P352" s="194"/>
      <c r="Q352" s="194"/>
      <c r="R352" s="194"/>
      <c r="S352" s="194"/>
      <c r="T352" s="195"/>
      <c r="AT352" s="189" t="s">
        <v>134</v>
      </c>
      <c r="AU352" s="189" t="s">
        <v>82</v>
      </c>
      <c r="AV352" s="15" t="s">
        <v>132</v>
      </c>
      <c r="AW352" s="15" t="s">
        <v>29</v>
      </c>
      <c r="AX352" s="15" t="s">
        <v>80</v>
      </c>
      <c r="AY352" s="189" t="s">
        <v>126</v>
      </c>
    </row>
    <row r="353" spans="1:65" s="2" customFormat="1" ht="21.6" customHeight="1">
      <c r="A353" s="32"/>
      <c r="B353" s="157"/>
      <c r="C353" s="158" t="s">
        <v>295</v>
      </c>
      <c r="D353" s="158" t="s">
        <v>128</v>
      </c>
      <c r="E353" s="159" t="s">
        <v>457</v>
      </c>
      <c r="F353" s="160" t="s">
        <v>458</v>
      </c>
      <c r="G353" s="161" t="s">
        <v>131</v>
      </c>
      <c r="H353" s="162">
        <v>89.013000000000005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37</v>
      </c>
      <c r="O353" s="58"/>
      <c r="P353" s="168">
        <f>O353*H353</f>
        <v>0</v>
      </c>
      <c r="Q353" s="168">
        <v>0</v>
      </c>
      <c r="R353" s="168">
        <f>Q353*H353</f>
        <v>0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216</v>
      </c>
      <c r="AT353" s="170" t="s">
        <v>128</v>
      </c>
      <c r="AU353" s="170" t="s">
        <v>82</v>
      </c>
      <c r="AY353" s="17" t="s">
        <v>126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80</v>
      </c>
      <c r="BK353" s="171">
        <f>ROUND(I353*H353,2)</f>
        <v>0</v>
      </c>
      <c r="BL353" s="17" t="s">
        <v>216</v>
      </c>
      <c r="BM353" s="170" t="s">
        <v>459</v>
      </c>
    </row>
    <row r="354" spans="1:65" s="13" customFormat="1">
      <c r="B354" s="172"/>
      <c r="D354" s="173" t="s">
        <v>134</v>
      </c>
      <c r="E354" s="174" t="s">
        <v>1</v>
      </c>
      <c r="F354" s="175" t="s">
        <v>435</v>
      </c>
      <c r="H354" s="176">
        <v>75.12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134</v>
      </c>
      <c r="AU354" s="174" t="s">
        <v>82</v>
      </c>
      <c r="AV354" s="13" t="s">
        <v>82</v>
      </c>
      <c r="AW354" s="13" t="s">
        <v>29</v>
      </c>
      <c r="AX354" s="13" t="s">
        <v>72</v>
      </c>
      <c r="AY354" s="174" t="s">
        <v>126</v>
      </c>
    </row>
    <row r="355" spans="1:65" s="13" customFormat="1" ht="22.5">
      <c r="B355" s="172"/>
      <c r="D355" s="173" t="s">
        <v>134</v>
      </c>
      <c r="E355" s="174" t="s">
        <v>1</v>
      </c>
      <c r="F355" s="175" t="s">
        <v>456</v>
      </c>
      <c r="H355" s="176">
        <v>13.893000000000001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134</v>
      </c>
      <c r="AU355" s="174" t="s">
        <v>82</v>
      </c>
      <c r="AV355" s="13" t="s">
        <v>82</v>
      </c>
      <c r="AW355" s="13" t="s">
        <v>29</v>
      </c>
      <c r="AX355" s="13" t="s">
        <v>72</v>
      </c>
      <c r="AY355" s="174" t="s">
        <v>126</v>
      </c>
    </row>
    <row r="356" spans="1:65" s="15" customFormat="1">
      <c r="B356" s="188"/>
      <c r="D356" s="173" t="s">
        <v>134</v>
      </c>
      <c r="E356" s="189" t="s">
        <v>1</v>
      </c>
      <c r="F356" s="190" t="s">
        <v>146</v>
      </c>
      <c r="H356" s="191">
        <v>89.013000000000005</v>
      </c>
      <c r="I356" s="192"/>
      <c r="L356" s="188"/>
      <c r="M356" s="193"/>
      <c r="N356" s="194"/>
      <c r="O356" s="194"/>
      <c r="P356" s="194"/>
      <c r="Q356" s="194"/>
      <c r="R356" s="194"/>
      <c r="S356" s="194"/>
      <c r="T356" s="195"/>
      <c r="AT356" s="189" t="s">
        <v>134</v>
      </c>
      <c r="AU356" s="189" t="s">
        <v>82</v>
      </c>
      <c r="AV356" s="15" t="s">
        <v>132</v>
      </c>
      <c r="AW356" s="15" t="s">
        <v>29</v>
      </c>
      <c r="AX356" s="15" t="s">
        <v>80</v>
      </c>
      <c r="AY356" s="189" t="s">
        <v>126</v>
      </c>
    </row>
    <row r="357" spans="1:65" s="2" customFormat="1" ht="14.45" customHeight="1">
      <c r="A357" s="32"/>
      <c r="B357" s="157"/>
      <c r="C357" s="196" t="s">
        <v>460</v>
      </c>
      <c r="D357" s="196" t="s">
        <v>205</v>
      </c>
      <c r="E357" s="197" t="s">
        <v>461</v>
      </c>
      <c r="F357" s="198" t="s">
        <v>462</v>
      </c>
      <c r="G357" s="199" t="s">
        <v>131</v>
      </c>
      <c r="H357" s="200">
        <v>102.36499999999999</v>
      </c>
      <c r="I357" s="201"/>
      <c r="J357" s="202">
        <f>ROUND(I357*H357,2)</f>
        <v>0</v>
      </c>
      <c r="K357" s="203"/>
      <c r="L357" s="204"/>
      <c r="M357" s="205" t="s">
        <v>1</v>
      </c>
      <c r="N357" s="206" t="s">
        <v>37</v>
      </c>
      <c r="O357" s="58"/>
      <c r="P357" s="168">
        <f>O357*H357</f>
        <v>0</v>
      </c>
      <c r="Q357" s="168">
        <v>2.9999999999999997E-4</v>
      </c>
      <c r="R357" s="168">
        <f>Q357*H357</f>
        <v>3.0709499999999997E-2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303</v>
      </c>
      <c r="AT357" s="170" t="s">
        <v>205</v>
      </c>
      <c r="AU357" s="170" t="s">
        <v>82</v>
      </c>
      <c r="AY357" s="17" t="s">
        <v>126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80</v>
      </c>
      <c r="BK357" s="171">
        <f>ROUND(I357*H357,2)</f>
        <v>0</v>
      </c>
      <c r="BL357" s="17" t="s">
        <v>216</v>
      </c>
      <c r="BM357" s="170" t="s">
        <v>463</v>
      </c>
    </row>
    <row r="358" spans="1:65" s="13" customFormat="1">
      <c r="B358" s="172"/>
      <c r="D358" s="173" t="s">
        <v>134</v>
      </c>
      <c r="E358" s="174" t="s">
        <v>1</v>
      </c>
      <c r="F358" s="175" t="s">
        <v>464</v>
      </c>
      <c r="H358" s="176">
        <v>102.36499999999999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134</v>
      </c>
      <c r="AU358" s="174" t="s">
        <v>82</v>
      </c>
      <c r="AV358" s="13" t="s">
        <v>82</v>
      </c>
      <c r="AW358" s="13" t="s">
        <v>29</v>
      </c>
      <c r="AX358" s="13" t="s">
        <v>80</v>
      </c>
      <c r="AY358" s="174" t="s">
        <v>126</v>
      </c>
    </row>
    <row r="359" spans="1:65" s="2" customFormat="1" ht="21.6" customHeight="1">
      <c r="A359" s="32"/>
      <c r="B359" s="157"/>
      <c r="C359" s="158" t="s">
        <v>465</v>
      </c>
      <c r="D359" s="158" t="s">
        <v>128</v>
      </c>
      <c r="E359" s="159" t="s">
        <v>466</v>
      </c>
      <c r="F359" s="160" t="s">
        <v>467</v>
      </c>
      <c r="G359" s="161" t="s">
        <v>169</v>
      </c>
      <c r="H359" s="162">
        <v>0.22800000000000001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37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216</v>
      </c>
      <c r="AT359" s="170" t="s">
        <v>128</v>
      </c>
      <c r="AU359" s="170" t="s">
        <v>82</v>
      </c>
      <c r="AY359" s="17" t="s">
        <v>126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80</v>
      </c>
      <c r="BK359" s="171">
        <f>ROUND(I359*H359,2)</f>
        <v>0</v>
      </c>
      <c r="BL359" s="17" t="s">
        <v>216</v>
      </c>
      <c r="BM359" s="170" t="s">
        <v>468</v>
      </c>
    </row>
    <row r="360" spans="1:65" s="12" customFormat="1" ht="22.9" customHeight="1">
      <c r="B360" s="144"/>
      <c r="D360" s="145" t="s">
        <v>71</v>
      </c>
      <c r="E360" s="155" t="s">
        <v>469</v>
      </c>
      <c r="F360" s="155" t="s">
        <v>470</v>
      </c>
      <c r="I360" s="147"/>
      <c r="J360" s="156">
        <f>BK360</f>
        <v>0</v>
      </c>
      <c r="L360" s="144"/>
      <c r="M360" s="149"/>
      <c r="N360" s="150"/>
      <c r="O360" s="150"/>
      <c r="P360" s="151">
        <f>SUM(P361:P368)</f>
        <v>0</v>
      </c>
      <c r="Q360" s="150"/>
      <c r="R360" s="151">
        <f>SUM(R361:R368)</f>
        <v>0.4306334</v>
      </c>
      <c r="S360" s="150"/>
      <c r="T360" s="152">
        <f>SUM(T361:T368)</f>
        <v>0.39813600000000005</v>
      </c>
      <c r="AR360" s="145" t="s">
        <v>82</v>
      </c>
      <c r="AT360" s="153" t="s">
        <v>71</v>
      </c>
      <c r="AU360" s="153" t="s">
        <v>80</v>
      </c>
      <c r="AY360" s="145" t="s">
        <v>126</v>
      </c>
      <c r="BK360" s="154">
        <f>SUM(BK361:BK368)</f>
        <v>0</v>
      </c>
    </row>
    <row r="361" spans="1:65" s="2" customFormat="1" ht="32.450000000000003" customHeight="1">
      <c r="A361" s="32"/>
      <c r="B361" s="157"/>
      <c r="C361" s="158" t="s">
        <v>471</v>
      </c>
      <c r="D361" s="158" t="s">
        <v>128</v>
      </c>
      <c r="E361" s="159" t="s">
        <v>472</v>
      </c>
      <c r="F361" s="160" t="s">
        <v>473</v>
      </c>
      <c r="G361" s="161" t="s">
        <v>131</v>
      </c>
      <c r="H361" s="162">
        <v>75.12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37</v>
      </c>
      <c r="O361" s="58"/>
      <c r="P361" s="168">
        <f>O361*H361</f>
        <v>0</v>
      </c>
      <c r="Q361" s="168">
        <v>0</v>
      </c>
      <c r="R361" s="168">
        <f>Q361*H361</f>
        <v>0</v>
      </c>
      <c r="S361" s="168">
        <v>5.3E-3</v>
      </c>
      <c r="T361" s="169">
        <f>S361*H361</f>
        <v>0.39813600000000005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216</v>
      </c>
      <c r="AT361" s="170" t="s">
        <v>128</v>
      </c>
      <c r="AU361" s="170" t="s">
        <v>82</v>
      </c>
      <c r="AY361" s="17" t="s">
        <v>126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80</v>
      </c>
      <c r="BK361" s="171">
        <f>ROUND(I361*H361,2)</f>
        <v>0</v>
      </c>
      <c r="BL361" s="17" t="s">
        <v>216</v>
      </c>
      <c r="BM361" s="170" t="s">
        <v>474</v>
      </c>
    </row>
    <row r="362" spans="1:65" s="2" customFormat="1" ht="32.450000000000003" customHeight="1">
      <c r="A362" s="32"/>
      <c r="B362" s="157"/>
      <c r="C362" s="158" t="s">
        <v>475</v>
      </c>
      <c r="D362" s="158" t="s">
        <v>128</v>
      </c>
      <c r="E362" s="159" t="s">
        <v>476</v>
      </c>
      <c r="F362" s="160" t="s">
        <v>477</v>
      </c>
      <c r="G362" s="161" t="s">
        <v>131</v>
      </c>
      <c r="H362" s="162">
        <v>150.24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37</v>
      </c>
      <c r="O362" s="58"/>
      <c r="P362" s="168">
        <f>O362*H362</f>
        <v>0</v>
      </c>
      <c r="Q362" s="168">
        <v>1.16E-3</v>
      </c>
      <c r="R362" s="168">
        <f>Q362*H362</f>
        <v>0.1742784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216</v>
      </c>
      <c r="AT362" s="170" t="s">
        <v>128</v>
      </c>
      <c r="AU362" s="170" t="s">
        <v>82</v>
      </c>
      <c r="AY362" s="17" t="s">
        <v>126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80</v>
      </c>
      <c r="BK362" s="171">
        <f>ROUND(I362*H362,2)</f>
        <v>0</v>
      </c>
      <c r="BL362" s="17" t="s">
        <v>216</v>
      </c>
      <c r="BM362" s="170" t="s">
        <v>478</v>
      </c>
    </row>
    <row r="363" spans="1:65" s="13" customFormat="1">
      <c r="B363" s="172"/>
      <c r="D363" s="173" t="s">
        <v>134</v>
      </c>
      <c r="E363" s="174" t="s">
        <v>1</v>
      </c>
      <c r="F363" s="175" t="s">
        <v>479</v>
      </c>
      <c r="H363" s="176">
        <v>150.24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134</v>
      </c>
      <c r="AU363" s="174" t="s">
        <v>82</v>
      </c>
      <c r="AV363" s="13" t="s">
        <v>82</v>
      </c>
      <c r="AW363" s="13" t="s">
        <v>29</v>
      </c>
      <c r="AX363" s="13" t="s">
        <v>80</v>
      </c>
      <c r="AY363" s="174" t="s">
        <v>126</v>
      </c>
    </row>
    <row r="364" spans="1:65" s="2" customFormat="1" ht="21.6" customHeight="1">
      <c r="A364" s="32"/>
      <c r="B364" s="157"/>
      <c r="C364" s="196" t="s">
        <v>480</v>
      </c>
      <c r="D364" s="196" t="s">
        <v>205</v>
      </c>
      <c r="E364" s="197" t="s">
        <v>481</v>
      </c>
      <c r="F364" s="198" t="s">
        <v>482</v>
      </c>
      <c r="G364" s="199" t="s">
        <v>131</v>
      </c>
      <c r="H364" s="200">
        <v>78.876000000000005</v>
      </c>
      <c r="I364" s="201"/>
      <c r="J364" s="202">
        <f>ROUND(I364*H364,2)</f>
        <v>0</v>
      </c>
      <c r="K364" s="203"/>
      <c r="L364" s="204"/>
      <c r="M364" s="205" t="s">
        <v>1</v>
      </c>
      <c r="N364" s="206" t="s">
        <v>37</v>
      </c>
      <c r="O364" s="58"/>
      <c r="P364" s="168">
        <f>O364*H364</f>
        <v>0</v>
      </c>
      <c r="Q364" s="168">
        <v>1.25E-3</v>
      </c>
      <c r="R364" s="168">
        <f>Q364*H364</f>
        <v>9.8595000000000002E-2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303</v>
      </c>
      <c r="AT364" s="170" t="s">
        <v>205</v>
      </c>
      <c r="AU364" s="170" t="s">
        <v>82</v>
      </c>
      <c r="AY364" s="17" t="s">
        <v>126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80</v>
      </c>
      <c r="BK364" s="171">
        <f>ROUND(I364*H364,2)</f>
        <v>0</v>
      </c>
      <c r="BL364" s="17" t="s">
        <v>216</v>
      </c>
      <c r="BM364" s="170" t="s">
        <v>483</v>
      </c>
    </row>
    <row r="365" spans="1:65" s="13" customFormat="1">
      <c r="B365" s="172"/>
      <c r="D365" s="173" t="s">
        <v>134</v>
      </c>
      <c r="E365" s="174" t="s">
        <v>1</v>
      </c>
      <c r="F365" s="175" t="s">
        <v>484</v>
      </c>
      <c r="H365" s="176">
        <v>78.876000000000005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134</v>
      </c>
      <c r="AU365" s="174" t="s">
        <v>82</v>
      </c>
      <c r="AV365" s="13" t="s">
        <v>82</v>
      </c>
      <c r="AW365" s="13" t="s">
        <v>29</v>
      </c>
      <c r="AX365" s="13" t="s">
        <v>80</v>
      </c>
      <c r="AY365" s="174" t="s">
        <v>126</v>
      </c>
    </row>
    <row r="366" spans="1:65" s="2" customFormat="1" ht="21.6" customHeight="1">
      <c r="A366" s="32"/>
      <c r="B366" s="157"/>
      <c r="C366" s="196" t="s">
        <v>485</v>
      </c>
      <c r="D366" s="196" t="s">
        <v>205</v>
      </c>
      <c r="E366" s="197" t="s">
        <v>486</v>
      </c>
      <c r="F366" s="198" t="s">
        <v>487</v>
      </c>
      <c r="G366" s="199" t="s">
        <v>138</v>
      </c>
      <c r="H366" s="200">
        <v>7.8879999999999999</v>
      </c>
      <c r="I366" s="201"/>
      <c r="J366" s="202">
        <f>ROUND(I366*H366,2)</f>
        <v>0</v>
      </c>
      <c r="K366" s="203"/>
      <c r="L366" s="204"/>
      <c r="M366" s="205" t="s">
        <v>1</v>
      </c>
      <c r="N366" s="206" t="s">
        <v>37</v>
      </c>
      <c r="O366" s="58"/>
      <c r="P366" s="168">
        <f>O366*H366</f>
        <v>0</v>
      </c>
      <c r="Q366" s="168">
        <v>0.02</v>
      </c>
      <c r="R366" s="168">
        <f>Q366*H366</f>
        <v>0.15776000000000001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303</v>
      </c>
      <c r="AT366" s="170" t="s">
        <v>205</v>
      </c>
      <c r="AU366" s="170" t="s">
        <v>82</v>
      </c>
      <c r="AY366" s="17" t="s">
        <v>126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80</v>
      </c>
      <c r="BK366" s="171">
        <f>ROUND(I366*H366,2)</f>
        <v>0</v>
      </c>
      <c r="BL366" s="17" t="s">
        <v>216</v>
      </c>
      <c r="BM366" s="170" t="s">
        <v>488</v>
      </c>
    </row>
    <row r="367" spans="1:65" s="13" customFormat="1">
      <c r="B367" s="172"/>
      <c r="D367" s="173" t="s">
        <v>134</v>
      </c>
      <c r="E367" s="174" t="s">
        <v>1</v>
      </c>
      <c r="F367" s="175" t="s">
        <v>489</v>
      </c>
      <c r="H367" s="176">
        <v>7.8879999999999999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134</v>
      </c>
      <c r="AU367" s="174" t="s">
        <v>82</v>
      </c>
      <c r="AV367" s="13" t="s">
        <v>82</v>
      </c>
      <c r="AW367" s="13" t="s">
        <v>29</v>
      </c>
      <c r="AX367" s="13" t="s">
        <v>80</v>
      </c>
      <c r="AY367" s="174" t="s">
        <v>126</v>
      </c>
    </row>
    <row r="368" spans="1:65" s="2" customFormat="1" ht="21.6" customHeight="1">
      <c r="A368" s="32"/>
      <c r="B368" s="157"/>
      <c r="C368" s="158" t="s">
        <v>490</v>
      </c>
      <c r="D368" s="158" t="s">
        <v>128</v>
      </c>
      <c r="E368" s="159" t="s">
        <v>491</v>
      </c>
      <c r="F368" s="160" t="s">
        <v>492</v>
      </c>
      <c r="G368" s="161" t="s">
        <v>169</v>
      </c>
      <c r="H368" s="162">
        <v>0.43099999999999999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37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216</v>
      </c>
      <c r="AT368" s="170" t="s">
        <v>128</v>
      </c>
      <c r="AU368" s="170" t="s">
        <v>82</v>
      </c>
      <c r="AY368" s="17" t="s">
        <v>126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80</v>
      </c>
      <c r="BK368" s="171">
        <f>ROUND(I368*H368,2)</f>
        <v>0</v>
      </c>
      <c r="BL368" s="17" t="s">
        <v>216</v>
      </c>
      <c r="BM368" s="170" t="s">
        <v>493</v>
      </c>
    </row>
    <row r="369" spans="1:65" s="12" customFormat="1" ht="22.9" customHeight="1">
      <c r="B369" s="144"/>
      <c r="D369" s="145" t="s">
        <v>71</v>
      </c>
      <c r="E369" s="155" t="s">
        <v>494</v>
      </c>
      <c r="F369" s="155" t="s">
        <v>495</v>
      </c>
      <c r="I369" s="147"/>
      <c r="J369" s="156">
        <f>BK369</f>
        <v>0</v>
      </c>
      <c r="L369" s="144"/>
      <c r="M369" s="149"/>
      <c r="N369" s="150"/>
      <c r="O369" s="150"/>
      <c r="P369" s="151">
        <f>SUM(P370:P383)</f>
        <v>0</v>
      </c>
      <c r="Q369" s="150"/>
      <c r="R369" s="151">
        <f>SUM(R370:R383)</f>
        <v>0.18477610000000003</v>
      </c>
      <c r="S369" s="150"/>
      <c r="T369" s="152">
        <f>SUM(T370:T383)</f>
        <v>0.17225067999999999</v>
      </c>
      <c r="AR369" s="145" t="s">
        <v>82</v>
      </c>
      <c r="AT369" s="153" t="s">
        <v>71</v>
      </c>
      <c r="AU369" s="153" t="s">
        <v>80</v>
      </c>
      <c r="AY369" s="145" t="s">
        <v>126</v>
      </c>
      <c r="BK369" s="154">
        <f>SUM(BK370:BK383)</f>
        <v>0</v>
      </c>
    </row>
    <row r="370" spans="1:65" s="2" customFormat="1" ht="14.45" customHeight="1">
      <c r="A370" s="32"/>
      <c r="B370" s="157"/>
      <c r="C370" s="158" t="s">
        <v>496</v>
      </c>
      <c r="D370" s="158" t="s">
        <v>128</v>
      </c>
      <c r="E370" s="159" t="s">
        <v>497</v>
      </c>
      <c r="F370" s="160" t="s">
        <v>498</v>
      </c>
      <c r="G370" s="161" t="s">
        <v>131</v>
      </c>
      <c r="H370" s="162">
        <v>11.742000000000001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37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5.94E-3</v>
      </c>
      <c r="T370" s="169">
        <f>S370*H370</f>
        <v>6.9747480000000001E-2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216</v>
      </c>
      <c r="AT370" s="170" t="s">
        <v>128</v>
      </c>
      <c r="AU370" s="170" t="s">
        <v>82</v>
      </c>
      <c r="AY370" s="17" t="s">
        <v>126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80</v>
      </c>
      <c r="BK370" s="171">
        <f>ROUND(I370*H370,2)</f>
        <v>0</v>
      </c>
      <c r="BL370" s="17" t="s">
        <v>216</v>
      </c>
      <c r="BM370" s="170" t="s">
        <v>499</v>
      </c>
    </row>
    <row r="371" spans="1:65" s="13" customFormat="1">
      <c r="B371" s="172"/>
      <c r="D371" s="173" t="s">
        <v>134</v>
      </c>
      <c r="E371" s="174" t="s">
        <v>1</v>
      </c>
      <c r="F371" s="175" t="s">
        <v>500</v>
      </c>
      <c r="H371" s="176">
        <v>11.742000000000001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134</v>
      </c>
      <c r="AU371" s="174" t="s">
        <v>82</v>
      </c>
      <c r="AV371" s="13" t="s">
        <v>82</v>
      </c>
      <c r="AW371" s="13" t="s">
        <v>29</v>
      </c>
      <c r="AX371" s="13" t="s">
        <v>80</v>
      </c>
      <c r="AY371" s="174" t="s">
        <v>126</v>
      </c>
    </row>
    <row r="372" spans="1:65" s="2" customFormat="1" ht="21.6" customHeight="1">
      <c r="A372" s="32"/>
      <c r="B372" s="157"/>
      <c r="C372" s="158" t="s">
        <v>501</v>
      </c>
      <c r="D372" s="158" t="s">
        <v>128</v>
      </c>
      <c r="E372" s="159" t="s">
        <v>502</v>
      </c>
      <c r="F372" s="160" t="s">
        <v>503</v>
      </c>
      <c r="G372" s="161" t="s">
        <v>306</v>
      </c>
      <c r="H372" s="162">
        <v>7.56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37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1.7700000000000001E-3</v>
      </c>
      <c r="T372" s="169">
        <f>S372*H372</f>
        <v>1.3381199999999999E-2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216</v>
      </c>
      <c r="AT372" s="170" t="s">
        <v>128</v>
      </c>
      <c r="AU372" s="170" t="s">
        <v>82</v>
      </c>
      <c r="AY372" s="17" t="s">
        <v>126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80</v>
      </c>
      <c r="BK372" s="171">
        <f>ROUND(I372*H372,2)</f>
        <v>0</v>
      </c>
      <c r="BL372" s="17" t="s">
        <v>216</v>
      </c>
      <c r="BM372" s="170" t="s">
        <v>504</v>
      </c>
    </row>
    <row r="373" spans="1:65" s="2" customFormat="1" ht="21.6" customHeight="1">
      <c r="A373" s="32"/>
      <c r="B373" s="157"/>
      <c r="C373" s="158" t="s">
        <v>505</v>
      </c>
      <c r="D373" s="158" t="s">
        <v>128</v>
      </c>
      <c r="E373" s="159" t="s">
        <v>506</v>
      </c>
      <c r="F373" s="160" t="s">
        <v>507</v>
      </c>
      <c r="G373" s="161" t="s">
        <v>306</v>
      </c>
      <c r="H373" s="162">
        <v>26.2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37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1.91E-3</v>
      </c>
      <c r="T373" s="169">
        <f>S373*H373</f>
        <v>5.0041999999999996E-2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216</v>
      </c>
      <c r="AT373" s="170" t="s">
        <v>128</v>
      </c>
      <c r="AU373" s="170" t="s">
        <v>82</v>
      </c>
      <c r="AY373" s="17" t="s">
        <v>126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80</v>
      </c>
      <c r="BK373" s="171">
        <f>ROUND(I373*H373,2)</f>
        <v>0</v>
      </c>
      <c r="BL373" s="17" t="s">
        <v>216</v>
      </c>
      <c r="BM373" s="170" t="s">
        <v>508</v>
      </c>
    </row>
    <row r="374" spans="1:65" s="2" customFormat="1" ht="14.45" customHeight="1">
      <c r="A374" s="32"/>
      <c r="B374" s="157"/>
      <c r="C374" s="158" t="s">
        <v>509</v>
      </c>
      <c r="D374" s="158" t="s">
        <v>128</v>
      </c>
      <c r="E374" s="159" t="s">
        <v>510</v>
      </c>
      <c r="F374" s="160" t="s">
        <v>511</v>
      </c>
      <c r="G374" s="161" t="s">
        <v>306</v>
      </c>
      <c r="H374" s="162">
        <v>8.06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37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2.5999999999999999E-3</v>
      </c>
      <c r="T374" s="169">
        <f>S374*H374</f>
        <v>2.0955999999999999E-2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216</v>
      </c>
      <c r="AT374" s="170" t="s">
        <v>128</v>
      </c>
      <c r="AU374" s="170" t="s">
        <v>82</v>
      </c>
      <c r="AY374" s="17" t="s">
        <v>126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80</v>
      </c>
      <c r="BK374" s="171">
        <f>ROUND(I374*H374,2)</f>
        <v>0</v>
      </c>
      <c r="BL374" s="17" t="s">
        <v>216</v>
      </c>
      <c r="BM374" s="170" t="s">
        <v>512</v>
      </c>
    </row>
    <row r="375" spans="1:65" s="2" customFormat="1" ht="14.45" customHeight="1">
      <c r="A375" s="32"/>
      <c r="B375" s="157"/>
      <c r="C375" s="158" t="s">
        <v>513</v>
      </c>
      <c r="D375" s="158" t="s">
        <v>128</v>
      </c>
      <c r="E375" s="159" t="s">
        <v>514</v>
      </c>
      <c r="F375" s="160" t="s">
        <v>515</v>
      </c>
      <c r="G375" s="161" t="s">
        <v>306</v>
      </c>
      <c r="H375" s="162">
        <v>4.5999999999999996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37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3.9399999999999999E-3</v>
      </c>
      <c r="T375" s="169">
        <f>S375*H375</f>
        <v>1.8123999999999998E-2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216</v>
      </c>
      <c r="AT375" s="170" t="s">
        <v>128</v>
      </c>
      <c r="AU375" s="170" t="s">
        <v>82</v>
      </c>
      <c r="AY375" s="17" t="s">
        <v>126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80</v>
      </c>
      <c r="BK375" s="171">
        <f>ROUND(I375*H375,2)</f>
        <v>0</v>
      </c>
      <c r="BL375" s="17" t="s">
        <v>216</v>
      </c>
      <c r="BM375" s="170" t="s">
        <v>516</v>
      </c>
    </row>
    <row r="376" spans="1:65" s="2" customFormat="1" ht="14.45" customHeight="1">
      <c r="A376" s="32"/>
      <c r="B376" s="157"/>
      <c r="C376" s="158" t="s">
        <v>517</v>
      </c>
      <c r="D376" s="158" t="s">
        <v>128</v>
      </c>
      <c r="E376" s="159" t="s">
        <v>518</v>
      </c>
      <c r="F376" s="160" t="s">
        <v>519</v>
      </c>
      <c r="G376" s="161" t="s">
        <v>131</v>
      </c>
      <c r="H376" s="162">
        <v>11.742000000000001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37</v>
      </c>
      <c r="O376" s="58"/>
      <c r="P376" s="168">
        <f>O376*H376</f>
        <v>0</v>
      </c>
      <c r="Q376" s="168">
        <v>5.9500000000000004E-3</v>
      </c>
      <c r="R376" s="168">
        <f>Q376*H376</f>
        <v>6.9864900000000008E-2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216</v>
      </c>
      <c r="AT376" s="170" t="s">
        <v>128</v>
      </c>
      <c r="AU376" s="170" t="s">
        <v>82</v>
      </c>
      <c r="AY376" s="17" t="s">
        <v>126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80</v>
      </c>
      <c r="BK376" s="171">
        <f>ROUND(I376*H376,2)</f>
        <v>0</v>
      </c>
      <c r="BL376" s="17" t="s">
        <v>216</v>
      </c>
      <c r="BM376" s="170" t="s">
        <v>520</v>
      </c>
    </row>
    <row r="377" spans="1:65" s="13" customFormat="1">
      <c r="B377" s="172"/>
      <c r="D377" s="173" t="s">
        <v>134</v>
      </c>
      <c r="E377" s="174" t="s">
        <v>1</v>
      </c>
      <c r="F377" s="175" t="s">
        <v>521</v>
      </c>
      <c r="H377" s="176">
        <v>11.742000000000001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134</v>
      </c>
      <c r="AU377" s="174" t="s">
        <v>82</v>
      </c>
      <c r="AV377" s="13" t="s">
        <v>82</v>
      </c>
      <c r="AW377" s="13" t="s">
        <v>29</v>
      </c>
      <c r="AX377" s="13" t="s">
        <v>80</v>
      </c>
      <c r="AY377" s="174" t="s">
        <v>126</v>
      </c>
    </row>
    <row r="378" spans="1:65" s="2" customFormat="1" ht="21.6" customHeight="1">
      <c r="A378" s="32"/>
      <c r="B378" s="157"/>
      <c r="C378" s="158" t="s">
        <v>522</v>
      </c>
      <c r="D378" s="158" t="s">
        <v>128</v>
      </c>
      <c r="E378" s="159" t="s">
        <v>523</v>
      </c>
      <c r="F378" s="160" t="s">
        <v>524</v>
      </c>
      <c r="G378" s="161" t="s">
        <v>306</v>
      </c>
      <c r="H378" s="162">
        <v>7.56</v>
      </c>
      <c r="I378" s="163"/>
      <c r="J378" s="164">
        <f t="shared" ref="J378:J383" si="0">ROUND(I378*H378,2)</f>
        <v>0</v>
      </c>
      <c r="K378" s="165"/>
      <c r="L378" s="33"/>
      <c r="M378" s="166" t="s">
        <v>1</v>
      </c>
      <c r="N378" s="167" t="s">
        <v>37</v>
      </c>
      <c r="O378" s="58"/>
      <c r="P378" s="168">
        <f t="shared" ref="P378:P383" si="1">O378*H378</f>
        <v>0</v>
      </c>
      <c r="Q378" s="168">
        <v>1.8E-3</v>
      </c>
      <c r="R378" s="168">
        <f t="shared" ref="R378:R383" si="2">Q378*H378</f>
        <v>1.3607999999999999E-2</v>
      </c>
      <c r="S378" s="168">
        <v>0</v>
      </c>
      <c r="T378" s="169">
        <f t="shared" ref="T378:T383" si="3"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216</v>
      </c>
      <c r="AT378" s="170" t="s">
        <v>128</v>
      </c>
      <c r="AU378" s="170" t="s">
        <v>82</v>
      </c>
      <c r="AY378" s="17" t="s">
        <v>126</v>
      </c>
      <c r="BE378" s="171">
        <f t="shared" ref="BE378:BE383" si="4">IF(N378="základní",J378,0)</f>
        <v>0</v>
      </c>
      <c r="BF378" s="171">
        <f t="shared" ref="BF378:BF383" si="5">IF(N378="snížená",J378,0)</f>
        <v>0</v>
      </c>
      <c r="BG378" s="171">
        <f t="shared" ref="BG378:BG383" si="6">IF(N378="zákl. přenesená",J378,0)</f>
        <v>0</v>
      </c>
      <c r="BH378" s="171">
        <f t="shared" ref="BH378:BH383" si="7">IF(N378="sníž. přenesená",J378,0)</f>
        <v>0</v>
      </c>
      <c r="BI378" s="171">
        <f t="shared" ref="BI378:BI383" si="8">IF(N378="nulová",J378,0)</f>
        <v>0</v>
      </c>
      <c r="BJ378" s="17" t="s">
        <v>80</v>
      </c>
      <c r="BK378" s="171">
        <f t="shared" ref="BK378:BK383" si="9">ROUND(I378*H378,2)</f>
        <v>0</v>
      </c>
      <c r="BL378" s="17" t="s">
        <v>216</v>
      </c>
      <c r="BM378" s="170" t="s">
        <v>525</v>
      </c>
    </row>
    <row r="379" spans="1:65" s="2" customFormat="1" ht="32.450000000000003" customHeight="1">
      <c r="A379" s="32"/>
      <c r="B379" s="157"/>
      <c r="C379" s="158" t="s">
        <v>526</v>
      </c>
      <c r="D379" s="158" t="s">
        <v>128</v>
      </c>
      <c r="E379" s="159" t="s">
        <v>527</v>
      </c>
      <c r="F379" s="160" t="s">
        <v>528</v>
      </c>
      <c r="G379" s="161" t="s">
        <v>306</v>
      </c>
      <c r="H379" s="162">
        <v>26.2</v>
      </c>
      <c r="I379" s="163"/>
      <c r="J379" s="164">
        <f t="shared" si="0"/>
        <v>0</v>
      </c>
      <c r="K379" s="165"/>
      <c r="L379" s="33"/>
      <c r="M379" s="166" t="s">
        <v>1</v>
      </c>
      <c r="N379" s="167" t="s">
        <v>37</v>
      </c>
      <c r="O379" s="58"/>
      <c r="P379" s="168">
        <f t="shared" si="1"/>
        <v>0</v>
      </c>
      <c r="Q379" s="168">
        <v>2.2599999999999999E-3</v>
      </c>
      <c r="R379" s="168">
        <f t="shared" si="2"/>
        <v>5.9211999999999994E-2</v>
      </c>
      <c r="S379" s="168">
        <v>0</v>
      </c>
      <c r="T379" s="169">
        <f t="shared" si="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216</v>
      </c>
      <c r="AT379" s="170" t="s">
        <v>128</v>
      </c>
      <c r="AU379" s="170" t="s">
        <v>82</v>
      </c>
      <c r="AY379" s="17" t="s">
        <v>126</v>
      </c>
      <c r="BE379" s="171">
        <f t="shared" si="4"/>
        <v>0</v>
      </c>
      <c r="BF379" s="171">
        <f t="shared" si="5"/>
        <v>0</v>
      </c>
      <c r="BG379" s="171">
        <f t="shared" si="6"/>
        <v>0</v>
      </c>
      <c r="BH379" s="171">
        <f t="shared" si="7"/>
        <v>0</v>
      </c>
      <c r="BI379" s="171">
        <f t="shared" si="8"/>
        <v>0</v>
      </c>
      <c r="BJ379" s="17" t="s">
        <v>80</v>
      </c>
      <c r="BK379" s="171">
        <f t="shared" si="9"/>
        <v>0</v>
      </c>
      <c r="BL379" s="17" t="s">
        <v>216</v>
      </c>
      <c r="BM379" s="170" t="s">
        <v>529</v>
      </c>
    </row>
    <row r="380" spans="1:65" s="2" customFormat="1" ht="21.6" customHeight="1">
      <c r="A380" s="32"/>
      <c r="B380" s="157"/>
      <c r="C380" s="158" t="s">
        <v>530</v>
      </c>
      <c r="D380" s="158" t="s">
        <v>128</v>
      </c>
      <c r="E380" s="159" t="s">
        <v>531</v>
      </c>
      <c r="F380" s="160" t="s">
        <v>532</v>
      </c>
      <c r="G380" s="161" t="s">
        <v>306</v>
      </c>
      <c r="H380" s="162">
        <v>8.06</v>
      </c>
      <c r="I380" s="163"/>
      <c r="J380" s="164">
        <f t="shared" si="0"/>
        <v>0</v>
      </c>
      <c r="K380" s="165"/>
      <c r="L380" s="33"/>
      <c r="M380" s="166" t="s">
        <v>1</v>
      </c>
      <c r="N380" s="167" t="s">
        <v>37</v>
      </c>
      <c r="O380" s="58"/>
      <c r="P380" s="168">
        <f t="shared" si="1"/>
        <v>0</v>
      </c>
      <c r="Q380" s="168">
        <v>3.2200000000000002E-3</v>
      </c>
      <c r="R380" s="168">
        <f t="shared" si="2"/>
        <v>2.5953200000000003E-2</v>
      </c>
      <c r="S380" s="168">
        <v>0</v>
      </c>
      <c r="T380" s="169">
        <f t="shared" si="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216</v>
      </c>
      <c r="AT380" s="170" t="s">
        <v>128</v>
      </c>
      <c r="AU380" s="170" t="s">
        <v>82</v>
      </c>
      <c r="AY380" s="17" t="s">
        <v>126</v>
      </c>
      <c r="BE380" s="171">
        <f t="shared" si="4"/>
        <v>0</v>
      </c>
      <c r="BF380" s="171">
        <f t="shared" si="5"/>
        <v>0</v>
      </c>
      <c r="BG380" s="171">
        <f t="shared" si="6"/>
        <v>0</v>
      </c>
      <c r="BH380" s="171">
        <f t="shared" si="7"/>
        <v>0</v>
      </c>
      <c r="BI380" s="171">
        <f t="shared" si="8"/>
        <v>0</v>
      </c>
      <c r="BJ380" s="17" t="s">
        <v>80</v>
      </c>
      <c r="BK380" s="171">
        <f t="shared" si="9"/>
        <v>0</v>
      </c>
      <c r="BL380" s="17" t="s">
        <v>216</v>
      </c>
      <c r="BM380" s="170" t="s">
        <v>533</v>
      </c>
    </row>
    <row r="381" spans="1:65" s="2" customFormat="1" ht="21.6" customHeight="1">
      <c r="A381" s="32"/>
      <c r="B381" s="157"/>
      <c r="C381" s="158" t="s">
        <v>534</v>
      </c>
      <c r="D381" s="158" t="s">
        <v>128</v>
      </c>
      <c r="E381" s="159" t="s">
        <v>535</v>
      </c>
      <c r="F381" s="160" t="s">
        <v>536</v>
      </c>
      <c r="G381" s="161" t="s">
        <v>537</v>
      </c>
      <c r="H381" s="162">
        <v>1</v>
      </c>
      <c r="I381" s="163"/>
      <c r="J381" s="164">
        <f t="shared" si="0"/>
        <v>0</v>
      </c>
      <c r="K381" s="165"/>
      <c r="L381" s="33"/>
      <c r="M381" s="166" t="s">
        <v>1</v>
      </c>
      <c r="N381" s="167" t="s">
        <v>37</v>
      </c>
      <c r="O381" s="58"/>
      <c r="P381" s="168">
        <f t="shared" si="1"/>
        <v>0</v>
      </c>
      <c r="Q381" s="168">
        <v>3.1199999999999999E-3</v>
      </c>
      <c r="R381" s="168">
        <f t="shared" si="2"/>
        <v>3.1199999999999999E-3</v>
      </c>
      <c r="S381" s="168">
        <v>0</v>
      </c>
      <c r="T381" s="169">
        <f t="shared" si="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216</v>
      </c>
      <c r="AT381" s="170" t="s">
        <v>128</v>
      </c>
      <c r="AU381" s="170" t="s">
        <v>82</v>
      </c>
      <c r="AY381" s="17" t="s">
        <v>126</v>
      </c>
      <c r="BE381" s="171">
        <f t="shared" si="4"/>
        <v>0</v>
      </c>
      <c r="BF381" s="171">
        <f t="shared" si="5"/>
        <v>0</v>
      </c>
      <c r="BG381" s="171">
        <f t="shared" si="6"/>
        <v>0</v>
      </c>
      <c r="BH381" s="171">
        <f t="shared" si="7"/>
        <v>0</v>
      </c>
      <c r="BI381" s="171">
        <f t="shared" si="8"/>
        <v>0</v>
      </c>
      <c r="BJ381" s="17" t="s">
        <v>80</v>
      </c>
      <c r="BK381" s="171">
        <f t="shared" si="9"/>
        <v>0</v>
      </c>
      <c r="BL381" s="17" t="s">
        <v>216</v>
      </c>
      <c r="BM381" s="170" t="s">
        <v>538</v>
      </c>
    </row>
    <row r="382" spans="1:65" s="2" customFormat="1" ht="21.6" customHeight="1">
      <c r="A382" s="32"/>
      <c r="B382" s="157"/>
      <c r="C382" s="158" t="s">
        <v>539</v>
      </c>
      <c r="D382" s="158" t="s">
        <v>128</v>
      </c>
      <c r="E382" s="159" t="s">
        <v>540</v>
      </c>
      <c r="F382" s="160" t="s">
        <v>541</v>
      </c>
      <c r="G382" s="161" t="s">
        <v>306</v>
      </c>
      <c r="H382" s="162">
        <v>4.5999999999999996</v>
      </c>
      <c r="I382" s="163"/>
      <c r="J382" s="164">
        <f t="shared" si="0"/>
        <v>0</v>
      </c>
      <c r="K382" s="165"/>
      <c r="L382" s="33"/>
      <c r="M382" s="166" t="s">
        <v>1</v>
      </c>
      <c r="N382" s="167" t="s">
        <v>37</v>
      </c>
      <c r="O382" s="58"/>
      <c r="P382" s="168">
        <f t="shared" si="1"/>
        <v>0</v>
      </c>
      <c r="Q382" s="168">
        <v>2.8300000000000001E-3</v>
      </c>
      <c r="R382" s="168">
        <f t="shared" si="2"/>
        <v>1.3018E-2</v>
      </c>
      <c r="S382" s="168">
        <v>0</v>
      </c>
      <c r="T382" s="169">
        <f t="shared" si="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216</v>
      </c>
      <c r="AT382" s="170" t="s">
        <v>128</v>
      </c>
      <c r="AU382" s="170" t="s">
        <v>82</v>
      </c>
      <c r="AY382" s="17" t="s">
        <v>126</v>
      </c>
      <c r="BE382" s="171">
        <f t="shared" si="4"/>
        <v>0</v>
      </c>
      <c r="BF382" s="171">
        <f t="shared" si="5"/>
        <v>0</v>
      </c>
      <c r="BG382" s="171">
        <f t="shared" si="6"/>
        <v>0</v>
      </c>
      <c r="BH382" s="171">
        <f t="shared" si="7"/>
        <v>0</v>
      </c>
      <c r="BI382" s="171">
        <f t="shared" si="8"/>
        <v>0</v>
      </c>
      <c r="BJ382" s="17" t="s">
        <v>80</v>
      </c>
      <c r="BK382" s="171">
        <f t="shared" si="9"/>
        <v>0</v>
      </c>
      <c r="BL382" s="17" t="s">
        <v>216</v>
      </c>
      <c r="BM382" s="170" t="s">
        <v>542</v>
      </c>
    </row>
    <row r="383" spans="1:65" s="2" customFormat="1" ht="21.6" customHeight="1">
      <c r="A383" s="32"/>
      <c r="B383" s="157"/>
      <c r="C383" s="158" t="s">
        <v>543</v>
      </c>
      <c r="D383" s="158" t="s">
        <v>128</v>
      </c>
      <c r="E383" s="159" t="s">
        <v>544</v>
      </c>
      <c r="F383" s="160" t="s">
        <v>545</v>
      </c>
      <c r="G383" s="161" t="s">
        <v>169</v>
      </c>
      <c r="H383" s="162">
        <v>0.185</v>
      </c>
      <c r="I383" s="163"/>
      <c r="J383" s="164">
        <f t="shared" si="0"/>
        <v>0</v>
      </c>
      <c r="K383" s="165"/>
      <c r="L383" s="33"/>
      <c r="M383" s="166" t="s">
        <v>1</v>
      </c>
      <c r="N383" s="167" t="s">
        <v>37</v>
      </c>
      <c r="O383" s="58"/>
      <c r="P383" s="168">
        <f t="shared" si="1"/>
        <v>0</v>
      </c>
      <c r="Q383" s="168">
        <v>0</v>
      </c>
      <c r="R383" s="168">
        <f t="shared" si="2"/>
        <v>0</v>
      </c>
      <c r="S383" s="168">
        <v>0</v>
      </c>
      <c r="T383" s="169">
        <f t="shared" si="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216</v>
      </c>
      <c r="AT383" s="170" t="s">
        <v>128</v>
      </c>
      <c r="AU383" s="170" t="s">
        <v>82</v>
      </c>
      <c r="AY383" s="17" t="s">
        <v>126</v>
      </c>
      <c r="BE383" s="171">
        <f t="shared" si="4"/>
        <v>0</v>
      </c>
      <c r="BF383" s="171">
        <f t="shared" si="5"/>
        <v>0</v>
      </c>
      <c r="BG383" s="171">
        <f t="shared" si="6"/>
        <v>0</v>
      </c>
      <c r="BH383" s="171">
        <f t="shared" si="7"/>
        <v>0</v>
      </c>
      <c r="BI383" s="171">
        <f t="shared" si="8"/>
        <v>0</v>
      </c>
      <c r="BJ383" s="17" t="s">
        <v>80</v>
      </c>
      <c r="BK383" s="171">
        <f t="shared" si="9"/>
        <v>0</v>
      </c>
      <c r="BL383" s="17" t="s">
        <v>216</v>
      </c>
      <c r="BM383" s="170" t="s">
        <v>546</v>
      </c>
    </row>
    <row r="384" spans="1:65" s="12" customFormat="1" ht="22.9" customHeight="1">
      <c r="B384" s="144"/>
      <c r="D384" s="145" t="s">
        <v>71</v>
      </c>
      <c r="E384" s="155" t="s">
        <v>547</v>
      </c>
      <c r="F384" s="155" t="s">
        <v>548</v>
      </c>
      <c r="I384" s="147"/>
      <c r="J384" s="156">
        <f>BK384</f>
        <v>0</v>
      </c>
      <c r="L384" s="144"/>
      <c r="M384" s="149"/>
      <c r="N384" s="150"/>
      <c r="O384" s="150"/>
      <c r="P384" s="151">
        <f>SUM(P385:P404)</f>
        <v>0</v>
      </c>
      <c r="Q384" s="150"/>
      <c r="R384" s="151">
        <f>SUM(R385:R404)</f>
        <v>1.7599449999999999</v>
      </c>
      <c r="S384" s="150"/>
      <c r="T384" s="152">
        <f>SUM(T385:T404)</f>
        <v>0.287051</v>
      </c>
      <c r="AR384" s="145" t="s">
        <v>82</v>
      </c>
      <c r="AT384" s="153" t="s">
        <v>71</v>
      </c>
      <c r="AU384" s="153" t="s">
        <v>80</v>
      </c>
      <c r="AY384" s="145" t="s">
        <v>126</v>
      </c>
      <c r="BK384" s="154">
        <f>SUM(BK385:BK404)</f>
        <v>0</v>
      </c>
    </row>
    <row r="385" spans="1:65" s="2" customFormat="1" ht="32.450000000000003" customHeight="1">
      <c r="A385" s="32"/>
      <c r="B385" s="157"/>
      <c r="C385" s="158" t="s">
        <v>549</v>
      </c>
      <c r="D385" s="158" t="s">
        <v>128</v>
      </c>
      <c r="E385" s="159" t="s">
        <v>550</v>
      </c>
      <c r="F385" s="160" t="s">
        <v>551</v>
      </c>
      <c r="G385" s="161" t="s">
        <v>537</v>
      </c>
      <c r="H385" s="162">
        <v>1</v>
      </c>
      <c r="I385" s="163"/>
      <c r="J385" s="164">
        <f t="shared" ref="J385:J392" si="10">ROUND(I385*H385,2)</f>
        <v>0</v>
      </c>
      <c r="K385" s="165"/>
      <c r="L385" s="33"/>
      <c r="M385" s="166" t="s">
        <v>1</v>
      </c>
      <c r="N385" s="167" t="s">
        <v>37</v>
      </c>
      <c r="O385" s="58"/>
      <c r="P385" s="168">
        <f t="shared" ref="P385:P392" si="11">O385*H385</f>
        <v>0</v>
      </c>
      <c r="Q385" s="168">
        <v>0.08</v>
      </c>
      <c r="R385" s="168">
        <f t="shared" ref="R385:R392" si="12">Q385*H385</f>
        <v>0.08</v>
      </c>
      <c r="S385" s="168">
        <v>0</v>
      </c>
      <c r="T385" s="169">
        <f t="shared" ref="T385:T392" si="13"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216</v>
      </c>
      <c r="AT385" s="170" t="s">
        <v>128</v>
      </c>
      <c r="AU385" s="170" t="s">
        <v>82</v>
      </c>
      <c r="AY385" s="17" t="s">
        <v>126</v>
      </c>
      <c r="BE385" s="171">
        <f t="shared" ref="BE385:BE392" si="14">IF(N385="základní",J385,0)</f>
        <v>0</v>
      </c>
      <c r="BF385" s="171">
        <f t="shared" ref="BF385:BF392" si="15">IF(N385="snížená",J385,0)</f>
        <v>0</v>
      </c>
      <c r="BG385" s="171">
        <f t="shared" ref="BG385:BG392" si="16">IF(N385="zákl. přenesená",J385,0)</f>
        <v>0</v>
      </c>
      <c r="BH385" s="171">
        <f t="shared" ref="BH385:BH392" si="17">IF(N385="sníž. přenesená",J385,0)</f>
        <v>0</v>
      </c>
      <c r="BI385" s="171">
        <f t="shared" ref="BI385:BI392" si="18">IF(N385="nulová",J385,0)</f>
        <v>0</v>
      </c>
      <c r="BJ385" s="17" t="s">
        <v>80</v>
      </c>
      <c r="BK385" s="171">
        <f t="shared" ref="BK385:BK392" si="19">ROUND(I385*H385,2)</f>
        <v>0</v>
      </c>
      <c r="BL385" s="17" t="s">
        <v>216</v>
      </c>
      <c r="BM385" s="170" t="s">
        <v>552</v>
      </c>
    </row>
    <row r="386" spans="1:65" s="2" customFormat="1" ht="32.450000000000003" customHeight="1">
      <c r="A386" s="32"/>
      <c r="B386" s="157"/>
      <c r="C386" s="158" t="s">
        <v>553</v>
      </c>
      <c r="D386" s="158" t="s">
        <v>128</v>
      </c>
      <c r="E386" s="159" t="s">
        <v>554</v>
      </c>
      <c r="F386" s="160" t="s">
        <v>555</v>
      </c>
      <c r="G386" s="161" t="s">
        <v>537</v>
      </c>
      <c r="H386" s="162">
        <v>1</v>
      </c>
      <c r="I386" s="163"/>
      <c r="J386" s="164">
        <f t="shared" si="10"/>
        <v>0</v>
      </c>
      <c r="K386" s="165"/>
      <c r="L386" s="33"/>
      <c r="M386" s="166" t="s">
        <v>1</v>
      </c>
      <c r="N386" s="167" t="s">
        <v>37</v>
      </c>
      <c r="O386" s="58"/>
      <c r="P386" s="168">
        <f t="shared" si="11"/>
        <v>0</v>
      </c>
      <c r="Q386" s="168">
        <v>0.08</v>
      </c>
      <c r="R386" s="168">
        <f t="shared" si="12"/>
        <v>0.08</v>
      </c>
      <c r="S386" s="168">
        <v>0</v>
      </c>
      <c r="T386" s="169">
        <f t="shared" si="13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216</v>
      </c>
      <c r="AT386" s="170" t="s">
        <v>128</v>
      </c>
      <c r="AU386" s="170" t="s">
        <v>82</v>
      </c>
      <c r="AY386" s="17" t="s">
        <v>126</v>
      </c>
      <c r="BE386" s="171">
        <f t="shared" si="14"/>
        <v>0</v>
      </c>
      <c r="BF386" s="171">
        <f t="shared" si="15"/>
        <v>0</v>
      </c>
      <c r="BG386" s="171">
        <f t="shared" si="16"/>
        <v>0</v>
      </c>
      <c r="BH386" s="171">
        <f t="shared" si="17"/>
        <v>0</v>
      </c>
      <c r="BI386" s="171">
        <f t="shared" si="18"/>
        <v>0</v>
      </c>
      <c r="BJ386" s="17" t="s">
        <v>80</v>
      </c>
      <c r="BK386" s="171">
        <f t="shared" si="19"/>
        <v>0</v>
      </c>
      <c r="BL386" s="17" t="s">
        <v>216</v>
      </c>
      <c r="BM386" s="170" t="s">
        <v>556</v>
      </c>
    </row>
    <row r="387" spans="1:65" s="2" customFormat="1" ht="32.450000000000003" customHeight="1">
      <c r="A387" s="32"/>
      <c r="B387" s="157"/>
      <c r="C387" s="158" t="s">
        <v>557</v>
      </c>
      <c r="D387" s="158" t="s">
        <v>128</v>
      </c>
      <c r="E387" s="159" t="s">
        <v>558</v>
      </c>
      <c r="F387" s="160" t="s">
        <v>559</v>
      </c>
      <c r="G387" s="161" t="s">
        <v>537</v>
      </c>
      <c r="H387" s="162">
        <v>1</v>
      </c>
      <c r="I387" s="163"/>
      <c r="J387" s="164">
        <f t="shared" si="10"/>
        <v>0</v>
      </c>
      <c r="K387" s="165"/>
      <c r="L387" s="33"/>
      <c r="M387" s="166" t="s">
        <v>1</v>
      </c>
      <c r="N387" s="167" t="s">
        <v>37</v>
      </c>
      <c r="O387" s="58"/>
      <c r="P387" s="168">
        <f t="shared" si="11"/>
        <v>0</v>
      </c>
      <c r="Q387" s="168">
        <v>0.12</v>
      </c>
      <c r="R387" s="168">
        <f t="shared" si="12"/>
        <v>0.12</v>
      </c>
      <c r="S387" s="168">
        <v>0</v>
      </c>
      <c r="T387" s="169">
        <f t="shared" si="13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216</v>
      </c>
      <c r="AT387" s="170" t="s">
        <v>128</v>
      </c>
      <c r="AU387" s="170" t="s">
        <v>82</v>
      </c>
      <c r="AY387" s="17" t="s">
        <v>126</v>
      </c>
      <c r="BE387" s="171">
        <f t="shared" si="14"/>
        <v>0</v>
      </c>
      <c r="BF387" s="171">
        <f t="shared" si="15"/>
        <v>0</v>
      </c>
      <c r="BG387" s="171">
        <f t="shared" si="16"/>
        <v>0</v>
      </c>
      <c r="BH387" s="171">
        <f t="shared" si="17"/>
        <v>0</v>
      </c>
      <c r="BI387" s="171">
        <f t="shared" si="18"/>
        <v>0</v>
      </c>
      <c r="BJ387" s="17" t="s">
        <v>80</v>
      </c>
      <c r="BK387" s="171">
        <f t="shared" si="19"/>
        <v>0</v>
      </c>
      <c r="BL387" s="17" t="s">
        <v>216</v>
      </c>
      <c r="BM387" s="170" t="s">
        <v>560</v>
      </c>
    </row>
    <row r="388" spans="1:65" s="2" customFormat="1" ht="32.450000000000003" customHeight="1">
      <c r="A388" s="32"/>
      <c r="B388" s="157"/>
      <c r="C388" s="158" t="s">
        <v>561</v>
      </c>
      <c r="D388" s="158" t="s">
        <v>128</v>
      </c>
      <c r="E388" s="159" t="s">
        <v>562</v>
      </c>
      <c r="F388" s="160" t="s">
        <v>563</v>
      </c>
      <c r="G388" s="161" t="s">
        <v>537</v>
      </c>
      <c r="H388" s="162">
        <v>6</v>
      </c>
      <c r="I388" s="163"/>
      <c r="J388" s="164">
        <f t="shared" si="10"/>
        <v>0</v>
      </c>
      <c r="K388" s="165"/>
      <c r="L388" s="33"/>
      <c r="M388" s="166" t="s">
        <v>1</v>
      </c>
      <c r="N388" s="167" t="s">
        <v>37</v>
      </c>
      <c r="O388" s="58"/>
      <c r="P388" s="168">
        <f t="shared" si="11"/>
        <v>0</v>
      </c>
      <c r="Q388" s="168">
        <v>1.4999999999999999E-2</v>
      </c>
      <c r="R388" s="168">
        <f t="shared" si="12"/>
        <v>0.09</v>
      </c>
      <c r="S388" s="168">
        <v>0</v>
      </c>
      <c r="T388" s="169">
        <f t="shared" si="13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216</v>
      </c>
      <c r="AT388" s="170" t="s">
        <v>128</v>
      </c>
      <c r="AU388" s="170" t="s">
        <v>82</v>
      </c>
      <c r="AY388" s="17" t="s">
        <v>126</v>
      </c>
      <c r="BE388" s="171">
        <f t="shared" si="14"/>
        <v>0</v>
      </c>
      <c r="BF388" s="171">
        <f t="shared" si="15"/>
        <v>0</v>
      </c>
      <c r="BG388" s="171">
        <f t="shared" si="16"/>
        <v>0</v>
      </c>
      <c r="BH388" s="171">
        <f t="shared" si="17"/>
        <v>0</v>
      </c>
      <c r="BI388" s="171">
        <f t="shared" si="18"/>
        <v>0</v>
      </c>
      <c r="BJ388" s="17" t="s">
        <v>80</v>
      </c>
      <c r="BK388" s="171">
        <f t="shared" si="19"/>
        <v>0</v>
      </c>
      <c r="BL388" s="17" t="s">
        <v>216</v>
      </c>
      <c r="BM388" s="170" t="s">
        <v>564</v>
      </c>
    </row>
    <row r="389" spans="1:65" s="2" customFormat="1" ht="32.450000000000003" customHeight="1">
      <c r="A389" s="32"/>
      <c r="B389" s="157"/>
      <c r="C389" s="158" t="s">
        <v>565</v>
      </c>
      <c r="D389" s="158" t="s">
        <v>128</v>
      </c>
      <c r="E389" s="159" t="s">
        <v>566</v>
      </c>
      <c r="F389" s="160" t="s">
        <v>567</v>
      </c>
      <c r="G389" s="161" t="s">
        <v>537</v>
      </c>
      <c r="H389" s="162">
        <v>1</v>
      </c>
      <c r="I389" s="163"/>
      <c r="J389" s="164">
        <f t="shared" si="10"/>
        <v>0</v>
      </c>
      <c r="K389" s="165"/>
      <c r="L389" s="33"/>
      <c r="M389" s="166" t="s">
        <v>1</v>
      </c>
      <c r="N389" s="167" t="s">
        <v>37</v>
      </c>
      <c r="O389" s="58"/>
      <c r="P389" s="168">
        <f t="shared" si="11"/>
        <v>0</v>
      </c>
      <c r="Q389" s="168">
        <v>0.03</v>
      </c>
      <c r="R389" s="168">
        <f t="shared" si="12"/>
        <v>0.03</v>
      </c>
      <c r="S389" s="168">
        <v>0</v>
      </c>
      <c r="T389" s="169">
        <f t="shared" si="13"/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216</v>
      </c>
      <c r="AT389" s="170" t="s">
        <v>128</v>
      </c>
      <c r="AU389" s="170" t="s">
        <v>82</v>
      </c>
      <c r="AY389" s="17" t="s">
        <v>126</v>
      </c>
      <c r="BE389" s="171">
        <f t="shared" si="14"/>
        <v>0</v>
      </c>
      <c r="BF389" s="171">
        <f t="shared" si="15"/>
        <v>0</v>
      </c>
      <c r="BG389" s="171">
        <f t="shared" si="16"/>
        <v>0</v>
      </c>
      <c r="BH389" s="171">
        <f t="shared" si="17"/>
        <v>0</v>
      </c>
      <c r="BI389" s="171">
        <f t="shared" si="18"/>
        <v>0</v>
      </c>
      <c r="BJ389" s="17" t="s">
        <v>80</v>
      </c>
      <c r="BK389" s="171">
        <f t="shared" si="19"/>
        <v>0</v>
      </c>
      <c r="BL389" s="17" t="s">
        <v>216</v>
      </c>
      <c r="BM389" s="170" t="s">
        <v>568</v>
      </c>
    </row>
    <row r="390" spans="1:65" s="2" customFormat="1" ht="32.450000000000003" customHeight="1">
      <c r="A390" s="32"/>
      <c r="B390" s="157"/>
      <c r="C390" s="158" t="s">
        <v>569</v>
      </c>
      <c r="D390" s="158" t="s">
        <v>128</v>
      </c>
      <c r="E390" s="159" t="s">
        <v>570</v>
      </c>
      <c r="F390" s="160" t="s">
        <v>571</v>
      </c>
      <c r="G390" s="161" t="s">
        <v>537</v>
      </c>
      <c r="H390" s="162">
        <v>4</v>
      </c>
      <c r="I390" s="163"/>
      <c r="J390" s="164">
        <f t="shared" si="10"/>
        <v>0</v>
      </c>
      <c r="K390" s="165"/>
      <c r="L390" s="33"/>
      <c r="M390" s="166" t="s">
        <v>1</v>
      </c>
      <c r="N390" s="167" t="s">
        <v>37</v>
      </c>
      <c r="O390" s="58"/>
      <c r="P390" s="168">
        <f t="shared" si="11"/>
        <v>0</v>
      </c>
      <c r="Q390" s="168">
        <v>0.03</v>
      </c>
      <c r="R390" s="168">
        <f t="shared" si="12"/>
        <v>0.12</v>
      </c>
      <c r="S390" s="168">
        <v>0</v>
      </c>
      <c r="T390" s="169">
        <f t="shared" si="13"/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216</v>
      </c>
      <c r="AT390" s="170" t="s">
        <v>128</v>
      </c>
      <c r="AU390" s="170" t="s">
        <v>82</v>
      </c>
      <c r="AY390" s="17" t="s">
        <v>126</v>
      </c>
      <c r="BE390" s="171">
        <f t="shared" si="14"/>
        <v>0</v>
      </c>
      <c r="BF390" s="171">
        <f t="shared" si="15"/>
        <v>0</v>
      </c>
      <c r="BG390" s="171">
        <f t="shared" si="16"/>
        <v>0</v>
      </c>
      <c r="BH390" s="171">
        <f t="shared" si="17"/>
        <v>0</v>
      </c>
      <c r="BI390" s="171">
        <f t="shared" si="18"/>
        <v>0</v>
      </c>
      <c r="BJ390" s="17" t="s">
        <v>80</v>
      </c>
      <c r="BK390" s="171">
        <f t="shared" si="19"/>
        <v>0</v>
      </c>
      <c r="BL390" s="17" t="s">
        <v>216</v>
      </c>
      <c r="BM390" s="170" t="s">
        <v>572</v>
      </c>
    </row>
    <row r="391" spans="1:65" s="2" customFormat="1" ht="21.6" customHeight="1">
      <c r="A391" s="32"/>
      <c r="B391" s="157"/>
      <c r="C391" s="158" t="s">
        <v>573</v>
      </c>
      <c r="D391" s="158" t="s">
        <v>128</v>
      </c>
      <c r="E391" s="159" t="s">
        <v>574</v>
      </c>
      <c r="F391" s="160" t="s">
        <v>575</v>
      </c>
      <c r="G391" s="161" t="s">
        <v>306</v>
      </c>
      <c r="H391" s="162">
        <v>9.31</v>
      </c>
      <c r="I391" s="163"/>
      <c r="J391" s="164">
        <f t="shared" si="10"/>
        <v>0</v>
      </c>
      <c r="K391" s="165"/>
      <c r="L391" s="33"/>
      <c r="M391" s="166" t="s">
        <v>1</v>
      </c>
      <c r="N391" s="167" t="s">
        <v>37</v>
      </c>
      <c r="O391" s="58"/>
      <c r="P391" s="168">
        <f t="shared" si="11"/>
        <v>0</v>
      </c>
      <c r="Q391" s="168">
        <v>0.03</v>
      </c>
      <c r="R391" s="168">
        <f t="shared" si="12"/>
        <v>0.27929999999999999</v>
      </c>
      <c r="S391" s="168">
        <v>0</v>
      </c>
      <c r="T391" s="169">
        <f t="shared" si="13"/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216</v>
      </c>
      <c r="AT391" s="170" t="s">
        <v>128</v>
      </c>
      <c r="AU391" s="170" t="s">
        <v>82</v>
      </c>
      <c r="AY391" s="17" t="s">
        <v>126</v>
      </c>
      <c r="BE391" s="171">
        <f t="shared" si="14"/>
        <v>0</v>
      </c>
      <c r="BF391" s="171">
        <f t="shared" si="15"/>
        <v>0</v>
      </c>
      <c r="BG391" s="171">
        <f t="shared" si="16"/>
        <v>0</v>
      </c>
      <c r="BH391" s="171">
        <f t="shared" si="17"/>
        <v>0</v>
      </c>
      <c r="BI391" s="171">
        <f t="shared" si="18"/>
        <v>0</v>
      </c>
      <c r="BJ391" s="17" t="s">
        <v>80</v>
      </c>
      <c r="BK391" s="171">
        <f t="shared" si="19"/>
        <v>0</v>
      </c>
      <c r="BL391" s="17" t="s">
        <v>216</v>
      </c>
      <c r="BM391" s="170" t="s">
        <v>576</v>
      </c>
    </row>
    <row r="392" spans="1:65" s="2" customFormat="1" ht="32.450000000000003" customHeight="1">
      <c r="A392" s="32"/>
      <c r="B392" s="157"/>
      <c r="C392" s="158" t="s">
        <v>577</v>
      </c>
      <c r="D392" s="158" t="s">
        <v>128</v>
      </c>
      <c r="E392" s="159" t="s">
        <v>578</v>
      </c>
      <c r="F392" s="160" t="s">
        <v>579</v>
      </c>
      <c r="G392" s="161" t="s">
        <v>131</v>
      </c>
      <c r="H392" s="162">
        <v>9.1489999999999991</v>
      </c>
      <c r="I392" s="163"/>
      <c r="J392" s="164">
        <f t="shared" si="10"/>
        <v>0</v>
      </c>
      <c r="K392" s="165"/>
      <c r="L392" s="33"/>
      <c r="M392" s="166" t="s">
        <v>1</v>
      </c>
      <c r="N392" s="167" t="s">
        <v>37</v>
      </c>
      <c r="O392" s="58"/>
      <c r="P392" s="168">
        <f t="shared" si="11"/>
        <v>0</v>
      </c>
      <c r="Q392" s="168">
        <v>0.105</v>
      </c>
      <c r="R392" s="168">
        <f t="shared" si="12"/>
        <v>0.96064499999999986</v>
      </c>
      <c r="S392" s="168">
        <v>0</v>
      </c>
      <c r="T392" s="169">
        <f t="shared" si="13"/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216</v>
      </c>
      <c r="AT392" s="170" t="s">
        <v>128</v>
      </c>
      <c r="AU392" s="170" t="s">
        <v>82</v>
      </c>
      <c r="AY392" s="17" t="s">
        <v>126</v>
      </c>
      <c r="BE392" s="171">
        <f t="shared" si="14"/>
        <v>0</v>
      </c>
      <c r="BF392" s="171">
        <f t="shared" si="15"/>
        <v>0</v>
      </c>
      <c r="BG392" s="171">
        <f t="shared" si="16"/>
        <v>0</v>
      </c>
      <c r="BH392" s="171">
        <f t="shared" si="17"/>
        <v>0</v>
      </c>
      <c r="BI392" s="171">
        <f t="shared" si="18"/>
        <v>0</v>
      </c>
      <c r="BJ392" s="17" t="s">
        <v>80</v>
      </c>
      <c r="BK392" s="171">
        <f t="shared" si="19"/>
        <v>0</v>
      </c>
      <c r="BL392" s="17" t="s">
        <v>216</v>
      </c>
      <c r="BM392" s="170" t="s">
        <v>580</v>
      </c>
    </row>
    <row r="393" spans="1:65" s="13" customFormat="1">
      <c r="B393" s="172"/>
      <c r="D393" s="173" t="s">
        <v>134</v>
      </c>
      <c r="E393" s="174" t="s">
        <v>1</v>
      </c>
      <c r="F393" s="175" t="s">
        <v>581</v>
      </c>
      <c r="H393" s="176">
        <v>7.899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134</v>
      </c>
      <c r="AU393" s="174" t="s">
        <v>82</v>
      </c>
      <c r="AV393" s="13" t="s">
        <v>82</v>
      </c>
      <c r="AW393" s="13" t="s">
        <v>29</v>
      </c>
      <c r="AX393" s="13" t="s">
        <v>72</v>
      </c>
      <c r="AY393" s="174" t="s">
        <v>126</v>
      </c>
    </row>
    <row r="394" spans="1:65" s="13" customFormat="1">
      <c r="B394" s="172"/>
      <c r="D394" s="173" t="s">
        <v>134</v>
      </c>
      <c r="E394" s="174" t="s">
        <v>1</v>
      </c>
      <c r="F394" s="175" t="s">
        <v>582</v>
      </c>
      <c r="H394" s="176">
        <v>1.25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134</v>
      </c>
      <c r="AU394" s="174" t="s">
        <v>82</v>
      </c>
      <c r="AV394" s="13" t="s">
        <v>82</v>
      </c>
      <c r="AW394" s="13" t="s">
        <v>29</v>
      </c>
      <c r="AX394" s="13" t="s">
        <v>72</v>
      </c>
      <c r="AY394" s="174" t="s">
        <v>126</v>
      </c>
    </row>
    <row r="395" spans="1:65" s="15" customFormat="1">
      <c r="B395" s="188"/>
      <c r="D395" s="173" t="s">
        <v>134</v>
      </c>
      <c r="E395" s="189" t="s">
        <v>1</v>
      </c>
      <c r="F395" s="190" t="s">
        <v>146</v>
      </c>
      <c r="H395" s="191">
        <v>9.1490000000000009</v>
      </c>
      <c r="I395" s="192"/>
      <c r="L395" s="188"/>
      <c r="M395" s="193"/>
      <c r="N395" s="194"/>
      <c r="O395" s="194"/>
      <c r="P395" s="194"/>
      <c r="Q395" s="194"/>
      <c r="R395" s="194"/>
      <c r="S395" s="194"/>
      <c r="T395" s="195"/>
      <c r="AT395" s="189" t="s">
        <v>134</v>
      </c>
      <c r="AU395" s="189" t="s">
        <v>82</v>
      </c>
      <c r="AV395" s="15" t="s">
        <v>132</v>
      </c>
      <c r="AW395" s="15" t="s">
        <v>29</v>
      </c>
      <c r="AX395" s="15" t="s">
        <v>80</v>
      </c>
      <c r="AY395" s="189" t="s">
        <v>126</v>
      </c>
    </row>
    <row r="396" spans="1:65" s="2" customFormat="1" ht="21.6" customHeight="1">
      <c r="A396" s="32"/>
      <c r="B396" s="157"/>
      <c r="C396" s="158" t="s">
        <v>583</v>
      </c>
      <c r="D396" s="158" t="s">
        <v>128</v>
      </c>
      <c r="E396" s="159" t="s">
        <v>584</v>
      </c>
      <c r="F396" s="160" t="s">
        <v>585</v>
      </c>
      <c r="G396" s="161" t="s">
        <v>131</v>
      </c>
      <c r="H396" s="162">
        <v>8.1229999999999993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37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1.7000000000000001E-2</v>
      </c>
      <c r="T396" s="169">
        <f>S396*H396</f>
        <v>0.13809099999999999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216</v>
      </c>
      <c r="AT396" s="170" t="s">
        <v>128</v>
      </c>
      <c r="AU396" s="170" t="s">
        <v>82</v>
      </c>
      <c r="AY396" s="17" t="s">
        <v>126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80</v>
      </c>
      <c r="BK396" s="171">
        <f>ROUND(I396*H396,2)</f>
        <v>0</v>
      </c>
      <c r="BL396" s="17" t="s">
        <v>216</v>
      </c>
      <c r="BM396" s="170" t="s">
        <v>586</v>
      </c>
    </row>
    <row r="397" spans="1:65" s="14" customFormat="1">
      <c r="B397" s="181"/>
      <c r="D397" s="173" t="s">
        <v>134</v>
      </c>
      <c r="E397" s="182" t="s">
        <v>1</v>
      </c>
      <c r="F397" s="183" t="s">
        <v>587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134</v>
      </c>
      <c r="AU397" s="182" t="s">
        <v>82</v>
      </c>
      <c r="AV397" s="14" t="s">
        <v>80</v>
      </c>
      <c r="AW397" s="14" t="s">
        <v>29</v>
      </c>
      <c r="AX397" s="14" t="s">
        <v>72</v>
      </c>
      <c r="AY397" s="182" t="s">
        <v>126</v>
      </c>
    </row>
    <row r="398" spans="1:65" s="13" customFormat="1">
      <c r="B398" s="172"/>
      <c r="D398" s="173" t="s">
        <v>134</v>
      </c>
      <c r="E398" s="174" t="s">
        <v>1</v>
      </c>
      <c r="F398" s="175" t="s">
        <v>588</v>
      </c>
      <c r="H398" s="176">
        <v>4.3810000000000002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134</v>
      </c>
      <c r="AU398" s="174" t="s">
        <v>82</v>
      </c>
      <c r="AV398" s="13" t="s">
        <v>82</v>
      </c>
      <c r="AW398" s="13" t="s">
        <v>29</v>
      </c>
      <c r="AX398" s="13" t="s">
        <v>72</v>
      </c>
      <c r="AY398" s="174" t="s">
        <v>126</v>
      </c>
    </row>
    <row r="399" spans="1:65" s="13" customFormat="1">
      <c r="B399" s="172"/>
      <c r="D399" s="173" t="s">
        <v>134</v>
      </c>
      <c r="E399" s="174" t="s">
        <v>1</v>
      </c>
      <c r="F399" s="175" t="s">
        <v>589</v>
      </c>
      <c r="H399" s="176">
        <v>3.742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134</v>
      </c>
      <c r="AU399" s="174" t="s">
        <v>82</v>
      </c>
      <c r="AV399" s="13" t="s">
        <v>82</v>
      </c>
      <c r="AW399" s="13" t="s">
        <v>29</v>
      </c>
      <c r="AX399" s="13" t="s">
        <v>72</v>
      </c>
      <c r="AY399" s="174" t="s">
        <v>126</v>
      </c>
    </row>
    <row r="400" spans="1:65" s="15" customFormat="1">
      <c r="B400" s="188"/>
      <c r="D400" s="173" t="s">
        <v>134</v>
      </c>
      <c r="E400" s="189" t="s">
        <v>1</v>
      </c>
      <c r="F400" s="190" t="s">
        <v>146</v>
      </c>
      <c r="H400" s="191">
        <v>8.1230000000000011</v>
      </c>
      <c r="I400" s="192"/>
      <c r="L400" s="188"/>
      <c r="M400" s="193"/>
      <c r="N400" s="194"/>
      <c r="O400" s="194"/>
      <c r="P400" s="194"/>
      <c r="Q400" s="194"/>
      <c r="R400" s="194"/>
      <c r="S400" s="194"/>
      <c r="T400" s="195"/>
      <c r="AT400" s="189" t="s">
        <v>134</v>
      </c>
      <c r="AU400" s="189" t="s">
        <v>82</v>
      </c>
      <c r="AV400" s="15" t="s">
        <v>132</v>
      </c>
      <c r="AW400" s="15" t="s">
        <v>29</v>
      </c>
      <c r="AX400" s="15" t="s">
        <v>80</v>
      </c>
      <c r="AY400" s="189" t="s">
        <v>126</v>
      </c>
    </row>
    <row r="401" spans="1:65" s="2" customFormat="1" ht="21.6" customHeight="1">
      <c r="A401" s="32"/>
      <c r="B401" s="157"/>
      <c r="C401" s="158" t="s">
        <v>590</v>
      </c>
      <c r="D401" s="158" t="s">
        <v>128</v>
      </c>
      <c r="E401" s="159" t="s">
        <v>591</v>
      </c>
      <c r="F401" s="160" t="s">
        <v>592</v>
      </c>
      <c r="G401" s="161" t="s">
        <v>306</v>
      </c>
      <c r="H401" s="162">
        <v>9.31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37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1.6E-2</v>
      </c>
      <c r="T401" s="169">
        <f>S401*H401</f>
        <v>0.14896000000000001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216</v>
      </c>
      <c r="AT401" s="170" t="s">
        <v>128</v>
      </c>
      <c r="AU401" s="170" t="s">
        <v>82</v>
      </c>
      <c r="AY401" s="17" t="s">
        <v>126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80</v>
      </c>
      <c r="BK401" s="171">
        <f>ROUND(I401*H401,2)</f>
        <v>0</v>
      </c>
      <c r="BL401" s="17" t="s">
        <v>216</v>
      </c>
      <c r="BM401" s="170" t="s">
        <v>593</v>
      </c>
    </row>
    <row r="402" spans="1:65" s="2" customFormat="1" ht="21.6" customHeight="1">
      <c r="A402" s="32"/>
      <c r="B402" s="157"/>
      <c r="C402" s="158" t="s">
        <v>594</v>
      </c>
      <c r="D402" s="158" t="s">
        <v>128</v>
      </c>
      <c r="E402" s="159" t="s">
        <v>595</v>
      </c>
      <c r="F402" s="160" t="s">
        <v>596</v>
      </c>
      <c r="G402" s="161" t="s">
        <v>537</v>
      </c>
      <c r="H402" s="162">
        <v>6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37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216</v>
      </c>
      <c r="AT402" s="170" t="s">
        <v>128</v>
      </c>
      <c r="AU402" s="170" t="s">
        <v>82</v>
      </c>
      <c r="AY402" s="17" t="s">
        <v>126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80</v>
      </c>
      <c r="BK402" s="171">
        <f>ROUND(I402*H402,2)</f>
        <v>0</v>
      </c>
      <c r="BL402" s="17" t="s">
        <v>216</v>
      </c>
      <c r="BM402" s="170" t="s">
        <v>597</v>
      </c>
    </row>
    <row r="403" spans="1:65" s="13" customFormat="1">
      <c r="B403" s="172"/>
      <c r="D403" s="173" t="s">
        <v>134</v>
      </c>
      <c r="E403" s="174" t="s">
        <v>1</v>
      </c>
      <c r="F403" s="175" t="s">
        <v>598</v>
      </c>
      <c r="H403" s="176">
        <v>6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134</v>
      </c>
      <c r="AU403" s="174" t="s">
        <v>82</v>
      </c>
      <c r="AV403" s="13" t="s">
        <v>82</v>
      </c>
      <c r="AW403" s="13" t="s">
        <v>29</v>
      </c>
      <c r="AX403" s="13" t="s">
        <v>80</v>
      </c>
      <c r="AY403" s="174" t="s">
        <v>126</v>
      </c>
    </row>
    <row r="404" spans="1:65" s="2" customFormat="1" ht="21.6" customHeight="1">
      <c r="A404" s="32"/>
      <c r="B404" s="157"/>
      <c r="C404" s="158" t="s">
        <v>599</v>
      </c>
      <c r="D404" s="158" t="s">
        <v>128</v>
      </c>
      <c r="E404" s="159" t="s">
        <v>600</v>
      </c>
      <c r="F404" s="160" t="s">
        <v>601</v>
      </c>
      <c r="G404" s="161" t="s">
        <v>169</v>
      </c>
      <c r="H404" s="162">
        <v>1.76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37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216</v>
      </c>
      <c r="AT404" s="170" t="s">
        <v>128</v>
      </c>
      <c r="AU404" s="170" t="s">
        <v>82</v>
      </c>
      <c r="AY404" s="17" t="s">
        <v>126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80</v>
      </c>
      <c r="BK404" s="171">
        <f>ROUND(I404*H404,2)</f>
        <v>0</v>
      </c>
      <c r="BL404" s="17" t="s">
        <v>216</v>
      </c>
      <c r="BM404" s="170" t="s">
        <v>602</v>
      </c>
    </row>
    <row r="405" spans="1:65" s="12" customFormat="1" ht="22.9" customHeight="1">
      <c r="B405" s="144"/>
      <c r="D405" s="145" t="s">
        <v>71</v>
      </c>
      <c r="E405" s="155" t="s">
        <v>603</v>
      </c>
      <c r="F405" s="155" t="s">
        <v>604</v>
      </c>
      <c r="I405" s="147"/>
      <c r="J405" s="156">
        <f>BK405</f>
        <v>0</v>
      </c>
      <c r="L405" s="144"/>
      <c r="M405" s="149"/>
      <c r="N405" s="150"/>
      <c r="O405" s="150"/>
      <c r="P405" s="151">
        <f>SUM(P406:P411)</f>
        <v>0</v>
      </c>
      <c r="Q405" s="150"/>
      <c r="R405" s="151">
        <f>SUM(R406:R411)</f>
        <v>3.9383500000000002E-2</v>
      </c>
      <c r="S405" s="150"/>
      <c r="T405" s="152">
        <f>SUM(T406:T411)</f>
        <v>0</v>
      </c>
      <c r="AR405" s="145" t="s">
        <v>82</v>
      </c>
      <c r="AT405" s="153" t="s">
        <v>71</v>
      </c>
      <c r="AU405" s="153" t="s">
        <v>80</v>
      </c>
      <c r="AY405" s="145" t="s">
        <v>126</v>
      </c>
      <c r="BK405" s="154">
        <f>SUM(BK406:BK411)</f>
        <v>0</v>
      </c>
    </row>
    <row r="406" spans="1:65" s="2" customFormat="1" ht="14.45" customHeight="1">
      <c r="A406" s="32"/>
      <c r="B406" s="157"/>
      <c r="C406" s="158" t="s">
        <v>605</v>
      </c>
      <c r="D406" s="158" t="s">
        <v>128</v>
      </c>
      <c r="E406" s="159" t="s">
        <v>606</v>
      </c>
      <c r="F406" s="160" t="s">
        <v>607</v>
      </c>
      <c r="G406" s="161" t="s">
        <v>131</v>
      </c>
      <c r="H406" s="162">
        <v>60.59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37</v>
      </c>
      <c r="O406" s="58"/>
      <c r="P406" s="168">
        <f>O406*H406</f>
        <v>0</v>
      </c>
      <c r="Q406" s="168">
        <v>6.4999999999999997E-4</v>
      </c>
      <c r="R406" s="168">
        <f>Q406*H406</f>
        <v>3.9383500000000002E-2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216</v>
      </c>
      <c r="AT406" s="170" t="s">
        <v>128</v>
      </c>
      <c r="AU406" s="170" t="s">
        <v>82</v>
      </c>
      <c r="AY406" s="17" t="s">
        <v>126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80</v>
      </c>
      <c r="BK406" s="171">
        <f>ROUND(I406*H406,2)</f>
        <v>0</v>
      </c>
      <c r="BL406" s="17" t="s">
        <v>216</v>
      </c>
      <c r="BM406" s="170" t="s">
        <v>608</v>
      </c>
    </row>
    <row r="407" spans="1:65" s="14" customFormat="1">
      <c r="B407" s="181"/>
      <c r="D407" s="173" t="s">
        <v>134</v>
      </c>
      <c r="E407" s="182" t="s">
        <v>1</v>
      </c>
      <c r="F407" s="183" t="s">
        <v>237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134</v>
      </c>
      <c r="AU407" s="182" t="s">
        <v>82</v>
      </c>
      <c r="AV407" s="14" t="s">
        <v>80</v>
      </c>
      <c r="AW407" s="14" t="s">
        <v>29</v>
      </c>
      <c r="AX407" s="14" t="s">
        <v>72</v>
      </c>
      <c r="AY407" s="182" t="s">
        <v>126</v>
      </c>
    </row>
    <row r="408" spans="1:65" s="13" customFormat="1">
      <c r="B408" s="172"/>
      <c r="D408" s="173" t="s">
        <v>134</v>
      </c>
      <c r="E408" s="174" t="s">
        <v>1</v>
      </c>
      <c r="F408" s="175" t="s">
        <v>609</v>
      </c>
      <c r="H408" s="176">
        <v>33.463999999999999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134</v>
      </c>
      <c r="AU408" s="174" t="s">
        <v>82</v>
      </c>
      <c r="AV408" s="13" t="s">
        <v>82</v>
      </c>
      <c r="AW408" s="13" t="s">
        <v>29</v>
      </c>
      <c r="AX408" s="13" t="s">
        <v>72</v>
      </c>
      <c r="AY408" s="174" t="s">
        <v>126</v>
      </c>
    </row>
    <row r="409" spans="1:65" s="13" customFormat="1">
      <c r="B409" s="172"/>
      <c r="D409" s="173" t="s">
        <v>134</v>
      </c>
      <c r="E409" s="174" t="s">
        <v>1</v>
      </c>
      <c r="F409" s="175" t="s">
        <v>610</v>
      </c>
      <c r="H409" s="176">
        <v>27.126000000000001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134</v>
      </c>
      <c r="AU409" s="174" t="s">
        <v>82</v>
      </c>
      <c r="AV409" s="13" t="s">
        <v>82</v>
      </c>
      <c r="AW409" s="13" t="s">
        <v>29</v>
      </c>
      <c r="AX409" s="13" t="s">
        <v>72</v>
      </c>
      <c r="AY409" s="174" t="s">
        <v>126</v>
      </c>
    </row>
    <row r="410" spans="1:65" s="15" customFormat="1">
      <c r="B410" s="188"/>
      <c r="D410" s="173" t="s">
        <v>134</v>
      </c>
      <c r="E410" s="189" t="s">
        <v>1</v>
      </c>
      <c r="F410" s="190" t="s">
        <v>146</v>
      </c>
      <c r="H410" s="191">
        <v>60.59</v>
      </c>
      <c r="I410" s="192"/>
      <c r="L410" s="188"/>
      <c r="M410" s="193"/>
      <c r="N410" s="194"/>
      <c r="O410" s="194"/>
      <c r="P410" s="194"/>
      <c r="Q410" s="194"/>
      <c r="R410" s="194"/>
      <c r="S410" s="194"/>
      <c r="T410" s="195"/>
      <c r="AT410" s="189" t="s">
        <v>134</v>
      </c>
      <c r="AU410" s="189" t="s">
        <v>82</v>
      </c>
      <c r="AV410" s="15" t="s">
        <v>132</v>
      </c>
      <c r="AW410" s="15" t="s">
        <v>29</v>
      </c>
      <c r="AX410" s="15" t="s">
        <v>80</v>
      </c>
      <c r="AY410" s="189" t="s">
        <v>126</v>
      </c>
    </row>
    <row r="411" spans="1:65" s="2" customFormat="1" ht="21.6" customHeight="1">
      <c r="A411" s="32"/>
      <c r="B411" s="157"/>
      <c r="C411" s="158" t="s">
        <v>611</v>
      </c>
      <c r="D411" s="158" t="s">
        <v>128</v>
      </c>
      <c r="E411" s="159" t="s">
        <v>612</v>
      </c>
      <c r="F411" s="160" t="s">
        <v>613</v>
      </c>
      <c r="G411" s="161" t="s">
        <v>169</v>
      </c>
      <c r="H411" s="162">
        <v>3.9E-2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37</v>
      </c>
      <c r="O411" s="58"/>
      <c r="P411" s="168">
        <f>O411*H411</f>
        <v>0</v>
      </c>
      <c r="Q411" s="168">
        <v>0</v>
      </c>
      <c r="R411" s="168">
        <f>Q411*H411</f>
        <v>0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216</v>
      </c>
      <c r="AT411" s="170" t="s">
        <v>128</v>
      </c>
      <c r="AU411" s="170" t="s">
        <v>82</v>
      </c>
      <c r="AY411" s="17" t="s">
        <v>126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80</v>
      </c>
      <c r="BK411" s="171">
        <f>ROUND(I411*H411,2)</f>
        <v>0</v>
      </c>
      <c r="BL411" s="17" t="s">
        <v>216</v>
      </c>
      <c r="BM411" s="170" t="s">
        <v>614</v>
      </c>
    </row>
    <row r="412" spans="1:65" s="12" customFormat="1" ht="22.9" customHeight="1">
      <c r="B412" s="144"/>
      <c r="D412" s="145" t="s">
        <v>71</v>
      </c>
      <c r="E412" s="155" t="s">
        <v>615</v>
      </c>
      <c r="F412" s="155" t="s">
        <v>616</v>
      </c>
      <c r="I412" s="147"/>
      <c r="J412" s="156">
        <f>BK412</f>
        <v>0</v>
      </c>
      <c r="L412" s="144"/>
      <c r="M412" s="149"/>
      <c r="N412" s="150"/>
      <c r="O412" s="150"/>
      <c r="P412" s="151">
        <f>SUM(P413:P419)</f>
        <v>0</v>
      </c>
      <c r="Q412" s="150"/>
      <c r="R412" s="151">
        <f>SUM(R413:R419)</f>
        <v>0.68887000000000009</v>
      </c>
      <c r="S412" s="150"/>
      <c r="T412" s="152">
        <f>SUM(T413:T419)</f>
        <v>0</v>
      </c>
      <c r="AR412" s="145" t="s">
        <v>82</v>
      </c>
      <c r="AT412" s="153" t="s">
        <v>71</v>
      </c>
      <c r="AU412" s="153" t="s">
        <v>80</v>
      </c>
      <c r="AY412" s="145" t="s">
        <v>126</v>
      </c>
      <c r="BK412" s="154">
        <f>SUM(BK413:BK419)</f>
        <v>0</v>
      </c>
    </row>
    <row r="413" spans="1:65" s="2" customFormat="1" ht="32.450000000000003" customHeight="1">
      <c r="A413" s="32"/>
      <c r="B413" s="157"/>
      <c r="C413" s="158" t="s">
        <v>617</v>
      </c>
      <c r="D413" s="158" t="s">
        <v>128</v>
      </c>
      <c r="E413" s="159" t="s">
        <v>618</v>
      </c>
      <c r="F413" s="160" t="s">
        <v>619</v>
      </c>
      <c r="G413" s="161" t="s">
        <v>131</v>
      </c>
      <c r="H413" s="162">
        <v>18.474</v>
      </c>
      <c r="I413" s="163"/>
      <c r="J413" s="164">
        <f>ROUND(I413*H413,2)</f>
        <v>0</v>
      </c>
      <c r="K413" s="165"/>
      <c r="L413" s="33"/>
      <c r="M413" s="166" t="s">
        <v>1</v>
      </c>
      <c r="N413" s="167" t="s">
        <v>37</v>
      </c>
      <c r="O413" s="58"/>
      <c r="P413" s="168">
        <f>O413*H413</f>
        <v>0</v>
      </c>
      <c r="Q413" s="168">
        <v>5.0000000000000001E-3</v>
      </c>
      <c r="R413" s="168">
        <f>Q413*H413</f>
        <v>9.2370000000000008E-2</v>
      </c>
      <c r="S413" s="168">
        <v>0</v>
      </c>
      <c r="T413" s="16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216</v>
      </c>
      <c r="AT413" s="170" t="s">
        <v>128</v>
      </c>
      <c r="AU413" s="170" t="s">
        <v>82</v>
      </c>
      <c r="AY413" s="17" t="s">
        <v>126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80</v>
      </c>
      <c r="BK413" s="171">
        <f>ROUND(I413*H413,2)</f>
        <v>0</v>
      </c>
      <c r="BL413" s="17" t="s">
        <v>216</v>
      </c>
      <c r="BM413" s="170" t="s">
        <v>620</v>
      </c>
    </row>
    <row r="414" spans="1:65" s="13" customFormat="1">
      <c r="B414" s="172"/>
      <c r="D414" s="173" t="s">
        <v>134</v>
      </c>
      <c r="E414" s="174" t="s">
        <v>1</v>
      </c>
      <c r="F414" s="175" t="s">
        <v>366</v>
      </c>
      <c r="H414" s="176">
        <v>5.5060000000000002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134</v>
      </c>
      <c r="AU414" s="174" t="s">
        <v>82</v>
      </c>
      <c r="AV414" s="13" t="s">
        <v>82</v>
      </c>
      <c r="AW414" s="13" t="s">
        <v>29</v>
      </c>
      <c r="AX414" s="13" t="s">
        <v>72</v>
      </c>
      <c r="AY414" s="174" t="s">
        <v>126</v>
      </c>
    </row>
    <row r="415" spans="1:65" s="13" customFormat="1">
      <c r="B415" s="172"/>
      <c r="D415" s="173" t="s">
        <v>134</v>
      </c>
      <c r="E415" s="174" t="s">
        <v>1</v>
      </c>
      <c r="F415" s="175" t="s">
        <v>367</v>
      </c>
      <c r="H415" s="176">
        <v>12.968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134</v>
      </c>
      <c r="AU415" s="174" t="s">
        <v>82</v>
      </c>
      <c r="AV415" s="13" t="s">
        <v>82</v>
      </c>
      <c r="AW415" s="13" t="s">
        <v>29</v>
      </c>
      <c r="AX415" s="13" t="s">
        <v>72</v>
      </c>
      <c r="AY415" s="174" t="s">
        <v>126</v>
      </c>
    </row>
    <row r="416" spans="1:65" s="15" customFormat="1">
      <c r="B416" s="188"/>
      <c r="D416" s="173" t="s">
        <v>134</v>
      </c>
      <c r="E416" s="189" t="s">
        <v>1</v>
      </c>
      <c r="F416" s="190" t="s">
        <v>146</v>
      </c>
      <c r="H416" s="191">
        <v>18.474</v>
      </c>
      <c r="I416" s="192"/>
      <c r="L416" s="188"/>
      <c r="M416" s="193"/>
      <c r="N416" s="194"/>
      <c r="O416" s="194"/>
      <c r="P416" s="194"/>
      <c r="Q416" s="194"/>
      <c r="R416" s="194"/>
      <c r="S416" s="194"/>
      <c r="T416" s="195"/>
      <c r="AT416" s="189" t="s">
        <v>134</v>
      </c>
      <c r="AU416" s="189" t="s">
        <v>82</v>
      </c>
      <c r="AV416" s="15" t="s">
        <v>132</v>
      </c>
      <c r="AW416" s="15" t="s">
        <v>29</v>
      </c>
      <c r="AX416" s="15" t="s">
        <v>80</v>
      </c>
      <c r="AY416" s="189" t="s">
        <v>126</v>
      </c>
    </row>
    <row r="417" spans="1:65" s="2" customFormat="1" ht="21.6" customHeight="1">
      <c r="A417" s="32"/>
      <c r="B417" s="157"/>
      <c r="C417" s="196" t="s">
        <v>621</v>
      </c>
      <c r="D417" s="196" t="s">
        <v>205</v>
      </c>
      <c r="E417" s="197" t="s">
        <v>622</v>
      </c>
      <c r="F417" s="198" t="s">
        <v>623</v>
      </c>
      <c r="G417" s="199" t="s">
        <v>537</v>
      </c>
      <c r="H417" s="200">
        <v>1193</v>
      </c>
      <c r="I417" s="201"/>
      <c r="J417" s="202">
        <f>ROUND(I417*H417,2)</f>
        <v>0</v>
      </c>
      <c r="K417" s="203"/>
      <c r="L417" s="204"/>
      <c r="M417" s="205" t="s">
        <v>1</v>
      </c>
      <c r="N417" s="206" t="s">
        <v>37</v>
      </c>
      <c r="O417" s="58"/>
      <c r="P417" s="168">
        <f>O417*H417</f>
        <v>0</v>
      </c>
      <c r="Q417" s="168">
        <v>5.0000000000000001E-4</v>
      </c>
      <c r="R417" s="168">
        <f>Q417*H417</f>
        <v>0.59650000000000003</v>
      </c>
      <c r="S417" s="168">
        <v>0</v>
      </c>
      <c r="T417" s="169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0" t="s">
        <v>303</v>
      </c>
      <c r="AT417" s="170" t="s">
        <v>205</v>
      </c>
      <c r="AU417" s="170" t="s">
        <v>82</v>
      </c>
      <c r="AY417" s="17" t="s">
        <v>126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17" t="s">
        <v>80</v>
      </c>
      <c r="BK417" s="171">
        <f>ROUND(I417*H417,2)</f>
        <v>0</v>
      </c>
      <c r="BL417" s="17" t="s">
        <v>216</v>
      </c>
      <c r="BM417" s="170" t="s">
        <v>624</v>
      </c>
    </row>
    <row r="418" spans="1:65" s="13" customFormat="1">
      <c r="B418" s="172"/>
      <c r="D418" s="173" t="s">
        <v>134</v>
      </c>
      <c r="E418" s="174" t="s">
        <v>1</v>
      </c>
      <c r="F418" s="175" t="s">
        <v>625</v>
      </c>
      <c r="H418" s="176">
        <v>1193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134</v>
      </c>
      <c r="AU418" s="174" t="s">
        <v>82</v>
      </c>
      <c r="AV418" s="13" t="s">
        <v>82</v>
      </c>
      <c r="AW418" s="13" t="s">
        <v>29</v>
      </c>
      <c r="AX418" s="13" t="s">
        <v>80</v>
      </c>
      <c r="AY418" s="174" t="s">
        <v>126</v>
      </c>
    </row>
    <row r="419" spans="1:65" s="2" customFormat="1" ht="21.6" customHeight="1">
      <c r="A419" s="32"/>
      <c r="B419" s="157"/>
      <c r="C419" s="158" t="s">
        <v>626</v>
      </c>
      <c r="D419" s="158" t="s">
        <v>128</v>
      </c>
      <c r="E419" s="159" t="s">
        <v>627</v>
      </c>
      <c r="F419" s="160" t="s">
        <v>628</v>
      </c>
      <c r="G419" s="161" t="s">
        <v>169</v>
      </c>
      <c r="H419" s="162">
        <v>0.68899999999999995</v>
      </c>
      <c r="I419" s="163"/>
      <c r="J419" s="164">
        <f>ROUND(I419*H419,2)</f>
        <v>0</v>
      </c>
      <c r="K419" s="165"/>
      <c r="L419" s="33"/>
      <c r="M419" s="166" t="s">
        <v>1</v>
      </c>
      <c r="N419" s="167" t="s">
        <v>37</v>
      </c>
      <c r="O419" s="58"/>
      <c r="P419" s="168">
        <f>O419*H419</f>
        <v>0</v>
      </c>
      <c r="Q419" s="168">
        <v>0</v>
      </c>
      <c r="R419" s="168">
        <f>Q419*H419</f>
        <v>0</v>
      </c>
      <c r="S419" s="168">
        <v>0</v>
      </c>
      <c r="T419" s="169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0" t="s">
        <v>216</v>
      </c>
      <c r="AT419" s="170" t="s">
        <v>128</v>
      </c>
      <c r="AU419" s="170" t="s">
        <v>82</v>
      </c>
      <c r="AY419" s="17" t="s">
        <v>126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17" t="s">
        <v>80</v>
      </c>
      <c r="BK419" s="171">
        <f>ROUND(I419*H419,2)</f>
        <v>0</v>
      </c>
      <c r="BL419" s="17" t="s">
        <v>216</v>
      </c>
      <c r="BM419" s="170" t="s">
        <v>629</v>
      </c>
    </row>
    <row r="420" spans="1:65" s="12" customFormat="1" ht="22.9" customHeight="1">
      <c r="B420" s="144"/>
      <c r="D420" s="145" t="s">
        <v>71</v>
      </c>
      <c r="E420" s="155" t="s">
        <v>630</v>
      </c>
      <c r="F420" s="155" t="s">
        <v>631</v>
      </c>
      <c r="I420" s="147"/>
      <c r="J420" s="156">
        <f>BK420</f>
        <v>0</v>
      </c>
      <c r="L420" s="144"/>
      <c r="M420" s="149"/>
      <c r="N420" s="150"/>
      <c r="O420" s="150"/>
      <c r="P420" s="151">
        <f>SUM(P421:P428)</f>
        <v>0</v>
      </c>
      <c r="Q420" s="150"/>
      <c r="R420" s="151">
        <f>SUM(R421:R428)</f>
        <v>2.7908200000000003E-3</v>
      </c>
      <c r="S420" s="150"/>
      <c r="T420" s="152">
        <f>SUM(T421:T428)</f>
        <v>0</v>
      </c>
      <c r="AR420" s="145" t="s">
        <v>82</v>
      </c>
      <c r="AT420" s="153" t="s">
        <v>71</v>
      </c>
      <c r="AU420" s="153" t="s">
        <v>80</v>
      </c>
      <c r="AY420" s="145" t="s">
        <v>126</v>
      </c>
      <c r="BK420" s="154">
        <f>SUM(BK421:BK428)</f>
        <v>0</v>
      </c>
    </row>
    <row r="421" spans="1:65" s="2" customFormat="1" ht="21.6" customHeight="1">
      <c r="A421" s="32"/>
      <c r="B421" s="157"/>
      <c r="C421" s="158" t="s">
        <v>632</v>
      </c>
      <c r="D421" s="158" t="s">
        <v>128</v>
      </c>
      <c r="E421" s="159" t="s">
        <v>633</v>
      </c>
      <c r="F421" s="160" t="s">
        <v>634</v>
      </c>
      <c r="G421" s="161" t="s">
        <v>131</v>
      </c>
      <c r="H421" s="162">
        <v>6.0670000000000002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37</v>
      </c>
      <c r="O421" s="58"/>
      <c r="P421" s="168">
        <f>O421*H421</f>
        <v>0</v>
      </c>
      <c r="Q421" s="168">
        <v>8.0000000000000007E-5</v>
      </c>
      <c r="R421" s="168">
        <f>Q421*H421</f>
        <v>4.8536000000000006E-4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216</v>
      </c>
      <c r="AT421" s="170" t="s">
        <v>128</v>
      </c>
      <c r="AU421" s="170" t="s">
        <v>82</v>
      </c>
      <c r="AY421" s="17" t="s">
        <v>126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80</v>
      </c>
      <c r="BK421" s="171">
        <f>ROUND(I421*H421,2)</f>
        <v>0</v>
      </c>
      <c r="BL421" s="17" t="s">
        <v>216</v>
      </c>
      <c r="BM421" s="170" t="s">
        <v>635</v>
      </c>
    </row>
    <row r="422" spans="1:65" s="13" customFormat="1">
      <c r="B422" s="172"/>
      <c r="D422" s="173" t="s">
        <v>134</v>
      </c>
      <c r="E422" s="174" t="s">
        <v>1</v>
      </c>
      <c r="F422" s="175" t="s">
        <v>636</v>
      </c>
      <c r="H422" s="176">
        <v>6.0670000000000002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134</v>
      </c>
      <c r="AU422" s="174" t="s">
        <v>82</v>
      </c>
      <c r="AV422" s="13" t="s">
        <v>82</v>
      </c>
      <c r="AW422" s="13" t="s">
        <v>29</v>
      </c>
      <c r="AX422" s="13" t="s">
        <v>80</v>
      </c>
      <c r="AY422" s="174" t="s">
        <v>126</v>
      </c>
    </row>
    <row r="423" spans="1:65" s="2" customFormat="1" ht="21.6" customHeight="1">
      <c r="A423" s="32"/>
      <c r="B423" s="157"/>
      <c r="C423" s="158" t="s">
        <v>637</v>
      </c>
      <c r="D423" s="158" t="s">
        <v>128</v>
      </c>
      <c r="E423" s="159" t="s">
        <v>638</v>
      </c>
      <c r="F423" s="160" t="s">
        <v>639</v>
      </c>
      <c r="G423" s="161" t="s">
        <v>131</v>
      </c>
      <c r="H423" s="162">
        <v>6.0670000000000002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37</v>
      </c>
      <c r="O423" s="58"/>
      <c r="P423" s="168">
        <f>O423*H423</f>
        <v>0</v>
      </c>
      <c r="Q423" s="168">
        <v>1.3999999999999999E-4</v>
      </c>
      <c r="R423" s="168">
        <f>Q423*H423</f>
        <v>8.4937999999999995E-4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216</v>
      </c>
      <c r="AT423" s="170" t="s">
        <v>128</v>
      </c>
      <c r="AU423" s="170" t="s">
        <v>82</v>
      </c>
      <c r="AY423" s="17" t="s">
        <v>126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80</v>
      </c>
      <c r="BK423" s="171">
        <f>ROUND(I423*H423,2)</f>
        <v>0</v>
      </c>
      <c r="BL423" s="17" t="s">
        <v>216</v>
      </c>
      <c r="BM423" s="170" t="s">
        <v>640</v>
      </c>
    </row>
    <row r="424" spans="1:65" s="13" customFormat="1">
      <c r="B424" s="172"/>
      <c r="D424" s="173" t="s">
        <v>134</v>
      </c>
      <c r="E424" s="174" t="s">
        <v>1</v>
      </c>
      <c r="F424" s="175" t="s">
        <v>636</v>
      </c>
      <c r="H424" s="176">
        <v>6.0670000000000002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134</v>
      </c>
      <c r="AU424" s="174" t="s">
        <v>82</v>
      </c>
      <c r="AV424" s="13" t="s">
        <v>82</v>
      </c>
      <c r="AW424" s="13" t="s">
        <v>29</v>
      </c>
      <c r="AX424" s="13" t="s">
        <v>80</v>
      </c>
      <c r="AY424" s="174" t="s">
        <v>126</v>
      </c>
    </row>
    <row r="425" spans="1:65" s="2" customFormat="1" ht="21.6" customHeight="1">
      <c r="A425" s="32"/>
      <c r="B425" s="157"/>
      <c r="C425" s="158" t="s">
        <v>641</v>
      </c>
      <c r="D425" s="158" t="s">
        <v>128</v>
      </c>
      <c r="E425" s="159" t="s">
        <v>642</v>
      </c>
      <c r="F425" s="160" t="s">
        <v>643</v>
      </c>
      <c r="G425" s="161" t="s">
        <v>131</v>
      </c>
      <c r="H425" s="162">
        <v>6.0670000000000002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37</v>
      </c>
      <c r="O425" s="58"/>
      <c r="P425" s="168">
        <f>O425*H425</f>
        <v>0</v>
      </c>
      <c r="Q425" s="168">
        <v>1.2E-4</v>
      </c>
      <c r="R425" s="168">
        <f>Q425*H425</f>
        <v>7.2804E-4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216</v>
      </c>
      <c r="AT425" s="170" t="s">
        <v>128</v>
      </c>
      <c r="AU425" s="170" t="s">
        <v>82</v>
      </c>
      <c r="AY425" s="17" t="s">
        <v>126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80</v>
      </c>
      <c r="BK425" s="171">
        <f>ROUND(I425*H425,2)</f>
        <v>0</v>
      </c>
      <c r="BL425" s="17" t="s">
        <v>216</v>
      </c>
      <c r="BM425" s="170" t="s">
        <v>644</v>
      </c>
    </row>
    <row r="426" spans="1:65" s="13" customFormat="1">
      <c r="B426" s="172"/>
      <c r="D426" s="173" t="s">
        <v>134</v>
      </c>
      <c r="E426" s="174" t="s">
        <v>1</v>
      </c>
      <c r="F426" s="175" t="s">
        <v>636</v>
      </c>
      <c r="H426" s="176">
        <v>6.0670000000000002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134</v>
      </c>
      <c r="AU426" s="174" t="s">
        <v>82</v>
      </c>
      <c r="AV426" s="13" t="s">
        <v>82</v>
      </c>
      <c r="AW426" s="13" t="s">
        <v>29</v>
      </c>
      <c r="AX426" s="13" t="s">
        <v>80</v>
      </c>
      <c r="AY426" s="174" t="s">
        <v>126</v>
      </c>
    </row>
    <row r="427" spans="1:65" s="2" customFormat="1" ht="21.6" customHeight="1">
      <c r="A427" s="32"/>
      <c r="B427" s="157"/>
      <c r="C427" s="158" t="s">
        <v>645</v>
      </c>
      <c r="D427" s="158" t="s">
        <v>128</v>
      </c>
      <c r="E427" s="159" t="s">
        <v>646</v>
      </c>
      <c r="F427" s="160" t="s">
        <v>647</v>
      </c>
      <c r="G427" s="161" t="s">
        <v>131</v>
      </c>
      <c r="H427" s="162">
        <v>6.0670000000000002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37</v>
      </c>
      <c r="O427" s="58"/>
      <c r="P427" s="168">
        <f>O427*H427</f>
        <v>0</v>
      </c>
      <c r="Q427" s="168">
        <v>1.2E-4</v>
      </c>
      <c r="R427" s="168">
        <f>Q427*H427</f>
        <v>7.2804E-4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216</v>
      </c>
      <c r="AT427" s="170" t="s">
        <v>128</v>
      </c>
      <c r="AU427" s="170" t="s">
        <v>82</v>
      </c>
      <c r="AY427" s="17" t="s">
        <v>126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80</v>
      </c>
      <c r="BK427" s="171">
        <f>ROUND(I427*H427,2)</f>
        <v>0</v>
      </c>
      <c r="BL427" s="17" t="s">
        <v>216</v>
      </c>
      <c r="BM427" s="170" t="s">
        <v>648</v>
      </c>
    </row>
    <row r="428" spans="1:65" s="13" customFormat="1">
      <c r="B428" s="172"/>
      <c r="D428" s="173" t="s">
        <v>134</v>
      </c>
      <c r="E428" s="174" t="s">
        <v>1</v>
      </c>
      <c r="F428" s="175" t="s">
        <v>636</v>
      </c>
      <c r="H428" s="176">
        <v>6.0670000000000002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134</v>
      </c>
      <c r="AU428" s="174" t="s">
        <v>82</v>
      </c>
      <c r="AV428" s="13" t="s">
        <v>82</v>
      </c>
      <c r="AW428" s="13" t="s">
        <v>29</v>
      </c>
      <c r="AX428" s="13" t="s">
        <v>80</v>
      </c>
      <c r="AY428" s="174" t="s">
        <v>126</v>
      </c>
    </row>
    <row r="429" spans="1:65" s="12" customFormat="1" ht="22.9" customHeight="1">
      <c r="B429" s="144"/>
      <c r="D429" s="145" t="s">
        <v>71</v>
      </c>
      <c r="E429" s="155" t="s">
        <v>649</v>
      </c>
      <c r="F429" s="155" t="s">
        <v>650</v>
      </c>
      <c r="I429" s="147"/>
      <c r="J429" s="156">
        <f>BK429</f>
        <v>0</v>
      </c>
      <c r="L429" s="144"/>
      <c r="M429" s="149"/>
      <c r="N429" s="150"/>
      <c r="O429" s="150"/>
      <c r="P429" s="151">
        <f>SUM(P430:P444)</f>
        <v>0</v>
      </c>
      <c r="Q429" s="150"/>
      <c r="R429" s="151">
        <f>SUM(R430:R444)</f>
        <v>0.13331821999999999</v>
      </c>
      <c r="S429" s="150"/>
      <c r="T429" s="152">
        <f>SUM(T430:T444)</f>
        <v>0</v>
      </c>
      <c r="AR429" s="145" t="s">
        <v>82</v>
      </c>
      <c r="AT429" s="153" t="s">
        <v>71</v>
      </c>
      <c r="AU429" s="153" t="s">
        <v>80</v>
      </c>
      <c r="AY429" s="145" t="s">
        <v>126</v>
      </c>
      <c r="BK429" s="154">
        <f>SUM(BK430:BK444)</f>
        <v>0</v>
      </c>
    </row>
    <row r="430" spans="1:65" s="2" customFormat="1" ht="21.6" customHeight="1">
      <c r="A430" s="32"/>
      <c r="B430" s="157"/>
      <c r="C430" s="158" t="s">
        <v>651</v>
      </c>
      <c r="D430" s="158" t="s">
        <v>128</v>
      </c>
      <c r="E430" s="159" t="s">
        <v>652</v>
      </c>
      <c r="F430" s="160" t="s">
        <v>653</v>
      </c>
      <c r="G430" s="161" t="s">
        <v>131</v>
      </c>
      <c r="H430" s="162">
        <v>157.05000000000001</v>
      </c>
      <c r="I430" s="163"/>
      <c r="J430" s="164">
        <f>ROUND(I430*H430,2)</f>
        <v>0</v>
      </c>
      <c r="K430" s="165"/>
      <c r="L430" s="33"/>
      <c r="M430" s="166" t="s">
        <v>1</v>
      </c>
      <c r="N430" s="167" t="s">
        <v>37</v>
      </c>
      <c r="O430" s="58"/>
      <c r="P430" s="168">
        <f>O430*H430</f>
        <v>0</v>
      </c>
      <c r="Q430" s="168">
        <v>2.0000000000000001E-4</v>
      </c>
      <c r="R430" s="168">
        <f>Q430*H430</f>
        <v>3.141E-2</v>
      </c>
      <c r="S430" s="168">
        <v>0</v>
      </c>
      <c r="T430" s="16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0" t="s">
        <v>216</v>
      </c>
      <c r="AT430" s="170" t="s">
        <v>128</v>
      </c>
      <c r="AU430" s="170" t="s">
        <v>82</v>
      </c>
      <c r="AY430" s="17" t="s">
        <v>126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7" t="s">
        <v>80</v>
      </c>
      <c r="BK430" s="171">
        <f>ROUND(I430*H430,2)</f>
        <v>0</v>
      </c>
      <c r="BL430" s="17" t="s">
        <v>216</v>
      </c>
      <c r="BM430" s="170" t="s">
        <v>654</v>
      </c>
    </row>
    <row r="431" spans="1:65" s="14" customFormat="1">
      <c r="B431" s="181"/>
      <c r="D431" s="173" t="s">
        <v>134</v>
      </c>
      <c r="E431" s="182" t="s">
        <v>1</v>
      </c>
      <c r="F431" s="183" t="s">
        <v>231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134</v>
      </c>
      <c r="AU431" s="182" t="s">
        <v>82</v>
      </c>
      <c r="AV431" s="14" t="s">
        <v>80</v>
      </c>
      <c r="AW431" s="14" t="s">
        <v>29</v>
      </c>
      <c r="AX431" s="14" t="s">
        <v>72</v>
      </c>
      <c r="AY431" s="182" t="s">
        <v>126</v>
      </c>
    </row>
    <row r="432" spans="1:65" s="13" customFormat="1">
      <c r="B432" s="172"/>
      <c r="D432" s="173" t="s">
        <v>134</v>
      </c>
      <c r="E432" s="174" t="s">
        <v>1</v>
      </c>
      <c r="F432" s="175" t="s">
        <v>655</v>
      </c>
      <c r="H432" s="176">
        <v>16.637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134</v>
      </c>
      <c r="AU432" s="174" t="s">
        <v>82</v>
      </c>
      <c r="AV432" s="13" t="s">
        <v>82</v>
      </c>
      <c r="AW432" s="13" t="s">
        <v>29</v>
      </c>
      <c r="AX432" s="13" t="s">
        <v>72</v>
      </c>
      <c r="AY432" s="174" t="s">
        <v>126</v>
      </c>
    </row>
    <row r="433" spans="1:65" s="13" customFormat="1" ht="22.5">
      <c r="B433" s="172"/>
      <c r="D433" s="173" t="s">
        <v>134</v>
      </c>
      <c r="E433" s="174" t="s">
        <v>1</v>
      </c>
      <c r="F433" s="175" t="s">
        <v>656</v>
      </c>
      <c r="H433" s="176">
        <v>62.548999999999999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134</v>
      </c>
      <c r="AU433" s="174" t="s">
        <v>82</v>
      </c>
      <c r="AV433" s="13" t="s">
        <v>82</v>
      </c>
      <c r="AW433" s="13" t="s">
        <v>29</v>
      </c>
      <c r="AX433" s="13" t="s">
        <v>72</v>
      </c>
      <c r="AY433" s="174" t="s">
        <v>126</v>
      </c>
    </row>
    <row r="434" spans="1:65" s="14" customFormat="1">
      <c r="B434" s="181"/>
      <c r="D434" s="173" t="s">
        <v>134</v>
      </c>
      <c r="E434" s="182" t="s">
        <v>1</v>
      </c>
      <c r="F434" s="183" t="s">
        <v>233</v>
      </c>
      <c r="H434" s="182" t="s">
        <v>1</v>
      </c>
      <c r="I434" s="184"/>
      <c r="L434" s="181"/>
      <c r="M434" s="185"/>
      <c r="N434" s="186"/>
      <c r="O434" s="186"/>
      <c r="P434" s="186"/>
      <c r="Q434" s="186"/>
      <c r="R434" s="186"/>
      <c r="S434" s="186"/>
      <c r="T434" s="187"/>
      <c r="AT434" s="182" t="s">
        <v>134</v>
      </c>
      <c r="AU434" s="182" t="s">
        <v>82</v>
      </c>
      <c r="AV434" s="14" t="s">
        <v>80</v>
      </c>
      <c r="AW434" s="14" t="s">
        <v>29</v>
      </c>
      <c r="AX434" s="14" t="s">
        <v>72</v>
      </c>
      <c r="AY434" s="182" t="s">
        <v>126</v>
      </c>
    </row>
    <row r="435" spans="1:65" s="13" customFormat="1">
      <c r="B435" s="172"/>
      <c r="D435" s="173" t="s">
        <v>134</v>
      </c>
      <c r="E435" s="174" t="s">
        <v>1</v>
      </c>
      <c r="F435" s="175" t="s">
        <v>657</v>
      </c>
      <c r="H435" s="176">
        <v>16.827000000000002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134</v>
      </c>
      <c r="AU435" s="174" t="s">
        <v>82</v>
      </c>
      <c r="AV435" s="13" t="s">
        <v>82</v>
      </c>
      <c r="AW435" s="13" t="s">
        <v>29</v>
      </c>
      <c r="AX435" s="13" t="s">
        <v>72</v>
      </c>
      <c r="AY435" s="174" t="s">
        <v>126</v>
      </c>
    </row>
    <row r="436" spans="1:65" s="13" customFormat="1" ht="22.5">
      <c r="B436" s="172"/>
      <c r="D436" s="173" t="s">
        <v>134</v>
      </c>
      <c r="E436" s="174" t="s">
        <v>1</v>
      </c>
      <c r="F436" s="175" t="s">
        <v>658</v>
      </c>
      <c r="H436" s="176">
        <v>61.036999999999999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134</v>
      </c>
      <c r="AU436" s="174" t="s">
        <v>82</v>
      </c>
      <c r="AV436" s="13" t="s">
        <v>82</v>
      </c>
      <c r="AW436" s="13" t="s">
        <v>29</v>
      </c>
      <c r="AX436" s="13" t="s">
        <v>72</v>
      </c>
      <c r="AY436" s="174" t="s">
        <v>126</v>
      </c>
    </row>
    <row r="437" spans="1:65" s="15" customFormat="1">
      <c r="B437" s="188"/>
      <c r="D437" s="173" t="s">
        <v>134</v>
      </c>
      <c r="E437" s="189" t="s">
        <v>1</v>
      </c>
      <c r="F437" s="190" t="s">
        <v>146</v>
      </c>
      <c r="H437" s="191">
        <v>157.05000000000001</v>
      </c>
      <c r="I437" s="192"/>
      <c r="L437" s="188"/>
      <c r="M437" s="193"/>
      <c r="N437" s="194"/>
      <c r="O437" s="194"/>
      <c r="P437" s="194"/>
      <c r="Q437" s="194"/>
      <c r="R437" s="194"/>
      <c r="S437" s="194"/>
      <c r="T437" s="195"/>
      <c r="AT437" s="189" t="s">
        <v>134</v>
      </c>
      <c r="AU437" s="189" t="s">
        <v>82</v>
      </c>
      <c r="AV437" s="15" t="s">
        <v>132</v>
      </c>
      <c r="AW437" s="15" t="s">
        <v>29</v>
      </c>
      <c r="AX437" s="15" t="s">
        <v>80</v>
      </c>
      <c r="AY437" s="189" t="s">
        <v>126</v>
      </c>
    </row>
    <row r="438" spans="1:65" s="2" customFormat="1" ht="21.6" customHeight="1">
      <c r="A438" s="32"/>
      <c r="B438" s="157"/>
      <c r="C438" s="158" t="s">
        <v>659</v>
      </c>
      <c r="D438" s="158" t="s">
        <v>128</v>
      </c>
      <c r="E438" s="159" t="s">
        <v>660</v>
      </c>
      <c r="F438" s="160" t="s">
        <v>661</v>
      </c>
      <c r="G438" s="161" t="s">
        <v>131</v>
      </c>
      <c r="H438" s="162">
        <v>115.02800000000001</v>
      </c>
      <c r="I438" s="163"/>
      <c r="J438" s="164">
        <f>ROUND(I438*H438,2)</f>
        <v>0</v>
      </c>
      <c r="K438" s="165"/>
      <c r="L438" s="33"/>
      <c r="M438" s="166" t="s">
        <v>1</v>
      </c>
      <c r="N438" s="167" t="s">
        <v>37</v>
      </c>
      <c r="O438" s="58"/>
      <c r="P438" s="168">
        <f>O438*H438</f>
        <v>0</v>
      </c>
      <c r="Q438" s="168">
        <v>2.0000000000000001E-4</v>
      </c>
      <c r="R438" s="168">
        <f>Q438*H438</f>
        <v>2.3005600000000001E-2</v>
      </c>
      <c r="S438" s="168">
        <v>0</v>
      </c>
      <c r="T438" s="169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70" t="s">
        <v>216</v>
      </c>
      <c r="AT438" s="170" t="s">
        <v>128</v>
      </c>
      <c r="AU438" s="170" t="s">
        <v>82</v>
      </c>
      <c r="AY438" s="17" t="s">
        <v>126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17" t="s">
        <v>80</v>
      </c>
      <c r="BK438" s="171">
        <f>ROUND(I438*H438,2)</f>
        <v>0</v>
      </c>
      <c r="BL438" s="17" t="s">
        <v>216</v>
      </c>
      <c r="BM438" s="170" t="s">
        <v>662</v>
      </c>
    </row>
    <row r="439" spans="1:65" s="14" customFormat="1">
      <c r="B439" s="181"/>
      <c r="D439" s="173" t="s">
        <v>134</v>
      </c>
      <c r="E439" s="182" t="s">
        <v>1</v>
      </c>
      <c r="F439" s="183" t="s">
        <v>235</v>
      </c>
      <c r="H439" s="182" t="s">
        <v>1</v>
      </c>
      <c r="I439" s="184"/>
      <c r="L439" s="181"/>
      <c r="M439" s="185"/>
      <c r="N439" s="186"/>
      <c r="O439" s="186"/>
      <c r="P439" s="186"/>
      <c r="Q439" s="186"/>
      <c r="R439" s="186"/>
      <c r="S439" s="186"/>
      <c r="T439" s="187"/>
      <c r="AT439" s="182" t="s">
        <v>134</v>
      </c>
      <c r="AU439" s="182" t="s">
        <v>82</v>
      </c>
      <c r="AV439" s="14" t="s">
        <v>80</v>
      </c>
      <c r="AW439" s="14" t="s">
        <v>29</v>
      </c>
      <c r="AX439" s="14" t="s">
        <v>72</v>
      </c>
      <c r="AY439" s="182" t="s">
        <v>126</v>
      </c>
    </row>
    <row r="440" spans="1:65" s="13" customFormat="1">
      <c r="B440" s="172"/>
      <c r="D440" s="173" t="s">
        <v>134</v>
      </c>
      <c r="E440" s="174" t="s">
        <v>1</v>
      </c>
      <c r="F440" s="175" t="s">
        <v>663</v>
      </c>
      <c r="H440" s="176">
        <v>23.994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134</v>
      </c>
      <c r="AU440" s="174" t="s">
        <v>82</v>
      </c>
      <c r="AV440" s="13" t="s">
        <v>82</v>
      </c>
      <c r="AW440" s="13" t="s">
        <v>29</v>
      </c>
      <c r="AX440" s="13" t="s">
        <v>72</v>
      </c>
      <c r="AY440" s="174" t="s">
        <v>126</v>
      </c>
    </row>
    <row r="441" spans="1:65" s="13" customFormat="1" ht="22.5">
      <c r="B441" s="172"/>
      <c r="D441" s="173" t="s">
        <v>134</v>
      </c>
      <c r="E441" s="174" t="s">
        <v>1</v>
      </c>
      <c r="F441" s="175" t="s">
        <v>664</v>
      </c>
      <c r="H441" s="176">
        <v>91.034000000000006</v>
      </c>
      <c r="I441" s="177"/>
      <c r="L441" s="172"/>
      <c r="M441" s="178"/>
      <c r="N441" s="179"/>
      <c r="O441" s="179"/>
      <c r="P441" s="179"/>
      <c r="Q441" s="179"/>
      <c r="R441" s="179"/>
      <c r="S441" s="179"/>
      <c r="T441" s="180"/>
      <c r="AT441" s="174" t="s">
        <v>134</v>
      </c>
      <c r="AU441" s="174" t="s">
        <v>82</v>
      </c>
      <c r="AV441" s="13" t="s">
        <v>82</v>
      </c>
      <c r="AW441" s="13" t="s">
        <v>29</v>
      </c>
      <c r="AX441" s="13" t="s">
        <v>72</v>
      </c>
      <c r="AY441" s="174" t="s">
        <v>126</v>
      </c>
    </row>
    <row r="442" spans="1:65" s="15" customFormat="1">
      <c r="B442" s="188"/>
      <c r="D442" s="173" t="s">
        <v>134</v>
      </c>
      <c r="E442" s="189" t="s">
        <v>1</v>
      </c>
      <c r="F442" s="190" t="s">
        <v>146</v>
      </c>
      <c r="H442" s="191">
        <v>115.02800000000001</v>
      </c>
      <c r="I442" s="192"/>
      <c r="L442" s="188"/>
      <c r="M442" s="193"/>
      <c r="N442" s="194"/>
      <c r="O442" s="194"/>
      <c r="P442" s="194"/>
      <c r="Q442" s="194"/>
      <c r="R442" s="194"/>
      <c r="S442" s="194"/>
      <c r="T442" s="195"/>
      <c r="AT442" s="189" t="s">
        <v>134</v>
      </c>
      <c r="AU442" s="189" t="s">
        <v>82</v>
      </c>
      <c r="AV442" s="15" t="s">
        <v>132</v>
      </c>
      <c r="AW442" s="15" t="s">
        <v>29</v>
      </c>
      <c r="AX442" s="15" t="s">
        <v>80</v>
      </c>
      <c r="AY442" s="189" t="s">
        <v>126</v>
      </c>
    </row>
    <row r="443" spans="1:65" s="2" customFormat="1" ht="32.450000000000003" customHeight="1">
      <c r="A443" s="32"/>
      <c r="B443" s="157"/>
      <c r="C443" s="158" t="s">
        <v>665</v>
      </c>
      <c r="D443" s="158" t="s">
        <v>128</v>
      </c>
      <c r="E443" s="159" t="s">
        <v>666</v>
      </c>
      <c r="F443" s="160" t="s">
        <v>667</v>
      </c>
      <c r="G443" s="161" t="s">
        <v>131</v>
      </c>
      <c r="H443" s="162">
        <v>157.05000000000001</v>
      </c>
      <c r="I443" s="163"/>
      <c r="J443" s="164">
        <f>ROUND(I443*H443,2)</f>
        <v>0</v>
      </c>
      <c r="K443" s="165"/>
      <c r="L443" s="33"/>
      <c r="M443" s="166" t="s">
        <v>1</v>
      </c>
      <c r="N443" s="167" t="s">
        <v>37</v>
      </c>
      <c r="O443" s="58"/>
      <c r="P443" s="168">
        <f>O443*H443</f>
        <v>0</v>
      </c>
      <c r="Q443" s="168">
        <v>2.9E-4</v>
      </c>
      <c r="R443" s="168">
        <f>Q443*H443</f>
        <v>4.5544500000000002E-2</v>
      </c>
      <c r="S443" s="168">
        <v>0</v>
      </c>
      <c r="T443" s="169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216</v>
      </c>
      <c r="AT443" s="170" t="s">
        <v>128</v>
      </c>
      <c r="AU443" s="170" t="s">
        <v>82</v>
      </c>
      <c r="AY443" s="17" t="s">
        <v>126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80</v>
      </c>
      <c r="BK443" s="171">
        <f>ROUND(I443*H443,2)</f>
        <v>0</v>
      </c>
      <c r="BL443" s="17" t="s">
        <v>216</v>
      </c>
      <c r="BM443" s="170" t="s">
        <v>668</v>
      </c>
    </row>
    <row r="444" spans="1:65" s="2" customFormat="1" ht="32.450000000000003" customHeight="1">
      <c r="A444" s="32"/>
      <c r="B444" s="157"/>
      <c r="C444" s="158" t="s">
        <v>669</v>
      </c>
      <c r="D444" s="158" t="s">
        <v>128</v>
      </c>
      <c r="E444" s="159" t="s">
        <v>670</v>
      </c>
      <c r="F444" s="160" t="s">
        <v>671</v>
      </c>
      <c r="G444" s="161" t="s">
        <v>131</v>
      </c>
      <c r="H444" s="162">
        <v>115.02800000000001</v>
      </c>
      <c r="I444" s="163"/>
      <c r="J444" s="164">
        <f>ROUND(I444*H444,2)</f>
        <v>0</v>
      </c>
      <c r="K444" s="165"/>
      <c r="L444" s="33"/>
      <c r="M444" s="207" t="s">
        <v>1</v>
      </c>
      <c r="N444" s="208" t="s">
        <v>37</v>
      </c>
      <c r="O444" s="209"/>
      <c r="P444" s="210">
        <f>O444*H444</f>
        <v>0</v>
      </c>
      <c r="Q444" s="210">
        <v>2.9E-4</v>
      </c>
      <c r="R444" s="210">
        <f>Q444*H444</f>
        <v>3.3358120000000005E-2</v>
      </c>
      <c r="S444" s="210">
        <v>0</v>
      </c>
      <c r="T444" s="211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0" t="s">
        <v>216</v>
      </c>
      <c r="AT444" s="170" t="s">
        <v>128</v>
      </c>
      <c r="AU444" s="170" t="s">
        <v>82</v>
      </c>
      <c r="AY444" s="17" t="s">
        <v>126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7" t="s">
        <v>80</v>
      </c>
      <c r="BK444" s="171">
        <f>ROUND(I444*H444,2)</f>
        <v>0</v>
      </c>
      <c r="BL444" s="17" t="s">
        <v>216</v>
      </c>
      <c r="BM444" s="170" t="s">
        <v>672</v>
      </c>
    </row>
    <row r="445" spans="1:65" s="2" customFormat="1" ht="6.95" customHeight="1">
      <c r="A445" s="32"/>
      <c r="B445" s="47"/>
      <c r="C445" s="48"/>
      <c r="D445" s="48"/>
      <c r="E445" s="48"/>
      <c r="F445" s="48"/>
      <c r="G445" s="48"/>
      <c r="H445" s="48"/>
      <c r="I445" s="116"/>
      <c r="J445" s="48"/>
      <c r="K445" s="48"/>
      <c r="L445" s="33"/>
      <c r="M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</row>
  </sheetData>
  <sheetProtection password="CF8D" sheet="1" objects="1" scenarios="1"/>
  <autoFilter ref="C135:K444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Oprava zděné TS-PD -...</vt:lpstr>
      <vt:lpstr>'01 - Oprava zděné TS-PD -...'!Názvy_tisku</vt:lpstr>
      <vt:lpstr>'Rekapitulace stavby'!Názvy_tisku</vt:lpstr>
      <vt:lpstr>'01 - Oprava zděné TS-PD -...'!Oblast_tisku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Elmoz Czech, s.r.o. - Martin Vanický</cp:lastModifiedBy>
  <dcterms:created xsi:type="dcterms:W3CDTF">2019-08-07T12:20:49Z</dcterms:created>
  <dcterms:modified xsi:type="dcterms:W3CDTF">2020-06-10T08:03:06Z</dcterms:modified>
</cp:coreProperties>
</file>