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572" windowHeight="5736" activeTab="2"/>
  </bookViews>
  <sheets>
    <sheet name="Rekapitulace stavby" sheetId="1" r:id="rId1"/>
    <sheet name="SO 101 - Komunikace" sheetId="2" r:id="rId2"/>
    <sheet name="SO 401 - Úpravy osvětlení " sheetId="3" r:id="rId3"/>
    <sheet name="SO 901 - DIO" sheetId="4" r:id="rId4"/>
  </sheets>
  <definedNames>
    <definedName name="_xlnm._FilterDatabase" localSheetId="1" hidden="1">'SO 101 - Komunikace'!$C$122:$K$192</definedName>
    <definedName name="_xlnm._FilterDatabase" localSheetId="2" hidden="1">'SO 401 - Úpravy osvětlení '!$C$119:$K$159</definedName>
    <definedName name="_xlnm._FilterDatabase" localSheetId="3" hidden="1">'SO 901 - DIO'!$C$117:$K$122</definedName>
    <definedName name="_xlnm.Print_Area" localSheetId="0">'Rekapitulace stavby'!$D$4:$AO$76,'Rekapitulace stavby'!$C$82:$AQ$98</definedName>
    <definedName name="_xlnm.Print_Area" localSheetId="1">'SO 101 - Komunikace'!$C$4:$J$76,'SO 101 - Komunikace'!$C$82:$J$104,'SO 101 - Komunikace'!$C$110:$J$192</definedName>
    <definedName name="_xlnm.Print_Area" localSheetId="2">'SO 401 - Úpravy osvětlení '!$C$4:$J$76,'SO 401 - Úpravy osvětlení '!$C$82:$J$101,'SO 401 - Úpravy osvětlení '!$C$107:$J$159</definedName>
    <definedName name="_xlnm.Print_Area" localSheetId="3">'SO 901 - DIO'!$C$4:$J$76,'SO 901 - DIO'!$C$82:$J$99,'SO 901 - DIO'!$C$105:$J$122</definedName>
    <definedName name="_xlnm.Print_Titles" localSheetId="0">'Rekapitulace stavby'!$92:$92</definedName>
    <definedName name="_xlnm.Print_Titles" localSheetId="1">'SO 101 - Komunikace'!$122:$122</definedName>
    <definedName name="_xlnm.Print_Titles" localSheetId="2">'SO 401 - Úpravy osvětlení '!$119:$119</definedName>
    <definedName name="_xlnm.Print_Titles" localSheetId="3">'SO 901 - DIO'!$117:$117</definedName>
  </definedNames>
  <calcPr calcId="162913"/>
</workbook>
</file>

<file path=xl/sharedStrings.xml><?xml version="1.0" encoding="utf-8"?>
<sst xmlns="http://schemas.openxmlformats.org/spreadsheetml/2006/main" count="1827" uniqueCount="509">
  <si>
    <t>Export Komplet</t>
  </si>
  <si>
    <t/>
  </si>
  <si>
    <t>2.0</t>
  </si>
  <si>
    <t>ZAMOK</t>
  </si>
  <si>
    <t>False</t>
  </si>
  <si>
    <t>{b6d2f8a7-0c17-498e-ba94-bcdc664be7cf}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</si>
  <si>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</si>
  <si>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</si>
  <si>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</si>
  <si>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</si>
  <si>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</si>
  <si>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</si>
  <si>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</si>
  <si>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</si>
  <si>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101_2021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</si>
  <si>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</si>
  <si>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</si>
  <si>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Na Karlově</t>
  </si>
  <si>
    <t>KSO:</t>
  </si>
  <si>
    <t>CC-CZ:</t>
  </si>
  <si>
    <t>Místo:</t>
  </si>
  <si>
    <t xml:space="preserve">ulice Na Karlově, Benešov </t>
  </si>
  <si>
    <t>Datum:</t>
  </si>
  <si>
    <t>26. 2. 2021</t>
  </si>
  <si>
    <t>Zadavatel:</t>
  </si>
  <si>
    <t>IČ:</t>
  </si>
  <si>
    <t xml:space="preserve">Město Benešov 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</si>
  <si>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</si>
  <si>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</si>
  <si>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</si>
  <si>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</si>
  <si>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</si>
  <si>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</si>
  <si>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</si>
  <si>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Ing. Roman Tichovský </t>
  </si>
  <si>
    <t>Poznámka:</t>
  </si>
  <si>
    <t>Soupis stavebních prací, dodávek a služeb byl zpracován dle vyhl. 169/2016 Sb. resp. 405/2017 Sb.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</si>
  <si>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</si>
  <si>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</si>
  <si>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</si>
  <si>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</si>
  <si>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</si>
  <si>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</si>
  <si>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</si>
  <si>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</si>
  <si>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</si>
  <si>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</si>
  <si>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</si>
  <si>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</si>
  <si>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</si>
  <si>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</si>
  <si>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</si>
  <si>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</si>
  <si>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</si>
  <si>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</si>
  <si>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</si>
  <si>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</si>
  <si>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</si>
  <si>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</si>
  <si>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</si>
  <si>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</si>
  <si>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</si>
  <si>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</si>
  <si>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</si>
  <si>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</si>
  <si>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</si>
  <si>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</si>
  <si>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</si>
  <si>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</si>
  <si>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</si>
  <si>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</si>
  <si>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</si>
  <si>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</si>
  <si>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</si>
  <si>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</si>
  <si>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</si>
  <si>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</si>
  <si>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</si>
  <si>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</si>
  <si>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</si>
  <si>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</si>
  <si>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</si>
  <si>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</si>
  <si>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</si>
  <si>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</si>
  <si>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</si>
  <si>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{1d8c1b1f-bd3e-4514-938b-15b698df84cc}</t>
  </si>
  <si>
    <t>2</t>
  </si>
  <si>
    <t>SO 401</t>
  </si>
  <si>
    <t xml:space="preserve">Úpravy osvětlení </t>
  </si>
  <si>
    <t>{26de6dd1-e7f6-492c-92de-ebbeaa277118}</t>
  </si>
  <si>
    <t>SO 901</t>
  </si>
  <si>
    <t>DIO</t>
  </si>
  <si>
    <t>{0f54cfd8-65c1-4363-8181-5b3c70b7653d}</t>
  </si>
  <si>
    <t>KRYCÍ LIST SOUPISU PRACÍ</t>
  </si>
  <si>
    <t>Objekt:</t>
  </si>
  <si>
    <t>SO 101 - Komunikace</t>
  </si>
  <si>
    <t xml:space="preserve">Ig. Roman Tichovský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</si>
  <si>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</si>
  <si>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</si>
  <si>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</si>
  <si>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</si>
  <si>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</si>
  <si>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</si>
  <si>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</si>
  <si>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</si>
  <si>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</si>
  <si>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</si>
  <si>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</si>
  <si>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</si>
  <si>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</si>
  <si>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</si>
  <si>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</si>
  <si>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</si>
  <si>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</si>
  <si>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</si>
  <si>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</si>
  <si>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</si>
  <si>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</si>
  <si>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</si>
  <si>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</si>
  <si>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</si>
  <si>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</si>
  <si>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</si>
  <si>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</si>
  <si>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</si>
  <si>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</si>
  <si>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</si>
  <si>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</si>
  <si>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</si>
  <si>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</si>
  <si>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4</t>
  </si>
  <si>
    <t>-426212936</t>
  </si>
  <si>
    <t>62</t>
  </si>
  <si>
    <t>113106121</t>
  </si>
  <si>
    <t>Rozebrání dlažeb z betonových nebo kamenných dlaždic komunikací pro pěší ručně</t>
  </si>
  <si>
    <t>1318016908</t>
  </si>
  <si>
    <t>59</t>
  </si>
  <si>
    <t>113106123</t>
  </si>
  <si>
    <t>Rozebrání dlažeb ze zámkových dlaždic komunikací pro pěší ručně</t>
  </si>
  <si>
    <t>1638383897</t>
  </si>
  <si>
    <t>60</t>
  </si>
  <si>
    <t>113106151</t>
  </si>
  <si>
    <t>Rozebrání dlažeb vozovek z velkých kostek s ložem z kameniva ručně</t>
  </si>
  <si>
    <t>-1202830154</t>
  </si>
  <si>
    <t>61</t>
  </si>
  <si>
    <t>113106183</t>
  </si>
  <si>
    <t>Rozebrání dlažeb vozovek z velkých kostek s ložem z kameniva strojně</t>
  </si>
  <si>
    <t>985105879</t>
  </si>
  <si>
    <t>3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</si>
  <si>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</si>
  <si>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</si>
  <si>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734874757</t>
  </si>
  <si>
    <t>P</t>
  </si>
  <si>
    <t>Poznámka k položce:
Poznámka k položce:
 - předpoklad podkladní vrstvy tl. 140 mm</t>
  </si>
  <si>
    <t>63</t>
  </si>
  <si>
    <t>113107225</t>
  </si>
  <si>
    <t>Odstranění podkladu z kameniva drceného tl 400-500 mm strojně pl přes 200 m2</t>
  </si>
  <si>
    <t>109464844</t>
  </si>
  <si>
    <t>6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</si>
  <si>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</si>
  <si>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</si>
  <si>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-1650711754</t>
  </si>
  <si>
    <t>Poznámka k položce:
Poznámka k položce:
 - předpoklad skladby z obalovaného kameniva, ložné a obrusné vrstvy v celkové tl. 190 mm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</si>
  <si>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</si>
  <si>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</si>
  <si>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</si>
  <si>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</si>
  <si>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1254362027</t>
  </si>
  <si>
    <t>8</t>
  </si>
  <si>
    <t>121151113</t>
  </si>
  <si>
    <t>Sejmutí ornice plochy do 500 m2 tl vrstvy do 200 mm strojně</t>
  </si>
  <si>
    <t>-2030700395</t>
  </si>
  <si>
    <t>9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</si>
  <si>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</si>
  <si>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</si>
  <si>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m3</t>
  </si>
  <si>
    <t>-636545911</t>
  </si>
  <si>
    <t>Poznámka k položce:
Poznámka k položce:
 - zatřídění hornin viz. IGP strana 5</t>
  </si>
  <si>
    <t>10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</si>
  <si>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</si>
  <si>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</si>
  <si>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1523158927</t>
  </si>
  <si>
    <t>70</t>
  </si>
  <si>
    <t>162402111</t>
  </si>
  <si>
    <t>Vodorovné přemístění výkopku bez naložení se složením do 2000 m</t>
  </si>
  <si>
    <t>-2045381519</t>
  </si>
  <si>
    <t>12</t>
  </si>
  <si>
    <t>167101101</t>
  </si>
  <si>
    <t>Nakládání, skládání a překládání neulehlého výkopku nebo sypaniny nakládání, množství do 100 m3, z hornin tř. 1 až 4</t>
  </si>
  <si>
    <t>-630082700</t>
  </si>
  <si>
    <t>13</t>
  </si>
  <si>
    <t>171201201</t>
  </si>
  <si>
    <t>Uložení sypaniny na skládky</t>
  </si>
  <si>
    <t>-208315200</t>
  </si>
  <si>
    <t>14</t>
  </si>
  <si>
    <t>171201211</t>
  </si>
  <si>
    <t>Poplatek za uložení stavebního odpadu na skládce (skládkovné) zeminy a kameniva zatříděného do Katalogu odpadů pod kódem 170 504</t>
  </si>
  <si>
    <t>t</t>
  </si>
  <si>
    <t>268070766</t>
  </si>
  <si>
    <t>Poznámka k položce:
Poznámka k položce:
 - objemová hmotnost výkopku : 1750 kg/m3</t>
  </si>
  <si>
    <t>181301103</t>
  </si>
  <si>
    <t>Rozprostření a urovnání ornice v rovině nebo ve svahu sklonu do 1:5 při souvislé ploše do 500 m2, tl. vrstvy přes 150 do 200 mm</t>
  </si>
  <si>
    <t>-1941833335</t>
  </si>
  <si>
    <t>16</t>
  </si>
  <si>
    <t>181411141</t>
  </si>
  <si>
    <t>Založení trávníku na půdě předem připravené plochy do 1000 m2 výsevem včetně utažení parterového v rovině nebo na svahu do 1:5</t>
  </si>
  <si>
    <t>1119055351</t>
  </si>
  <si>
    <t>17</t>
  </si>
  <si>
    <t>M</t>
  </si>
  <si>
    <t>00572420</t>
  </si>
  <si>
    <t>osivo směs travní parková okrasná</t>
  </si>
  <si>
    <t>kg</t>
  </si>
  <si>
    <t>-1711933078</t>
  </si>
  <si>
    <t>Poznámka k položce:
Poznámka k položce:
 - spotřeba 35 g/m2</t>
  </si>
  <si>
    <t>71</t>
  </si>
  <si>
    <t>181951112</t>
  </si>
  <si>
    <t>Úprava pláně v hornině třídy těžitelnosti I, skupiny 1 až 3 se zhutněním strojně</t>
  </si>
  <si>
    <t>802279027</t>
  </si>
  <si>
    <t>19</t>
  </si>
  <si>
    <t>185803111</t>
  </si>
  <si>
    <t>Ošetření trávníku jednorázové v rovině nebo na svahu do 1:5</t>
  </si>
  <si>
    <t>-1704098864</t>
  </si>
  <si>
    <t>20</t>
  </si>
  <si>
    <t>185804311</t>
  </si>
  <si>
    <t>Zalití rostlin vodou plochy</t>
  </si>
  <si>
    <t>-1514129903</t>
  </si>
  <si>
    <t>185851121</t>
  </si>
  <si>
    <t>Dovoz vody pro zálivku rostlin na vzdálenost do 1000 m</t>
  </si>
  <si>
    <t>2055891878</t>
  </si>
  <si>
    <t>5</t>
  </si>
  <si>
    <t>Komunikace pozemní</t>
  </si>
  <si>
    <t>72</t>
  </si>
  <si>
    <t>564831111</t>
  </si>
  <si>
    <t>Podklad ze štěrkodrtě ŠD tl 100 mm ochranná vrstva vozovka a sjezdy</t>
  </si>
  <si>
    <t>1213382876</t>
  </si>
  <si>
    <t>23</t>
  </si>
  <si>
    <t>564851111.1</t>
  </si>
  <si>
    <t>Podklad ze štěrkodrti ŠD s rozprostřením a zhutněním, po zhutnění tl. 150 mm chodníky podkladní vrstva</t>
  </si>
  <si>
    <t>943963349</t>
  </si>
  <si>
    <t>73</t>
  </si>
  <si>
    <t>564861111</t>
  </si>
  <si>
    <t>Podklad ze štěrkodrtě ŠD tl 200 mm</t>
  </si>
  <si>
    <t>-1166918285</t>
  </si>
  <si>
    <t>25</t>
  </si>
  <si>
    <t>567132111</t>
  </si>
  <si>
    <t>Podklad ze směsi stmelené cementem SC bez dilatačních spár, s rozprostřením a zhutněním SC C 8/10 (KSC I), po zhutnění tl. 160 mm - sjezdy</t>
  </si>
  <si>
    <t>-2068786176</t>
  </si>
  <si>
    <t>74</t>
  </si>
  <si>
    <t>591111111</t>
  </si>
  <si>
    <t>Kladení dlažby z kostek velkých z kamene do lože z kameniva těženého tl 50 mm</t>
  </si>
  <si>
    <t>1458081557</t>
  </si>
  <si>
    <t>75</t>
  </si>
  <si>
    <t>58381008</t>
  </si>
  <si>
    <t>kostka dlažební žula velká 15/17 /10%/</t>
  </si>
  <si>
    <t>-1118222965</t>
  </si>
  <si>
    <t>29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</si>
  <si>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</si>
  <si>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</si>
  <si>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838409861</t>
  </si>
  <si>
    <t>30</t>
  </si>
  <si>
    <t>58381007</t>
  </si>
  <si>
    <t>kostka dlažební žula drobná 10/10</t>
  </si>
  <si>
    <t>-1401892629</t>
  </si>
  <si>
    <t>Poznámka k položce:
Poznámka k položce:
 - ztratné 2%</t>
  </si>
  <si>
    <t>31</t>
  </si>
  <si>
    <t>591412111</t>
  </si>
  <si>
    <t>Kladení dlažby z mozaiky dvou a vícebarevné komunikací pro pěší lože z kameniva</t>
  </si>
  <si>
    <t>-1145392927</t>
  </si>
  <si>
    <t>32</t>
  </si>
  <si>
    <t>58381004</t>
  </si>
  <si>
    <t>kostka dlažební mozaika žula 4/6 tř 1</t>
  </si>
  <si>
    <t>-1689385420</t>
  </si>
  <si>
    <t>Trubní vedení</t>
  </si>
  <si>
    <t>79</t>
  </si>
  <si>
    <t>899231111</t>
  </si>
  <si>
    <t>Výšková úprava uličního vstupu nebo vpusti do 200 mm zvýšením mříže</t>
  </si>
  <si>
    <t>kus</t>
  </si>
  <si>
    <t>-249384867</t>
  </si>
  <si>
    <t>80</t>
  </si>
  <si>
    <t>899331111</t>
  </si>
  <si>
    <t>Výšková úprava uličního vstupu nebo vpusti do 200 mm zvýšením poklopu</t>
  </si>
  <si>
    <t>1393829683</t>
  </si>
  <si>
    <t>81</t>
  </si>
  <si>
    <t>899431111</t>
  </si>
  <si>
    <t>Výšková úprava uličního vstupu nebo vpusti do 200 mm zvýšením krycího hrnce, šoupěte nebo hydrantu</t>
  </si>
  <si>
    <t>129209373</t>
  </si>
  <si>
    <t>82</t>
  </si>
  <si>
    <t>899432111</t>
  </si>
  <si>
    <t>Výšková úprava uličního vstupu nebo vpusti do 200 mm snížením krycího hrnce, šoupěte nebo hydrantu</t>
  </si>
  <si>
    <t>-1025275141</t>
  </si>
  <si>
    <t>Ostatní konstrukce a práce, bourání</t>
  </si>
  <si>
    <t>76</t>
  </si>
  <si>
    <t>916111122</t>
  </si>
  <si>
    <t>Osazení obruby z velkých kostek bez boční opěry do lože z betonu prostého</t>
  </si>
  <si>
    <t>-71363182</t>
  </si>
  <si>
    <t>45</t>
  </si>
  <si>
    <t>916241213</t>
  </si>
  <si>
    <t>Osazení obrubníku kamenného se zřízením lože, s vyplněním a zatřením spár cementovou maltou stojatého s boční opěrou z betonu prostého, do lože z betonu prostého</t>
  </si>
  <si>
    <t>-532651001</t>
  </si>
  <si>
    <t>Poznámka k položce:
Poznámka k položce:
 - beton C 25/30-XF2</t>
  </si>
  <si>
    <t>47</t>
  </si>
  <si>
    <t>58380005</t>
  </si>
  <si>
    <t>obrubník kamenný žulový přímý i obloukový OP3 250x200x800-1000mm</t>
  </si>
  <si>
    <t>-856335767</t>
  </si>
  <si>
    <t>Poznámka k položce:
Poznámka k položce:
 Hmotnost: 120 kg/bm
 - ztratné 1%</t>
  </si>
  <si>
    <t>77</t>
  </si>
  <si>
    <t>58380374</t>
  </si>
  <si>
    <t>obrubník kamenný žulový přímý 1000x100x250mm</t>
  </si>
  <si>
    <t>1840225731</t>
  </si>
  <si>
    <t>48</t>
  </si>
  <si>
    <t>916991121</t>
  </si>
  <si>
    <t>Lože pod obrubníky, krajníky nebo obruby z dlažebních kostek z betonu prostého tř. C 25/30-XF2</t>
  </si>
  <si>
    <t>-848412540</t>
  </si>
  <si>
    <t>49</t>
  </si>
  <si>
    <t>919112212</t>
  </si>
  <si>
    <t>Řezání dilatačních spár v živičném krytu vytvoření komůrky pro těsnící zálivku šířky 10 mm, hloubky 20 mm</t>
  </si>
  <si>
    <t>-384949948</t>
  </si>
  <si>
    <t>50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</si>
  <si>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</si>
  <si>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</si>
  <si>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205625039</t>
  </si>
  <si>
    <t>78</t>
  </si>
  <si>
    <t>919726202.TCT</t>
  </si>
  <si>
    <t>Geotextilie pro vyztužení, separaci a filtraci tkaná z PP podélná pevnost v tahu do 50 kN/m PK TEX PP</t>
  </si>
  <si>
    <t>533654805</t>
  </si>
  <si>
    <t>51</t>
  </si>
  <si>
    <t>919735111</t>
  </si>
  <si>
    <t>Řezání stávajícího živičného krytu nebo podkladu hloubky do 50 mm</t>
  </si>
  <si>
    <t>-1229113642</t>
  </si>
  <si>
    <t>64</t>
  </si>
  <si>
    <t>979024442</t>
  </si>
  <si>
    <t>Očištění vybouraných obrubníků a krajníků chodníkových</t>
  </si>
  <si>
    <t>1908149439</t>
  </si>
  <si>
    <t>67</t>
  </si>
  <si>
    <t>979054451</t>
  </si>
  <si>
    <t>Očištění vybouraných zámkových dlaždic s původním spárováním z kameniva těženého</t>
  </si>
  <si>
    <t>769588219</t>
  </si>
  <si>
    <t>69</t>
  </si>
  <si>
    <t>979071131</t>
  </si>
  <si>
    <t>Očištění dlažebních kostek mozaikových kamenivem těženým nebo MV</t>
  </si>
  <si>
    <t>-590753608</t>
  </si>
  <si>
    <t>997</t>
  </si>
  <si>
    <t>Přesun sutě</t>
  </si>
  <si>
    <t>53</t>
  </si>
  <si>
    <t>997221551</t>
  </si>
  <si>
    <t>Vodorovná doprava suti bez naložení, ale se složením a s hrubým urovnáním ze sypkých materiálů, na vzdálenost do 1 km</t>
  </si>
  <si>
    <t>-1189100718</t>
  </si>
  <si>
    <t>54</t>
  </si>
  <si>
    <t>997221559</t>
  </si>
  <si>
    <t>Vodorovná doprava suti bez naložení, ale se složením a s hrubým urovnáním Příplatek k ceně za každý další i započatý 1 km přes 1 km</t>
  </si>
  <si>
    <t>259966394</t>
  </si>
  <si>
    <t>55</t>
  </si>
  <si>
    <t>997221611</t>
  </si>
  <si>
    <t>Nakládání na dopravní prostředky pro vodorovnou dopravu suti</t>
  </si>
  <si>
    <t>777479378</t>
  </si>
  <si>
    <t>56</t>
  </si>
  <si>
    <t>997221845</t>
  </si>
  <si>
    <t>Poplatek za uložení stavebního odpadu na skládce (skládkovné) asfaltového bez obsahu dehtu zatříděného do Katalogu odpadů pod kódem 170 302</t>
  </si>
  <si>
    <t>1181499295</t>
  </si>
  <si>
    <t>998</t>
  </si>
  <si>
    <t>Přesun hmot</t>
  </si>
  <si>
    <t>57</t>
  </si>
  <si>
    <t>998225111</t>
  </si>
  <si>
    <t>Přesun hmot pro komunikace s krytem z kameniva, monolitickým betonovým nebo živičným dopravní vzdálenost do 200 m jakékoliv délky objektu</t>
  </si>
  <si>
    <t>279863532</t>
  </si>
  <si>
    <t xml:space="preserve">SO 401 - Úpravy osvětlení 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</si>
  <si>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</si>
  <si>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</si>
  <si>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</si>
  <si>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</si>
  <si>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Práce a dodávky M</t>
  </si>
  <si>
    <t>21-M</t>
  </si>
  <si>
    <t>Elektromontáže</t>
  </si>
  <si>
    <t>36</t>
  </si>
  <si>
    <t>210202016</t>
  </si>
  <si>
    <t>Montáž svítidlo venkovní na sloupek parkový</t>
  </si>
  <si>
    <t>-1737091141</t>
  </si>
  <si>
    <t>37</t>
  </si>
  <si>
    <t>210204002</t>
  </si>
  <si>
    <t>Montáž stožárů osvětlení parkových ocelových</t>
  </si>
  <si>
    <t>-172317443</t>
  </si>
  <si>
    <t>38</t>
  </si>
  <si>
    <t>316R2020</t>
  </si>
  <si>
    <t xml:space="preserve">historický sloup typ A/100W SHC </t>
  </si>
  <si>
    <t>128</t>
  </si>
  <si>
    <t>-933038224</t>
  </si>
  <si>
    <t>39</t>
  </si>
  <si>
    <t>316R2020.1</t>
  </si>
  <si>
    <t xml:space="preserve">historický sloup typ A - B/70W SHC </t>
  </si>
  <si>
    <t>-1623801589</t>
  </si>
  <si>
    <t>210204201</t>
  </si>
  <si>
    <t>Montáž elektrovýzbroje stožárů osvětlení 1 okruh příprava</t>
  </si>
  <si>
    <t>-1497828020</t>
  </si>
  <si>
    <t>345622811</t>
  </si>
  <si>
    <t>svorkovnice stožárová s řadovými svorkami</t>
  </si>
  <si>
    <t>-675626883</t>
  </si>
  <si>
    <t>210220022</t>
  </si>
  <si>
    <t>Montáž uzemňovacího vedení vodičů FeZn pomocí svorek v zemi drátem do 10 mm ve městské zástavbě</t>
  </si>
  <si>
    <t>-235047142</t>
  </si>
  <si>
    <t>35441073</t>
  </si>
  <si>
    <t>drát D 10mm FeZn</t>
  </si>
  <si>
    <t>256</t>
  </si>
  <si>
    <t>792214819</t>
  </si>
  <si>
    <t>11</t>
  </si>
  <si>
    <t>210220111</t>
  </si>
  <si>
    <t>Montáž hromosvodného vedení svodových vodičů bez podpěr průměru do 10 mm</t>
  </si>
  <si>
    <t>138824532</t>
  </si>
  <si>
    <t>354410730</t>
  </si>
  <si>
    <t>drát průměr 10 mm FeZn</t>
  </si>
  <si>
    <t>224492425</t>
  </si>
  <si>
    <t>Poznámka k položce:
Hmotnost: 0,62 kg/m</t>
  </si>
  <si>
    <t>210220301</t>
  </si>
  <si>
    <t>Montáž svorek hromosvodných typu SS, SR 03 se 2 šrouby</t>
  </si>
  <si>
    <t>-1756072956</t>
  </si>
  <si>
    <t>354418850</t>
  </si>
  <si>
    <t>svorka spojovací SS pro lano D8-10 mm</t>
  </si>
  <si>
    <t>-974247961</t>
  </si>
  <si>
    <t>44</t>
  </si>
  <si>
    <t>210810007</t>
  </si>
  <si>
    <t>Montáž měděných kabelů CYKY, CYKYD, CYKYDY, NYM, NYY, YSLY 750 V 4x10 mm2 uložených volně</t>
  </si>
  <si>
    <t>-1942500644</t>
  </si>
  <si>
    <t>341110420</t>
  </si>
  <si>
    <t>kabel silový s Cu jádrem CYKY 4x10 mm2</t>
  </si>
  <si>
    <t>-814678140</t>
  </si>
  <si>
    <t>46-M</t>
  </si>
  <si>
    <t>Zemní práce při extr.mont.pracích</t>
  </si>
  <si>
    <t>460010022</t>
  </si>
  <si>
    <t>Vytyčení trasy vedení kabelového podzemního podél silnice</t>
  </si>
  <si>
    <t>km</t>
  </si>
  <si>
    <t>-1174016353</t>
  </si>
  <si>
    <t>Poznámka k položce:
vytyčení nového VO</t>
  </si>
  <si>
    <t>18</t>
  </si>
  <si>
    <t>460050702</t>
  </si>
  <si>
    <t>Hloubení nezapažených jam pro stožáry veřejného osvětlení ručně v hornině tř 2-3</t>
  </si>
  <si>
    <t>-602237930</t>
  </si>
  <si>
    <t>460080015</t>
  </si>
  <si>
    <t>Základové konstrukce z monolitického betonu C 25/30 bez bednění</t>
  </si>
  <si>
    <t>-511976900</t>
  </si>
  <si>
    <t>345713500</t>
  </si>
  <si>
    <t>trubka elektroinstalační ohebná, HDPE+LDPE 40/33</t>
  </si>
  <si>
    <t>811795704</t>
  </si>
  <si>
    <t>40</t>
  </si>
  <si>
    <t>313R2020.3</t>
  </si>
  <si>
    <t>kotevní základ pozinkovaný dle E4</t>
  </si>
  <si>
    <t>-210097519</t>
  </si>
  <si>
    <t>22</t>
  </si>
  <si>
    <t>589329400</t>
  </si>
  <si>
    <t>směs pro beton třída C25-30 XF3 frakce do 8 mm</t>
  </si>
  <si>
    <t>781842174</t>
  </si>
  <si>
    <t>41</t>
  </si>
  <si>
    <t>460161172</t>
  </si>
  <si>
    <t>Hloubení kabelových rýh ručně š 35 cm hl 80 cm v hornině tř I skupiny 3</t>
  </si>
  <si>
    <t>-1990416080</t>
  </si>
  <si>
    <t>460421182</t>
  </si>
  <si>
    <t>Lože kabelů z písku nebo štěrkopísku tl 10 cm nad kabel, kryté plastovou folií, š lože do 50 cm</t>
  </si>
  <si>
    <t>-1063713393</t>
  </si>
  <si>
    <t>26</t>
  </si>
  <si>
    <t>283234100</t>
  </si>
  <si>
    <t>fólie varovná PE šíře 22 cm</t>
  </si>
  <si>
    <t>1652128667</t>
  </si>
  <si>
    <t>Poznámka k položce:
červená</t>
  </si>
  <si>
    <t>27</t>
  </si>
  <si>
    <t>583312890</t>
  </si>
  <si>
    <t>kamenivo těžené drobné frakce 0/32-0/63</t>
  </si>
  <si>
    <t>1324201528</t>
  </si>
  <si>
    <t>28</t>
  </si>
  <si>
    <t>460520174</t>
  </si>
  <si>
    <t>Montáž trubek ochranných plastových ohebných do 110 mm uložených do rýhy</t>
  </si>
  <si>
    <t>-2127317443</t>
  </si>
  <si>
    <t>42</t>
  </si>
  <si>
    <t>34571352</t>
  </si>
  <si>
    <t>trubka elektroinstalační ohebná dvouplášťová korugovaná (chránička) D 52/63mm, HDPE+LDPE</t>
  </si>
  <si>
    <t>-1312337290</t>
  </si>
  <si>
    <t>43</t>
  </si>
  <si>
    <t>460431182</t>
  </si>
  <si>
    <t>Zásyp kabelových rýh ručně se zhutněním š 35 cm hl 80 cm z horniny tř I skupiny 3</t>
  </si>
  <si>
    <t>-131449724</t>
  </si>
  <si>
    <t>460600023</t>
  </si>
  <si>
    <t>Vodorovné přemístění horniny jakékoliv třídy do 1000 m</t>
  </si>
  <si>
    <t>1062567402</t>
  </si>
  <si>
    <t>33</t>
  </si>
  <si>
    <t>460600031</t>
  </si>
  <si>
    <t>Příplatek k vodorovnému přemístění horniny za každých dalších 1000 m</t>
  </si>
  <si>
    <t>756364212</t>
  </si>
  <si>
    <t>Poznámka k položce:
19 km</t>
  </si>
  <si>
    <t>34</t>
  </si>
  <si>
    <t>742993110.1</t>
  </si>
  <si>
    <t>Revize, seřízení a uvedení do provozu VO</t>
  </si>
  <si>
    <t>808583082</t>
  </si>
  <si>
    <t>58-M</t>
  </si>
  <si>
    <t>Revize vyhrazených technických zařízení</t>
  </si>
  <si>
    <t>35</t>
  </si>
  <si>
    <t>580108012</t>
  </si>
  <si>
    <t xml:space="preserve">Revize stožárových svítidel </t>
  </si>
  <si>
    <t>679260570</t>
  </si>
  <si>
    <t>SO 901 - DIO</t>
  </si>
  <si>
    <t>VRN - Vedlejší rozpočtové náklady</t>
  </si>
  <si>
    <t xml:space="preserve">    VRN4 - Inženýrská činnost</t>
  </si>
  <si>
    <t>VRN</t>
  </si>
  <si>
    <t>Vedlejší rozpočtové náklady</t>
  </si>
  <si>
    <t>VRN4</t>
  </si>
  <si>
    <t>Inženýrská činnost</t>
  </si>
  <si>
    <t>049103000</t>
  </si>
  <si>
    <t xml:space="preserve">Náklady vzniklé v souvislosti s realizací stavby DIO 2 etapy </t>
  </si>
  <si>
    <t>…</t>
  </si>
  <si>
    <t>1024</t>
  </si>
  <si>
    <t>1391916676</t>
  </si>
  <si>
    <t>Poznámka k položce:
návrh DIO a jeho projednání zajistí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</si>
</sst>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" customHeight="1"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9"/>
      <c r="AQ5" s="19"/>
      <c r="AR5" s="17"/>
      <c r="BE5" s="222" t="s">
        <v>15</v>
      </c>
      <c r="BS5" s="14" t="s">
        <v>6</v>
      </c>
    </row>
    <row r="6" spans="2:71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9"/>
      <c r="AQ6" s="19"/>
      <c r="AR6" s="17"/>
      <c r="BE6" s="22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3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23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23"/>
      <c r="BS11" s="14" t="s">
        <v>6</v>
      </c>
    </row>
    <row r="12" spans="2:71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3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23"/>
      <c r="BS13" s="14" t="s">
        <v>6</v>
      </c>
    </row>
    <row r="14" spans="2:71" ht="13.2">
      <c r="B14" s="18"/>
      <c r="C14" s="19"/>
      <c r="D14" s="19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23"/>
      <c r="BS14" s="14" t="s">
        <v>6</v>
      </c>
    </row>
    <row r="15" spans="2:71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3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23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23"/>
      <c r="BS17" s="14" t="s">
        <v>32</v>
      </c>
    </row>
    <row r="18" spans="2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3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23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23"/>
      <c r="BS20" s="14" t="s">
        <v>32</v>
      </c>
    </row>
    <row r="21" spans="2:57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3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3"/>
    </row>
    <row r="23" spans="2:57" s="1" customFormat="1" ht="16.5" customHeight="1">
      <c r="B23" s="18"/>
      <c r="C23" s="19"/>
      <c r="D23" s="19"/>
      <c r="E23" s="230" t="s">
        <v>36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9"/>
      <c r="AQ23" s="19"/>
      <c r="AR23" s="17"/>
      <c r="BE23" s="223"/>
    </row>
    <row r="24" spans="2:57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3"/>
    </row>
    <row r="25" spans="2:57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3"/>
    </row>
    <row r="26" spans="1:57" s="2" customFormat="1" ht="25.95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1">
        <f>ROUND(AG94,2)</f>
        <v>0</v>
      </c>
      <c r="AL26" s="232"/>
      <c r="AM26" s="232"/>
      <c r="AN26" s="232"/>
      <c r="AO26" s="232"/>
      <c r="AP26" s="33"/>
      <c r="AQ26" s="33"/>
      <c r="AR26" s="36"/>
      <c r="BE26" s="223"/>
    </row>
    <row r="27" spans="1:57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3"/>
    </row>
    <row r="28" spans="1:57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38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39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40</v>
      </c>
      <c r="AL28" s="233"/>
      <c r="AM28" s="233"/>
      <c r="AN28" s="233"/>
      <c r="AO28" s="233"/>
      <c r="AP28" s="33"/>
      <c r="AQ28" s="33"/>
      <c r="AR28" s="36"/>
      <c r="BE28" s="223"/>
    </row>
    <row r="29" spans="2:57" s="3" customFormat="1" ht="14.4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36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ROUND(AV94,2)</f>
        <v>0</v>
      </c>
      <c r="AL29" s="235"/>
      <c r="AM29" s="235"/>
      <c r="AN29" s="235"/>
      <c r="AO29" s="235"/>
      <c r="AP29" s="38"/>
      <c r="AQ29" s="38"/>
      <c r="AR29" s="39"/>
      <c r="BE29" s="224"/>
    </row>
    <row r="30" spans="2:57" s="3" customFormat="1" ht="14.4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36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ROUND(AW94,2)</f>
        <v>0</v>
      </c>
      <c r="AL30" s="235"/>
      <c r="AM30" s="235"/>
      <c r="AN30" s="235"/>
      <c r="AO30" s="235"/>
      <c r="AP30" s="38"/>
      <c r="AQ30" s="38"/>
      <c r="AR30" s="39"/>
      <c r="BE30" s="224"/>
    </row>
    <row r="31" spans="2:57" s="3" customFormat="1" ht="14.4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36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24"/>
    </row>
    <row r="32" spans="2:57" s="3" customFormat="1" ht="14.4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36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24"/>
    </row>
    <row r="33" spans="2:57" s="3" customFormat="1" ht="14.4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24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3"/>
    </row>
    <row r="35" spans="1:57" s="2" customFormat="1" ht="25.95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37" t="s">
        <v>49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38"/>
      <c r="AM35" s="238"/>
      <c r="AN35" s="238"/>
      <c r="AO35" s="240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0.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0.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0.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0.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0.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0.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0.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0.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0.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0.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0.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0.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0.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0.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0.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0.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0.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0.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0.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0.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0.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101_2021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Rekonstrukce ulice Na Karlově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5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ulice Na Karlově, Benešov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3" t="str">
        <f>IF(AN8="","",AN8)</f>
        <v>26. 2. 2021</v>
      </c>
      <c r="AN87" s="243"/>
      <c r="AO87" s="33"/>
      <c r="AP87" s="33"/>
      <c r="AQ87" s="33"/>
      <c r="AR87" s="36"/>
      <c r="BE87" s="31"/>
    </row>
    <row r="88" spans="1:5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Město Benešov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4" t="str">
        <f>IF(E17="","",E17)</f>
        <v xml:space="preserve"> </v>
      </c>
      <c r="AN89" s="245"/>
      <c r="AO89" s="245"/>
      <c r="AP89" s="245"/>
      <c r="AQ89" s="33"/>
      <c r="AR89" s="36"/>
      <c r="AS89" s="246" t="s">
        <v>57</v>
      </c>
      <c r="AT89" s="24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44" t="str">
        <f>IF(E20="","",E20)</f>
        <v xml:space="preserve">Ing. Roman Tichovský </v>
      </c>
      <c r="AN90" s="245"/>
      <c r="AO90" s="245"/>
      <c r="AP90" s="245"/>
      <c r="AQ90" s="33"/>
      <c r="AR90" s="36"/>
      <c r="AS90" s="248"/>
      <c r="AT90" s="24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2" t="s">
        <v>58</v>
      </c>
      <c r="D92" s="253"/>
      <c r="E92" s="253"/>
      <c r="F92" s="253"/>
      <c r="G92" s="253"/>
      <c r="H92" s="70"/>
      <c r="I92" s="254" t="s">
        <v>59</v>
      </c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5" t="s">
        <v>60</v>
      </c>
      <c r="AH92" s="253"/>
      <c r="AI92" s="253"/>
      <c r="AJ92" s="253"/>
      <c r="AK92" s="253"/>
      <c r="AL92" s="253"/>
      <c r="AM92" s="253"/>
      <c r="AN92" s="254" t="s">
        <v>61</v>
      </c>
      <c r="AO92" s="253"/>
      <c r="AP92" s="256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0">
        <f>ROUND(SUM(AG95:AG97),2)</f>
        <v>0</v>
      </c>
      <c r="AH94" s="260"/>
      <c r="AI94" s="260"/>
      <c r="AJ94" s="260"/>
      <c r="AK94" s="260"/>
      <c r="AL94" s="260"/>
      <c r="AM94" s="260"/>
      <c r="AN94" s="261">
        <f>SUM(AG94,AT94)</f>
        <v>0</v>
      </c>
      <c r="AO94" s="261"/>
      <c r="AP94" s="261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76</v>
      </c>
      <c r="BT94" s="88" t="s">
        <v>77</v>
      </c>
      <c r="BU94" s="89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1" s="7" customFormat="1" ht="16.5" customHeight="1">
      <c r="A95" s="90" t="s">
        <v>81</v>
      </c>
      <c r="B95" s="91"/>
      <c r="C95" s="92"/>
      <c r="D95" s="259" t="s">
        <v>82</v>
      </c>
      <c r="E95" s="259"/>
      <c r="F95" s="259"/>
      <c r="G95" s="259"/>
      <c r="H95" s="259"/>
      <c r="I95" s="93"/>
      <c r="J95" s="259" t="s">
        <v>83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'SO 101 - Komunikace'!J30</f>
        <v>0</v>
      </c>
      <c r="AH95" s="258"/>
      <c r="AI95" s="258"/>
      <c r="AJ95" s="258"/>
      <c r="AK95" s="258"/>
      <c r="AL95" s="258"/>
      <c r="AM95" s="258"/>
      <c r="AN95" s="257">
        <f>SUM(AG95,AT95)</f>
        <v>0</v>
      </c>
      <c r="AO95" s="258"/>
      <c r="AP95" s="258"/>
      <c r="AQ95" s="94" t="s">
        <v>84</v>
      </c>
      <c r="AR95" s="95"/>
      <c r="AS95" s="96">
        <v>0</v>
      </c>
      <c r="AT95" s="97">
        <f>ROUND(SUM(AV95:AW95),2)</f>
        <v>0</v>
      </c>
      <c r="AU95" s="98">
        <f>'SO 101 - Komunikace'!P123</f>
        <v>0</v>
      </c>
      <c r="AV95" s="97">
        <f>'SO 101 - Komunikace'!J33</f>
        <v>0</v>
      </c>
      <c r="AW95" s="97">
        <f>'SO 101 - Komunikace'!J34</f>
        <v>0</v>
      </c>
      <c r="AX95" s="97">
        <f>'SO 101 - Komunikace'!J35</f>
        <v>0</v>
      </c>
      <c r="AY95" s="97">
        <f>'SO 101 - Komunikace'!J36</f>
        <v>0</v>
      </c>
      <c r="AZ95" s="97">
        <f>'SO 101 - Komunikace'!F33</f>
        <v>0</v>
      </c>
      <c r="BA95" s="97">
        <f>'SO 101 - Komunikace'!F34</f>
        <v>0</v>
      </c>
      <c r="BB95" s="97">
        <f>'SO 101 - Komunikace'!F35</f>
        <v>0</v>
      </c>
      <c r="BC95" s="97">
        <f>'SO 101 - Komunikace'!F36</f>
        <v>0</v>
      </c>
      <c r="BD95" s="99">
        <f>'SO 101 - Komunikace'!F37</f>
        <v>0</v>
      </c>
      <c r="BT95" s="100" t="s">
        <v>85</v>
      </c>
      <c r="BV95" s="100" t="s">
        <v>79</v>
      </c>
      <c r="BW95" s="100" t="s">
        <v>86</v>
      </c>
      <c r="BX95" s="100" t="s">
        <v>5</v>
      </c>
      <c r="CL95" s="100" t="s">
        <v>1</v>
      </c>
      <c r="CM95" s="100" t="s">
        <v>87</v>
      </c>
    </row>
    <row r="96" spans="1:91" s="7" customFormat="1" ht="16.5" customHeight="1">
      <c r="A96" s="90" t="s">
        <v>81</v>
      </c>
      <c r="B96" s="91"/>
      <c r="C96" s="92"/>
      <c r="D96" s="259" t="s">
        <v>88</v>
      </c>
      <c r="E96" s="259"/>
      <c r="F96" s="259"/>
      <c r="G96" s="259"/>
      <c r="H96" s="259"/>
      <c r="I96" s="93"/>
      <c r="J96" s="259" t="s">
        <v>89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7">
        <f>'SO 401 - Úpravy osvětlení '!J30</f>
        <v>0</v>
      </c>
      <c r="AH96" s="258"/>
      <c r="AI96" s="258"/>
      <c r="AJ96" s="258"/>
      <c r="AK96" s="258"/>
      <c r="AL96" s="258"/>
      <c r="AM96" s="258"/>
      <c r="AN96" s="257">
        <f>SUM(AG96,AT96)</f>
        <v>0</v>
      </c>
      <c r="AO96" s="258"/>
      <c r="AP96" s="258"/>
      <c r="AQ96" s="94" t="s">
        <v>84</v>
      </c>
      <c r="AR96" s="95"/>
      <c r="AS96" s="96">
        <v>0</v>
      </c>
      <c r="AT96" s="97">
        <f>ROUND(SUM(AV96:AW96),2)</f>
        <v>0</v>
      </c>
      <c r="AU96" s="98">
        <f>'SO 401 - Úpravy osvětlení '!P120</f>
        <v>0</v>
      </c>
      <c r="AV96" s="97">
        <f>'SO 401 - Úpravy osvětlení '!J33</f>
        <v>0</v>
      </c>
      <c r="AW96" s="97">
        <f>'SO 401 - Úpravy osvětlení '!J34</f>
        <v>0</v>
      </c>
      <c r="AX96" s="97">
        <f>'SO 401 - Úpravy osvětlení '!J35</f>
        <v>0</v>
      </c>
      <c r="AY96" s="97">
        <f>'SO 401 - Úpravy osvětlení '!J36</f>
        <v>0</v>
      </c>
      <c r="AZ96" s="97">
        <f>'SO 401 - Úpravy osvětlení '!F33</f>
        <v>0</v>
      </c>
      <c r="BA96" s="97">
        <f>'SO 401 - Úpravy osvětlení '!F34</f>
        <v>0</v>
      </c>
      <c r="BB96" s="97">
        <f>'SO 401 - Úpravy osvětlení '!F35</f>
        <v>0</v>
      </c>
      <c r="BC96" s="97">
        <f>'SO 401 - Úpravy osvětlení '!F36</f>
        <v>0</v>
      </c>
      <c r="BD96" s="99">
        <f>'SO 401 - Úpravy osvětlení '!F37</f>
        <v>0</v>
      </c>
      <c r="BT96" s="100" t="s">
        <v>85</v>
      </c>
      <c r="BV96" s="100" t="s">
        <v>79</v>
      </c>
      <c r="BW96" s="100" t="s">
        <v>90</v>
      </c>
      <c r="BX96" s="100" t="s">
        <v>5</v>
      </c>
      <c r="CL96" s="100" t="s">
        <v>1</v>
      </c>
      <c r="CM96" s="100" t="s">
        <v>87</v>
      </c>
    </row>
    <row r="97" spans="1:91" s="7" customFormat="1" ht="16.5" customHeight="1">
      <c r="A97" s="90" t="s">
        <v>81</v>
      </c>
      <c r="B97" s="91"/>
      <c r="C97" s="92"/>
      <c r="D97" s="259" t="s">
        <v>91</v>
      </c>
      <c r="E97" s="259"/>
      <c r="F97" s="259"/>
      <c r="G97" s="259"/>
      <c r="H97" s="259"/>
      <c r="I97" s="93"/>
      <c r="J97" s="259" t="s">
        <v>92</v>
      </c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7">
        <f>'SO 901 - DIO'!J30</f>
        <v>0</v>
      </c>
      <c r="AH97" s="258"/>
      <c r="AI97" s="258"/>
      <c r="AJ97" s="258"/>
      <c r="AK97" s="258"/>
      <c r="AL97" s="258"/>
      <c r="AM97" s="258"/>
      <c r="AN97" s="257">
        <f>SUM(AG97,AT97)</f>
        <v>0</v>
      </c>
      <c r="AO97" s="258"/>
      <c r="AP97" s="258"/>
      <c r="AQ97" s="94" t="s">
        <v>84</v>
      </c>
      <c r="AR97" s="95"/>
      <c r="AS97" s="101">
        <v>0</v>
      </c>
      <c r="AT97" s="102">
        <f>ROUND(SUM(AV97:AW97),2)</f>
        <v>0</v>
      </c>
      <c r="AU97" s="103">
        <f>'SO 901 - DIO'!P118</f>
        <v>0</v>
      </c>
      <c r="AV97" s="102">
        <f>'SO 901 - DIO'!J33</f>
        <v>0</v>
      </c>
      <c r="AW97" s="102">
        <f>'SO 901 - DIO'!J34</f>
        <v>0</v>
      </c>
      <c r="AX97" s="102">
        <f>'SO 901 - DIO'!J35</f>
        <v>0</v>
      </c>
      <c r="AY97" s="102">
        <f>'SO 901 - DIO'!J36</f>
        <v>0</v>
      </c>
      <c r="AZ97" s="102">
        <f>'SO 901 - DIO'!F33</f>
        <v>0</v>
      </c>
      <c r="BA97" s="102">
        <f>'SO 901 - DIO'!F34</f>
        <v>0</v>
      </c>
      <c r="BB97" s="102">
        <f>'SO 901 - DIO'!F35</f>
        <v>0</v>
      </c>
      <c r="BC97" s="102">
        <f>'SO 901 - DIO'!F36</f>
        <v>0</v>
      </c>
      <c r="BD97" s="104">
        <f>'SO 901 - DIO'!F37</f>
        <v>0</v>
      </c>
      <c r="BT97" s="100" t="s">
        <v>85</v>
      </c>
      <c r="BV97" s="100" t="s">
        <v>79</v>
      </c>
      <c r="BW97" s="100" t="s">
        <v>93</v>
      </c>
      <c r="BX97" s="100" t="s">
        <v>5</v>
      </c>
      <c r="CL97" s="100" t="s">
        <v>1</v>
      </c>
      <c r="CM97" s="100" t="s">
        <v>87</v>
      </c>
    </row>
    <row r="98" spans="1:57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s="2" customFormat="1" ht="6.9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4cE3XlNKu86r3wGMwos5lyRo43xKKMCZFZi2jsc1ESSqIz83BXsdmBr6JodEFhYomv0TMiWemuZsp9u6vcscFQ==" saltValue="jbVuFykfduY0Jv8bc5V+HIACC94Pi7CRQcDbWPkDmmKNLe6ITetkcyieeBCYyn9Aj64gt6XoihFdl2ARzwyvkQ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'!C2" display="/"/>
    <hyperlink ref="A96" location="'SO 401 - Úpravy osvětlení '!C2" display="/"/>
    <hyperlink ref="A97" location="'SO 901 - DI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86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96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ROUND((SUM(BE123:BE192)),2)</f>
        <v>0</v>
      </c>
      <c r="G33" s="31"/>
      <c r="H33" s="31"/>
      <c r="I33" s="121">
        <v>0.21</v>
      </c>
      <c r="J33" s="120">
        <f>ROUND(((SUM(BE123:BE192))*I33),2)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ROUND((SUM(BF123:BF192)),2)</f>
        <v>0</v>
      </c>
      <c r="G34" s="31"/>
      <c r="H34" s="31"/>
      <c r="I34" s="121">
        <v>0.15</v>
      </c>
      <c r="J34" s="120">
        <f>ROUND(((SUM(BF123:BF192))*I34),2)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44</v>
      </c>
      <c r="F35" s="120">
        <f>ROUND((SUM(BG123:BG192)),2)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45</v>
      </c>
      <c r="F36" s="120">
        <f>ROUND((SUM(BH123:BH192)),2)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46</v>
      </c>
      <c r="F37" s="120">
        <f>ROUND((SUM(BI123:BI192)),2)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0.2">
      <c r="B51" s="17"/>
      <c r="L51" s="17"/>
    </row>
    <row r="52" spans="2:12" ht="10.2">
      <c r="B52" s="17"/>
      <c r="L52" s="17"/>
    </row>
    <row r="53" spans="2:12" ht="10.2">
      <c r="B53" s="17"/>
      <c r="L53" s="17"/>
    </row>
    <row r="54" spans="2:12" ht="10.2">
      <c r="B54" s="17"/>
      <c r="L54" s="17"/>
    </row>
    <row r="55" spans="2:12" ht="10.2">
      <c r="B55" s="17"/>
      <c r="L55" s="17"/>
    </row>
    <row r="56" spans="2:12" ht="10.2">
      <c r="B56" s="17"/>
      <c r="L56" s="17"/>
    </row>
    <row r="57" spans="2:12" ht="10.2">
      <c r="B57" s="17"/>
      <c r="L57" s="17"/>
    </row>
    <row r="58" spans="2:12" ht="10.2">
      <c r="B58" s="17"/>
      <c r="L58" s="17"/>
    </row>
    <row r="59" spans="2:12" ht="10.2">
      <c r="B59" s="17"/>
      <c r="L59" s="17"/>
    </row>
    <row r="60" spans="2:12" ht="10.2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>
      <c r="B62" s="17"/>
      <c r="L62" s="17"/>
    </row>
    <row r="63" spans="2:12" ht="10.2">
      <c r="B63" s="17"/>
      <c r="L63" s="17"/>
    </row>
    <row r="64" spans="2:12" ht="10.2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>
      <c r="B66" s="17"/>
      <c r="L66" s="17"/>
    </row>
    <row r="67" spans="2:12" ht="10.2">
      <c r="B67" s="17"/>
      <c r="L67" s="17"/>
    </row>
    <row r="68" spans="2:12" ht="10.2">
      <c r="B68" s="17"/>
      <c r="L68" s="17"/>
    </row>
    <row r="69" spans="2:12" ht="10.2">
      <c r="B69" s="17"/>
      <c r="L69" s="17"/>
    </row>
    <row r="70" spans="2:12" ht="10.2">
      <c r="B70" s="17"/>
      <c r="L70" s="17"/>
    </row>
    <row r="71" spans="2:12" ht="10.2">
      <c r="B71" s="17"/>
      <c r="L71" s="17"/>
    </row>
    <row r="72" spans="2:12" ht="10.2">
      <c r="B72" s="17"/>
      <c r="L72" s="17"/>
    </row>
    <row r="73" spans="2:12" ht="10.2">
      <c r="B73" s="17"/>
      <c r="L73" s="17"/>
    </row>
    <row r="74" spans="2:12" ht="10.2">
      <c r="B74" s="17"/>
      <c r="L74" s="17"/>
    </row>
    <row r="75" spans="2:12" ht="10.2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SO 101 - Komunikace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J123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" customHeight="1">
      <c r="B97" s="144"/>
      <c r="C97" s="145"/>
      <c r="D97" s="146" t="s">
        <v>103</v>
      </c>
      <c r="E97" s="147"/>
      <c r="F97" s="147"/>
      <c r="G97" s="147"/>
      <c r="H97" s="147"/>
      <c r="I97" s="147"/>
      <c r="J97" s="148">
        <f>J124</f>
        <v>0</v>
      </c>
      <c r="K97" s="145"/>
      <c r="L97" s="149"/>
    </row>
    <row r="98" spans="2:12" s="10" customFormat="1" ht="19.95" customHeight="1">
      <c r="B98" s="150"/>
      <c r="C98" s="151"/>
      <c r="D98" s="152" t="s">
        <v>104</v>
      </c>
      <c r="E98" s="153"/>
      <c r="F98" s="153"/>
      <c r="G98" s="153"/>
      <c r="H98" s="153"/>
      <c r="I98" s="153"/>
      <c r="J98" s="154">
        <f>J125</f>
        <v>0</v>
      </c>
      <c r="K98" s="151"/>
      <c r="L98" s="155"/>
    </row>
    <row r="99" spans="2:12" s="10" customFormat="1" ht="19.95" customHeight="1">
      <c r="B99" s="150"/>
      <c r="C99" s="151"/>
      <c r="D99" s="152" t="s">
        <v>105</v>
      </c>
      <c r="E99" s="153"/>
      <c r="F99" s="153"/>
      <c r="G99" s="153"/>
      <c r="H99" s="153"/>
      <c r="I99" s="153"/>
      <c r="J99" s="154">
        <f>J154</f>
        <v>0</v>
      </c>
      <c r="K99" s="151"/>
      <c r="L99" s="155"/>
    </row>
    <row r="100" spans="2:12" s="10" customFormat="1" ht="19.95" customHeight="1">
      <c r="B100" s="150"/>
      <c r="C100" s="151"/>
      <c r="D100" s="152" t="s">
        <v>106</v>
      </c>
      <c r="E100" s="153"/>
      <c r="F100" s="153"/>
      <c r="G100" s="153"/>
      <c r="H100" s="153"/>
      <c r="I100" s="153"/>
      <c r="J100" s="154">
        <f>J166</f>
        <v>0</v>
      </c>
      <c r="K100" s="151"/>
      <c r="L100" s="155"/>
    </row>
    <row r="101" spans="2:12" s="10" customFormat="1" ht="19.95" customHeight="1">
      <c r="B101" s="150"/>
      <c r="C101" s="151"/>
      <c r="D101" s="152" t="s">
        <v>107</v>
      </c>
      <c r="E101" s="153"/>
      <c r="F101" s="153"/>
      <c r="G101" s="153"/>
      <c r="H101" s="153"/>
      <c r="I101" s="153"/>
      <c r="J101" s="154">
        <f>J171</f>
        <v>0</v>
      </c>
      <c r="K101" s="151"/>
      <c r="L101" s="155"/>
    </row>
    <row r="102" spans="2:12" s="10" customFormat="1" ht="19.95" customHeight="1">
      <c r="B102" s="150"/>
      <c r="C102" s="151"/>
      <c r="D102" s="152" t="s">
        <v>108</v>
      </c>
      <c r="E102" s="153"/>
      <c r="F102" s="153"/>
      <c r="G102" s="153"/>
      <c r="H102" s="153"/>
      <c r="I102" s="153"/>
      <c r="J102" s="154">
        <f>J186</f>
        <v>0</v>
      </c>
      <c r="K102" s="151"/>
      <c r="L102" s="155"/>
    </row>
    <row r="103" spans="2:12" s="10" customFormat="1" ht="19.95" customHeight="1">
      <c r="B103" s="150"/>
      <c r="C103" s="151"/>
      <c r="D103" s="152" t="s">
        <v>109</v>
      </c>
      <c r="E103" s="153"/>
      <c r="F103" s="153"/>
      <c r="G103" s="153"/>
      <c r="H103" s="153"/>
      <c r="I103" s="153"/>
      <c r="J103" s="154">
        <f>J191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" customHeight="1">
      <c r="A110" s="31"/>
      <c r="B110" s="32"/>
      <c r="C110" s="20" t="s">
        <v>110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70" t="str">
        <f>E7</f>
        <v>Rekonstrukce ulice Na Karlově</v>
      </c>
      <c r="F113" s="271"/>
      <c r="G113" s="271"/>
      <c r="H113" s="271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95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41" t="str">
        <f>E9</f>
        <v>SO 101 - Komunikace</v>
      </c>
      <c r="F115" s="272"/>
      <c r="G115" s="272"/>
      <c r="H115" s="27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F12</f>
        <v xml:space="preserve">ulice Na Karlově, Benešov </v>
      </c>
      <c r="G117" s="33"/>
      <c r="H117" s="33"/>
      <c r="I117" s="26" t="s">
        <v>22</v>
      </c>
      <c r="J117" s="63" t="str">
        <f>IF(J12="","",J12)</f>
        <v>26. 2. 2021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15" customHeight="1">
      <c r="A119" s="31"/>
      <c r="B119" s="32"/>
      <c r="C119" s="26" t="s">
        <v>24</v>
      </c>
      <c r="D119" s="33"/>
      <c r="E119" s="33"/>
      <c r="F119" s="24" t="str">
        <f>E15</f>
        <v xml:space="preserve">Město Benešov </v>
      </c>
      <c r="G119" s="33"/>
      <c r="H119" s="33"/>
      <c r="I119" s="26" t="s">
        <v>30</v>
      </c>
      <c r="J119" s="29" t="str">
        <f>E21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15" customHeight="1">
      <c r="A120" s="31"/>
      <c r="B120" s="32"/>
      <c r="C120" s="26" t="s">
        <v>28</v>
      </c>
      <c r="D120" s="33"/>
      <c r="E120" s="33"/>
      <c r="F120" s="24" t="str">
        <f>IF(E18="","",E18)</f>
        <v>Vyplň údaj</v>
      </c>
      <c r="G120" s="33"/>
      <c r="H120" s="33"/>
      <c r="I120" s="26" t="s">
        <v>33</v>
      </c>
      <c r="J120" s="29" t="str">
        <f>E24</f>
        <v xml:space="preserve">Ig. Roman Tichovský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56"/>
      <c r="B122" s="157"/>
      <c r="C122" s="158" t="s">
        <v>111</v>
      </c>
      <c r="D122" s="159" t="s">
        <v>62</v>
      </c>
      <c r="E122" s="159" t="s">
        <v>58</v>
      </c>
      <c r="F122" s="159" t="s">
        <v>59</v>
      </c>
      <c r="G122" s="159" t="s">
        <v>112</v>
      </c>
      <c r="H122" s="159" t="s">
        <v>113</v>
      </c>
      <c r="I122" s="159" t="s">
        <v>114</v>
      </c>
      <c r="J122" s="160" t="s">
        <v>100</v>
      </c>
      <c r="K122" s="161" t="s">
        <v>115</v>
      </c>
      <c r="L122" s="162"/>
      <c r="M122" s="72" t="s">
        <v>1</v>
      </c>
      <c r="N122" s="73" t="s">
        <v>41</v>
      </c>
      <c r="O122" s="73" t="s">
        <v>116</v>
      </c>
      <c r="P122" s="73" t="s">
        <v>117</v>
      </c>
      <c r="Q122" s="73" t="s">
        <v>118</v>
      </c>
      <c r="R122" s="73" t="s">
        <v>119</v>
      </c>
      <c r="S122" s="73" t="s">
        <v>120</v>
      </c>
      <c r="T122" s="74" t="s">
        <v>121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1"/>
      <c r="B123" s="32"/>
      <c r="C123" s="79" t="s">
        <v>122</v>
      </c>
      <c r="D123" s="33"/>
      <c r="E123" s="33"/>
      <c r="F123" s="33"/>
      <c r="G123" s="33"/>
      <c r="H123" s="33"/>
      <c r="I123" s="33"/>
      <c r="J123" s="163">
        <f>BK123</f>
        <v>0</v>
      </c>
      <c r="K123" s="33"/>
      <c r="L123" s="36"/>
      <c r="M123" s="75"/>
      <c r="N123" s="164"/>
      <c r="O123" s="76"/>
      <c r="P123" s="165">
        <f>P124</f>
        <v>0</v>
      </c>
      <c r="Q123" s="76"/>
      <c r="R123" s="165">
        <f>R124</f>
        <v>452.80994870000006</v>
      </c>
      <c r="S123" s="76"/>
      <c r="T123" s="166">
        <f>T124</f>
        <v>3271.73599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102</v>
      </c>
      <c r="BK123" s="167">
        <f>BK124</f>
        <v>0</v>
      </c>
    </row>
    <row r="124" spans="2:63" s="12" customFormat="1" ht="25.95" customHeight="1">
      <c r="B124" s="168"/>
      <c r="C124" s="169"/>
      <c r="D124" s="170" t="s">
        <v>76</v>
      </c>
      <c r="E124" s="171" t="s">
        <v>123</v>
      </c>
      <c r="F124" s="171" t="s">
        <v>124</v>
      </c>
      <c r="G124" s="169"/>
      <c r="H124" s="169"/>
      <c r="I124" s="172"/>
      <c r="J124" s="173">
        <f>BK124</f>
        <v>0</v>
      </c>
      <c r="K124" s="169"/>
      <c r="L124" s="174"/>
      <c r="M124" s="175"/>
      <c r="N124" s="176"/>
      <c r="O124" s="176"/>
      <c r="P124" s="177">
        <f>P125+P154+P166+P171+P186+P191</f>
        <v>0</v>
      </c>
      <c r="Q124" s="176"/>
      <c r="R124" s="177">
        <f>R125+R154+R166+R171+R186+R191</f>
        <v>452.80994870000006</v>
      </c>
      <c r="S124" s="176"/>
      <c r="T124" s="178">
        <f>T125+T154+T166+T171+T186+T191</f>
        <v>3271.73599</v>
      </c>
      <c r="AR124" s="179" t="s">
        <v>85</v>
      </c>
      <c r="AT124" s="180" t="s">
        <v>76</v>
      </c>
      <c r="AU124" s="180" t="s">
        <v>77</v>
      </c>
      <c r="AY124" s="179" t="s">
        <v>125</v>
      </c>
      <c r="BK124" s="181">
        <f>BK125+BK154+BK166+BK171+BK186+BK191</f>
        <v>0</v>
      </c>
    </row>
    <row r="125" spans="2:63" s="12" customFormat="1" ht="22.8" customHeight="1">
      <c r="B125" s="168"/>
      <c r="C125" s="169"/>
      <c r="D125" s="170" t="s">
        <v>76</v>
      </c>
      <c r="E125" s="182" t="s">
        <v>85</v>
      </c>
      <c r="F125" s="182" t="s">
        <v>126</v>
      </c>
      <c r="G125" s="169"/>
      <c r="H125" s="169"/>
      <c r="I125" s="172"/>
      <c r="J125" s="183">
        <f>BK125</f>
        <v>0</v>
      </c>
      <c r="K125" s="169"/>
      <c r="L125" s="174"/>
      <c r="M125" s="175"/>
      <c r="N125" s="176"/>
      <c r="O125" s="176"/>
      <c r="P125" s="177">
        <f>SUM(P126:P153)</f>
        <v>0</v>
      </c>
      <c r="Q125" s="176"/>
      <c r="R125" s="177">
        <f>SUM(R126:R153)</f>
        <v>0</v>
      </c>
      <c r="S125" s="176"/>
      <c r="T125" s="178">
        <f>SUM(T126:T153)</f>
        <v>3271.73599</v>
      </c>
      <c r="AR125" s="179" t="s">
        <v>85</v>
      </c>
      <c r="AT125" s="180" t="s">
        <v>76</v>
      </c>
      <c r="AU125" s="180" t="s">
        <v>85</v>
      </c>
      <c r="AY125" s="179" t="s">
        <v>125</v>
      </c>
      <c r="BK125" s="181">
        <f>SUM(BK126:BK153)</f>
        <v>0</v>
      </c>
    </row>
    <row r="126" spans="1:65" s="2" customFormat="1" ht="21.75" customHeight="1">
      <c r="A126" s="31"/>
      <c r="B126" s="32"/>
      <c r="C126" s="184" t="s">
        <v>85</v>
      </c>
      <c r="D126" s="184" t="s">
        <v>127</v>
      </c>
      <c r="E126" s="185" t="s">
        <v>128</v>
      </c>
      <c r="F126" s="186" t="s">
        <v>129</v>
      </c>
      <c r="G126" s="187" t="s">
        <v>130</v>
      </c>
      <c r="H126" s="188">
        <v>988.54</v>
      </c>
      <c r="I126" s="189"/>
      <c r="J126" s="190">
        <f aca="true" t="shared" si="0" ref="J126:J131">ROUND(I126*H126,2)</f>
        <v>0</v>
      </c>
      <c r="K126" s="191"/>
      <c r="L126" s="36"/>
      <c r="M126" s="192" t="s">
        <v>1</v>
      </c>
      <c r="N126" s="193" t="s">
        <v>42</v>
      </c>
      <c r="O126" s="68"/>
      <c r="P126" s="194">
        <f aca="true" t="shared" si="1" ref="P126:P131">O126*H126</f>
        <v>0</v>
      </c>
      <c r="Q126" s="194">
        <v>0</v>
      </c>
      <c r="R126" s="194">
        <f aca="true" t="shared" si="2" ref="R126:R131">Q126*H126</f>
        <v>0</v>
      </c>
      <c r="S126" s="194">
        <v>0.281</v>
      </c>
      <c r="T126" s="195">
        <f aca="true" t="shared" si="3" ref="T126:T131">S126*H126</f>
        <v>277.77974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131</v>
      </c>
      <c r="AT126" s="196" t="s">
        <v>127</v>
      </c>
      <c r="AU126" s="196" t="s">
        <v>87</v>
      </c>
      <c r="AY126" s="14" t="s">
        <v>125</v>
      </c>
      <c r="BE126" s="197">
        <f aca="true" t="shared" si="4" ref="BE126:BE131">IF(N126="základní",J126,0)</f>
        <v>0</v>
      </c>
      <c r="BF126" s="197">
        <f aca="true" t="shared" si="5" ref="BF126:BF131">IF(N126="snížená",J126,0)</f>
        <v>0</v>
      </c>
      <c r="BG126" s="197">
        <f aca="true" t="shared" si="6" ref="BG126:BG131">IF(N126="zákl. přenesená",J126,0)</f>
        <v>0</v>
      </c>
      <c r="BH126" s="197">
        <f aca="true" t="shared" si="7" ref="BH126:BH131">IF(N126="sníž. přenesená",J126,0)</f>
        <v>0</v>
      </c>
      <c r="BI126" s="197">
        <f aca="true" t="shared" si="8" ref="BI126:BI131">IF(N126="nulová",J126,0)</f>
        <v>0</v>
      </c>
      <c r="BJ126" s="14" t="s">
        <v>85</v>
      </c>
      <c r="BK126" s="197">
        <f aca="true" t="shared" si="9" ref="BK126:BK131">ROUND(I126*H126,2)</f>
        <v>0</v>
      </c>
      <c r="BL126" s="14" t="s">
        <v>131</v>
      </c>
      <c r="BM126" s="196" t="s">
        <v>132</v>
      </c>
    </row>
    <row r="127" spans="1:65" s="2" customFormat="1" ht="21.75" customHeight="1">
      <c r="A127" s="31"/>
      <c r="B127" s="32"/>
      <c r="C127" s="184" t="s">
        <v>133</v>
      </c>
      <c r="D127" s="184" t="s">
        <v>127</v>
      </c>
      <c r="E127" s="185" t="s">
        <v>134</v>
      </c>
      <c r="F127" s="186" t="s">
        <v>135</v>
      </c>
      <c r="G127" s="187" t="s">
        <v>130</v>
      </c>
      <c r="H127" s="188">
        <v>17.6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42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0.255</v>
      </c>
      <c r="T127" s="195">
        <f t="shared" si="3"/>
        <v>4.488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131</v>
      </c>
      <c r="AT127" s="196" t="s">
        <v>127</v>
      </c>
      <c r="AU127" s="196" t="s">
        <v>87</v>
      </c>
      <c r="AY127" s="14" t="s">
        <v>125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85</v>
      </c>
      <c r="BK127" s="197">
        <f t="shared" si="9"/>
        <v>0</v>
      </c>
      <c r="BL127" s="14" t="s">
        <v>131</v>
      </c>
      <c r="BM127" s="196" t="s">
        <v>136</v>
      </c>
    </row>
    <row r="128" spans="1:65" s="2" customFormat="1" ht="21.75" customHeight="1">
      <c r="A128" s="31"/>
      <c r="B128" s="32"/>
      <c r="C128" s="184" t="s">
        <v>137</v>
      </c>
      <c r="D128" s="184" t="s">
        <v>127</v>
      </c>
      <c r="E128" s="185" t="s">
        <v>138</v>
      </c>
      <c r="F128" s="186" t="s">
        <v>139</v>
      </c>
      <c r="G128" s="187" t="s">
        <v>130</v>
      </c>
      <c r="H128" s="188">
        <v>312.73</v>
      </c>
      <c r="I128" s="189"/>
      <c r="J128" s="190">
        <f t="shared" si="0"/>
        <v>0</v>
      </c>
      <c r="K128" s="191"/>
      <c r="L128" s="36"/>
      <c r="M128" s="192" t="s">
        <v>1</v>
      </c>
      <c r="N128" s="193" t="s">
        <v>42</v>
      </c>
      <c r="O128" s="68"/>
      <c r="P128" s="194">
        <f t="shared" si="1"/>
        <v>0</v>
      </c>
      <c r="Q128" s="194">
        <v>0</v>
      </c>
      <c r="R128" s="194">
        <f t="shared" si="2"/>
        <v>0</v>
      </c>
      <c r="S128" s="194">
        <v>0.26</v>
      </c>
      <c r="T128" s="195">
        <f t="shared" si="3"/>
        <v>81.30980000000001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131</v>
      </c>
      <c r="AT128" s="196" t="s">
        <v>127</v>
      </c>
      <c r="AU128" s="196" t="s">
        <v>87</v>
      </c>
      <c r="AY128" s="14" t="s">
        <v>125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85</v>
      </c>
      <c r="BK128" s="197">
        <f t="shared" si="9"/>
        <v>0</v>
      </c>
      <c r="BL128" s="14" t="s">
        <v>131</v>
      </c>
      <c r="BM128" s="196" t="s">
        <v>140</v>
      </c>
    </row>
    <row r="129" spans="1:65" s="2" customFormat="1" ht="21.75" customHeight="1">
      <c r="A129" s="31"/>
      <c r="B129" s="32"/>
      <c r="C129" s="184" t="s">
        <v>141</v>
      </c>
      <c r="D129" s="184" t="s">
        <v>127</v>
      </c>
      <c r="E129" s="185" t="s">
        <v>142</v>
      </c>
      <c r="F129" s="186" t="s">
        <v>143</v>
      </c>
      <c r="G129" s="187" t="s">
        <v>130</v>
      </c>
      <c r="H129" s="188">
        <v>37.35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42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0.417</v>
      </c>
      <c r="T129" s="195">
        <f t="shared" si="3"/>
        <v>15.57495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131</v>
      </c>
      <c r="AT129" s="196" t="s">
        <v>127</v>
      </c>
      <c r="AU129" s="196" t="s">
        <v>87</v>
      </c>
      <c r="AY129" s="14" t="s">
        <v>125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85</v>
      </c>
      <c r="BK129" s="197">
        <f t="shared" si="9"/>
        <v>0</v>
      </c>
      <c r="BL129" s="14" t="s">
        <v>131</v>
      </c>
      <c r="BM129" s="196" t="s">
        <v>144</v>
      </c>
    </row>
    <row r="130" spans="1:65" s="2" customFormat="1" ht="21.75" customHeight="1">
      <c r="A130" s="31"/>
      <c r="B130" s="32"/>
      <c r="C130" s="184" t="s">
        <v>145</v>
      </c>
      <c r="D130" s="184" t="s">
        <v>127</v>
      </c>
      <c r="E130" s="185" t="s">
        <v>146</v>
      </c>
      <c r="F130" s="186" t="s">
        <v>147</v>
      </c>
      <c r="G130" s="187" t="s">
        <v>130</v>
      </c>
      <c r="H130" s="188">
        <v>2200.5</v>
      </c>
      <c r="I130" s="189"/>
      <c r="J130" s="190">
        <f t="shared" si="0"/>
        <v>0</v>
      </c>
      <c r="K130" s="191"/>
      <c r="L130" s="36"/>
      <c r="M130" s="192" t="s">
        <v>1</v>
      </c>
      <c r="N130" s="193" t="s">
        <v>42</v>
      </c>
      <c r="O130" s="68"/>
      <c r="P130" s="194">
        <f t="shared" si="1"/>
        <v>0</v>
      </c>
      <c r="Q130" s="194">
        <v>0</v>
      </c>
      <c r="R130" s="194">
        <f t="shared" si="2"/>
        <v>0</v>
      </c>
      <c r="S130" s="194">
        <v>0.417</v>
      </c>
      <c r="T130" s="195">
        <f t="shared" si="3"/>
        <v>917.6084999999999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131</v>
      </c>
      <c r="AT130" s="196" t="s">
        <v>127</v>
      </c>
      <c r="AU130" s="196" t="s">
        <v>87</v>
      </c>
      <c r="AY130" s="14" t="s">
        <v>125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85</v>
      </c>
      <c r="BK130" s="197">
        <f t="shared" si="9"/>
        <v>0</v>
      </c>
      <c r="BL130" s="14" t="s">
        <v>131</v>
      </c>
      <c r="BM130" s="196" t="s">
        <v>148</v>
      </c>
    </row>
    <row r="131" spans="1:65" s="2" customFormat="1" ht="55.5" customHeight="1">
      <c r="A131" s="31"/>
      <c r="B131" s="32"/>
      <c r="C131" s="184" t="s">
        <v>149</v>
      </c>
      <c r="D131" s="184" t="s">
        <v>127</v>
      </c>
      <c r="E131" s="185" t="s">
        <v>150</v>
      </c>
      <c r="F131" s="186" t="s">
        <v>151</v>
      </c>
      <c r="G131" s="187" t="s">
        <v>130</v>
      </c>
      <c r="H131" s="188">
        <v>1318.87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42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131</v>
      </c>
      <c r="AT131" s="196" t="s">
        <v>127</v>
      </c>
      <c r="AU131" s="196" t="s">
        <v>87</v>
      </c>
      <c r="AY131" s="14" t="s">
        <v>125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85</v>
      </c>
      <c r="BK131" s="197">
        <f t="shared" si="9"/>
        <v>0</v>
      </c>
      <c r="BL131" s="14" t="s">
        <v>131</v>
      </c>
      <c r="BM131" s="196" t="s">
        <v>152</v>
      </c>
    </row>
    <row r="132" spans="1:47" s="2" customFormat="1" ht="28.8">
      <c r="A132" s="31"/>
      <c r="B132" s="32"/>
      <c r="C132" s="33"/>
      <c r="D132" s="198" t="s">
        <v>153</v>
      </c>
      <c r="E132" s="33"/>
      <c r="F132" s="199" t="s">
        <v>154</v>
      </c>
      <c r="G132" s="33"/>
      <c r="H132" s="33"/>
      <c r="I132" s="200"/>
      <c r="J132" s="33"/>
      <c r="K132" s="33"/>
      <c r="L132" s="36"/>
      <c r="M132" s="201"/>
      <c r="N132" s="202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153</v>
      </c>
      <c r="AU132" s="14" t="s">
        <v>87</v>
      </c>
    </row>
    <row r="133" spans="1:65" s="2" customFormat="1" ht="21.75" customHeight="1">
      <c r="A133" s="31"/>
      <c r="B133" s="32"/>
      <c r="C133" s="184" t="s">
        <v>155</v>
      </c>
      <c r="D133" s="184" t="s">
        <v>127</v>
      </c>
      <c r="E133" s="185" t="s">
        <v>156</v>
      </c>
      <c r="F133" s="186" t="s">
        <v>157</v>
      </c>
      <c r="G133" s="187" t="s">
        <v>130</v>
      </c>
      <c r="H133" s="188">
        <v>2633.3</v>
      </c>
      <c r="I133" s="189"/>
      <c r="J133" s="190">
        <f>ROUND(I133*H133,2)</f>
        <v>0</v>
      </c>
      <c r="K133" s="191"/>
      <c r="L133" s="36"/>
      <c r="M133" s="192" t="s">
        <v>1</v>
      </c>
      <c r="N133" s="193" t="s">
        <v>42</v>
      </c>
      <c r="O133" s="68"/>
      <c r="P133" s="194">
        <f>O133*H133</f>
        <v>0</v>
      </c>
      <c r="Q133" s="194">
        <v>0</v>
      </c>
      <c r="R133" s="194">
        <f>Q133*H133</f>
        <v>0</v>
      </c>
      <c r="S133" s="194">
        <v>0.75</v>
      </c>
      <c r="T133" s="195">
        <f>S133*H133</f>
        <v>1974.9750000000001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6" t="s">
        <v>131</v>
      </c>
      <c r="AT133" s="196" t="s">
        <v>127</v>
      </c>
      <c r="AU133" s="196" t="s">
        <v>87</v>
      </c>
      <c r="AY133" s="14" t="s">
        <v>125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4" t="s">
        <v>85</v>
      </c>
      <c r="BK133" s="197">
        <f>ROUND(I133*H133,2)</f>
        <v>0</v>
      </c>
      <c r="BL133" s="14" t="s">
        <v>131</v>
      </c>
      <c r="BM133" s="196" t="s">
        <v>158</v>
      </c>
    </row>
    <row r="134" spans="1:65" s="2" customFormat="1" ht="55.5" customHeight="1">
      <c r="A134" s="31"/>
      <c r="B134" s="32"/>
      <c r="C134" s="184" t="s">
        <v>159</v>
      </c>
      <c r="D134" s="184" t="s">
        <v>127</v>
      </c>
      <c r="E134" s="185" t="s">
        <v>160</v>
      </c>
      <c r="F134" s="186" t="s">
        <v>161</v>
      </c>
      <c r="G134" s="187" t="s">
        <v>130</v>
      </c>
      <c r="H134" s="188">
        <v>7.2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42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131</v>
      </c>
      <c r="AT134" s="196" t="s">
        <v>127</v>
      </c>
      <c r="AU134" s="196" t="s">
        <v>87</v>
      </c>
      <c r="AY134" s="14" t="s">
        <v>125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85</v>
      </c>
      <c r="BK134" s="197">
        <f>ROUND(I134*H134,2)</f>
        <v>0</v>
      </c>
      <c r="BL134" s="14" t="s">
        <v>131</v>
      </c>
      <c r="BM134" s="196" t="s">
        <v>162</v>
      </c>
    </row>
    <row r="135" spans="1:47" s="2" customFormat="1" ht="38.4">
      <c r="A135" s="31"/>
      <c r="B135" s="32"/>
      <c r="C135" s="33"/>
      <c r="D135" s="198" t="s">
        <v>153</v>
      </c>
      <c r="E135" s="33"/>
      <c r="F135" s="199" t="s">
        <v>163</v>
      </c>
      <c r="G135" s="33"/>
      <c r="H135" s="33"/>
      <c r="I135" s="200"/>
      <c r="J135" s="33"/>
      <c r="K135" s="33"/>
      <c r="L135" s="36"/>
      <c r="M135" s="201"/>
      <c r="N135" s="202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153</v>
      </c>
      <c r="AU135" s="14" t="s">
        <v>87</v>
      </c>
    </row>
    <row r="136" spans="1:65" s="2" customFormat="1" ht="44.25" customHeight="1">
      <c r="A136" s="31"/>
      <c r="B136" s="32"/>
      <c r="C136" s="184" t="s">
        <v>164</v>
      </c>
      <c r="D136" s="184" t="s">
        <v>127</v>
      </c>
      <c r="E136" s="185" t="s">
        <v>165</v>
      </c>
      <c r="F136" s="186" t="s">
        <v>166</v>
      </c>
      <c r="G136" s="187" t="s">
        <v>167</v>
      </c>
      <c r="H136" s="188">
        <v>817.98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42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131</v>
      </c>
      <c r="AT136" s="196" t="s">
        <v>127</v>
      </c>
      <c r="AU136" s="196" t="s">
        <v>87</v>
      </c>
      <c r="AY136" s="14" t="s">
        <v>125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85</v>
      </c>
      <c r="BK136" s="197">
        <f>ROUND(I136*H136,2)</f>
        <v>0</v>
      </c>
      <c r="BL136" s="14" t="s">
        <v>131</v>
      </c>
      <c r="BM136" s="196" t="s">
        <v>168</v>
      </c>
    </row>
    <row r="137" spans="1:65" s="2" customFormat="1" ht="21.75" customHeight="1">
      <c r="A137" s="31"/>
      <c r="B137" s="32"/>
      <c r="C137" s="184" t="s">
        <v>169</v>
      </c>
      <c r="D137" s="184" t="s">
        <v>127</v>
      </c>
      <c r="E137" s="185" t="s">
        <v>170</v>
      </c>
      <c r="F137" s="186" t="s">
        <v>171</v>
      </c>
      <c r="G137" s="187" t="s">
        <v>130</v>
      </c>
      <c r="H137" s="188">
        <v>16.86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42</v>
      </c>
      <c r="O137" s="68"/>
      <c r="P137" s="194">
        <f>O137*H137</f>
        <v>0</v>
      </c>
      <c r="Q137" s="194">
        <v>0</v>
      </c>
      <c r="R137" s="194">
        <f>Q137*H137</f>
        <v>0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131</v>
      </c>
      <c r="AT137" s="196" t="s">
        <v>127</v>
      </c>
      <c r="AU137" s="196" t="s">
        <v>87</v>
      </c>
      <c r="AY137" s="14" t="s">
        <v>125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85</v>
      </c>
      <c r="BK137" s="197">
        <f>ROUND(I137*H137,2)</f>
        <v>0</v>
      </c>
      <c r="BL137" s="14" t="s">
        <v>131</v>
      </c>
      <c r="BM137" s="196" t="s">
        <v>172</v>
      </c>
    </row>
    <row r="138" spans="1:65" s="2" customFormat="1" ht="55.5" customHeight="1">
      <c r="A138" s="31"/>
      <c r="B138" s="32"/>
      <c r="C138" s="184" t="s">
        <v>173</v>
      </c>
      <c r="D138" s="184" t="s">
        <v>127</v>
      </c>
      <c r="E138" s="185" t="s">
        <v>174</v>
      </c>
      <c r="F138" s="186" t="s">
        <v>175</v>
      </c>
      <c r="G138" s="187" t="s">
        <v>176</v>
      </c>
      <c r="H138" s="188">
        <v>273.889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42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131</v>
      </c>
      <c r="AT138" s="196" t="s">
        <v>127</v>
      </c>
      <c r="AU138" s="196" t="s">
        <v>87</v>
      </c>
      <c r="AY138" s="14" t="s">
        <v>125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85</v>
      </c>
      <c r="BK138" s="197">
        <f>ROUND(I138*H138,2)</f>
        <v>0</v>
      </c>
      <c r="BL138" s="14" t="s">
        <v>131</v>
      </c>
      <c r="BM138" s="196" t="s">
        <v>177</v>
      </c>
    </row>
    <row r="139" spans="1:47" s="2" customFormat="1" ht="28.8">
      <c r="A139" s="31"/>
      <c r="B139" s="32"/>
      <c r="C139" s="33"/>
      <c r="D139" s="198" t="s">
        <v>153</v>
      </c>
      <c r="E139" s="33"/>
      <c r="F139" s="199" t="s">
        <v>178</v>
      </c>
      <c r="G139" s="33"/>
      <c r="H139" s="33"/>
      <c r="I139" s="200"/>
      <c r="J139" s="33"/>
      <c r="K139" s="33"/>
      <c r="L139" s="36"/>
      <c r="M139" s="201"/>
      <c r="N139" s="202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153</v>
      </c>
      <c r="AU139" s="14" t="s">
        <v>87</v>
      </c>
    </row>
    <row r="140" spans="1:65" s="2" customFormat="1" ht="55.5" customHeight="1">
      <c r="A140" s="31"/>
      <c r="B140" s="32"/>
      <c r="C140" s="184" t="s">
        <v>179</v>
      </c>
      <c r="D140" s="184" t="s">
        <v>127</v>
      </c>
      <c r="E140" s="185" t="s">
        <v>180</v>
      </c>
      <c r="F140" s="186" t="s">
        <v>181</v>
      </c>
      <c r="G140" s="187" t="s">
        <v>176</v>
      </c>
      <c r="H140" s="188">
        <v>273.889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42</v>
      </c>
      <c r="O140" s="68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131</v>
      </c>
      <c r="AT140" s="196" t="s">
        <v>127</v>
      </c>
      <c r="AU140" s="196" t="s">
        <v>87</v>
      </c>
      <c r="AY140" s="14" t="s">
        <v>125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85</v>
      </c>
      <c r="BK140" s="197">
        <f>ROUND(I140*H140,2)</f>
        <v>0</v>
      </c>
      <c r="BL140" s="14" t="s">
        <v>131</v>
      </c>
      <c r="BM140" s="196" t="s">
        <v>182</v>
      </c>
    </row>
    <row r="141" spans="1:65" s="2" customFormat="1" ht="21.75" customHeight="1">
      <c r="A141" s="31"/>
      <c r="B141" s="32"/>
      <c r="C141" s="184" t="s">
        <v>183</v>
      </c>
      <c r="D141" s="184" t="s">
        <v>127</v>
      </c>
      <c r="E141" s="185" t="s">
        <v>184</v>
      </c>
      <c r="F141" s="186" t="s">
        <v>185</v>
      </c>
      <c r="G141" s="187" t="s">
        <v>130</v>
      </c>
      <c r="H141" s="188">
        <v>273.889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42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131</v>
      </c>
      <c r="AT141" s="196" t="s">
        <v>127</v>
      </c>
      <c r="AU141" s="196" t="s">
        <v>87</v>
      </c>
      <c r="AY141" s="14" t="s">
        <v>125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85</v>
      </c>
      <c r="BK141" s="197">
        <f>ROUND(I141*H141,2)</f>
        <v>0</v>
      </c>
      <c r="BL141" s="14" t="s">
        <v>131</v>
      </c>
      <c r="BM141" s="196" t="s">
        <v>186</v>
      </c>
    </row>
    <row r="142" spans="1:65" s="2" customFormat="1" ht="33" customHeight="1">
      <c r="A142" s="31"/>
      <c r="B142" s="32"/>
      <c r="C142" s="184" t="s">
        <v>187</v>
      </c>
      <c r="D142" s="184" t="s">
        <v>127</v>
      </c>
      <c r="E142" s="185" t="s">
        <v>188</v>
      </c>
      <c r="F142" s="186" t="s">
        <v>189</v>
      </c>
      <c r="G142" s="187" t="s">
        <v>176</v>
      </c>
      <c r="H142" s="188">
        <v>273.889</v>
      </c>
      <c r="I142" s="189"/>
      <c r="J142" s="190">
        <f>ROUND(I142*H142,2)</f>
        <v>0</v>
      </c>
      <c r="K142" s="191"/>
      <c r="L142" s="36"/>
      <c r="M142" s="192" t="s">
        <v>1</v>
      </c>
      <c r="N142" s="193" t="s">
        <v>42</v>
      </c>
      <c r="O142" s="68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131</v>
      </c>
      <c r="AT142" s="196" t="s">
        <v>127</v>
      </c>
      <c r="AU142" s="196" t="s">
        <v>87</v>
      </c>
      <c r="AY142" s="14" t="s">
        <v>125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4" t="s">
        <v>85</v>
      </c>
      <c r="BK142" s="197">
        <f>ROUND(I142*H142,2)</f>
        <v>0</v>
      </c>
      <c r="BL142" s="14" t="s">
        <v>131</v>
      </c>
      <c r="BM142" s="196" t="s">
        <v>190</v>
      </c>
    </row>
    <row r="143" spans="1:65" s="2" customFormat="1" ht="16.5" customHeight="1">
      <c r="A143" s="31"/>
      <c r="B143" s="32"/>
      <c r="C143" s="184" t="s">
        <v>191</v>
      </c>
      <c r="D143" s="184" t="s">
        <v>127</v>
      </c>
      <c r="E143" s="185" t="s">
        <v>192</v>
      </c>
      <c r="F143" s="186" t="s">
        <v>193</v>
      </c>
      <c r="G143" s="187" t="s">
        <v>176</v>
      </c>
      <c r="H143" s="188">
        <v>273.889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42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131</v>
      </c>
      <c r="AT143" s="196" t="s">
        <v>127</v>
      </c>
      <c r="AU143" s="196" t="s">
        <v>87</v>
      </c>
      <c r="AY143" s="14" t="s">
        <v>125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85</v>
      </c>
      <c r="BK143" s="197">
        <f>ROUND(I143*H143,2)</f>
        <v>0</v>
      </c>
      <c r="BL143" s="14" t="s">
        <v>131</v>
      </c>
      <c r="BM143" s="196" t="s">
        <v>194</v>
      </c>
    </row>
    <row r="144" spans="1:65" s="2" customFormat="1" ht="44.25" customHeight="1">
      <c r="A144" s="31"/>
      <c r="B144" s="32"/>
      <c r="C144" s="184" t="s">
        <v>195</v>
      </c>
      <c r="D144" s="184" t="s">
        <v>127</v>
      </c>
      <c r="E144" s="185" t="s">
        <v>196</v>
      </c>
      <c r="F144" s="186" t="s">
        <v>197</v>
      </c>
      <c r="G144" s="187" t="s">
        <v>198</v>
      </c>
      <c r="H144" s="188">
        <v>493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42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131</v>
      </c>
      <c r="AT144" s="196" t="s">
        <v>127</v>
      </c>
      <c r="AU144" s="196" t="s">
        <v>87</v>
      </c>
      <c r="AY144" s="14" t="s">
        <v>125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85</v>
      </c>
      <c r="BK144" s="197">
        <f>ROUND(I144*H144,2)</f>
        <v>0</v>
      </c>
      <c r="BL144" s="14" t="s">
        <v>131</v>
      </c>
      <c r="BM144" s="196" t="s">
        <v>199</v>
      </c>
    </row>
    <row r="145" spans="1:47" s="2" customFormat="1" ht="28.8">
      <c r="A145" s="31"/>
      <c r="B145" s="32"/>
      <c r="C145" s="33"/>
      <c r="D145" s="198" t="s">
        <v>153</v>
      </c>
      <c r="E145" s="33"/>
      <c r="F145" s="199" t="s">
        <v>200</v>
      </c>
      <c r="G145" s="33"/>
      <c r="H145" s="33"/>
      <c r="I145" s="200"/>
      <c r="J145" s="33"/>
      <c r="K145" s="33"/>
      <c r="L145" s="36"/>
      <c r="M145" s="201"/>
      <c r="N145" s="202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153</v>
      </c>
      <c r="AU145" s="14" t="s">
        <v>87</v>
      </c>
    </row>
    <row r="146" spans="1:65" s="2" customFormat="1" ht="33" customHeight="1">
      <c r="A146" s="31"/>
      <c r="B146" s="32"/>
      <c r="C146" s="184" t="s">
        <v>8</v>
      </c>
      <c r="D146" s="184" t="s">
        <v>127</v>
      </c>
      <c r="E146" s="185" t="s">
        <v>201</v>
      </c>
      <c r="F146" s="186" t="s">
        <v>202</v>
      </c>
      <c r="G146" s="187" t="s">
        <v>130</v>
      </c>
      <c r="H146" s="188">
        <v>59.47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42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131</v>
      </c>
      <c r="AT146" s="196" t="s">
        <v>127</v>
      </c>
      <c r="AU146" s="196" t="s">
        <v>87</v>
      </c>
      <c r="AY146" s="14" t="s">
        <v>125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85</v>
      </c>
      <c r="BK146" s="197">
        <f>ROUND(I146*H146,2)</f>
        <v>0</v>
      </c>
      <c r="BL146" s="14" t="s">
        <v>131</v>
      </c>
      <c r="BM146" s="196" t="s">
        <v>203</v>
      </c>
    </row>
    <row r="147" spans="1:65" s="2" customFormat="1" ht="33" customHeight="1">
      <c r="A147" s="31"/>
      <c r="B147" s="32"/>
      <c r="C147" s="184" t="s">
        <v>204</v>
      </c>
      <c r="D147" s="184" t="s">
        <v>127</v>
      </c>
      <c r="E147" s="185" t="s">
        <v>205</v>
      </c>
      <c r="F147" s="186" t="s">
        <v>206</v>
      </c>
      <c r="G147" s="187" t="s">
        <v>130</v>
      </c>
      <c r="H147" s="188">
        <v>59.47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42</v>
      </c>
      <c r="O147" s="68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131</v>
      </c>
      <c r="AT147" s="196" t="s">
        <v>127</v>
      </c>
      <c r="AU147" s="196" t="s">
        <v>87</v>
      </c>
      <c r="AY147" s="14" t="s">
        <v>125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85</v>
      </c>
      <c r="BK147" s="197">
        <f>ROUND(I147*H147,2)</f>
        <v>0</v>
      </c>
      <c r="BL147" s="14" t="s">
        <v>131</v>
      </c>
      <c r="BM147" s="196" t="s">
        <v>207</v>
      </c>
    </row>
    <row r="148" spans="1:65" s="2" customFormat="1" ht="16.5" customHeight="1">
      <c r="A148" s="31"/>
      <c r="B148" s="32"/>
      <c r="C148" s="203" t="s">
        <v>208</v>
      </c>
      <c r="D148" s="203" t="s">
        <v>209</v>
      </c>
      <c r="E148" s="204" t="s">
        <v>210</v>
      </c>
      <c r="F148" s="205" t="s">
        <v>211</v>
      </c>
      <c r="G148" s="206" t="s">
        <v>212</v>
      </c>
      <c r="H148" s="207">
        <v>4.758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42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169</v>
      </c>
      <c r="AT148" s="196" t="s">
        <v>209</v>
      </c>
      <c r="AU148" s="196" t="s">
        <v>87</v>
      </c>
      <c r="AY148" s="14" t="s">
        <v>125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85</v>
      </c>
      <c r="BK148" s="197">
        <f>ROUND(I148*H148,2)</f>
        <v>0</v>
      </c>
      <c r="BL148" s="14" t="s">
        <v>131</v>
      </c>
      <c r="BM148" s="196" t="s">
        <v>213</v>
      </c>
    </row>
    <row r="149" spans="1:47" s="2" customFormat="1" ht="28.8">
      <c r="A149" s="31"/>
      <c r="B149" s="32"/>
      <c r="C149" s="33"/>
      <c r="D149" s="198" t="s">
        <v>153</v>
      </c>
      <c r="E149" s="33"/>
      <c r="F149" s="199" t="s">
        <v>214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153</v>
      </c>
      <c r="AU149" s="14" t="s">
        <v>87</v>
      </c>
    </row>
    <row r="150" spans="1:65" s="2" customFormat="1" ht="21.75" customHeight="1">
      <c r="A150" s="31"/>
      <c r="B150" s="32"/>
      <c r="C150" s="184" t="s">
        <v>215</v>
      </c>
      <c r="D150" s="184" t="s">
        <v>127</v>
      </c>
      <c r="E150" s="185" t="s">
        <v>216</v>
      </c>
      <c r="F150" s="186" t="s">
        <v>217</v>
      </c>
      <c r="G150" s="187" t="s">
        <v>130</v>
      </c>
      <c r="H150" s="188">
        <v>3906.78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42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131</v>
      </c>
      <c r="AT150" s="196" t="s">
        <v>127</v>
      </c>
      <c r="AU150" s="196" t="s">
        <v>87</v>
      </c>
      <c r="AY150" s="14" t="s">
        <v>125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85</v>
      </c>
      <c r="BK150" s="197">
        <f>ROUND(I150*H150,2)</f>
        <v>0</v>
      </c>
      <c r="BL150" s="14" t="s">
        <v>131</v>
      </c>
      <c r="BM150" s="196" t="s">
        <v>218</v>
      </c>
    </row>
    <row r="151" spans="1:65" s="2" customFormat="1" ht="21.75" customHeight="1">
      <c r="A151" s="31"/>
      <c r="B151" s="32"/>
      <c r="C151" s="184" t="s">
        <v>219</v>
      </c>
      <c r="D151" s="184" t="s">
        <v>127</v>
      </c>
      <c r="E151" s="185" t="s">
        <v>220</v>
      </c>
      <c r="F151" s="186" t="s">
        <v>221</v>
      </c>
      <c r="G151" s="187" t="s">
        <v>130</v>
      </c>
      <c r="H151" s="188">
        <v>59.47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42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131</v>
      </c>
      <c r="AT151" s="196" t="s">
        <v>127</v>
      </c>
      <c r="AU151" s="196" t="s">
        <v>87</v>
      </c>
      <c r="AY151" s="14" t="s">
        <v>125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85</v>
      </c>
      <c r="BK151" s="197">
        <f>ROUND(I151*H151,2)</f>
        <v>0</v>
      </c>
      <c r="BL151" s="14" t="s">
        <v>131</v>
      </c>
      <c r="BM151" s="196" t="s">
        <v>222</v>
      </c>
    </row>
    <row r="152" spans="1:65" s="2" customFormat="1" ht="16.5" customHeight="1">
      <c r="A152" s="31"/>
      <c r="B152" s="32"/>
      <c r="C152" s="184" t="s">
        <v>223</v>
      </c>
      <c r="D152" s="184" t="s">
        <v>127</v>
      </c>
      <c r="E152" s="185" t="s">
        <v>224</v>
      </c>
      <c r="F152" s="186" t="s">
        <v>225</v>
      </c>
      <c r="G152" s="187" t="s">
        <v>176</v>
      </c>
      <c r="H152" s="188">
        <v>5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42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131</v>
      </c>
      <c r="AT152" s="196" t="s">
        <v>127</v>
      </c>
      <c r="AU152" s="196" t="s">
        <v>87</v>
      </c>
      <c r="AY152" s="14" t="s">
        <v>125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85</v>
      </c>
      <c r="BK152" s="197">
        <f>ROUND(I152*H152,2)</f>
        <v>0</v>
      </c>
      <c r="BL152" s="14" t="s">
        <v>131</v>
      </c>
      <c r="BM152" s="196" t="s">
        <v>226</v>
      </c>
    </row>
    <row r="153" spans="1:65" s="2" customFormat="1" ht="21.75" customHeight="1">
      <c r="A153" s="31"/>
      <c r="B153" s="32"/>
      <c r="C153" s="184" t="s">
        <v>7</v>
      </c>
      <c r="D153" s="184" t="s">
        <v>127</v>
      </c>
      <c r="E153" s="185" t="s">
        <v>227</v>
      </c>
      <c r="F153" s="186" t="s">
        <v>228</v>
      </c>
      <c r="G153" s="187" t="s">
        <v>176</v>
      </c>
      <c r="H153" s="188">
        <v>5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42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131</v>
      </c>
      <c r="AT153" s="196" t="s">
        <v>127</v>
      </c>
      <c r="AU153" s="196" t="s">
        <v>87</v>
      </c>
      <c r="AY153" s="14" t="s">
        <v>125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85</v>
      </c>
      <c r="BK153" s="197">
        <f>ROUND(I153*H153,2)</f>
        <v>0</v>
      </c>
      <c r="BL153" s="14" t="s">
        <v>131</v>
      </c>
      <c r="BM153" s="196" t="s">
        <v>229</v>
      </c>
    </row>
    <row r="154" spans="2:63" s="12" customFormat="1" ht="22.8" customHeight="1">
      <c r="B154" s="168"/>
      <c r="C154" s="169"/>
      <c r="D154" s="170" t="s">
        <v>76</v>
      </c>
      <c r="E154" s="182" t="s">
        <v>230</v>
      </c>
      <c r="F154" s="182" t="s">
        <v>231</v>
      </c>
      <c r="G154" s="169"/>
      <c r="H154" s="169"/>
      <c r="I154" s="172"/>
      <c r="J154" s="183">
        <f>BK154</f>
        <v>0</v>
      </c>
      <c r="K154" s="169"/>
      <c r="L154" s="174"/>
      <c r="M154" s="175"/>
      <c r="N154" s="176"/>
      <c r="O154" s="176"/>
      <c r="P154" s="177">
        <f>SUM(P155:P165)</f>
        <v>0</v>
      </c>
      <c r="Q154" s="176"/>
      <c r="R154" s="177">
        <f>SUM(R155:R165)</f>
        <v>411.61502010000004</v>
      </c>
      <c r="S154" s="176"/>
      <c r="T154" s="178">
        <f>SUM(T155:T165)</f>
        <v>0</v>
      </c>
      <c r="AR154" s="179" t="s">
        <v>85</v>
      </c>
      <c r="AT154" s="180" t="s">
        <v>76</v>
      </c>
      <c r="AU154" s="180" t="s">
        <v>85</v>
      </c>
      <c r="AY154" s="179" t="s">
        <v>125</v>
      </c>
      <c r="BK154" s="181">
        <f>SUM(BK155:BK165)</f>
        <v>0</v>
      </c>
    </row>
    <row r="155" spans="1:65" s="2" customFormat="1" ht="21.75" customHeight="1">
      <c r="A155" s="31"/>
      <c r="B155" s="32"/>
      <c r="C155" s="184" t="s">
        <v>232</v>
      </c>
      <c r="D155" s="184" t="s">
        <v>127</v>
      </c>
      <c r="E155" s="185" t="s">
        <v>233</v>
      </c>
      <c r="F155" s="186" t="s">
        <v>234</v>
      </c>
      <c r="G155" s="187" t="s">
        <v>130</v>
      </c>
      <c r="H155" s="188">
        <v>2633.01</v>
      </c>
      <c r="I155" s="189"/>
      <c r="J155" s="190">
        <f aca="true" t="shared" si="10" ref="J155:J162">ROUND(I155*H155,2)</f>
        <v>0</v>
      </c>
      <c r="K155" s="191"/>
      <c r="L155" s="36"/>
      <c r="M155" s="192" t="s">
        <v>1</v>
      </c>
      <c r="N155" s="193" t="s">
        <v>42</v>
      </c>
      <c r="O155" s="68"/>
      <c r="P155" s="194">
        <f aca="true" t="shared" si="11" ref="P155:P162">O155*H155</f>
        <v>0</v>
      </c>
      <c r="Q155" s="194">
        <v>0</v>
      </c>
      <c r="R155" s="194">
        <f aca="true" t="shared" si="12" ref="R155:R162">Q155*H155</f>
        <v>0</v>
      </c>
      <c r="S155" s="194">
        <v>0</v>
      </c>
      <c r="T155" s="195">
        <f aca="true" t="shared" si="13" ref="T155:T162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131</v>
      </c>
      <c r="AT155" s="196" t="s">
        <v>127</v>
      </c>
      <c r="AU155" s="196" t="s">
        <v>87</v>
      </c>
      <c r="AY155" s="14" t="s">
        <v>125</v>
      </c>
      <c r="BE155" s="197">
        <f aca="true" t="shared" si="14" ref="BE155:BE162">IF(N155="základní",J155,0)</f>
        <v>0</v>
      </c>
      <c r="BF155" s="197">
        <f aca="true" t="shared" si="15" ref="BF155:BF162">IF(N155="snížená",J155,0)</f>
        <v>0</v>
      </c>
      <c r="BG155" s="197">
        <f aca="true" t="shared" si="16" ref="BG155:BG162">IF(N155="zákl. přenesená",J155,0)</f>
        <v>0</v>
      </c>
      <c r="BH155" s="197">
        <f aca="true" t="shared" si="17" ref="BH155:BH162">IF(N155="sníž. přenesená",J155,0)</f>
        <v>0</v>
      </c>
      <c r="BI155" s="197">
        <f aca="true" t="shared" si="18" ref="BI155:BI162">IF(N155="nulová",J155,0)</f>
        <v>0</v>
      </c>
      <c r="BJ155" s="14" t="s">
        <v>85</v>
      </c>
      <c r="BK155" s="197">
        <f aca="true" t="shared" si="19" ref="BK155:BK162">ROUND(I155*H155,2)</f>
        <v>0</v>
      </c>
      <c r="BL155" s="14" t="s">
        <v>131</v>
      </c>
      <c r="BM155" s="196" t="s">
        <v>235</v>
      </c>
    </row>
    <row r="156" spans="1:65" s="2" customFormat="1" ht="33" customHeight="1">
      <c r="A156" s="31"/>
      <c r="B156" s="32"/>
      <c r="C156" s="184" t="s">
        <v>236</v>
      </c>
      <c r="D156" s="184" t="s">
        <v>127</v>
      </c>
      <c r="E156" s="185" t="s">
        <v>237</v>
      </c>
      <c r="F156" s="186" t="s">
        <v>238</v>
      </c>
      <c r="G156" s="187" t="s">
        <v>130</v>
      </c>
      <c r="H156" s="188">
        <v>1273.77</v>
      </c>
      <c r="I156" s="189"/>
      <c r="J156" s="190">
        <f t="shared" si="10"/>
        <v>0</v>
      </c>
      <c r="K156" s="191"/>
      <c r="L156" s="36"/>
      <c r="M156" s="192" t="s">
        <v>1</v>
      </c>
      <c r="N156" s="193" t="s">
        <v>42</v>
      </c>
      <c r="O156" s="68"/>
      <c r="P156" s="194">
        <f t="shared" si="11"/>
        <v>0</v>
      </c>
      <c r="Q156" s="194">
        <v>0</v>
      </c>
      <c r="R156" s="194">
        <f t="shared" si="12"/>
        <v>0</v>
      </c>
      <c r="S156" s="194">
        <v>0</v>
      </c>
      <c r="T156" s="195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6" t="s">
        <v>131</v>
      </c>
      <c r="AT156" s="196" t="s">
        <v>127</v>
      </c>
      <c r="AU156" s="196" t="s">
        <v>87</v>
      </c>
      <c r="AY156" s="14" t="s">
        <v>125</v>
      </c>
      <c r="BE156" s="197">
        <f t="shared" si="14"/>
        <v>0</v>
      </c>
      <c r="BF156" s="197">
        <f t="shared" si="15"/>
        <v>0</v>
      </c>
      <c r="BG156" s="197">
        <f t="shared" si="16"/>
        <v>0</v>
      </c>
      <c r="BH156" s="197">
        <f t="shared" si="17"/>
        <v>0</v>
      </c>
      <c r="BI156" s="197">
        <f t="shared" si="18"/>
        <v>0</v>
      </c>
      <c r="BJ156" s="14" t="s">
        <v>85</v>
      </c>
      <c r="BK156" s="197">
        <f t="shared" si="19"/>
        <v>0</v>
      </c>
      <c r="BL156" s="14" t="s">
        <v>131</v>
      </c>
      <c r="BM156" s="196" t="s">
        <v>239</v>
      </c>
    </row>
    <row r="157" spans="1:65" s="2" customFormat="1" ht="16.5" customHeight="1">
      <c r="A157" s="31"/>
      <c r="B157" s="32"/>
      <c r="C157" s="184" t="s">
        <v>240</v>
      </c>
      <c r="D157" s="184" t="s">
        <v>127</v>
      </c>
      <c r="E157" s="185" t="s">
        <v>241</v>
      </c>
      <c r="F157" s="186" t="s">
        <v>242</v>
      </c>
      <c r="G157" s="187" t="s">
        <v>130</v>
      </c>
      <c r="H157" s="188">
        <v>2633.01</v>
      </c>
      <c r="I157" s="189"/>
      <c r="J157" s="190">
        <f t="shared" si="10"/>
        <v>0</v>
      </c>
      <c r="K157" s="191"/>
      <c r="L157" s="36"/>
      <c r="M157" s="192" t="s">
        <v>1</v>
      </c>
      <c r="N157" s="193" t="s">
        <v>42</v>
      </c>
      <c r="O157" s="68"/>
      <c r="P157" s="194">
        <f t="shared" si="11"/>
        <v>0</v>
      </c>
      <c r="Q157" s="194">
        <v>0</v>
      </c>
      <c r="R157" s="194">
        <f t="shared" si="12"/>
        <v>0</v>
      </c>
      <c r="S157" s="194">
        <v>0</v>
      </c>
      <c r="T157" s="195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131</v>
      </c>
      <c r="AT157" s="196" t="s">
        <v>127</v>
      </c>
      <c r="AU157" s="196" t="s">
        <v>87</v>
      </c>
      <c r="AY157" s="14" t="s">
        <v>125</v>
      </c>
      <c r="BE157" s="197">
        <f t="shared" si="14"/>
        <v>0</v>
      </c>
      <c r="BF157" s="197">
        <f t="shared" si="15"/>
        <v>0</v>
      </c>
      <c r="BG157" s="197">
        <f t="shared" si="16"/>
        <v>0</v>
      </c>
      <c r="BH157" s="197">
        <f t="shared" si="17"/>
        <v>0</v>
      </c>
      <c r="BI157" s="197">
        <f t="shared" si="18"/>
        <v>0</v>
      </c>
      <c r="BJ157" s="14" t="s">
        <v>85</v>
      </c>
      <c r="BK157" s="197">
        <f t="shared" si="19"/>
        <v>0</v>
      </c>
      <c r="BL157" s="14" t="s">
        <v>131</v>
      </c>
      <c r="BM157" s="196" t="s">
        <v>243</v>
      </c>
    </row>
    <row r="158" spans="1:65" s="2" customFormat="1" ht="44.25" customHeight="1">
      <c r="A158" s="31"/>
      <c r="B158" s="32"/>
      <c r="C158" s="184" t="s">
        <v>244</v>
      </c>
      <c r="D158" s="184" t="s">
        <v>127</v>
      </c>
      <c r="E158" s="185" t="s">
        <v>245</v>
      </c>
      <c r="F158" s="186" t="s">
        <v>246</v>
      </c>
      <c r="G158" s="187" t="s">
        <v>130</v>
      </c>
      <c r="H158" s="188">
        <v>302.77</v>
      </c>
      <c r="I158" s="189"/>
      <c r="J158" s="190">
        <f t="shared" si="10"/>
        <v>0</v>
      </c>
      <c r="K158" s="191"/>
      <c r="L158" s="36"/>
      <c r="M158" s="192" t="s">
        <v>1</v>
      </c>
      <c r="N158" s="193" t="s">
        <v>42</v>
      </c>
      <c r="O158" s="68"/>
      <c r="P158" s="194">
        <f t="shared" si="11"/>
        <v>0</v>
      </c>
      <c r="Q158" s="194">
        <v>0</v>
      </c>
      <c r="R158" s="194">
        <f t="shared" si="12"/>
        <v>0</v>
      </c>
      <c r="S158" s="194">
        <v>0</v>
      </c>
      <c r="T158" s="195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6" t="s">
        <v>131</v>
      </c>
      <c r="AT158" s="196" t="s">
        <v>127</v>
      </c>
      <c r="AU158" s="196" t="s">
        <v>87</v>
      </c>
      <c r="AY158" s="14" t="s">
        <v>125</v>
      </c>
      <c r="BE158" s="197">
        <f t="shared" si="14"/>
        <v>0</v>
      </c>
      <c r="BF158" s="197">
        <f t="shared" si="15"/>
        <v>0</v>
      </c>
      <c r="BG158" s="197">
        <f t="shared" si="16"/>
        <v>0</v>
      </c>
      <c r="BH158" s="197">
        <f t="shared" si="17"/>
        <v>0</v>
      </c>
      <c r="BI158" s="197">
        <f t="shared" si="18"/>
        <v>0</v>
      </c>
      <c r="BJ158" s="14" t="s">
        <v>85</v>
      </c>
      <c r="BK158" s="197">
        <f t="shared" si="19"/>
        <v>0</v>
      </c>
      <c r="BL158" s="14" t="s">
        <v>131</v>
      </c>
      <c r="BM158" s="196" t="s">
        <v>247</v>
      </c>
    </row>
    <row r="159" spans="1:65" s="2" customFormat="1" ht="21.75" customHeight="1">
      <c r="A159" s="31"/>
      <c r="B159" s="32"/>
      <c r="C159" s="184" t="s">
        <v>248</v>
      </c>
      <c r="D159" s="184" t="s">
        <v>127</v>
      </c>
      <c r="E159" s="185" t="s">
        <v>249</v>
      </c>
      <c r="F159" s="186" t="s">
        <v>250</v>
      </c>
      <c r="G159" s="187" t="s">
        <v>130</v>
      </c>
      <c r="H159" s="188">
        <v>676.86</v>
      </c>
      <c r="I159" s="189"/>
      <c r="J159" s="190">
        <f t="shared" si="10"/>
        <v>0</v>
      </c>
      <c r="K159" s="191"/>
      <c r="L159" s="36"/>
      <c r="M159" s="192" t="s">
        <v>1</v>
      </c>
      <c r="N159" s="193" t="s">
        <v>42</v>
      </c>
      <c r="O159" s="68"/>
      <c r="P159" s="194">
        <f t="shared" si="11"/>
        <v>0</v>
      </c>
      <c r="Q159" s="194">
        <v>0.1837</v>
      </c>
      <c r="R159" s="194">
        <f t="shared" si="12"/>
        <v>124.33918200000001</v>
      </c>
      <c r="S159" s="194">
        <v>0</v>
      </c>
      <c r="T159" s="195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131</v>
      </c>
      <c r="AT159" s="196" t="s">
        <v>127</v>
      </c>
      <c r="AU159" s="196" t="s">
        <v>87</v>
      </c>
      <c r="AY159" s="14" t="s">
        <v>125</v>
      </c>
      <c r="BE159" s="197">
        <f t="shared" si="14"/>
        <v>0</v>
      </c>
      <c r="BF159" s="197">
        <f t="shared" si="15"/>
        <v>0</v>
      </c>
      <c r="BG159" s="197">
        <f t="shared" si="16"/>
        <v>0</v>
      </c>
      <c r="BH159" s="197">
        <f t="shared" si="17"/>
        <v>0</v>
      </c>
      <c r="BI159" s="197">
        <f t="shared" si="18"/>
        <v>0</v>
      </c>
      <c r="BJ159" s="14" t="s">
        <v>85</v>
      </c>
      <c r="BK159" s="197">
        <f t="shared" si="19"/>
        <v>0</v>
      </c>
      <c r="BL159" s="14" t="s">
        <v>131</v>
      </c>
      <c r="BM159" s="196" t="s">
        <v>251</v>
      </c>
    </row>
    <row r="160" spans="1:65" s="2" customFormat="1" ht="16.5" customHeight="1">
      <c r="A160" s="31"/>
      <c r="B160" s="32"/>
      <c r="C160" s="203" t="s">
        <v>252</v>
      </c>
      <c r="D160" s="203" t="s">
        <v>209</v>
      </c>
      <c r="E160" s="204" t="s">
        <v>253</v>
      </c>
      <c r="F160" s="205" t="s">
        <v>254</v>
      </c>
      <c r="G160" s="206" t="s">
        <v>130</v>
      </c>
      <c r="H160" s="207">
        <v>34.523</v>
      </c>
      <c r="I160" s="208"/>
      <c r="J160" s="209">
        <f t="shared" si="10"/>
        <v>0</v>
      </c>
      <c r="K160" s="210"/>
      <c r="L160" s="211"/>
      <c r="M160" s="212" t="s">
        <v>1</v>
      </c>
      <c r="N160" s="213" t="s">
        <v>42</v>
      </c>
      <c r="O160" s="68"/>
      <c r="P160" s="194">
        <f t="shared" si="11"/>
        <v>0</v>
      </c>
      <c r="Q160" s="194">
        <v>0.417</v>
      </c>
      <c r="R160" s="194">
        <f t="shared" si="12"/>
        <v>14.396091</v>
      </c>
      <c r="S160" s="194">
        <v>0</v>
      </c>
      <c r="T160" s="195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169</v>
      </c>
      <c r="AT160" s="196" t="s">
        <v>209</v>
      </c>
      <c r="AU160" s="196" t="s">
        <v>87</v>
      </c>
      <c r="AY160" s="14" t="s">
        <v>125</v>
      </c>
      <c r="BE160" s="197">
        <f t="shared" si="14"/>
        <v>0</v>
      </c>
      <c r="BF160" s="197">
        <f t="shared" si="15"/>
        <v>0</v>
      </c>
      <c r="BG160" s="197">
        <f t="shared" si="16"/>
        <v>0</v>
      </c>
      <c r="BH160" s="197">
        <f t="shared" si="17"/>
        <v>0</v>
      </c>
      <c r="BI160" s="197">
        <f t="shared" si="18"/>
        <v>0</v>
      </c>
      <c r="BJ160" s="14" t="s">
        <v>85</v>
      </c>
      <c r="BK160" s="197">
        <f t="shared" si="19"/>
        <v>0</v>
      </c>
      <c r="BL160" s="14" t="s">
        <v>131</v>
      </c>
      <c r="BM160" s="196" t="s">
        <v>255</v>
      </c>
    </row>
    <row r="161" spans="1:65" s="2" customFormat="1" ht="55.5" customHeight="1">
      <c r="A161" s="31"/>
      <c r="B161" s="32"/>
      <c r="C161" s="184" t="s">
        <v>256</v>
      </c>
      <c r="D161" s="184" t="s">
        <v>127</v>
      </c>
      <c r="E161" s="185" t="s">
        <v>257</v>
      </c>
      <c r="F161" s="186" t="s">
        <v>258</v>
      </c>
      <c r="G161" s="187" t="s">
        <v>130</v>
      </c>
      <c r="H161" s="188">
        <v>2291.57</v>
      </c>
      <c r="I161" s="189"/>
      <c r="J161" s="190">
        <f t="shared" si="10"/>
        <v>0</v>
      </c>
      <c r="K161" s="191"/>
      <c r="L161" s="36"/>
      <c r="M161" s="192" t="s">
        <v>1</v>
      </c>
      <c r="N161" s="193" t="s">
        <v>42</v>
      </c>
      <c r="O161" s="68"/>
      <c r="P161" s="194">
        <f t="shared" si="11"/>
        <v>0</v>
      </c>
      <c r="Q161" s="194">
        <v>0</v>
      </c>
      <c r="R161" s="194">
        <f t="shared" si="12"/>
        <v>0</v>
      </c>
      <c r="S161" s="194">
        <v>0</v>
      </c>
      <c r="T161" s="195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131</v>
      </c>
      <c r="AT161" s="196" t="s">
        <v>127</v>
      </c>
      <c r="AU161" s="196" t="s">
        <v>87</v>
      </c>
      <c r="AY161" s="14" t="s">
        <v>125</v>
      </c>
      <c r="BE161" s="197">
        <f t="shared" si="14"/>
        <v>0</v>
      </c>
      <c r="BF161" s="197">
        <f t="shared" si="15"/>
        <v>0</v>
      </c>
      <c r="BG161" s="197">
        <f t="shared" si="16"/>
        <v>0</v>
      </c>
      <c r="BH161" s="197">
        <f t="shared" si="17"/>
        <v>0</v>
      </c>
      <c r="BI161" s="197">
        <f t="shared" si="18"/>
        <v>0</v>
      </c>
      <c r="BJ161" s="14" t="s">
        <v>85</v>
      </c>
      <c r="BK161" s="197">
        <f t="shared" si="19"/>
        <v>0</v>
      </c>
      <c r="BL161" s="14" t="s">
        <v>131</v>
      </c>
      <c r="BM161" s="196" t="s">
        <v>259</v>
      </c>
    </row>
    <row r="162" spans="1:65" s="2" customFormat="1" ht="16.5" customHeight="1">
      <c r="A162" s="31"/>
      <c r="B162" s="32"/>
      <c r="C162" s="203" t="s">
        <v>260</v>
      </c>
      <c r="D162" s="203" t="s">
        <v>209</v>
      </c>
      <c r="E162" s="204" t="s">
        <v>261</v>
      </c>
      <c r="F162" s="205" t="s">
        <v>262</v>
      </c>
      <c r="G162" s="206" t="s">
        <v>130</v>
      </c>
      <c r="H162" s="207">
        <v>1145.785</v>
      </c>
      <c r="I162" s="208"/>
      <c r="J162" s="209">
        <f t="shared" si="10"/>
        <v>0</v>
      </c>
      <c r="K162" s="210"/>
      <c r="L162" s="211"/>
      <c r="M162" s="212" t="s">
        <v>1</v>
      </c>
      <c r="N162" s="213" t="s">
        <v>42</v>
      </c>
      <c r="O162" s="68"/>
      <c r="P162" s="194">
        <f t="shared" si="11"/>
        <v>0</v>
      </c>
      <c r="Q162" s="194">
        <v>0</v>
      </c>
      <c r="R162" s="194">
        <f t="shared" si="12"/>
        <v>0</v>
      </c>
      <c r="S162" s="194">
        <v>0</v>
      </c>
      <c r="T162" s="195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169</v>
      </c>
      <c r="AT162" s="196" t="s">
        <v>209</v>
      </c>
      <c r="AU162" s="196" t="s">
        <v>87</v>
      </c>
      <c r="AY162" s="14" t="s">
        <v>125</v>
      </c>
      <c r="BE162" s="197">
        <f t="shared" si="14"/>
        <v>0</v>
      </c>
      <c r="BF162" s="197">
        <f t="shared" si="15"/>
        <v>0</v>
      </c>
      <c r="BG162" s="197">
        <f t="shared" si="16"/>
        <v>0</v>
      </c>
      <c r="BH162" s="197">
        <f t="shared" si="17"/>
        <v>0</v>
      </c>
      <c r="BI162" s="197">
        <f t="shared" si="18"/>
        <v>0</v>
      </c>
      <c r="BJ162" s="14" t="s">
        <v>85</v>
      </c>
      <c r="BK162" s="197">
        <f t="shared" si="19"/>
        <v>0</v>
      </c>
      <c r="BL162" s="14" t="s">
        <v>131</v>
      </c>
      <c r="BM162" s="196" t="s">
        <v>263</v>
      </c>
    </row>
    <row r="163" spans="1:47" s="2" customFormat="1" ht="28.8">
      <c r="A163" s="31"/>
      <c r="B163" s="32"/>
      <c r="C163" s="33"/>
      <c r="D163" s="198" t="s">
        <v>153</v>
      </c>
      <c r="E163" s="33"/>
      <c r="F163" s="199" t="s">
        <v>264</v>
      </c>
      <c r="G163" s="33"/>
      <c r="H163" s="33"/>
      <c r="I163" s="200"/>
      <c r="J163" s="33"/>
      <c r="K163" s="33"/>
      <c r="L163" s="36"/>
      <c r="M163" s="201"/>
      <c r="N163" s="202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153</v>
      </c>
      <c r="AU163" s="14" t="s">
        <v>87</v>
      </c>
    </row>
    <row r="164" spans="1:65" s="2" customFormat="1" ht="21.75" customHeight="1">
      <c r="A164" s="31"/>
      <c r="B164" s="32"/>
      <c r="C164" s="184" t="s">
        <v>265</v>
      </c>
      <c r="D164" s="184" t="s">
        <v>127</v>
      </c>
      <c r="E164" s="185" t="s">
        <v>266</v>
      </c>
      <c r="F164" s="186" t="s">
        <v>267</v>
      </c>
      <c r="G164" s="187" t="s">
        <v>130</v>
      </c>
      <c r="H164" s="188">
        <v>1273.77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42</v>
      </c>
      <c r="O164" s="68"/>
      <c r="P164" s="194">
        <f>O164*H164</f>
        <v>0</v>
      </c>
      <c r="Q164" s="194">
        <v>0.16703</v>
      </c>
      <c r="R164" s="194">
        <f>Q164*H164</f>
        <v>212.75780310000002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131</v>
      </c>
      <c r="AT164" s="196" t="s">
        <v>127</v>
      </c>
      <c r="AU164" s="196" t="s">
        <v>87</v>
      </c>
      <c r="AY164" s="14" t="s">
        <v>125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85</v>
      </c>
      <c r="BK164" s="197">
        <f>ROUND(I164*H164,2)</f>
        <v>0</v>
      </c>
      <c r="BL164" s="14" t="s">
        <v>131</v>
      </c>
      <c r="BM164" s="196" t="s">
        <v>268</v>
      </c>
    </row>
    <row r="165" spans="1:65" s="2" customFormat="1" ht="16.5" customHeight="1">
      <c r="A165" s="31"/>
      <c r="B165" s="32"/>
      <c r="C165" s="203" t="s">
        <v>269</v>
      </c>
      <c r="D165" s="203" t="s">
        <v>209</v>
      </c>
      <c r="E165" s="204" t="s">
        <v>270</v>
      </c>
      <c r="F165" s="205" t="s">
        <v>271</v>
      </c>
      <c r="G165" s="206" t="s">
        <v>130</v>
      </c>
      <c r="H165" s="207">
        <v>509.508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42</v>
      </c>
      <c r="O165" s="68"/>
      <c r="P165" s="194">
        <f>O165*H165</f>
        <v>0</v>
      </c>
      <c r="Q165" s="194">
        <v>0.118</v>
      </c>
      <c r="R165" s="194">
        <f>Q165*H165</f>
        <v>60.12194399999999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169</v>
      </c>
      <c r="AT165" s="196" t="s">
        <v>209</v>
      </c>
      <c r="AU165" s="196" t="s">
        <v>87</v>
      </c>
      <c r="AY165" s="14" t="s">
        <v>125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85</v>
      </c>
      <c r="BK165" s="197">
        <f>ROUND(I165*H165,2)</f>
        <v>0</v>
      </c>
      <c r="BL165" s="14" t="s">
        <v>131</v>
      </c>
      <c r="BM165" s="196" t="s">
        <v>272</v>
      </c>
    </row>
    <row r="166" spans="2:63" s="12" customFormat="1" ht="22.8" customHeight="1">
      <c r="B166" s="168"/>
      <c r="C166" s="169"/>
      <c r="D166" s="170" t="s">
        <v>76</v>
      </c>
      <c r="E166" s="182" t="s">
        <v>169</v>
      </c>
      <c r="F166" s="182" t="s">
        <v>273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SUM(P167:P170)</f>
        <v>0</v>
      </c>
      <c r="Q166" s="176"/>
      <c r="R166" s="177">
        <f>SUM(R167:R170)</f>
        <v>21.760399999999997</v>
      </c>
      <c r="S166" s="176"/>
      <c r="T166" s="178">
        <f>SUM(T167:T170)</f>
        <v>0</v>
      </c>
      <c r="AR166" s="179" t="s">
        <v>85</v>
      </c>
      <c r="AT166" s="180" t="s">
        <v>76</v>
      </c>
      <c r="AU166" s="180" t="s">
        <v>85</v>
      </c>
      <c r="AY166" s="179" t="s">
        <v>125</v>
      </c>
      <c r="BK166" s="181">
        <f>SUM(BK167:BK170)</f>
        <v>0</v>
      </c>
    </row>
    <row r="167" spans="1:65" s="2" customFormat="1" ht="21.75" customHeight="1">
      <c r="A167" s="31"/>
      <c r="B167" s="32"/>
      <c r="C167" s="184" t="s">
        <v>274</v>
      </c>
      <c r="D167" s="184" t="s">
        <v>127</v>
      </c>
      <c r="E167" s="185" t="s">
        <v>275</v>
      </c>
      <c r="F167" s="186" t="s">
        <v>276</v>
      </c>
      <c r="G167" s="187" t="s">
        <v>277</v>
      </c>
      <c r="H167" s="188">
        <v>16</v>
      </c>
      <c r="I167" s="189"/>
      <c r="J167" s="190">
        <f>ROUND(I167*H167,2)</f>
        <v>0</v>
      </c>
      <c r="K167" s="191"/>
      <c r="L167" s="36"/>
      <c r="M167" s="192" t="s">
        <v>1</v>
      </c>
      <c r="N167" s="193" t="s">
        <v>42</v>
      </c>
      <c r="O167" s="68"/>
      <c r="P167" s="194">
        <f>O167*H167</f>
        <v>0</v>
      </c>
      <c r="Q167" s="194">
        <v>0.42368</v>
      </c>
      <c r="R167" s="194">
        <f>Q167*H167</f>
        <v>6.77888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131</v>
      </c>
      <c r="AT167" s="196" t="s">
        <v>127</v>
      </c>
      <c r="AU167" s="196" t="s">
        <v>87</v>
      </c>
      <c r="AY167" s="14" t="s">
        <v>125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85</v>
      </c>
      <c r="BK167" s="197">
        <f>ROUND(I167*H167,2)</f>
        <v>0</v>
      </c>
      <c r="BL167" s="14" t="s">
        <v>131</v>
      </c>
      <c r="BM167" s="196" t="s">
        <v>278</v>
      </c>
    </row>
    <row r="168" spans="1:65" s="2" customFormat="1" ht="21.75" customHeight="1">
      <c r="A168" s="31"/>
      <c r="B168" s="32"/>
      <c r="C168" s="184" t="s">
        <v>279</v>
      </c>
      <c r="D168" s="184" t="s">
        <v>127</v>
      </c>
      <c r="E168" s="185" t="s">
        <v>280</v>
      </c>
      <c r="F168" s="186" t="s">
        <v>281</v>
      </c>
      <c r="G168" s="187" t="s">
        <v>277</v>
      </c>
      <c r="H168" s="188">
        <v>10</v>
      </c>
      <c r="I168" s="189"/>
      <c r="J168" s="190">
        <f>ROUND(I168*H168,2)</f>
        <v>0</v>
      </c>
      <c r="K168" s="191"/>
      <c r="L168" s="36"/>
      <c r="M168" s="192" t="s">
        <v>1</v>
      </c>
      <c r="N168" s="193" t="s">
        <v>42</v>
      </c>
      <c r="O168" s="68"/>
      <c r="P168" s="194">
        <f>O168*H168</f>
        <v>0</v>
      </c>
      <c r="Q168" s="194">
        <v>0.4208</v>
      </c>
      <c r="R168" s="194">
        <f>Q168*H168</f>
        <v>4.208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131</v>
      </c>
      <c r="AT168" s="196" t="s">
        <v>127</v>
      </c>
      <c r="AU168" s="196" t="s">
        <v>87</v>
      </c>
      <c r="AY168" s="14" t="s">
        <v>125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85</v>
      </c>
      <c r="BK168" s="197">
        <f>ROUND(I168*H168,2)</f>
        <v>0</v>
      </c>
      <c r="BL168" s="14" t="s">
        <v>131</v>
      </c>
      <c r="BM168" s="196" t="s">
        <v>282</v>
      </c>
    </row>
    <row r="169" spans="1:65" s="2" customFormat="1" ht="33" customHeight="1">
      <c r="A169" s="31"/>
      <c r="B169" s="32"/>
      <c r="C169" s="184" t="s">
        <v>283</v>
      </c>
      <c r="D169" s="184" t="s">
        <v>127</v>
      </c>
      <c r="E169" s="185" t="s">
        <v>284</v>
      </c>
      <c r="F169" s="186" t="s">
        <v>285</v>
      </c>
      <c r="G169" s="187" t="s">
        <v>277</v>
      </c>
      <c r="H169" s="188">
        <v>4</v>
      </c>
      <c r="I169" s="189"/>
      <c r="J169" s="190">
        <f>ROUND(I169*H169,2)</f>
        <v>0</v>
      </c>
      <c r="K169" s="191"/>
      <c r="L169" s="36"/>
      <c r="M169" s="192" t="s">
        <v>1</v>
      </c>
      <c r="N169" s="193" t="s">
        <v>42</v>
      </c>
      <c r="O169" s="68"/>
      <c r="P169" s="194">
        <f>O169*H169</f>
        <v>0</v>
      </c>
      <c r="Q169" s="194">
        <v>0.31108</v>
      </c>
      <c r="R169" s="194">
        <f>Q169*H169</f>
        <v>1.24432</v>
      </c>
      <c r="S169" s="194">
        <v>0</v>
      </c>
      <c r="T169" s="19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131</v>
      </c>
      <c r="AT169" s="196" t="s">
        <v>127</v>
      </c>
      <c r="AU169" s="196" t="s">
        <v>87</v>
      </c>
      <c r="AY169" s="14" t="s">
        <v>125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4" t="s">
        <v>85</v>
      </c>
      <c r="BK169" s="197">
        <f>ROUND(I169*H169,2)</f>
        <v>0</v>
      </c>
      <c r="BL169" s="14" t="s">
        <v>131</v>
      </c>
      <c r="BM169" s="196" t="s">
        <v>286</v>
      </c>
    </row>
    <row r="170" spans="1:65" s="2" customFormat="1" ht="33" customHeight="1">
      <c r="A170" s="31"/>
      <c r="B170" s="32"/>
      <c r="C170" s="184" t="s">
        <v>287</v>
      </c>
      <c r="D170" s="184" t="s">
        <v>127</v>
      </c>
      <c r="E170" s="185" t="s">
        <v>288</v>
      </c>
      <c r="F170" s="186" t="s">
        <v>289</v>
      </c>
      <c r="G170" s="187" t="s">
        <v>277</v>
      </c>
      <c r="H170" s="188">
        <v>36</v>
      </c>
      <c r="I170" s="189"/>
      <c r="J170" s="190">
        <f>ROUND(I170*H170,2)</f>
        <v>0</v>
      </c>
      <c r="K170" s="191"/>
      <c r="L170" s="36"/>
      <c r="M170" s="192" t="s">
        <v>1</v>
      </c>
      <c r="N170" s="193" t="s">
        <v>42</v>
      </c>
      <c r="O170" s="68"/>
      <c r="P170" s="194">
        <f>O170*H170</f>
        <v>0</v>
      </c>
      <c r="Q170" s="194">
        <v>0.2647</v>
      </c>
      <c r="R170" s="194">
        <f>Q170*H170</f>
        <v>9.5292</v>
      </c>
      <c r="S170" s="194">
        <v>0</v>
      </c>
      <c r="T170" s="19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131</v>
      </c>
      <c r="AT170" s="196" t="s">
        <v>127</v>
      </c>
      <c r="AU170" s="196" t="s">
        <v>87</v>
      </c>
      <c r="AY170" s="14" t="s">
        <v>125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4" t="s">
        <v>85</v>
      </c>
      <c r="BK170" s="197">
        <f>ROUND(I170*H170,2)</f>
        <v>0</v>
      </c>
      <c r="BL170" s="14" t="s">
        <v>131</v>
      </c>
      <c r="BM170" s="196" t="s">
        <v>290</v>
      </c>
    </row>
    <row r="171" spans="2:63" s="12" customFormat="1" ht="22.8" customHeight="1">
      <c r="B171" s="168"/>
      <c r="C171" s="169"/>
      <c r="D171" s="170" t="s">
        <v>76</v>
      </c>
      <c r="E171" s="182" t="s">
        <v>173</v>
      </c>
      <c r="F171" s="182" t="s">
        <v>291</v>
      </c>
      <c r="G171" s="169"/>
      <c r="H171" s="169"/>
      <c r="I171" s="172"/>
      <c r="J171" s="183">
        <f>BK171</f>
        <v>0</v>
      </c>
      <c r="K171" s="169"/>
      <c r="L171" s="174"/>
      <c r="M171" s="175"/>
      <c r="N171" s="176"/>
      <c r="O171" s="176"/>
      <c r="P171" s="177">
        <f>SUM(P172:P185)</f>
        <v>0</v>
      </c>
      <c r="Q171" s="176"/>
      <c r="R171" s="177">
        <f>SUM(R172:R185)</f>
        <v>19.434528600000004</v>
      </c>
      <c r="S171" s="176"/>
      <c r="T171" s="178">
        <f>SUM(T172:T185)</f>
        <v>0</v>
      </c>
      <c r="AR171" s="179" t="s">
        <v>85</v>
      </c>
      <c r="AT171" s="180" t="s">
        <v>76</v>
      </c>
      <c r="AU171" s="180" t="s">
        <v>85</v>
      </c>
      <c r="AY171" s="179" t="s">
        <v>125</v>
      </c>
      <c r="BK171" s="181">
        <f>SUM(BK172:BK185)</f>
        <v>0</v>
      </c>
    </row>
    <row r="172" spans="1:65" s="2" customFormat="1" ht="21.75" customHeight="1">
      <c r="A172" s="31"/>
      <c r="B172" s="32"/>
      <c r="C172" s="184" t="s">
        <v>292</v>
      </c>
      <c r="D172" s="184" t="s">
        <v>127</v>
      </c>
      <c r="E172" s="185" t="s">
        <v>293</v>
      </c>
      <c r="F172" s="186" t="s">
        <v>294</v>
      </c>
      <c r="G172" s="187" t="s">
        <v>167</v>
      </c>
      <c r="H172" s="188">
        <v>238.15</v>
      </c>
      <c r="I172" s="189"/>
      <c r="J172" s="190">
        <f>ROUND(I172*H172,2)</f>
        <v>0</v>
      </c>
      <c r="K172" s="191"/>
      <c r="L172" s="36"/>
      <c r="M172" s="192" t="s">
        <v>1</v>
      </c>
      <c r="N172" s="193" t="s">
        <v>42</v>
      </c>
      <c r="O172" s="68"/>
      <c r="P172" s="194">
        <f>O172*H172</f>
        <v>0</v>
      </c>
      <c r="Q172" s="194">
        <v>0.0719</v>
      </c>
      <c r="R172" s="194">
        <f>Q172*H172</f>
        <v>17.122985000000003</v>
      </c>
      <c r="S172" s="194">
        <v>0</v>
      </c>
      <c r="T172" s="19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131</v>
      </c>
      <c r="AT172" s="196" t="s">
        <v>127</v>
      </c>
      <c r="AU172" s="196" t="s">
        <v>87</v>
      </c>
      <c r="AY172" s="14" t="s">
        <v>125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4" t="s">
        <v>85</v>
      </c>
      <c r="BK172" s="197">
        <f>ROUND(I172*H172,2)</f>
        <v>0</v>
      </c>
      <c r="BL172" s="14" t="s">
        <v>131</v>
      </c>
      <c r="BM172" s="196" t="s">
        <v>295</v>
      </c>
    </row>
    <row r="173" spans="1:65" s="2" customFormat="1" ht="44.25" customHeight="1">
      <c r="A173" s="31"/>
      <c r="B173" s="32"/>
      <c r="C173" s="184" t="s">
        <v>296</v>
      </c>
      <c r="D173" s="184" t="s">
        <v>127</v>
      </c>
      <c r="E173" s="185" t="s">
        <v>297</v>
      </c>
      <c r="F173" s="186" t="s">
        <v>298</v>
      </c>
      <c r="G173" s="187" t="s">
        <v>167</v>
      </c>
      <c r="H173" s="188">
        <v>913.57</v>
      </c>
      <c r="I173" s="189"/>
      <c r="J173" s="190">
        <f>ROUND(I173*H173,2)</f>
        <v>0</v>
      </c>
      <c r="K173" s="191"/>
      <c r="L173" s="36"/>
      <c r="M173" s="192" t="s">
        <v>1</v>
      </c>
      <c r="N173" s="193" t="s">
        <v>42</v>
      </c>
      <c r="O173" s="68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131</v>
      </c>
      <c r="AT173" s="196" t="s">
        <v>127</v>
      </c>
      <c r="AU173" s="196" t="s">
        <v>87</v>
      </c>
      <c r="AY173" s="14" t="s">
        <v>125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4" t="s">
        <v>85</v>
      </c>
      <c r="BK173" s="197">
        <f>ROUND(I173*H173,2)</f>
        <v>0</v>
      </c>
      <c r="BL173" s="14" t="s">
        <v>131</v>
      </c>
      <c r="BM173" s="196" t="s">
        <v>299</v>
      </c>
    </row>
    <row r="174" spans="1:47" s="2" customFormat="1" ht="28.8">
      <c r="A174" s="31"/>
      <c r="B174" s="32"/>
      <c r="C174" s="33"/>
      <c r="D174" s="198" t="s">
        <v>153</v>
      </c>
      <c r="E174" s="33"/>
      <c r="F174" s="199" t="s">
        <v>300</v>
      </c>
      <c r="G174" s="33"/>
      <c r="H174" s="33"/>
      <c r="I174" s="200"/>
      <c r="J174" s="33"/>
      <c r="K174" s="33"/>
      <c r="L174" s="36"/>
      <c r="M174" s="201"/>
      <c r="N174" s="202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4" t="s">
        <v>153</v>
      </c>
      <c r="AU174" s="14" t="s">
        <v>87</v>
      </c>
    </row>
    <row r="175" spans="1:65" s="2" customFormat="1" ht="21.75" customHeight="1">
      <c r="A175" s="31"/>
      <c r="B175" s="32"/>
      <c r="C175" s="203" t="s">
        <v>301</v>
      </c>
      <c r="D175" s="203" t="s">
        <v>209</v>
      </c>
      <c r="E175" s="204" t="s">
        <v>302</v>
      </c>
      <c r="F175" s="205" t="s">
        <v>303</v>
      </c>
      <c r="G175" s="206" t="s">
        <v>167</v>
      </c>
      <c r="H175" s="207">
        <v>513.29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42</v>
      </c>
      <c r="O175" s="68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169</v>
      </c>
      <c r="AT175" s="196" t="s">
        <v>209</v>
      </c>
      <c r="AU175" s="196" t="s">
        <v>87</v>
      </c>
      <c r="AY175" s="14" t="s">
        <v>125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4" t="s">
        <v>85</v>
      </c>
      <c r="BK175" s="197">
        <f>ROUND(I175*H175,2)</f>
        <v>0</v>
      </c>
      <c r="BL175" s="14" t="s">
        <v>131</v>
      </c>
      <c r="BM175" s="196" t="s">
        <v>304</v>
      </c>
    </row>
    <row r="176" spans="1:47" s="2" customFormat="1" ht="38.4">
      <c r="A176" s="31"/>
      <c r="B176" s="32"/>
      <c r="C176" s="33"/>
      <c r="D176" s="198" t="s">
        <v>153</v>
      </c>
      <c r="E176" s="33"/>
      <c r="F176" s="199" t="s">
        <v>305</v>
      </c>
      <c r="G176" s="33"/>
      <c r="H176" s="33"/>
      <c r="I176" s="200"/>
      <c r="J176" s="33"/>
      <c r="K176" s="33"/>
      <c r="L176" s="36"/>
      <c r="M176" s="201"/>
      <c r="N176" s="202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153</v>
      </c>
      <c r="AU176" s="14" t="s">
        <v>87</v>
      </c>
    </row>
    <row r="177" spans="1:65" s="2" customFormat="1" ht="16.5" customHeight="1">
      <c r="A177" s="31"/>
      <c r="B177" s="32"/>
      <c r="C177" s="203" t="s">
        <v>306</v>
      </c>
      <c r="D177" s="203" t="s">
        <v>209</v>
      </c>
      <c r="E177" s="204" t="s">
        <v>307</v>
      </c>
      <c r="F177" s="205" t="s">
        <v>308</v>
      </c>
      <c r="G177" s="206" t="s">
        <v>167</v>
      </c>
      <c r="H177" s="207">
        <v>16.63</v>
      </c>
      <c r="I177" s="208"/>
      <c r="J177" s="209">
        <f aca="true" t="shared" si="20" ref="J177:J185">ROUND(I177*H177,2)</f>
        <v>0</v>
      </c>
      <c r="K177" s="210"/>
      <c r="L177" s="211"/>
      <c r="M177" s="212" t="s">
        <v>1</v>
      </c>
      <c r="N177" s="213" t="s">
        <v>42</v>
      </c>
      <c r="O177" s="68"/>
      <c r="P177" s="194">
        <f aca="true" t="shared" si="21" ref="P177:P185">O177*H177</f>
        <v>0</v>
      </c>
      <c r="Q177" s="194">
        <v>0.082</v>
      </c>
      <c r="R177" s="194">
        <f aca="true" t="shared" si="22" ref="R177:R185">Q177*H177</f>
        <v>1.3636599999999999</v>
      </c>
      <c r="S177" s="194">
        <v>0</v>
      </c>
      <c r="T177" s="195">
        <f aca="true" t="shared" si="23" ref="T177:T185"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169</v>
      </c>
      <c r="AT177" s="196" t="s">
        <v>209</v>
      </c>
      <c r="AU177" s="196" t="s">
        <v>87</v>
      </c>
      <c r="AY177" s="14" t="s">
        <v>125</v>
      </c>
      <c r="BE177" s="197">
        <f aca="true" t="shared" si="24" ref="BE177:BE185">IF(N177="základní",J177,0)</f>
        <v>0</v>
      </c>
      <c r="BF177" s="197">
        <f aca="true" t="shared" si="25" ref="BF177:BF185">IF(N177="snížená",J177,0)</f>
        <v>0</v>
      </c>
      <c r="BG177" s="197">
        <f aca="true" t="shared" si="26" ref="BG177:BG185">IF(N177="zákl. přenesená",J177,0)</f>
        <v>0</v>
      </c>
      <c r="BH177" s="197">
        <f aca="true" t="shared" si="27" ref="BH177:BH185">IF(N177="sníž. přenesená",J177,0)</f>
        <v>0</v>
      </c>
      <c r="BI177" s="197">
        <f aca="true" t="shared" si="28" ref="BI177:BI185">IF(N177="nulová",J177,0)</f>
        <v>0</v>
      </c>
      <c r="BJ177" s="14" t="s">
        <v>85</v>
      </c>
      <c r="BK177" s="197">
        <f aca="true" t="shared" si="29" ref="BK177:BK185">ROUND(I177*H177,2)</f>
        <v>0</v>
      </c>
      <c r="BL177" s="14" t="s">
        <v>131</v>
      </c>
      <c r="BM177" s="196" t="s">
        <v>309</v>
      </c>
    </row>
    <row r="178" spans="1:65" s="2" customFormat="1" ht="33" customHeight="1">
      <c r="A178" s="31"/>
      <c r="B178" s="32"/>
      <c r="C178" s="184" t="s">
        <v>310</v>
      </c>
      <c r="D178" s="184" t="s">
        <v>127</v>
      </c>
      <c r="E178" s="185" t="s">
        <v>311</v>
      </c>
      <c r="F178" s="186" t="s">
        <v>312</v>
      </c>
      <c r="G178" s="187" t="s">
        <v>176</v>
      </c>
      <c r="H178" s="188">
        <v>54.814</v>
      </c>
      <c r="I178" s="189"/>
      <c r="J178" s="190">
        <f t="shared" si="20"/>
        <v>0</v>
      </c>
      <c r="K178" s="191"/>
      <c r="L178" s="36"/>
      <c r="M178" s="192" t="s">
        <v>1</v>
      </c>
      <c r="N178" s="193" t="s">
        <v>42</v>
      </c>
      <c r="O178" s="68"/>
      <c r="P178" s="194">
        <f t="shared" si="21"/>
        <v>0</v>
      </c>
      <c r="Q178" s="194">
        <v>0</v>
      </c>
      <c r="R178" s="194">
        <f t="shared" si="22"/>
        <v>0</v>
      </c>
      <c r="S178" s="194">
        <v>0</v>
      </c>
      <c r="T178" s="195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131</v>
      </c>
      <c r="AT178" s="196" t="s">
        <v>127</v>
      </c>
      <c r="AU178" s="196" t="s">
        <v>87</v>
      </c>
      <c r="AY178" s="14" t="s">
        <v>125</v>
      </c>
      <c r="BE178" s="197">
        <f t="shared" si="24"/>
        <v>0</v>
      </c>
      <c r="BF178" s="197">
        <f t="shared" si="25"/>
        <v>0</v>
      </c>
      <c r="BG178" s="197">
        <f t="shared" si="26"/>
        <v>0</v>
      </c>
      <c r="BH178" s="197">
        <f t="shared" si="27"/>
        <v>0</v>
      </c>
      <c r="BI178" s="197">
        <f t="shared" si="28"/>
        <v>0</v>
      </c>
      <c r="BJ178" s="14" t="s">
        <v>85</v>
      </c>
      <c r="BK178" s="197">
        <f t="shared" si="29"/>
        <v>0</v>
      </c>
      <c r="BL178" s="14" t="s">
        <v>131</v>
      </c>
      <c r="BM178" s="196" t="s">
        <v>313</v>
      </c>
    </row>
    <row r="179" spans="1:65" s="2" customFormat="1" ht="33" customHeight="1">
      <c r="A179" s="31"/>
      <c r="B179" s="32"/>
      <c r="C179" s="184" t="s">
        <v>314</v>
      </c>
      <c r="D179" s="184" t="s">
        <v>127</v>
      </c>
      <c r="E179" s="185" t="s">
        <v>315</v>
      </c>
      <c r="F179" s="186" t="s">
        <v>316</v>
      </c>
      <c r="G179" s="187" t="s">
        <v>167</v>
      </c>
      <c r="H179" s="188">
        <v>12</v>
      </c>
      <c r="I179" s="189"/>
      <c r="J179" s="190">
        <f t="shared" si="20"/>
        <v>0</v>
      </c>
      <c r="K179" s="191"/>
      <c r="L179" s="36"/>
      <c r="M179" s="192" t="s">
        <v>1</v>
      </c>
      <c r="N179" s="193" t="s">
        <v>42</v>
      </c>
      <c r="O179" s="68"/>
      <c r="P179" s="194">
        <f t="shared" si="21"/>
        <v>0</v>
      </c>
      <c r="Q179" s="194">
        <v>0</v>
      </c>
      <c r="R179" s="194">
        <f t="shared" si="22"/>
        <v>0</v>
      </c>
      <c r="S179" s="194">
        <v>0</v>
      </c>
      <c r="T179" s="195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131</v>
      </c>
      <c r="AT179" s="196" t="s">
        <v>127</v>
      </c>
      <c r="AU179" s="196" t="s">
        <v>87</v>
      </c>
      <c r="AY179" s="14" t="s">
        <v>125</v>
      </c>
      <c r="BE179" s="197">
        <f t="shared" si="24"/>
        <v>0</v>
      </c>
      <c r="BF179" s="197">
        <f t="shared" si="25"/>
        <v>0</v>
      </c>
      <c r="BG179" s="197">
        <f t="shared" si="26"/>
        <v>0</v>
      </c>
      <c r="BH179" s="197">
        <f t="shared" si="27"/>
        <v>0</v>
      </c>
      <c r="BI179" s="197">
        <f t="shared" si="28"/>
        <v>0</v>
      </c>
      <c r="BJ179" s="14" t="s">
        <v>85</v>
      </c>
      <c r="BK179" s="197">
        <f t="shared" si="29"/>
        <v>0</v>
      </c>
      <c r="BL179" s="14" t="s">
        <v>131</v>
      </c>
      <c r="BM179" s="196" t="s">
        <v>317</v>
      </c>
    </row>
    <row r="180" spans="1:65" s="2" customFormat="1" ht="55.5" customHeight="1">
      <c r="A180" s="31"/>
      <c r="B180" s="32"/>
      <c r="C180" s="184" t="s">
        <v>318</v>
      </c>
      <c r="D180" s="184" t="s">
        <v>127</v>
      </c>
      <c r="E180" s="185" t="s">
        <v>319</v>
      </c>
      <c r="F180" s="186" t="s">
        <v>320</v>
      </c>
      <c r="G180" s="187" t="s">
        <v>167</v>
      </c>
      <c r="H180" s="188">
        <v>12</v>
      </c>
      <c r="I180" s="189"/>
      <c r="J180" s="190">
        <f t="shared" si="20"/>
        <v>0</v>
      </c>
      <c r="K180" s="191"/>
      <c r="L180" s="36"/>
      <c r="M180" s="192" t="s">
        <v>1</v>
      </c>
      <c r="N180" s="193" t="s">
        <v>42</v>
      </c>
      <c r="O180" s="68"/>
      <c r="P180" s="194">
        <f t="shared" si="21"/>
        <v>0</v>
      </c>
      <c r="Q180" s="194">
        <v>0</v>
      </c>
      <c r="R180" s="194">
        <f t="shared" si="22"/>
        <v>0</v>
      </c>
      <c r="S180" s="194">
        <v>0</v>
      </c>
      <c r="T180" s="195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131</v>
      </c>
      <c r="AT180" s="196" t="s">
        <v>127</v>
      </c>
      <c r="AU180" s="196" t="s">
        <v>87</v>
      </c>
      <c r="AY180" s="14" t="s">
        <v>125</v>
      </c>
      <c r="BE180" s="197">
        <f t="shared" si="24"/>
        <v>0</v>
      </c>
      <c r="BF180" s="197">
        <f t="shared" si="25"/>
        <v>0</v>
      </c>
      <c r="BG180" s="197">
        <f t="shared" si="26"/>
        <v>0</v>
      </c>
      <c r="BH180" s="197">
        <f t="shared" si="27"/>
        <v>0</v>
      </c>
      <c r="BI180" s="197">
        <f t="shared" si="28"/>
        <v>0</v>
      </c>
      <c r="BJ180" s="14" t="s">
        <v>85</v>
      </c>
      <c r="BK180" s="197">
        <f t="shared" si="29"/>
        <v>0</v>
      </c>
      <c r="BL180" s="14" t="s">
        <v>131</v>
      </c>
      <c r="BM180" s="196" t="s">
        <v>321</v>
      </c>
    </row>
    <row r="181" spans="1:65" s="2" customFormat="1" ht="33" customHeight="1">
      <c r="A181" s="31"/>
      <c r="B181" s="32"/>
      <c r="C181" s="184" t="s">
        <v>322</v>
      </c>
      <c r="D181" s="184" t="s">
        <v>127</v>
      </c>
      <c r="E181" s="185" t="s">
        <v>323</v>
      </c>
      <c r="F181" s="186" t="s">
        <v>324</v>
      </c>
      <c r="G181" s="187" t="s">
        <v>130</v>
      </c>
      <c r="H181" s="188">
        <v>2633.01</v>
      </c>
      <c r="I181" s="189"/>
      <c r="J181" s="190">
        <f t="shared" si="20"/>
        <v>0</v>
      </c>
      <c r="K181" s="191"/>
      <c r="L181" s="36"/>
      <c r="M181" s="192" t="s">
        <v>1</v>
      </c>
      <c r="N181" s="193" t="s">
        <v>42</v>
      </c>
      <c r="O181" s="68"/>
      <c r="P181" s="194">
        <f t="shared" si="21"/>
        <v>0</v>
      </c>
      <c r="Q181" s="194">
        <v>0.00036</v>
      </c>
      <c r="R181" s="194">
        <f t="shared" si="22"/>
        <v>0.9478836000000002</v>
      </c>
      <c r="S181" s="194">
        <v>0</v>
      </c>
      <c r="T181" s="195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131</v>
      </c>
      <c r="AT181" s="196" t="s">
        <v>127</v>
      </c>
      <c r="AU181" s="196" t="s">
        <v>87</v>
      </c>
      <c r="AY181" s="14" t="s">
        <v>125</v>
      </c>
      <c r="BE181" s="197">
        <f t="shared" si="24"/>
        <v>0</v>
      </c>
      <c r="BF181" s="197">
        <f t="shared" si="25"/>
        <v>0</v>
      </c>
      <c r="BG181" s="197">
        <f t="shared" si="26"/>
        <v>0</v>
      </c>
      <c r="BH181" s="197">
        <f t="shared" si="27"/>
        <v>0</v>
      </c>
      <c r="BI181" s="197">
        <f t="shared" si="28"/>
        <v>0</v>
      </c>
      <c r="BJ181" s="14" t="s">
        <v>85</v>
      </c>
      <c r="BK181" s="197">
        <f t="shared" si="29"/>
        <v>0</v>
      </c>
      <c r="BL181" s="14" t="s">
        <v>131</v>
      </c>
      <c r="BM181" s="196" t="s">
        <v>325</v>
      </c>
    </row>
    <row r="182" spans="1:65" s="2" customFormat="1" ht="21.75" customHeight="1">
      <c r="A182" s="31"/>
      <c r="B182" s="32"/>
      <c r="C182" s="184" t="s">
        <v>326</v>
      </c>
      <c r="D182" s="184" t="s">
        <v>127</v>
      </c>
      <c r="E182" s="185" t="s">
        <v>327</v>
      </c>
      <c r="F182" s="186" t="s">
        <v>328</v>
      </c>
      <c r="G182" s="187" t="s">
        <v>167</v>
      </c>
      <c r="H182" s="188">
        <v>12</v>
      </c>
      <c r="I182" s="189"/>
      <c r="J182" s="190">
        <f t="shared" si="20"/>
        <v>0</v>
      </c>
      <c r="K182" s="191"/>
      <c r="L182" s="36"/>
      <c r="M182" s="192" t="s">
        <v>1</v>
      </c>
      <c r="N182" s="193" t="s">
        <v>42</v>
      </c>
      <c r="O182" s="68"/>
      <c r="P182" s="194">
        <f t="shared" si="21"/>
        <v>0</v>
      </c>
      <c r="Q182" s="194">
        <v>0</v>
      </c>
      <c r="R182" s="194">
        <f t="shared" si="22"/>
        <v>0</v>
      </c>
      <c r="S182" s="194">
        <v>0</v>
      </c>
      <c r="T182" s="195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131</v>
      </c>
      <c r="AT182" s="196" t="s">
        <v>127</v>
      </c>
      <c r="AU182" s="196" t="s">
        <v>87</v>
      </c>
      <c r="AY182" s="14" t="s">
        <v>125</v>
      </c>
      <c r="BE182" s="197">
        <f t="shared" si="24"/>
        <v>0</v>
      </c>
      <c r="BF182" s="197">
        <f t="shared" si="25"/>
        <v>0</v>
      </c>
      <c r="BG182" s="197">
        <f t="shared" si="26"/>
        <v>0</v>
      </c>
      <c r="BH182" s="197">
        <f t="shared" si="27"/>
        <v>0</v>
      </c>
      <c r="BI182" s="197">
        <f t="shared" si="28"/>
        <v>0</v>
      </c>
      <c r="BJ182" s="14" t="s">
        <v>85</v>
      </c>
      <c r="BK182" s="197">
        <f t="shared" si="29"/>
        <v>0</v>
      </c>
      <c r="BL182" s="14" t="s">
        <v>131</v>
      </c>
      <c r="BM182" s="196" t="s">
        <v>329</v>
      </c>
    </row>
    <row r="183" spans="1:65" s="2" customFormat="1" ht="21.75" customHeight="1">
      <c r="A183" s="31"/>
      <c r="B183" s="32"/>
      <c r="C183" s="184" t="s">
        <v>330</v>
      </c>
      <c r="D183" s="184" t="s">
        <v>127</v>
      </c>
      <c r="E183" s="185" t="s">
        <v>331</v>
      </c>
      <c r="F183" s="186" t="s">
        <v>332</v>
      </c>
      <c r="G183" s="187" t="s">
        <v>167</v>
      </c>
      <c r="H183" s="188">
        <v>817.98</v>
      </c>
      <c r="I183" s="189"/>
      <c r="J183" s="190">
        <f t="shared" si="20"/>
        <v>0</v>
      </c>
      <c r="K183" s="191"/>
      <c r="L183" s="36"/>
      <c r="M183" s="192" t="s">
        <v>1</v>
      </c>
      <c r="N183" s="193" t="s">
        <v>42</v>
      </c>
      <c r="O183" s="68"/>
      <c r="P183" s="194">
        <f t="shared" si="21"/>
        <v>0</v>
      </c>
      <c r="Q183" s="194">
        <v>0</v>
      </c>
      <c r="R183" s="194">
        <f t="shared" si="22"/>
        <v>0</v>
      </c>
      <c r="S183" s="194">
        <v>0</v>
      </c>
      <c r="T183" s="195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131</v>
      </c>
      <c r="AT183" s="196" t="s">
        <v>127</v>
      </c>
      <c r="AU183" s="196" t="s">
        <v>87</v>
      </c>
      <c r="AY183" s="14" t="s">
        <v>125</v>
      </c>
      <c r="BE183" s="197">
        <f t="shared" si="24"/>
        <v>0</v>
      </c>
      <c r="BF183" s="197">
        <f t="shared" si="25"/>
        <v>0</v>
      </c>
      <c r="BG183" s="197">
        <f t="shared" si="26"/>
        <v>0</v>
      </c>
      <c r="BH183" s="197">
        <f t="shared" si="27"/>
        <v>0</v>
      </c>
      <c r="BI183" s="197">
        <f t="shared" si="28"/>
        <v>0</v>
      </c>
      <c r="BJ183" s="14" t="s">
        <v>85</v>
      </c>
      <c r="BK183" s="197">
        <f t="shared" si="29"/>
        <v>0</v>
      </c>
      <c r="BL183" s="14" t="s">
        <v>131</v>
      </c>
      <c r="BM183" s="196" t="s">
        <v>333</v>
      </c>
    </row>
    <row r="184" spans="1:65" s="2" customFormat="1" ht="21.75" customHeight="1">
      <c r="A184" s="31"/>
      <c r="B184" s="32"/>
      <c r="C184" s="184" t="s">
        <v>334</v>
      </c>
      <c r="D184" s="184" t="s">
        <v>127</v>
      </c>
      <c r="E184" s="185" t="s">
        <v>335</v>
      </c>
      <c r="F184" s="186" t="s">
        <v>336</v>
      </c>
      <c r="G184" s="187" t="s">
        <v>130</v>
      </c>
      <c r="H184" s="188">
        <v>312.73</v>
      </c>
      <c r="I184" s="189"/>
      <c r="J184" s="190">
        <f t="shared" si="20"/>
        <v>0</v>
      </c>
      <c r="K184" s="191"/>
      <c r="L184" s="36"/>
      <c r="M184" s="192" t="s">
        <v>1</v>
      </c>
      <c r="N184" s="193" t="s">
        <v>42</v>
      </c>
      <c r="O184" s="68"/>
      <c r="P184" s="194">
        <f t="shared" si="21"/>
        <v>0</v>
      </c>
      <c r="Q184" s="194">
        <v>0</v>
      </c>
      <c r="R184" s="194">
        <f t="shared" si="22"/>
        <v>0</v>
      </c>
      <c r="S184" s="194">
        <v>0</v>
      </c>
      <c r="T184" s="195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131</v>
      </c>
      <c r="AT184" s="196" t="s">
        <v>127</v>
      </c>
      <c r="AU184" s="196" t="s">
        <v>87</v>
      </c>
      <c r="AY184" s="14" t="s">
        <v>125</v>
      </c>
      <c r="BE184" s="197">
        <f t="shared" si="24"/>
        <v>0</v>
      </c>
      <c r="BF184" s="197">
        <f t="shared" si="25"/>
        <v>0</v>
      </c>
      <c r="BG184" s="197">
        <f t="shared" si="26"/>
        <v>0</v>
      </c>
      <c r="BH184" s="197">
        <f t="shared" si="27"/>
        <v>0</v>
      </c>
      <c r="BI184" s="197">
        <f t="shared" si="28"/>
        <v>0</v>
      </c>
      <c r="BJ184" s="14" t="s">
        <v>85</v>
      </c>
      <c r="BK184" s="197">
        <f t="shared" si="29"/>
        <v>0</v>
      </c>
      <c r="BL184" s="14" t="s">
        <v>131</v>
      </c>
      <c r="BM184" s="196" t="s">
        <v>337</v>
      </c>
    </row>
    <row r="185" spans="1:65" s="2" customFormat="1" ht="21.75" customHeight="1">
      <c r="A185" s="31"/>
      <c r="B185" s="32"/>
      <c r="C185" s="184" t="s">
        <v>338</v>
      </c>
      <c r="D185" s="184" t="s">
        <v>127</v>
      </c>
      <c r="E185" s="185" t="s">
        <v>339</v>
      </c>
      <c r="F185" s="186" t="s">
        <v>340</v>
      </c>
      <c r="G185" s="187" t="s">
        <v>130</v>
      </c>
      <c r="H185" s="188">
        <v>509.508</v>
      </c>
      <c r="I185" s="189"/>
      <c r="J185" s="190">
        <f t="shared" si="20"/>
        <v>0</v>
      </c>
      <c r="K185" s="191"/>
      <c r="L185" s="36"/>
      <c r="M185" s="192" t="s">
        <v>1</v>
      </c>
      <c r="N185" s="193" t="s">
        <v>42</v>
      </c>
      <c r="O185" s="68"/>
      <c r="P185" s="194">
        <f t="shared" si="21"/>
        <v>0</v>
      </c>
      <c r="Q185" s="194">
        <v>0</v>
      </c>
      <c r="R185" s="194">
        <f t="shared" si="22"/>
        <v>0</v>
      </c>
      <c r="S185" s="194">
        <v>0</v>
      </c>
      <c r="T185" s="195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131</v>
      </c>
      <c r="AT185" s="196" t="s">
        <v>127</v>
      </c>
      <c r="AU185" s="196" t="s">
        <v>87</v>
      </c>
      <c r="AY185" s="14" t="s">
        <v>125</v>
      </c>
      <c r="BE185" s="197">
        <f t="shared" si="24"/>
        <v>0</v>
      </c>
      <c r="BF185" s="197">
        <f t="shared" si="25"/>
        <v>0</v>
      </c>
      <c r="BG185" s="197">
        <f t="shared" si="26"/>
        <v>0</v>
      </c>
      <c r="BH185" s="197">
        <f t="shared" si="27"/>
        <v>0</v>
      </c>
      <c r="BI185" s="197">
        <f t="shared" si="28"/>
        <v>0</v>
      </c>
      <c r="BJ185" s="14" t="s">
        <v>85</v>
      </c>
      <c r="BK185" s="197">
        <f t="shared" si="29"/>
        <v>0</v>
      </c>
      <c r="BL185" s="14" t="s">
        <v>131</v>
      </c>
      <c r="BM185" s="196" t="s">
        <v>341</v>
      </c>
    </row>
    <row r="186" spans="2:63" s="12" customFormat="1" ht="22.8" customHeight="1">
      <c r="B186" s="168"/>
      <c r="C186" s="169"/>
      <c r="D186" s="170" t="s">
        <v>76</v>
      </c>
      <c r="E186" s="182" t="s">
        <v>342</v>
      </c>
      <c r="F186" s="182" t="s">
        <v>343</v>
      </c>
      <c r="G186" s="169"/>
      <c r="H186" s="169"/>
      <c r="I186" s="172"/>
      <c r="J186" s="183">
        <f>BK186</f>
        <v>0</v>
      </c>
      <c r="K186" s="169"/>
      <c r="L186" s="174"/>
      <c r="M186" s="175"/>
      <c r="N186" s="176"/>
      <c r="O186" s="176"/>
      <c r="P186" s="177">
        <f>SUM(P187:P190)</f>
        <v>0</v>
      </c>
      <c r="Q186" s="176"/>
      <c r="R186" s="177">
        <f>SUM(R187:R190)</f>
        <v>0</v>
      </c>
      <c r="S186" s="176"/>
      <c r="T186" s="178">
        <f>SUM(T187:T190)</f>
        <v>0</v>
      </c>
      <c r="AR186" s="179" t="s">
        <v>85</v>
      </c>
      <c r="AT186" s="180" t="s">
        <v>76</v>
      </c>
      <c r="AU186" s="180" t="s">
        <v>85</v>
      </c>
      <c r="AY186" s="179" t="s">
        <v>125</v>
      </c>
      <c r="BK186" s="181">
        <f>SUM(BK187:BK190)</f>
        <v>0</v>
      </c>
    </row>
    <row r="187" spans="1:65" s="2" customFormat="1" ht="33" customHeight="1">
      <c r="A187" s="31"/>
      <c r="B187" s="32"/>
      <c r="C187" s="184" t="s">
        <v>344</v>
      </c>
      <c r="D187" s="184" t="s">
        <v>127</v>
      </c>
      <c r="E187" s="185" t="s">
        <v>345</v>
      </c>
      <c r="F187" s="186" t="s">
        <v>346</v>
      </c>
      <c r="G187" s="187" t="s">
        <v>198</v>
      </c>
      <c r="H187" s="188">
        <v>452.81</v>
      </c>
      <c r="I187" s="189"/>
      <c r="J187" s="190">
        <f>ROUND(I187*H187,2)</f>
        <v>0</v>
      </c>
      <c r="K187" s="191"/>
      <c r="L187" s="36"/>
      <c r="M187" s="192" t="s">
        <v>1</v>
      </c>
      <c r="N187" s="193" t="s">
        <v>42</v>
      </c>
      <c r="O187" s="68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131</v>
      </c>
      <c r="AT187" s="196" t="s">
        <v>127</v>
      </c>
      <c r="AU187" s="196" t="s">
        <v>87</v>
      </c>
      <c r="AY187" s="14" t="s">
        <v>125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4" t="s">
        <v>85</v>
      </c>
      <c r="BK187" s="197">
        <f>ROUND(I187*H187,2)</f>
        <v>0</v>
      </c>
      <c r="BL187" s="14" t="s">
        <v>131</v>
      </c>
      <c r="BM187" s="196" t="s">
        <v>347</v>
      </c>
    </row>
    <row r="188" spans="1:65" s="2" customFormat="1" ht="33" customHeight="1">
      <c r="A188" s="31"/>
      <c r="B188" s="32"/>
      <c r="C188" s="184" t="s">
        <v>348</v>
      </c>
      <c r="D188" s="184" t="s">
        <v>127</v>
      </c>
      <c r="E188" s="185" t="s">
        <v>349</v>
      </c>
      <c r="F188" s="186" t="s">
        <v>350</v>
      </c>
      <c r="G188" s="187" t="s">
        <v>198</v>
      </c>
      <c r="H188" s="188">
        <v>452.81</v>
      </c>
      <c r="I188" s="189"/>
      <c r="J188" s="190">
        <f>ROUND(I188*H188,2)</f>
        <v>0</v>
      </c>
      <c r="K188" s="191"/>
      <c r="L188" s="36"/>
      <c r="M188" s="192" t="s">
        <v>1</v>
      </c>
      <c r="N188" s="193" t="s">
        <v>42</v>
      </c>
      <c r="O188" s="68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131</v>
      </c>
      <c r="AT188" s="196" t="s">
        <v>127</v>
      </c>
      <c r="AU188" s="196" t="s">
        <v>87</v>
      </c>
      <c r="AY188" s="14" t="s">
        <v>125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4" t="s">
        <v>85</v>
      </c>
      <c r="BK188" s="197">
        <f>ROUND(I188*H188,2)</f>
        <v>0</v>
      </c>
      <c r="BL188" s="14" t="s">
        <v>131</v>
      </c>
      <c r="BM188" s="196" t="s">
        <v>351</v>
      </c>
    </row>
    <row r="189" spans="1:65" s="2" customFormat="1" ht="21.75" customHeight="1">
      <c r="A189" s="31"/>
      <c r="B189" s="32"/>
      <c r="C189" s="184" t="s">
        <v>352</v>
      </c>
      <c r="D189" s="184" t="s">
        <v>127</v>
      </c>
      <c r="E189" s="185" t="s">
        <v>353</v>
      </c>
      <c r="F189" s="186" t="s">
        <v>354</v>
      </c>
      <c r="G189" s="187" t="s">
        <v>198</v>
      </c>
      <c r="H189" s="188">
        <v>452.81</v>
      </c>
      <c r="I189" s="189"/>
      <c r="J189" s="190">
        <f>ROUND(I189*H189,2)</f>
        <v>0</v>
      </c>
      <c r="K189" s="191"/>
      <c r="L189" s="36"/>
      <c r="M189" s="192" t="s">
        <v>1</v>
      </c>
      <c r="N189" s="193" t="s">
        <v>42</v>
      </c>
      <c r="O189" s="68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131</v>
      </c>
      <c r="AT189" s="196" t="s">
        <v>127</v>
      </c>
      <c r="AU189" s="196" t="s">
        <v>87</v>
      </c>
      <c r="AY189" s="14" t="s">
        <v>125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4" t="s">
        <v>85</v>
      </c>
      <c r="BK189" s="197">
        <f>ROUND(I189*H189,2)</f>
        <v>0</v>
      </c>
      <c r="BL189" s="14" t="s">
        <v>131</v>
      </c>
      <c r="BM189" s="196" t="s">
        <v>355</v>
      </c>
    </row>
    <row r="190" spans="1:65" s="2" customFormat="1" ht="44.25" customHeight="1">
      <c r="A190" s="31"/>
      <c r="B190" s="32"/>
      <c r="C190" s="184" t="s">
        <v>356</v>
      </c>
      <c r="D190" s="184" t="s">
        <v>127</v>
      </c>
      <c r="E190" s="185" t="s">
        <v>357</v>
      </c>
      <c r="F190" s="186" t="s">
        <v>358</v>
      </c>
      <c r="G190" s="187" t="s">
        <v>198</v>
      </c>
      <c r="H190" s="188">
        <v>840.971</v>
      </c>
      <c r="I190" s="189"/>
      <c r="J190" s="190">
        <f>ROUND(I190*H190,2)</f>
        <v>0</v>
      </c>
      <c r="K190" s="191"/>
      <c r="L190" s="36"/>
      <c r="M190" s="192" t="s">
        <v>1</v>
      </c>
      <c r="N190" s="193" t="s">
        <v>42</v>
      </c>
      <c r="O190" s="68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131</v>
      </c>
      <c r="AT190" s="196" t="s">
        <v>127</v>
      </c>
      <c r="AU190" s="196" t="s">
        <v>87</v>
      </c>
      <c r="AY190" s="14" t="s">
        <v>125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85</v>
      </c>
      <c r="BK190" s="197">
        <f>ROUND(I190*H190,2)</f>
        <v>0</v>
      </c>
      <c r="BL190" s="14" t="s">
        <v>131</v>
      </c>
      <c r="BM190" s="196" t="s">
        <v>359</v>
      </c>
    </row>
    <row r="191" spans="2:63" s="12" customFormat="1" ht="22.8" customHeight="1">
      <c r="B191" s="168"/>
      <c r="C191" s="169"/>
      <c r="D191" s="170" t="s">
        <v>76</v>
      </c>
      <c r="E191" s="182" t="s">
        <v>360</v>
      </c>
      <c r="F191" s="182" t="s">
        <v>361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P192</f>
        <v>0</v>
      </c>
      <c r="Q191" s="176"/>
      <c r="R191" s="177">
        <f>R192</f>
        <v>0</v>
      </c>
      <c r="S191" s="176"/>
      <c r="T191" s="178">
        <f>T192</f>
        <v>0</v>
      </c>
      <c r="AR191" s="179" t="s">
        <v>85</v>
      </c>
      <c r="AT191" s="180" t="s">
        <v>76</v>
      </c>
      <c r="AU191" s="180" t="s">
        <v>85</v>
      </c>
      <c r="AY191" s="179" t="s">
        <v>125</v>
      </c>
      <c r="BK191" s="181">
        <f>BK192</f>
        <v>0</v>
      </c>
    </row>
    <row r="192" spans="1:65" s="2" customFormat="1" ht="44.25" customHeight="1">
      <c r="A192" s="31"/>
      <c r="B192" s="32"/>
      <c r="C192" s="184" t="s">
        <v>362</v>
      </c>
      <c r="D192" s="184" t="s">
        <v>127</v>
      </c>
      <c r="E192" s="185" t="s">
        <v>363</v>
      </c>
      <c r="F192" s="186" t="s">
        <v>364</v>
      </c>
      <c r="G192" s="187" t="s">
        <v>198</v>
      </c>
      <c r="H192" s="188">
        <v>452.81</v>
      </c>
      <c r="I192" s="189"/>
      <c r="J192" s="190">
        <f>ROUND(I192*H192,2)</f>
        <v>0</v>
      </c>
      <c r="K192" s="191"/>
      <c r="L192" s="36"/>
      <c r="M192" s="214" t="s">
        <v>1</v>
      </c>
      <c r="N192" s="215" t="s">
        <v>42</v>
      </c>
      <c r="O192" s="216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131</v>
      </c>
      <c r="AT192" s="196" t="s">
        <v>127</v>
      </c>
      <c r="AU192" s="196" t="s">
        <v>87</v>
      </c>
      <c r="AY192" s="14" t="s">
        <v>125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85</v>
      </c>
      <c r="BK192" s="197">
        <f>ROUND(I192*H192,2)</f>
        <v>0</v>
      </c>
      <c r="BL192" s="14" t="s">
        <v>131</v>
      </c>
      <c r="BM192" s="196" t="s">
        <v>365</v>
      </c>
    </row>
    <row r="193" spans="1:31" s="2" customFormat="1" ht="6.9" customHeight="1">
      <c r="A193" s="31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36"/>
      <c r="M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</sheetData>
  <sheetProtection algorithmName="SHA-512" hashValue="KR6xChnKekZ8vF3M6teNwdpS1gEF+zXYloU6ZK0re4PQZdLw0Y1mRne8LPN4eav6O3+xSiQm4fXQXbD0oPv+WQ==" saltValue="EWTU0h6TZ8mZ6m3WoKW2ZeYKaA0Jv8ivEAH175+28VZrk985gegemoJDbZ1pw/En2R7DSV+A4Jr0jIkOrkai9g==" spinCount="100000" sheet="1" objects="1" scenarios="1" formatColumns="0" formatRows="0" autoFilter="0"/>
  <autoFilter ref="C122:K19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tabSelected="1" workbookViewId="0" topLeftCell="A13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90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366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ROUND((SUM(BE120:BE159)),2)</f>
        <v>0</v>
      </c>
      <c r="G33" s="31"/>
      <c r="H33" s="31"/>
      <c r="I33" s="121">
        <v>0.21</v>
      </c>
      <c r="J33" s="120">
        <f>ROUND(((SUM(BE120:BE159))*I33),2)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ROUND((SUM(BF120:BF159)),2)</f>
        <v>0</v>
      </c>
      <c r="G34" s="31"/>
      <c r="H34" s="31"/>
      <c r="I34" s="121">
        <v>0.15</v>
      </c>
      <c r="J34" s="120">
        <f>ROUND(((SUM(BF120:BF159))*I34),2)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44</v>
      </c>
      <c r="F35" s="120">
        <f>ROUND((SUM(BG120:BG159)),2)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45</v>
      </c>
      <c r="F36" s="120">
        <f>ROUND((SUM(BH120:BH159)),2)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46</v>
      </c>
      <c r="F37" s="120">
        <f>ROUND((SUM(BI120:BI159)),2)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0.2">
      <c r="B51" s="17"/>
      <c r="L51" s="17"/>
    </row>
    <row r="52" spans="2:12" ht="10.2">
      <c r="B52" s="17"/>
      <c r="L52" s="17"/>
    </row>
    <row r="53" spans="2:12" ht="10.2">
      <c r="B53" s="17"/>
      <c r="L53" s="17"/>
    </row>
    <row r="54" spans="2:12" ht="10.2">
      <c r="B54" s="17"/>
      <c r="L54" s="17"/>
    </row>
    <row r="55" spans="2:12" ht="10.2">
      <c r="B55" s="17"/>
      <c r="L55" s="17"/>
    </row>
    <row r="56" spans="2:12" ht="10.2">
      <c r="B56" s="17"/>
      <c r="L56" s="17"/>
    </row>
    <row r="57" spans="2:12" ht="10.2">
      <c r="B57" s="17"/>
      <c r="L57" s="17"/>
    </row>
    <row r="58" spans="2:12" ht="10.2">
      <c r="B58" s="17"/>
      <c r="L58" s="17"/>
    </row>
    <row r="59" spans="2:12" ht="10.2">
      <c r="B59" s="17"/>
      <c r="L59" s="17"/>
    </row>
    <row r="60" spans="2:12" ht="10.2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>
      <c r="B62" s="17"/>
      <c r="L62" s="17"/>
    </row>
    <row r="63" spans="2:12" ht="10.2">
      <c r="B63" s="17"/>
      <c r="L63" s="17"/>
    </row>
    <row r="64" spans="2:12" ht="10.2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>
      <c r="B66" s="17"/>
      <c r="L66" s="17"/>
    </row>
    <row r="67" spans="2:12" ht="10.2">
      <c r="B67" s="17"/>
      <c r="L67" s="17"/>
    </row>
    <row r="68" spans="2:12" ht="10.2">
      <c r="B68" s="17"/>
      <c r="L68" s="17"/>
    </row>
    <row r="69" spans="2:12" ht="10.2">
      <c r="B69" s="17"/>
      <c r="L69" s="17"/>
    </row>
    <row r="70" spans="2:12" ht="10.2">
      <c r="B70" s="17"/>
      <c r="L70" s="17"/>
    </row>
    <row r="71" spans="2:12" ht="10.2">
      <c r="B71" s="17"/>
      <c r="L71" s="17"/>
    </row>
    <row r="72" spans="2:12" ht="10.2">
      <c r="B72" s="17"/>
      <c r="L72" s="17"/>
    </row>
    <row r="73" spans="2:12" ht="10.2">
      <c r="B73" s="17"/>
      <c r="L73" s="17"/>
    </row>
    <row r="74" spans="2:12" ht="10.2">
      <c r="B74" s="17"/>
      <c r="L74" s="17"/>
    </row>
    <row r="75" spans="2:12" ht="10.2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 xml:space="preserve">SO 401 - Úpravy osvětlení 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" customHeight="1">
      <c r="B97" s="144"/>
      <c r="C97" s="145"/>
      <c r="D97" s="146" t="s">
        <v>367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2:12" s="10" customFormat="1" ht="19.95" customHeight="1">
      <c r="B98" s="150"/>
      <c r="C98" s="151"/>
      <c r="D98" s="152" t="s">
        <v>368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2:12" s="10" customFormat="1" ht="19.95" customHeight="1">
      <c r="B99" s="150"/>
      <c r="C99" s="151"/>
      <c r="D99" s="152" t="s">
        <v>369</v>
      </c>
      <c r="E99" s="153"/>
      <c r="F99" s="153"/>
      <c r="G99" s="153"/>
      <c r="H99" s="153"/>
      <c r="I99" s="153"/>
      <c r="J99" s="154">
        <f>J138</f>
        <v>0</v>
      </c>
      <c r="K99" s="151"/>
      <c r="L99" s="155"/>
    </row>
    <row r="100" spans="2:12" s="10" customFormat="1" ht="19.95" customHeight="1">
      <c r="B100" s="150"/>
      <c r="C100" s="151"/>
      <c r="D100" s="152" t="s">
        <v>370</v>
      </c>
      <c r="E100" s="153"/>
      <c r="F100" s="153"/>
      <c r="G100" s="153"/>
      <c r="H100" s="153"/>
      <c r="I100" s="153"/>
      <c r="J100" s="154">
        <f>J158</f>
        <v>0</v>
      </c>
      <c r="K100" s="151"/>
      <c r="L100" s="155"/>
    </row>
    <row r="101" spans="1:31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31" s="2" customFormat="1" ht="6.9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" customHeight="1">
      <c r="A107" s="31"/>
      <c r="B107" s="32"/>
      <c r="C107" s="20" t="s">
        <v>110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70" t="str">
        <f>E7</f>
        <v>Rekonstrukce ulice Na Karlově</v>
      </c>
      <c r="F110" s="271"/>
      <c r="G110" s="271"/>
      <c r="H110" s="271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95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41" t="str">
        <f>E9</f>
        <v xml:space="preserve">SO 401 - Úpravy osvětlení </v>
      </c>
      <c r="F112" s="272"/>
      <c r="G112" s="272"/>
      <c r="H112" s="272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3"/>
      <c r="E114" s="33"/>
      <c r="F114" s="24" t="str">
        <f>F12</f>
        <v xml:space="preserve">ulice Na Karlově, Benešov </v>
      </c>
      <c r="G114" s="33"/>
      <c r="H114" s="33"/>
      <c r="I114" s="26" t="s">
        <v>22</v>
      </c>
      <c r="J114" s="63" t="str">
        <f>IF(J12="","",J12)</f>
        <v>26. 2. 2021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15" customHeight="1">
      <c r="A116" s="31"/>
      <c r="B116" s="32"/>
      <c r="C116" s="26" t="s">
        <v>24</v>
      </c>
      <c r="D116" s="33"/>
      <c r="E116" s="33"/>
      <c r="F116" s="24" t="str">
        <f>E15</f>
        <v xml:space="preserve">Město Benešov </v>
      </c>
      <c r="G116" s="33"/>
      <c r="H116" s="33"/>
      <c r="I116" s="26" t="s">
        <v>30</v>
      </c>
      <c r="J116" s="29" t="str">
        <f>E21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6" t="s">
        <v>28</v>
      </c>
      <c r="D117" s="33"/>
      <c r="E117" s="33"/>
      <c r="F117" s="24" t="str">
        <f>IF(E18="","",E18)</f>
        <v>Vyplň údaj</v>
      </c>
      <c r="G117" s="33"/>
      <c r="H117" s="33"/>
      <c r="I117" s="26" t="s">
        <v>33</v>
      </c>
      <c r="J117" s="29" t="str">
        <f>E24</f>
        <v xml:space="preserve">Ig. Roman Tichovský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56"/>
      <c r="B119" s="157"/>
      <c r="C119" s="158" t="s">
        <v>111</v>
      </c>
      <c r="D119" s="159" t="s">
        <v>62</v>
      </c>
      <c r="E119" s="159" t="s">
        <v>58</v>
      </c>
      <c r="F119" s="159" t="s">
        <v>59</v>
      </c>
      <c r="G119" s="159" t="s">
        <v>112</v>
      </c>
      <c r="H119" s="159" t="s">
        <v>113</v>
      </c>
      <c r="I119" s="159" t="s">
        <v>114</v>
      </c>
      <c r="J119" s="160" t="s">
        <v>100</v>
      </c>
      <c r="K119" s="161" t="s">
        <v>115</v>
      </c>
      <c r="L119" s="162"/>
      <c r="M119" s="72" t="s">
        <v>1</v>
      </c>
      <c r="N119" s="73" t="s">
        <v>41</v>
      </c>
      <c r="O119" s="73" t="s">
        <v>116</v>
      </c>
      <c r="P119" s="73" t="s">
        <v>117</v>
      </c>
      <c r="Q119" s="73" t="s">
        <v>118</v>
      </c>
      <c r="R119" s="73" t="s">
        <v>119</v>
      </c>
      <c r="S119" s="73" t="s">
        <v>120</v>
      </c>
      <c r="T119" s="74" t="s">
        <v>121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1"/>
      <c r="B120" s="32"/>
      <c r="C120" s="79" t="s">
        <v>122</v>
      </c>
      <c r="D120" s="33"/>
      <c r="E120" s="33"/>
      <c r="F120" s="33"/>
      <c r="G120" s="33"/>
      <c r="H120" s="33"/>
      <c r="I120" s="33"/>
      <c r="J120" s="163">
        <f>BK120</f>
        <v>0</v>
      </c>
      <c r="K120" s="33"/>
      <c r="L120" s="36"/>
      <c r="M120" s="75"/>
      <c r="N120" s="164"/>
      <c r="O120" s="76"/>
      <c r="P120" s="165">
        <f>P121</f>
        <v>0</v>
      </c>
      <c r="Q120" s="76"/>
      <c r="R120" s="165">
        <f>R121</f>
        <v>99.018754</v>
      </c>
      <c r="S120" s="76"/>
      <c r="T120" s="166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76</v>
      </c>
      <c r="AU120" s="14" t="s">
        <v>102</v>
      </c>
      <c r="BK120" s="167">
        <f>BK121</f>
        <v>0</v>
      </c>
    </row>
    <row r="121" spans="2:63" s="12" customFormat="1" ht="25.95" customHeight="1">
      <c r="B121" s="168"/>
      <c r="C121" s="169"/>
      <c r="D121" s="170" t="s">
        <v>76</v>
      </c>
      <c r="E121" s="171" t="s">
        <v>209</v>
      </c>
      <c r="F121" s="171" t="s">
        <v>371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P122+P138+P158</f>
        <v>0</v>
      </c>
      <c r="Q121" s="176"/>
      <c r="R121" s="177">
        <f>R122+R138+R158</f>
        <v>99.018754</v>
      </c>
      <c r="S121" s="176"/>
      <c r="T121" s="178">
        <f>T122+T138+T158</f>
        <v>0</v>
      </c>
      <c r="AR121" s="179" t="s">
        <v>149</v>
      </c>
      <c r="AT121" s="180" t="s">
        <v>76</v>
      </c>
      <c r="AU121" s="180" t="s">
        <v>77</v>
      </c>
      <c r="AY121" s="179" t="s">
        <v>125</v>
      </c>
      <c r="BK121" s="181">
        <f>BK122+BK138+BK158</f>
        <v>0</v>
      </c>
    </row>
    <row r="122" spans="2:63" s="12" customFormat="1" ht="22.8" customHeight="1">
      <c r="B122" s="168"/>
      <c r="C122" s="169"/>
      <c r="D122" s="170" t="s">
        <v>76</v>
      </c>
      <c r="E122" s="182" t="s">
        <v>372</v>
      </c>
      <c r="F122" s="182" t="s">
        <v>373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SUM(P123:P137)</f>
        <v>0</v>
      </c>
      <c r="Q122" s="176"/>
      <c r="R122" s="177">
        <f>SUM(R123:R137)</f>
        <v>2.4192884</v>
      </c>
      <c r="S122" s="176"/>
      <c r="T122" s="178">
        <f>SUM(T123:T137)</f>
        <v>0</v>
      </c>
      <c r="AR122" s="179" t="s">
        <v>149</v>
      </c>
      <c r="AT122" s="180" t="s">
        <v>76</v>
      </c>
      <c r="AU122" s="180" t="s">
        <v>85</v>
      </c>
      <c r="AY122" s="179" t="s">
        <v>125</v>
      </c>
      <c r="BK122" s="181">
        <f>SUM(BK123:BK137)</f>
        <v>0</v>
      </c>
    </row>
    <row r="123" spans="1:65" s="2" customFormat="1" ht="16.5" customHeight="1">
      <c r="A123" s="31"/>
      <c r="B123" s="32"/>
      <c r="C123" s="184" t="s">
        <v>374</v>
      </c>
      <c r="D123" s="184" t="s">
        <v>127</v>
      </c>
      <c r="E123" s="185" t="s">
        <v>375</v>
      </c>
      <c r="F123" s="186" t="s">
        <v>376</v>
      </c>
      <c r="G123" s="187" t="s">
        <v>277</v>
      </c>
      <c r="H123" s="188">
        <v>20</v>
      </c>
      <c r="I123" s="189"/>
      <c r="J123" s="190">
        <f aca="true" t="shared" si="0" ref="J123:J132">ROUND(I123*H123,2)</f>
        <v>0</v>
      </c>
      <c r="K123" s="191"/>
      <c r="L123" s="36"/>
      <c r="M123" s="192" t="s">
        <v>1</v>
      </c>
      <c r="N123" s="193" t="s">
        <v>42</v>
      </c>
      <c r="O123" s="68"/>
      <c r="P123" s="194">
        <f aca="true" t="shared" si="1" ref="P123:P132">O123*H123</f>
        <v>0</v>
      </c>
      <c r="Q123" s="194">
        <v>0</v>
      </c>
      <c r="R123" s="194">
        <f aca="true" t="shared" si="2" ref="R123:R132">Q123*H123</f>
        <v>0</v>
      </c>
      <c r="S123" s="194">
        <v>0</v>
      </c>
      <c r="T123" s="195">
        <f aca="true" t="shared" si="3" ref="T123:T132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6" t="s">
        <v>330</v>
      </c>
      <c r="AT123" s="196" t="s">
        <v>127</v>
      </c>
      <c r="AU123" s="196" t="s">
        <v>87</v>
      </c>
      <c r="AY123" s="14" t="s">
        <v>125</v>
      </c>
      <c r="BE123" s="197">
        <f aca="true" t="shared" si="4" ref="BE123:BE132">IF(N123="základní",J123,0)</f>
        <v>0</v>
      </c>
      <c r="BF123" s="197">
        <f aca="true" t="shared" si="5" ref="BF123:BF132">IF(N123="snížená",J123,0)</f>
        <v>0</v>
      </c>
      <c r="BG123" s="197">
        <f aca="true" t="shared" si="6" ref="BG123:BG132">IF(N123="zákl. přenesená",J123,0)</f>
        <v>0</v>
      </c>
      <c r="BH123" s="197">
        <f aca="true" t="shared" si="7" ref="BH123:BH132">IF(N123="sníž. přenesená",J123,0)</f>
        <v>0</v>
      </c>
      <c r="BI123" s="197">
        <f aca="true" t="shared" si="8" ref="BI123:BI132">IF(N123="nulová",J123,0)</f>
        <v>0</v>
      </c>
      <c r="BJ123" s="14" t="s">
        <v>85</v>
      </c>
      <c r="BK123" s="197">
        <f aca="true" t="shared" si="9" ref="BK123:BK132">ROUND(I123*H123,2)</f>
        <v>0</v>
      </c>
      <c r="BL123" s="14" t="s">
        <v>330</v>
      </c>
      <c r="BM123" s="196" t="s">
        <v>377</v>
      </c>
    </row>
    <row r="124" spans="1:65" s="2" customFormat="1" ht="16.5" customHeight="1">
      <c r="A124" s="31"/>
      <c r="B124" s="32"/>
      <c r="C124" s="184" t="s">
        <v>378</v>
      </c>
      <c r="D124" s="184" t="s">
        <v>127</v>
      </c>
      <c r="E124" s="185" t="s">
        <v>379</v>
      </c>
      <c r="F124" s="186" t="s">
        <v>380</v>
      </c>
      <c r="G124" s="187" t="s">
        <v>277</v>
      </c>
      <c r="H124" s="188">
        <v>20</v>
      </c>
      <c r="I124" s="189"/>
      <c r="J124" s="190">
        <f t="shared" si="0"/>
        <v>0</v>
      </c>
      <c r="K124" s="191"/>
      <c r="L124" s="36"/>
      <c r="M124" s="192" t="s">
        <v>1</v>
      </c>
      <c r="N124" s="193" t="s">
        <v>42</v>
      </c>
      <c r="O124" s="68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6" t="s">
        <v>330</v>
      </c>
      <c r="AT124" s="196" t="s">
        <v>127</v>
      </c>
      <c r="AU124" s="196" t="s">
        <v>87</v>
      </c>
      <c r="AY124" s="14" t="s">
        <v>125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4" t="s">
        <v>85</v>
      </c>
      <c r="BK124" s="197">
        <f t="shared" si="9"/>
        <v>0</v>
      </c>
      <c r="BL124" s="14" t="s">
        <v>330</v>
      </c>
      <c r="BM124" s="196" t="s">
        <v>381</v>
      </c>
    </row>
    <row r="125" spans="1:65" s="2" customFormat="1" ht="16.5" customHeight="1">
      <c r="A125" s="31"/>
      <c r="B125" s="32"/>
      <c r="C125" s="203" t="s">
        <v>382</v>
      </c>
      <c r="D125" s="203" t="s">
        <v>209</v>
      </c>
      <c r="E125" s="204" t="s">
        <v>383</v>
      </c>
      <c r="F125" s="205" t="s">
        <v>384</v>
      </c>
      <c r="G125" s="206" t="s">
        <v>277</v>
      </c>
      <c r="H125" s="207">
        <v>13</v>
      </c>
      <c r="I125" s="208"/>
      <c r="J125" s="209">
        <f t="shared" si="0"/>
        <v>0</v>
      </c>
      <c r="K125" s="210"/>
      <c r="L125" s="211"/>
      <c r="M125" s="212" t="s">
        <v>1</v>
      </c>
      <c r="N125" s="213" t="s">
        <v>42</v>
      </c>
      <c r="O125" s="68"/>
      <c r="P125" s="194">
        <f t="shared" si="1"/>
        <v>0</v>
      </c>
      <c r="Q125" s="194">
        <v>0.115</v>
      </c>
      <c r="R125" s="194">
        <f t="shared" si="2"/>
        <v>1.495</v>
      </c>
      <c r="S125" s="194">
        <v>0</v>
      </c>
      <c r="T125" s="19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6" t="s">
        <v>385</v>
      </c>
      <c r="AT125" s="196" t="s">
        <v>209</v>
      </c>
      <c r="AU125" s="196" t="s">
        <v>87</v>
      </c>
      <c r="AY125" s="14" t="s">
        <v>125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4" t="s">
        <v>85</v>
      </c>
      <c r="BK125" s="197">
        <f t="shared" si="9"/>
        <v>0</v>
      </c>
      <c r="BL125" s="14" t="s">
        <v>385</v>
      </c>
      <c r="BM125" s="196" t="s">
        <v>386</v>
      </c>
    </row>
    <row r="126" spans="1:65" s="2" customFormat="1" ht="16.5" customHeight="1">
      <c r="A126" s="31"/>
      <c r="B126" s="32"/>
      <c r="C126" s="203" t="s">
        <v>387</v>
      </c>
      <c r="D126" s="203" t="s">
        <v>209</v>
      </c>
      <c r="E126" s="204" t="s">
        <v>388</v>
      </c>
      <c r="F126" s="205" t="s">
        <v>389</v>
      </c>
      <c r="G126" s="206" t="s">
        <v>277</v>
      </c>
      <c r="H126" s="207">
        <v>7</v>
      </c>
      <c r="I126" s="208"/>
      <c r="J126" s="209">
        <f t="shared" si="0"/>
        <v>0</v>
      </c>
      <c r="K126" s="210"/>
      <c r="L126" s="211"/>
      <c r="M126" s="212" t="s">
        <v>1</v>
      </c>
      <c r="N126" s="213" t="s">
        <v>42</v>
      </c>
      <c r="O126" s="68"/>
      <c r="P126" s="194">
        <f t="shared" si="1"/>
        <v>0</v>
      </c>
      <c r="Q126" s="194">
        <v>0.115</v>
      </c>
      <c r="R126" s="194">
        <f t="shared" si="2"/>
        <v>0.805</v>
      </c>
      <c r="S126" s="194">
        <v>0</v>
      </c>
      <c r="T126" s="19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6" t="s">
        <v>385</v>
      </c>
      <c r="AT126" s="196" t="s">
        <v>209</v>
      </c>
      <c r="AU126" s="196" t="s">
        <v>87</v>
      </c>
      <c r="AY126" s="14" t="s">
        <v>125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4" t="s">
        <v>85</v>
      </c>
      <c r="BK126" s="197">
        <f t="shared" si="9"/>
        <v>0</v>
      </c>
      <c r="BL126" s="14" t="s">
        <v>385</v>
      </c>
      <c r="BM126" s="196" t="s">
        <v>390</v>
      </c>
    </row>
    <row r="127" spans="1:65" s="2" customFormat="1" ht="21.75" customHeight="1">
      <c r="A127" s="31"/>
      <c r="B127" s="32"/>
      <c r="C127" s="184" t="s">
        <v>164</v>
      </c>
      <c r="D127" s="184" t="s">
        <v>127</v>
      </c>
      <c r="E127" s="185" t="s">
        <v>391</v>
      </c>
      <c r="F127" s="186" t="s">
        <v>392</v>
      </c>
      <c r="G127" s="187" t="s">
        <v>277</v>
      </c>
      <c r="H127" s="188">
        <v>2</v>
      </c>
      <c r="I127" s="189"/>
      <c r="J127" s="190">
        <f t="shared" si="0"/>
        <v>0</v>
      </c>
      <c r="K127" s="191"/>
      <c r="L127" s="36"/>
      <c r="M127" s="192" t="s">
        <v>1</v>
      </c>
      <c r="N127" s="193" t="s">
        <v>42</v>
      </c>
      <c r="O127" s="68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6" t="s">
        <v>330</v>
      </c>
      <c r="AT127" s="196" t="s">
        <v>127</v>
      </c>
      <c r="AU127" s="196" t="s">
        <v>87</v>
      </c>
      <c r="AY127" s="14" t="s">
        <v>125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4" t="s">
        <v>85</v>
      </c>
      <c r="BK127" s="197">
        <f t="shared" si="9"/>
        <v>0</v>
      </c>
      <c r="BL127" s="14" t="s">
        <v>330</v>
      </c>
      <c r="BM127" s="196" t="s">
        <v>393</v>
      </c>
    </row>
    <row r="128" spans="1:65" s="2" customFormat="1" ht="16.5" customHeight="1">
      <c r="A128" s="31"/>
      <c r="B128" s="32"/>
      <c r="C128" s="203" t="s">
        <v>169</v>
      </c>
      <c r="D128" s="203" t="s">
        <v>209</v>
      </c>
      <c r="E128" s="204" t="s">
        <v>394</v>
      </c>
      <c r="F128" s="205" t="s">
        <v>395</v>
      </c>
      <c r="G128" s="206" t="s">
        <v>277</v>
      </c>
      <c r="H128" s="207">
        <v>2</v>
      </c>
      <c r="I128" s="208"/>
      <c r="J128" s="209">
        <f t="shared" si="0"/>
        <v>0</v>
      </c>
      <c r="K128" s="210"/>
      <c r="L128" s="211"/>
      <c r="M128" s="212" t="s">
        <v>1</v>
      </c>
      <c r="N128" s="213" t="s">
        <v>42</v>
      </c>
      <c r="O128" s="68"/>
      <c r="P128" s="194">
        <f t="shared" si="1"/>
        <v>0</v>
      </c>
      <c r="Q128" s="194">
        <v>7E-05</v>
      </c>
      <c r="R128" s="194">
        <f t="shared" si="2"/>
        <v>0.00014</v>
      </c>
      <c r="S128" s="194">
        <v>0</v>
      </c>
      <c r="T128" s="195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385</v>
      </c>
      <c r="AT128" s="196" t="s">
        <v>209</v>
      </c>
      <c r="AU128" s="196" t="s">
        <v>87</v>
      </c>
      <c r="AY128" s="14" t="s">
        <v>125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4" t="s">
        <v>85</v>
      </c>
      <c r="BK128" s="197">
        <f t="shared" si="9"/>
        <v>0</v>
      </c>
      <c r="BL128" s="14" t="s">
        <v>385</v>
      </c>
      <c r="BM128" s="196" t="s">
        <v>396</v>
      </c>
    </row>
    <row r="129" spans="1:65" s="2" customFormat="1" ht="33" customHeight="1">
      <c r="A129" s="31"/>
      <c r="B129" s="32"/>
      <c r="C129" s="184" t="s">
        <v>173</v>
      </c>
      <c r="D129" s="184" t="s">
        <v>127</v>
      </c>
      <c r="E129" s="185" t="s">
        <v>397</v>
      </c>
      <c r="F129" s="186" t="s">
        <v>398</v>
      </c>
      <c r="G129" s="187" t="s">
        <v>167</v>
      </c>
      <c r="H129" s="188">
        <v>108</v>
      </c>
      <c r="I129" s="189"/>
      <c r="J129" s="190">
        <f t="shared" si="0"/>
        <v>0</v>
      </c>
      <c r="K129" s="191"/>
      <c r="L129" s="36"/>
      <c r="M129" s="192" t="s">
        <v>1</v>
      </c>
      <c r="N129" s="193" t="s">
        <v>42</v>
      </c>
      <c r="O129" s="68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330</v>
      </c>
      <c r="AT129" s="196" t="s">
        <v>127</v>
      </c>
      <c r="AU129" s="196" t="s">
        <v>87</v>
      </c>
      <c r="AY129" s="14" t="s">
        <v>125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4" t="s">
        <v>85</v>
      </c>
      <c r="BK129" s="197">
        <f t="shared" si="9"/>
        <v>0</v>
      </c>
      <c r="BL129" s="14" t="s">
        <v>330</v>
      </c>
      <c r="BM129" s="196" t="s">
        <v>399</v>
      </c>
    </row>
    <row r="130" spans="1:65" s="2" customFormat="1" ht="16.5" customHeight="1">
      <c r="A130" s="31"/>
      <c r="B130" s="32"/>
      <c r="C130" s="203" t="s">
        <v>179</v>
      </c>
      <c r="D130" s="203" t="s">
        <v>209</v>
      </c>
      <c r="E130" s="204" t="s">
        <v>400</v>
      </c>
      <c r="F130" s="205" t="s">
        <v>401</v>
      </c>
      <c r="G130" s="206" t="s">
        <v>212</v>
      </c>
      <c r="H130" s="207">
        <v>66.96</v>
      </c>
      <c r="I130" s="208"/>
      <c r="J130" s="209">
        <f t="shared" si="0"/>
        <v>0</v>
      </c>
      <c r="K130" s="210"/>
      <c r="L130" s="211"/>
      <c r="M130" s="212" t="s">
        <v>1</v>
      </c>
      <c r="N130" s="213" t="s">
        <v>42</v>
      </c>
      <c r="O130" s="68"/>
      <c r="P130" s="194">
        <f t="shared" si="1"/>
        <v>0</v>
      </c>
      <c r="Q130" s="194">
        <v>0.001</v>
      </c>
      <c r="R130" s="194">
        <f t="shared" si="2"/>
        <v>0.06695999999999999</v>
      </c>
      <c r="S130" s="194">
        <v>0</v>
      </c>
      <c r="T130" s="195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402</v>
      </c>
      <c r="AT130" s="196" t="s">
        <v>209</v>
      </c>
      <c r="AU130" s="196" t="s">
        <v>87</v>
      </c>
      <c r="AY130" s="14" t="s">
        <v>125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4" t="s">
        <v>85</v>
      </c>
      <c r="BK130" s="197">
        <f t="shared" si="9"/>
        <v>0</v>
      </c>
      <c r="BL130" s="14" t="s">
        <v>330</v>
      </c>
      <c r="BM130" s="196" t="s">
        <v>403</v>
      </c>
    </row>
    <row r="131" spans="1:65" s="2" customFormat="1" ht="21.75" customHeight="1">
      <c r="A131" s="31"/>
      <c r="B131" s="32"/>
      <c r="C131" s="184" t="s">
        <v>404</v>
      </c>
      <c r="D131" s="184" t="s">
        <v>127</v>
      </c>
      <c r="E131" s="185" t="s">
        <v>405</v>
      </c>
      <c r="F131" s="186" t="s">
        <v>406</v>
      </c>
      <c r="G131" s="187" t="s">
        <v>167</v>
      </c>
      <c r="H131" s="188">
        <v>30</v>
      </c>
      <c r="I131" s="189"/>
      <c r="J131" s="190">
        <f t="shared" si="0"/>
        <v>0</v>
      </c>
      <c r="K131" s="191"/>
      <c r="L131" s="36"/>
      <c r="M131" s="192" t="s">
        <v>1</v>
      </c>
      <c r="N131" s="193" t="s">
        <v>42</v>
      </c>
      <c r="O131" s="68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330</v>
      </c>
      <c r="AT131" s="196" t="s">
        <v>127</v>
      </c>
      <c r="AU131" s="196" t="s">
        <v>87</v>
      </c>
      <c r="AY131" s="14" t="s">
        <v>125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4" t="s">
        <v>85</v>
      </c>
      <c r="BK131" s="197">
        <f t="shared" si="9"/>
        <v>0</v>
      </c>
      <c r="BL131" s="14" t="s">
        <v>330</v>
      </c>
      <c r="BM131" s="196" t="s">
        <v>407</v>
      </c>
    </row>
    <row r="132" spans="1:65" s="2" customFormat="1" ht="16.5" customHeight="1">
      <c r="A132" s="31"/>
      <c r="B132" s="32"/>
      <c r="C132" s="203" t="s">
        <v>187</v>
      </c>
      <c r="D132" s="203" t="s">
        <v>209</v>
      </c>
      <c r="E132" s="204" t="s">
        <v>408</v>
      </c>
      <c r="F132" s="205" t="s">
        <v>409</v>
      </c>
      <c r="G132" s="206" t="s">
        <v>212</v>
      </c>
      <c r="H132" s="207">
        <v>18.6</v>
      </c>
      <c r="I132" s="208"/>
      <c r="J132" s="209">
        <f t="shared" si="0"/>
        <v>0</v>
      </c>
      <c r="K132" s="210"/>
      <c r="L132" s="211"/>
      <c r="M132" s="212" t="s">
        <v>1</v>
      </c>
      <c r="N132" s="213" t="s">
        <v>42</v>
      </c>
      <c r="O132" s="68"/>
      <c r="P132" s="194">
        <f t="shared" si="1"/>
        <v>0</v>
      </c>
      <c r="Q132" s="194">
        <v>0.001</v>
      </c>
      <c r="R132" s="194">
        <f t="shared" si="2"/>
        <v>0.018600000000000002</v>
      </c>
      <c r="S132" s="194">
        <v>0</v>
      </c>
      <c r="T132" s="195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385</v>
      </c>
      <c r="AT132" s="196" t="s">
        <v>209</v>
      </c>
      <c r="AU132" s="196" t="s">
        <v>87</v>
      </c>
      <c r="AY132" s="14" t="s">
        <v>125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4" t="s">
        <v>85</v>
      </c>
      <c r="BK132" s="197">
        <f t="shared" si="9"/>
        <v>0</v>
      </c>
      <c r="BL132" s="14" t="s">
        <v>385</v>
      </c>
      <c r="BM132" s="196" t="s">
        <v>410</v>
      </c>
    </row>
    <row r="133" spans="1:47" s="2" customFormat="1" ht="19.2">
      <c r="A133" s="31"/>
      <c r="B133" s="32"/>
      <c r="C133" s="33"/>
      <c r="D133" s="198" t="s">
        <v>153</v>
      </c>
      <c r="E133" s="33"/>
      <c r="F133" s="199" t="s">
        <v>411</v>
      </c>
      <c r="G133" s="33"/>
      <c r="H133" s="33"/>
      <c r="I133" s="200"/>
      <c r="J133" s="33"/>
      <c r="K133" s="33"/>
      <c r="L133" s="36"/>
      <c r="M133" s="201"/>
      <c r="N133" s="202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153</v>
      </c>
      <c r="AU133" s="14" t="s">
        <v>87</v>
      </c>
    </row>
    <row r="134" spans="1:65" s="2" customFormat="1" ht="21.75" customHeight="1">
      <c r="A134" s="31"/>
      <c r="B134" s="32"/>
      <c r="C134" s="184" t="s">
        <v>191</v>
      </c>
      <c r="D134" s="184" t="s">
        <v>127</v>
      </c>
      <c r="E134" s="185" t="s">
        <v>412</v>
      </c>
      <c r="F134" s="186" t="s">
        <v>413</v>
      </c>
      <c r="G134" s="187" t="s">
        <v>277</v>
      </c>
      <c r="H134" s="188">
        <v>20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42</v>
      </c>
      <c r="O134" s="68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330</v>
      </c>
      <c r="AT134" s="196" t="s">
        <v>127</v>
      </c>
      <c r="AU134" s="196" t="s">
        <v>87</v>
      </c>
      <c r="AY134" s="14" t="s">
        <v>125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85</v>
      </c>
      <c r="BK134" s="197">
        <f>ROUND(I134*H134,2)</f>
        <v>0</v>
      </c>
      <c r="BL134" s="14" t="s">
        <v>330</v>
      </c>
      <c r="BM134" s="196" t="s">
        <v>414</v>
      </c>
    </row>
    <row r="135" spans="1:65" s="2" customFormat="1" ht="16.5" customHeight="1">
      <c r="A135" s="31"/>
      <c r="B135" s="32"/>
      <c r="C135" s="203" t="s">
        <v>195</v>
      </c>
      <c r="D135" s="203" t="s">
        <v>209</v>
      </c>
      <c r="E135" s="204" t="s">
        <v>415</v>
      </c>
      <c r="F135" s="205" t="s">
        <v>416</v>
      </c>
      <c r="G135" s="206" t="s">
        <v>277</v>
      </c>
      <c r="H135" s="207">
        <v>20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42</v>
      </c>
      <c r="O135" s="68"/>
      <c r="P135" s="194">
        <f>O135*H135</f>
        <v>0</v>
      </c>
      <c r="Q135" s="194">
        <v>0.00023</v>
      </c>
      <c r="R135" s="194">
        <f>Q135*H135</f>
        <v>0.0046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385</v>
      </c>
      <c r="AT135" s="196" t="s">
        <v>209</v>
      </c>
      <c r="AU135" s="196" t="s">
        <v>87</v>
      </c>
      <c r="AY135" s="14" t="s">
        <v>125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85</v>
      </c>
      <c r="BK135" s="197">
        <f>ROUND(I135*H135,2)</f>
        <v>0</v>
      </c>
      <c r="BL135" s="14" t="s">
        <v>385</v>
      </c>
      <c r="BM135" s="196" t="s">
        <v>417</v>
      </c>
    </row>
    <row r="136" spans="1:65" s="2" customFormat="1" ht="33" customHeight="1">
      <c r="A136" s="31"/>
      <c r="B136" s="32"/>
      <c r="C136" s="184" t="s">
        <v>418</v>
      </c>
      <c r="D136" s="184" t="s">
        <v>127</v>
      </c>
      <c r="E136" s="185" t="s">
        <v>419</v>
      </c>
      <c r="F136" s="186" t="s">
        <v>420</v>
      </c>
      <c r="G136" s="187" t="s">
        <v>167</v>
      </c>
      <c r="H136" s="188">
        <v>98</v>
      </c>
      <c r="I136" s="189"/>
      <c r="J136" s="190">
        <f>ROUND(I136*H136,2)</f>
        <v>0</v>
      </c>
      <c r="K136" s="191"/>
      <c r="L136" s="36"/>
      <c r="M136" s="192" t="s">
        <v>1</v>
      </c>
      <c r="N136" s="193" t="s">
        <v>42</v>
      </c>
      <c r="O136" s="68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330</v>
      </c>
      <c r="AT136" s="196" t="s">
        <v>127</v>
      </c>
      <c r="AU136" s="196" t="s">
        <v>87</v>
      </c>
      <c r="AY136" s="14" t="s">
        <v>125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4" t="s">
        <v>85</v>
      </c>
      <c r="BK136" s="197">
        <f>ROUND(I136*H136,2)</f>
        <v>0</v>
      </c>
      <c r="BL136" s="14" t="s">
        <v>330</v>
      </c>
      <c r="BM136" s="196" t="s">
        <v>421</v>
      </c>
    </row>
    <row r="137" spans="1:65" s="2" customFormat="1" ht="16.5" customHeight="1">
      <c r="A137" s="31"/>
      <c r="B137" s="32"/>
      <c r="C137" s="203" t="s">
        <v>296</v>
      </c>
      <c r="D137" s="203" t="s">
        <v>209</v>
      </c>
      <c r="E137" s="204" t="s">
        <v>422</v>
      </c>
      <c r="F137" s="205" t="s">
        <v>423</v>
      </c>
      <c r="G137" s="206" t="s">
        <v>167</v>
      </c>
      <c r="H137" s="207">
        <v>99.96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42</v>
      </c>
      <c r="O137" s="68"/>
      <c r="P137" s="194">
        <f>O137*H137</f>
        <v>0</v>
      </c>
      <c r="Q137" s="194">
        <v>0.00029</v>
      </c>
      <c r="R137" s="194">
        <f>Q137*H137</f>
        <v>0.028988399999999998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385</v>
      </c>
      <c r="AT137" s="196" t="s">
        <v>209</v>
      </c>
      <c r="AU137" s="196" t="s">
        <v>87</v>
      </c>
      <c r="AY137" s="14" t="s">
        <v>125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85</v>
      </c>
      <c r="BK137" s="197">
        <f>ROUND(I137*H137,2)</f>
        <v>0</v>
      </c>
      <c r="BL137" s="14" t="s">
        <v>385</v>
      </c>
      <c r="BM137" s="196" t="s">
        <v>424</v>
      </c>
    </row>
    <row r="138" spans="2:63" s="12" customFormat="1" ht="22.8" customHeight="1">
      <c r="B138" s="168"/>
      <c r="C138" s="169"/>
      <c r="D138" s="170" t="s">
        <v>76</v>
      </c>
      <c r="E138" s="182" t="s">
        <v>425</v>
      </c>
      <c r="F138" s="182" t="s">
        <v>426</v>
      </c>
      <c r="G138" s="169"/>
      <c r="H138" s="169"/>
      <c r="I138" s="172"/>
      <c r="J138" s="183">
        <f>BK138</f>
        <v>0</v>
      </c>
      <c r="K138" s="169"/>
      <c r="L138" s="174"/>
      <c r="M138" s="175"/>
      <c r="N138" s="176"/>
      <c r="O138" s="176"/>
      <c r="P138" s="177">
        <f>SUM(P139:P157)</f>
        <v>0</v>
      </c>
      <c r="Q138" s="176"/>
      <c r="R138" s="177">
        <f>SUM(R139:R157)</f>
        <v>96.5994656</v>
      </c>
      <c r="S138" s="176"/>
      <c r="T138" s="178">
        <f>SUM(T139:T157)</f>
        <v>0</v>
      </c>
      <c r="AR138" s="179" t="s">
        <v>149</v>
      </c>
      <c r="AT138" s="180" t="s">
        <v>76</v>
      </c>
      <c r="AU138" s="180" t="s">
        <v>85</v>
      </c>
      <c r="AY138" s="179" t="s">
        <v>125</v>
      </c>
      <c r="BK138" s="181">
        <f>SUM(BK139:BK157)</f>
        <v>0</v>
      </c>
    </row>
    <row r="139" spans="1:65" s="2" customFormat="1" ht="21.75" customHeight="1">
      <c r="A139" s="31"/>
      <c r="B139" s="32"/>
      <c r="C139" s="184" t="s">
        <v>208</v>
      </c>
      <c r="D139" s="184" t="s">
        <v>127</v>
      </c>
      <c r="E139" s="185" t="s">
        <v>427</v>
      </c>
      <c r="F139" s="186" t="s">
        <v>428</v>
      </c>
      <c r="G139" s="187" t="s">
        <v>429</v>
      </c>
      <c r="H139" s="188">
        <v>0.72</v>
      </c>
      <c r="I139" s="189"/>
      <c r="J139" s="190">
        <f>ROUND(I139*H139,2)</f>
        <v>0</v>
      </c>
      <c r="K139" s="191"/>
      <c r="L139" s="36"/>
      <c r="M139" s="192" t="s">
        <v>1</v>
      </c>
      <c r="N139" s="193" t="s">
        <v>42</v>
      </c>
      <c r="O139" s="68"/>
      <c r="P139" s="194">
        <f>O139*H139</f>
        <v>0</v>
      </c>
      <c r="Q139" s="194">
        <v>0.00193</v>
      </c>
      <c r="R139" s="194">
        <f>Q139*H139</f>
        <v>0.0013896</v>
      </c>
      <c r="S139" s="194">
        <v>0</v>
      </c>
      <c r="T139" s="19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330</v>
      </c>
      <c r="AT139" s="196" t="s">
        <v>127</v>
      </c>
      <c r="AU139" s="196" t="s">
        <v>87</v>
      </c>
      <c r="AY139" s="14" t="s">
        <v>125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4" t="s">
        <v>85</v>
      </c>
      <c r="BK139" s="197">
        <f>ROUND(I139*H139,2)</f>
        <v>0</v>
      </c>
      <c r="BL139" s="14" t="s">
        <v>330</v>
      </c>
      <c r="BM139" s="196" t="s">
        <v>430</v>
      </c>
    </row>
    <row r="140" spans="1:47" s="2" customFormat="1" ht="19.2">
      <c r="A140" s="31"/>
      <c r="B140" s="32"/>
      <c r="C140" s="33"/>
      <c r="D140" s="198" t="s">
        <v>153</v>
      </c>
      <c r="E140" s="33"/>
      <c r="F140" s="199" t="s">
        <v>431</v>
      </c>
      <c r="G140" s="33"/>
      <c r="H140" s="33"/>
      <c r="I140" s="200"/>
      <c r="J140" s="33"/>
      <c r="K140" s="33"/>
      <c r="L140" s="36"/>
      <c r="M140" s="201"/>
      <c r="N140" s="202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153</v>
      </c>
      <c r="AU140" s="14" t="s">
        <v>87</v>
      </c>
    </row>
    <row r="141" spans="1:65" s="2" customFormat="1" ht="21.75" customHeight="1">
      <c r="A141" s="31"/>
      <c r="B141" s="32"/>
      <c r="C141" s="184" t="s">
        <v>432</v>
      </c>
      <c r="D141" s="184" t="s">
        <v>127</v>
      </c>
      <c r="E141" s="185" t="s">
        <v>433</v>
      </c>
      <c r="F141" s="186" t="s">
        <v>434</v>
      </c>
      <c r="G141" s="187" t="s">
        <v>277</v>
      </c>
      <c r="H141" s="188">
        <v>20</v>
      </c>
      <c r="I141" s="189"/>
      <c r="J141" s="190">
        <f aca="true" t="shared" si="10" ref="J141:J148">ROUND(I141*H141,2)</f>
        <v>0</v>
      </c>
      <c r="K141" s="191"/>
      <c r="L141" s="36"/>
      <c r="M141" s="192" t="s">
        <v>1</v>
      </c>
      <c r="N141" s="193" t="s">
        <v>42</v>
      </c>
      <c r="O141" s="68"/>
      <c r="P141" s="194">
        <f aca="true" t="shared" si="11" ref="P141:P148">O141*H141</f>
        <v>0</v>
      </c>
      <c r="Q141" s="194">
        <v>0</v>
      </c>
      <c r="R141" s="194">
        <f aca="true" t="shared" si="12" ref="R141:R148">Q141*H141</f>
        <v>0</v>
      </c>
      <c r="S141" s="194">
        <v>0</v>
      </c>
      <c r="T141" s="195">
        <f aca="true" t="shared" si="13" ref="T141:T148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330</v>
      </c>
      <c r="AT141" s="196" t="s">
        <v>127</v>
      </c>
      <c r="AU141" s="196" t="s">
        <v>87</v>
      </c>
      <c r="AY141" s="14" t="s">
        <v>125</v>
      </c>
      <c r="BE141" s="197">
        <f aca="true" t="shared" si="14" ref="BE141:BE148">IF(N141="základní",J141,0)</f>
        <v>0</v>
      </c>
      <c r="BF141" s="197">
        <f aca="true" t="shared" si="15" ref="BF141:BF148">IF(N141="snížená",J141,0)</f>
        <v>0</v>
      </c>
      <c r="BG141" s="197">
        <f aca="true" t="shared" si="16" ref="BG141:BG148">IF(N141="zákl. přenesená",J141,0)</f>
        <v>0</v>
      </c>
      <c r="BH141" s="197">
        <f aca="true" t="shared" si="17" ref="BH141:BH148">IF(N141="sníž. přenesená",J141,0)</f>
        <v>0</v>
      </c>
      <c r="BI141" s="197">
        <f aca="true" t="shared" si="18" ref="BI141:BI148">IF(N141="nulová",J141,0)</f>
        <v>0</v>
      </c>
      <c r="BJ141" s="14" t="s">
        <v>85</v>
      </c>
      <c r="BK141" s="197">
        <f aca="true" t="shared" si="19" ref="BK141:BK148">ROUND(I141*H141,2)</f>
        <v>0</v>
      </c>
      <c r="BL141" s="14" t="s">
        <v>330</v>
      </c>
      <c r="BM141" s="196" t="s">
        <v>435</v>
      </c>
    </row>
    <row r="142" spans="1:65" s="2" customFormat="1" ht="21.75" customHeight="1">
      <c r="A142" s="31"/>
      <c r="B142" s="32"/>
      <c r="C142" s="184" t="s">
        <v>219</v>
      </c>
      <c r="D142" s="184" t="s">
        <v>127</v>
      </c>
      <c r="E142" s="185" t="s">
        <v>436</v>
      </c>
      <c r="F142" s="186" t="s">
        <v>437</v>
      </c>
      <c r="G142" s="187" t="s">
        <v>176</v>
      </c>
      <c r="H142" s="188">
        <v>6.4</v>
      </c>
      <c r="I142" s="189"/>
      <c r="J142" s="190">
        <f t="shared" si="10"/>
        <v>0</v>
      </c>
      <c r="K142" s="191"/>
      <c r="L142" s="36"/>
      <c r="M142" s="192" t="s">
        <v>1</v>
      </c>
      <c r="N142" s="193" t="s">
        <v>42</v>
      </c>
      <c r="O142" s="68"/>
      <c r="P142" s="194">
        <f t="shared" si="11"/>
        <v>0</v>
      </c>
      <c r="Q142" s="194">
        <v>2.25634</v>
      </c>
      <c r="R142" s="194">
        <f t="shared" si="12"/>
        <v>14.440576</v>
      </c>
      <c r="S142" s="194">
        <v>0</v>
      </c>
      <c r="T142" s="195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330</v>
      </c>
      <c r="AT142" s="196" t="s">
        <v>127</v>
      </c>
      <c r="AU142" s="196" t="s">
        <v>87</v>
      </c>
      <c r="AY142" s="14" t="s">
        <v>125</v>
      </c>
      <c r="BE142" s="197">
        <f t="shared" si="14"/>
        <v>0</v>
      </c>
      <c r="BF142" s="197">
        <f t="shared" si="15"/>
        <v>0</v>
      </c>
      <c r="BG142" s="197">
        <f t="shared" si="16"/>
        <v>0</v>
      </c>
      <c r="BH142" s="197">
        <f t="shared" si="17"/>
        <v>0</v>
      </c>
      <c r="BI142" s="197">
        <f t="shared" si="18"/>
        <v>0</v>
      </c>
      <c r="BJ142" s="14" t="s">
        <v>85</v>
      </c>
      <c r="BK142" s="197">
        <f t="shared" si="19"/>
        <v>0</v>
      </c>
      <c r="BL142" s="14" t="s">
        <v>330</v>
      </c>
      <c r="BM142" s="196" t="s">
        <v>438</v>
      </c>
    </row>
    <row r="143" spans="1:65" s="2" customFormat="1" ht="21.75" customHeight="1">
      <c r="A143" s="31"/>
      <c r="B143" s="32"/>
      <c r="C143" s="203" t="s">
        <v>7</v>
      </c>
      <c r="D143" s="203" t="s">
        <v>209</v>
      </c>
      <c r="E143" s="204" t="s">
        <v>439</v>
      </c>
      <c r="F143" s="205" t="s">
        <v>440</v>
      </c>
      <c r="G143" s="206" t="s">
        <v>167</v>
      </c>
      <c r="H143" s="207">
        <v>80</v>
      </c>
      <c r="I143" s="208"/>
      <c r="J143" s="209">
        <f t="shared" si="10"/>
        <v>0</v>
      </c>
      <c r="K143" s="210"/>
      <c r="L143" s="211"/>
      <c r="M143" s="212" t="s">
        <v>1</v>
      </c>
      <c r="N143" s="213" t="s">
        <v>42</v>
      </c>
      <c r="O143" s="68"/>
      <c r="P143" s="194">
        <f t="shared" si="11"/>
        <v>0</v>
      </c>
      <c r="Q143" s="194">
        <v>0.00019</v>
      </c>
      <c r="R143" s="194">
        <f t="shared" si="12"/>
        <v>0.015200000000000002</v>
      </c>
      <c r="S143" s="194">
        <v>0</v>
      </c>
      <c r="T143" s="195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385</v>
      </c>
      <c r="AT143" s="196" t="s">
        <v>209</v>
      </c>
      <c r="AU143" s="196" t="s">
        <v>87</v>
      </c>
      <c r="AY143" s="14" t="s">
        <v>125</v>
      </c>
      <c r="BE143" s="197">
        <f t="shared" si="14"/>
        <v>0</v>
      </c>
      <c r="BF143" s="197">
        <f t="shared" si="15"/>
        <v>0</v>
      </c>
      <c r="BG143" s="197">
        <f t="shared" si="16"/>
        <v>0</v>
      </c>
      <c r="BH143" s="197">
        <f t="shared" si="17"/>
        <v>0</v>
      </c>
      <c r="BI143" s="197">
        <f t="shared" si="18"/>
        <v>0</v>
      </c>
      <c r="BJ143" s="14" t="s">
        <v>85</v>
      </c>
      <c r="BK143" s="197">
        <f t="shared" si="19"/>
        <v>0</v>
      </c>
      <c r="BL143" s="14" t="s">
        <v>385</v>
      </c>
      <c r="BM143" s="196" t="s">
        <v>441</v>
      </c>
    </row>
    <row r="144" spans="1:65" s="2" customFormat="1" ht="16.5" customHeight="1">
      <c r="A144" s="31"/>
      <c r="B144" s="32"/>
      <c r="C144" s="203" t="s">
        <v>442</v>
      </c>
      <c r="D144" s="203" t="s">
        <v>209</v>
      </c>
      <c r="E144" s="204" t="s">
        <v>443</v>
      </c>
      <c r="F144" s="205" t="s">
        <v>444</v>
      </c>
      <c r="G144" s="206" t="s">
        <v>277</v>
      </c>
      <c r="H144" s="207">
        <v>20</v>
      </c>
      <c r="I144" s="208"/>
      <c r="J144" s="209">
        <f t="shared" si="10"/>
        <v>0</v>
      </c>
      <c r="K144" s="210"/>
      <c r="L144" s="211"/>
      <c r="M144" s="212" t="s">
        <v>1</v>
      </c>
      <c r="N144" s="213" t="s">
        <v>42</v>
      </c>
      <c r="O144" s="68"/>
      <c r="P144" s="194">
        <f t="shared" si="11"/>
        <v>0</v>
      </c>
      <c r="Q144" s="194">
        <v>0.002</v>
      </c>
      <c r="R144" s="194">
        <f t="shared" si="12"/>
        <v>0.04</v>
      </c>
      <c r="S144" s="194">
        <v>0</v>
      </c>
      <c r="T144" s="195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385</v>
      </c>
      <c r="AT144" s="196" t="s">
        <v>209</v>
      </c>
      <c r="AU144" s="196" t="s">
        <v>87</v>
      </c>
      <c r="AY144" s="14" t="s">
        <v>125</v>
      </c>
      <c r="BE144" s="197">
        <f t="shared" si="14"/>
        <v>0</v>
      </c>
      <c r="BF144" s="197">
        <f t="shared" si="15"/>
        <v>0</v>
      </c>
      <c r="BG144" s="197">
        <f t="shared" si="16"/>
        <v>0</v>
      </c>
      <c r="BH144" s="197">
        <f t="shared" si="17"/>
        <v>0</v>
      </c>
      <c r="BI144" s="197">
        <f t="shared" si="18"/>
        <v>0</v>
      </c>
      <c r="BJ144" s="14" t="s">
        <v>85</v>
      </c>
      <c r="BK144" s="197">
        <f t="shared" si="19"/>
        <v>0</v>
      </c>
      <c r="BL144" s="14" t="s">
        <v>385</v>
      </c>
      <c r="BM144" s="196" t="s">
        <v>445</v>
      </c>
    </row>
    <row r="145" spans="1:65" s="2" customFormat="1" ht="21.75" customHeight="1">
      <c r="A145" s="31"/>
      <c r="B145" s="32"/>
      <c r="C145" s="203" t="s">
        <v>446</v>
      </c>
      <c r="D145" s="203" t="s">
        <v>209</v>
      </c>
      <c r="E145" s="204" t="s">
        <v>447</v>
      </c>
      <c r="F145" s="205" t="s">
        <v>448</v>
      </c>
      <c r="G145" s="206" t="s">
        <v>176</v>
      </c>
      <c r="H145" s="207">
        <v>6.4</v>
      </c>
      <c r="I145" s="208"/>
      <c r="J145" s="209">
        <f t="shared" si="10"/>
        <v>0</v>
      </c>
      <c r="K145" s="210"/>
      <c r="L145" s="211"/>
      <c r="M145" s="212" t="s">
        <v>1</v>
      </c>
      <c r="N145" s="213" t="s">
        <v>42</v>
      </c>
      <c r="O145" s="68"/>
      <c r="P145" s="194">
        <f t="shared" si="11"/>
        <v>0</v>
      </c>
      <c r="Q145" s="194">
        <v>2.429</v>
      </c>
      <c r="R145" s="194">
        <f t="shared" si="12"/>
        <v>15.5456</v>
      </c>
      <c r="S145" s="194">
        <v>0</v>
      </c>
      <c r="T145" s="195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385</v>
      </c>
      <c r="AT145" s="196" t="s">
        <v>209</v>
      </c>
      <c r="AU145" s="196" t="s">
        <v>87</v>
      </c>
      <c r="AY145" s="14" t="s">
        <v>125</v>
      </c>
      <c r="BE145" s="197">
        <f t="shared" si="14"/>
        <v>0</v>
      </c>
      <c r="BF145" s="197">
        <f t="shared" si="15"/>
        <v>0</v>
      </c>
      <c r="BG145" s="197">
        <f t="shared" si="16"/>
        <v>0</v>
      </c>
      <c r="BH145" s="197">
        <f t="shared" si="17"/>
        <v>0</v>
      </c>
      <c r="BI145" s="197">
        <f t="shared" si="18"/>
        <v>0</v>
      </c>
      <c r="BJ145" s="14" t="s">
        <v>85</v>
      </c>
      <c r="BK145" s="197">
        <f t="shared" si="19"/>
        <v>0</v>
      </c>
      <c r="BL145" s="14" t="s">
        <v>385</v>
      </c>
      <c r="BM145" s="196" t="s">
        <v>449</v>
      </c>
    </row>
    <row r="146" spans="1:65" s="2" customFormat="1" ht="21.75" customHeight="1">
      <c r="A146" s="31"/>
      <c r="B146" s="32"/>
      <c r="C146" s="184" t="s">
        <v>450</v>
      </c>
      <c r="D146" s="184" t="s">
        <v>127</v>
      </c>
      <c r="E146" s="185" t="s">
        <v>451</v>
      </c>
      <c r="F146" s="186" t="s">
        <v>452</v>
      </c>
      <c r="G146" s="187" t="s">
        <v>167</v>
      </c>
      <c r="H146" s="188">
        <v>98</v>
      </c>
      <c r="I146" s="189"/>
      <c r="J146" s="190">
        <f t="shared" si="10"/>
        <v>0</v>
      </c>
      <c r="K146" s="191"/>
      <c r="L146" s="36"/>
      <c r="M146" s="192" t="s">
        <v>1</v>
      </c>
      <c r="N146" s="193" t="s">
        <v>42</v>
      </c>
      <c r="O146" s="68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330</v>
      </c>
      <c r="AT146" s="196" t="s">
        <v>127</v>
      </c>
      <c r="AU146" s="196" t="s">
        <v>87</v>
      </c>
      <c r="AY146" s="14" t="s">
        <v>125</v>
      </c>
      <c r="BE146" s="197">
        <f t="shared" si="14"/>
        <v>0</v>
      </c>
      <c r="BF146" s="197">
        <f t="shared" si="15"/>
        <v>0</v>
      </c>
      <c r="BG146" s="197">
        <f t="shared" si="16"/>
        <v>0</v>
      </c>
      <c r="BH146" s="197">
        <f t="shared" si="17"/>
        <v>0</v>
      </c>
      <c r="BI146" s="197">
        <f t="shared" si="18"/>
        <v>0</v>
      </c>
      <c r="BJ146" s="14" t="s">
        <v>85</v>
      </c>
      <c r="BK146" s="197">
        <f t="shared" si="19"/>
        <v>0</v>
      </c>
      <c r="BL146" s="14" t="s">
        <v>330</v>
      </c>
      <c r="BM146" s="196" t="s">
        <v>453</v>
      </c>
    </row>
    <row r="147" spans="1:65" s="2" customFormat="1" ht="33" customHeight="1">
      <c r="A147" s="31"/>
      <c r="B147" s="32"/>
      <c r="C147" s="184" t="s">
        <v>244</v>
      </c>
      <c r="D147" s="184" t="s">
        <v>127</v>
      </c>
      <c r="E147" s="185" t="s">
        <v>454</v>
      </c>
      <c r="F147" s="186" t="s">
        <v>455</v>
      </c>
      <c r="G147" s="187" t="s">
        <v>167</v>
      </c>
      <c r="H147" s="188">
        <v>98</v>
      </c>
      <c r="I147" s="189"/>
      <c r="J147" s="190">
        <f t="shared" si="10"/>
        <v>0</v>
      </c>
      <c r="K147" s="191"/>
      <c r="L147" s="36"/>
      <c r="M147" s="192" t="s">
        <v>1</v>
      </c>
      <c r="N147" s="193" t="s">
        <v>42</v>
      </c>
      <c r="O147" s="68"/>
      <c r="P147" s="194">
        <f t="shared" si="11"/>
        <v>0</v>
      </c>
      <c r="Q147" s="194">
        <v>0.06279</v>
      </c>
      <c r="R147" s="194">
        <f t="shared" si="12"/>
        <v>6.15342</v>
      </c>
      <c r="S147" s="194">
        <v>0</v>
      </c>
      <c r="T147" s="195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330</v>
      </c>
      <c r="AT147" s="196" t="s">
        <v>127</v>
      </c>
      <c r="AU147" s="196" t="s">
        <v>87</v>
      </c>
      <c r="AY147" s="14" t="s">
        <v>125</v>
      </c>
      <c r="BE147" s="197">
        <f t="shared" si="14"/>
        <v>0</v>
      </c>
      <c r="BF147" s="197">
        <f t="shared" si="15"/>
        <v>0</v>
      </c>
      <c r="BG147" s="197">
        <f t="shared" si="16"/>
        <v>0</v>
      </c>
      <c r="BH147" s="197">
        <f t="shared" si="17"/>
        <v>0</v>
      </c>
      <c r="BI147" s="197">
        <f t="shared" si="18"/>
        <v>0</v>
      </c>
      <c r="BJ147" s="14" t="s">
        <v>85</v>
      </c>
      <c r="BK147" s="197">
        <f t="shared" si="19"/>
        <v>0</v>
      </c>
      <c r="BL147" s="14" t="s">
        <v>330</v>
      </c>
      <c r="BM147" s="196" t="s">
        <v>456</v>
      </c>
    </row>
    <row r="148" spans="1:65" s="2" customFormat="1" ht="16.5" customHeight="1">
      <c r="A148" s="31"/>
      <c r="B148" s="32"/>
      <c r="C148" s="203" t="s">
        <v>457</v>
      </c>
      <c r="D148" s="203" t="s">
        <v>209</v>
      </c>
      <c r="E148" s="204" t="s">
        <v>458</v>
      </c>
      <c r="F148" s="205" t="s">
        <v>459</v>
      </c>
      <c r="G148" s="206" t="s">
        <v>167</v>
      </c>
      <c r="H148" s="207">
        <v>98</v>
      </c>
      <c r="I148" s="208"/>
      <c r="J148" s="209">
        <f t="shared" si="10"/>
        <v>0</v>
      </c>
      <c r="K148" s="210"/>
      <c r="L148" s="211"/>
      <c r="M148" s="212" t="s">
        <v>1</v>
      </c>
      <c r="N148" s="213" t="s">
        <v>42</v>
      </c>
      <c r="O148" s="68"/>
      <c r="P148" s="194">
        <f t="shared" si="11"/>
        <v>0</v>
      </c>
      <c r="Q148" s="194">
        <v>1E-05</v>
      </c>
      <c r="R148" s="194">
        <f t="shared" si="12"/>
        <v>0.0009800000000000002</v>
      </c>
      <c r="S148" s="194">
        <v>0</v>
      </c>
      <c r="T148" s="195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385</v>
      </c>
      <c r="AT148" s="196" t="s">
        <v>209</v>
      </c>
      <c r="AU148" s="196" t="s">
        <v>87</v>
      </c>
      <c r="AY148" s="14" t="s">
        <v>125</v>
      </c>
      <c r="BE148" s="197">
        <f t="shared" si="14"/>
        <v>0</v>
      </c>
      <c r="BF148" s="197">
        <f t="shared" si="15"/>
        <v>0</v>
      </c>
      <c r="BG148" s="197">
        <f t="shared" si="16"/>
        <v>0</v>
      </c>
      <c r="BH148" s="197">
        <f t="shared" si="17"/>
        <v>0</v>
      </c>
      <c r="BI148" s="197">
        <f t="shared" si="18"/>
        <v>0</v>
      </c>
      <c r="BJ148" s="14" t="s">
        <v>85</v>
      </c>
      <c r="BK148" s="197">
        <f t="shared" si="19"/>
        <v>0</v>
      </c>
      <c r="BL148" s="14" t="s">
        <v>385</v>
      </c>
      <c r="BM148" s="196" t="s">
        <v>460</v>
      </c>
    </row>
    <row r="149" spans="1:47" s="2" customFormat="1" ht="19.2">
      <c r="A149" s="31"/>
      <c r="B149" s="32"/>
      <c r="C149" s="33"/>
      <c r="D149" s="198" t="s">
        <v>153</v>
      </c>
      <c r="E149" s="33"/>
      <c r="F149" s="199" t="s">
        <v>461</v>
      </c>
      <c r="G149" s="33"/>
      <c r="H149" s="33"/>
      <c r="I149" s="200"/>
      <c r="J149" s="33"/>
      <c r="K149" s="33"/>
      <c r="L149" s="36"/>
      <c r="M149" s="201"/>
      <c r="N149" s="20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153</v>
      </c>
      <c r="AU149" s="14" t="s">
        <v>87</v>
      </c>
    </row>
    <row r="150" spans="1:65" s="2" customFormat="1" ht="16.5" customHeight="1">
      <c r="A150" s="31"/>
      <c r="B150" s="32"/>
      <c r="C150" s="203" t="s">
        <v>462</v>
      </c>
      <c r="D150" s="203" t="s">
        <v>209</v>
      </c>
      <c r="E150" s="204" t="s">
        <v>463</v>
      </c>
      <c r="F150" s="205" t="s">
        <v>464</v>
      </c>
      <c r="G150" s="206" t="s">
        <v>198</v>
      </c>
      <c r="H150" s="207">
        <v>60.368</v>
      </c>
      <c r="I150" s="208"/>
      <c r="J150" s="209">
        <f aca="true" t="shared" si="20" ref="J150:J155">ROUND(I150*H150,2)</f>
        <v>0</v>
      </c>
      <c r="K150" s="210"/>
      <c r="L150" s="211"/>
      <c r="M150" s="212" t="s">
        <v>1</v>
      </c>
      <c r="N150" s="213" t="s">
        <v>42</v>
      </c>
      <c r="O150" s="68"/>
      <c r="P150" s="194">
        <f aca="true" t="shared" si="21" ref="P150:P155">O150*H150</f>
        <v>0</v>
      </c>
      <c r="Q150" s="194">
        <v>1</v>
      </c>
      <c r="R150" s="194">
        <f aca="true" t="shared" si="22" ref="R150:R155">Q150*H150</f>
        <v>60.368</v>
      </c>
      <c r="S150" s="194">
        <v>0</v>
      </c>
      <c r="T150" s="195">
        <f aca="true" t="shared" si="23" ref="T150:T155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385</v>
      </c>
      <c r="AT150" s="196" t="s">
        <v>209</v>
      </c>
      <c r="AU150" s="196" t="s">
        <v>87</v>
      </c>
      <c r="AY150" s="14" t="s">
        <v>125</v>
      </c>
      <c r="BE150" s="197">
        <f aca="true" t="shared" si="24" ref="BE150:BE155">IF(N150="základní",J150,0)</f>
        <v>0</v>
      </c>
      <c r="BF150" s="197">
        <f aca="true" t="shared" si="25" ref="BF150:BF155">IF(N150="snížená",J150,0)</f>
        <v>0</v>
      </c>
      <c r="BG150" s="197">
        <f aca="true" t="shared" si="26" ref="BG150:BG155">IF(N150="zákl. přenesená",J150,0)</f>
        <v>0</v>
      </c>
      <c r="BH150" s="197">
        <f aca="true" t="shared" si="27" ref="BH150:BH155">IF(N150="sníž. přenesená",J150,0)</f>
        <v>0</v>
      </c>
      <c r="BI150" s="197">
        <f aca="true" t="shared" si="28" ref="BI150:BI155">IF(N150="nulová",J150,0)</f>
        <v>0</v>
      </c>
      <c r="BJ150" s="14" t="s">
        <v>85</v>
      </c>
      <c r="BK150" s="197">
        <f aca="true" t="shared" si="29" ref="BK150:BK155">ROUND(I150*H150,2)</f>
        <v>0</v>
      </c>
      <c r="BL150" s="14" t="s">
        <v>385</v>
      </c>
      <c r="BM150" s="196" t="s">
        <v>465</v>
      </c>
    </row>
    <row r="151" spans="1:65" s="2" customFormat="1" ht="21.75" customHeight="1">
      <c r="A151" s="31"/>
      <c r="B151" s="32"/>
      <c r="C151" s="184" t="s">
        <v>466</v>
      </c>
      <c r="D151" s="184" t="s">
        <v>127</v>
      </c>
      <c r="E151" s="185" t="s">
        <v>467</v>
      </c>
      <c r="F151" s="186" t="s">
        <v>468</v>
      </c>
      <c r="G151" s="187" t="s">
        <v>167</v>
      </c>
      <c r="H151" s="188">
        <v>98</v>
      </c>
      <c r="I151" s="189"/>
      <c r="J151" s="190">
        <f t="shared" si="20"/>
        <v>0</v>
      </c>
      <c r="K151" s="191"/>
      <c r="L151" s="36"/>
      <c r="M151" s="192" t="s">
        <v>1</v>
      </c>
      <c r="N151" s="193" t="s">
        <v>42</v>
      </c>
      <c r="O151" s="68"/>
      <c r="P151" s="194">
        <f t="shared" si="21"/>
        <v>0</v>
      </c>
      <c r="Q151" s="194">
        <v>0</v>
      </c>
      <c r="R151" s="194">
        <f t="shared" si="22"/>
        <v>0</v>
      </c>
      <c r="S151" s="194">
        <v>0</v>
      </c>
      <c r="T151" s="195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330</v>
      </c>
      <c r="AT151" s="196" t="s">
        <v>127</v>
      </c>
      <c r="AU151" s="196" t="s">
        <v>87</v>
      </c>
      <c r="AY151" s="14" t="s">
        <v>125</v>
      </c>
      <c r="BE151" s="197">
        <f t="shared" si="24"/>
        <v>0</v>
      </c>
      <c r="BF151" s="197">
        <f t="shared" si="25"/>
        <v>0</v>
      </c>
      <c r="BG151" s="197">
        <f t="shared" si="26"/>
        <v>0</v>
      </c>
      <c r="BH151" s="197">
        <f t="shared" si="27"/>
        <v>0</v>
      </c>
      <c r="BI151" s="197">
        <f t="shared" si="28"/>
        <v>0</v>
      </c>
      <c r="BJ151" s="14" t="s">
        <v>85</v>
      </c>
      <c r="BK151" s="197">
        <f t="shared" si="29"/>
        <v>0</v>
      </c>
      <c r="BL151" s="14" t="s">
        <v>330</v>
      </c>
      <c r="BM151" s="196" t="s">
        <v>469</v>
      </c>
    </row>
    <row r="152" spans="1:65" s="2" customFormat="1" ht="21.75" customHeight="1">
      <c r="A152" s="31"/>
      <c r="B152" s="32"/>
      <c r="C152" s="203" t="s">
        <v>470</v>
      </c>
      <c r="D152" s="203" t="s">
        <v>209</v>
      </c>
      <c r="E152" s="204" t="s">
        <v>471</v>
      </c>
      <c r="F152" s="205" t="s">
        <v>472</v>
      </c>
      <c r="G152" s="206" t="s">
        <v>167</v>
      </c>
      <c r="H152" s="207">
        <v>98</v>
      </c>
      <c r="I152" s="208"/>
      <c r="J152" s="209">
        <f t="shared" si="20"/>
        <v>0</v>
      </c>
      <c r="K152" s="210"/>
      <c r="L152" s="211"/>
      <c r="M152" s="212" t="s">
        <v>1</v>
      </c>
      <c r="N152" s="213" t="s">
        <v>42</v>
      </c>
      <c r="O152" s="68"/>
      <c r="P152" s="194">
        <f t="shared" si="21"/>
        <v>0</v>
      </c>
      <c r="Q152" s="194">
        <v>0.00035</v>
      </c>
      <c r="R152" s="194">
        <f t="shared" si="22"/>
        <v>0.0343</v>
      </c>
      <c r="S152" s="194">
        <v>0</v>
      </c>
      <c r="T152" s="195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385</v>
      </c>
      <c r="AT152" s="196" t="s">
        <v>209</v>
      </c>
      <c r="AU152" s="196" t="s">
        <v>87</v>
      </c>
      <c r="AY152" s="14" t="s">
        <v>125</v>
      </c>
      <c r="BE152" s="197">
        <f t="shared" si="24"/>
        <v>0</v>
      </c>
      <c r="BF152" s="197">
        <f t="shared" si="25"/>
        <v>0</v>
      </c>
      <c r="BG152" s="197">
        <f t="shared" si="26"/>
        <v>0</v>
      </c>
      <c r="BH152" s="197">
        <f t="shared" si="27"/>
        <v>0</v>
      </c>
      <c r="BI152" s="197">
        <f t="shared" si="28"/>
        <v>0</v>
      </c>
      <c r="BJ152" s="14" t="s">
        <v>85</v>
      </c>
      <c r="BK152" s="197">
        <f t="shared" si="29"/>
        <v>0</v>
      </c>
      <c r="BL152" s="14" t="s">
        <v>385</v>
      </c>
      <c r="BM152" s="196" t="s">
        <v>473</v>
      </c>
    </row>
    <row r="153" spans="1:65" s="2" customFormat="1" ht="21.75" customHeight="1">
      <c r="A153" s="31"/>
      <c r="B153" s="32"/>
      <c r="C153" s="184" t="s">
        <v>474</v>
      </c>
      <c r="D153" s="184" t="s">
        <v>127</v>
      </c>
      <c r="E153" s="185" t="s">
        <v>475</v>
      </c>
      <c r="F153" s="186" t="s">
        <v>476</v>
      </c>
      <c r="G153" s="187" t="s">
        <v>167</v>
      </c>
      <c r="H153" s="188">
        <v>98</v>
      </c>
      <c r="I153" s="189"/>
      <c r="J153" s="190">
        <f t="shared" si="20"/>
        <v>0</v>
      </c>
      <c r="K153" s="191"/>
      <c r="L153" s="36"/>
      <c r="M153" s="192" t="s">
        <v>1</v>
      </c>
      <c r="N153" s="193" t="s">
        <v>42</v>
      </c>
      <c r="O153" s="68"/>
      <c r="P153" s="194">
        <f t="shared" si="21"/>
        <v>0</v>
      </c>
      <c r="Q153" s="194">
        <v>0</v>
      </c>
      <c r="R153" s="194">
        <f t="shared" si="22"/>
        <v>0</v>
      </c>
      <c r="S153" s="194">
        <v>0</v>
      </c>
      <c r="T153" s="195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330</v>
      </c>
      <c r="AT153" s="196" t="s">
        <v>127</v>
      </c>
      <c r="AU153" s="196" t="s">
        <v>87</v>
      </c>
      <c r="AY153" s="14" t="s">
        <v>125</v>
      </c>
      <c r="BE153" s="197">
        <f t="shared" si="24"/>
        <v>0</v>
      </c>
      <c r="BF153" s="197">
        <f t="shared" si="25"/>
        <v>0</v>
      </c>
      <c r="BG153" s="197">
        <f t="shared" si="26"/>
        <v>0</v>
      </c>
      <c r="BH153" s="197">
        <f t="shared" si="27"/>
        <v>0</v>
      </c>
      <c r="BI153" s="197">
        <f t="shared" si="28"/>
        <v>0</v>
      </c>
      <c r="BJ153" s="14" t="s">
        <v>85</v>
      </c>
      <c r="BK153" s="197">
        <f t="shared" si="29"/>
        <v>0</v>
      </c>
      <c r="BL153" s="14" t="s">
        <v>330</v>
      </c>
      <c r="BM153" s="196" t="s">
        <v>477</v>
      </c>
    </row>
    <row r="154" spans="1:65" s="2" customFormat="1" ht="21.75" customHeight="1">
      <c r="A154" s="31"/>
      <c r="B154" s="32"/>
      <c r="C154" s="184" t="s">
        <v>269</v>
      </c>
      <c r="D154" s="184" t="s">
        <v>127</v>
      </c>
      <c r="E154" s="185" t="s">
        <v>478</v>
      </c>
      <c r="F154" s="186" t="s">
        <v>479</v>
      </c>
      <c r="G154" s="187" t="s">
        <v>176</v>
      </c>
      <c r="H154" s="188">
        <v>6.2</v>
      </c>
      <c r="I154" s="189"/>
      <c r="J154" s="190">
        <f t="shared" si="20"/>
        <v>0</v>
      </c>
      <c r="K154" s="191"/>
      <c r="L154" s="36"/>
      <c r="M154" s="192" t="s">
        <v>1</v>
      </c>
      <c r="N154" s="193" t="s">
        <v>42</v>
      </c>
      <c r="O154" s="68"/>
      <c r="P154" s="194">
        <f t="shared" si="21"/>
        <v>0</v>
      </c>
      <c r="Q154" s="194">
        <v>0</v>
      </c>
      <c r="R154" s="194">
        <f t="shared" si="22"/>
        <v>0</v>
      </c>
      <c r="S154" s="194">
        <v>0</v>
      </c>
      <c r="T154" s="195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330</v>
      </c>
      <c r="AT154" s="196" t="s">
        <v>127</v>
      </c>
      <c r="AU154" s="196" t="s">
        <v>87</v>
      </c>
      <c r="AY154" s="14" t="s">
        <v>125</v>
      </c>
      <c r="BE154" s="197">
        <f t="shared" si="24"/>
        <v>0</v>
      </c>
      <c r="BF154" s="197">
        <f t="shared" si="25"/>
        <v>0</v>
      </c>
      <c r="BG154" s="197">
        <f t="shared" si="26"/>
        <v>0</v>
      </c>
      <c r="BH154" s="197">
        <f t="shared" si="27"/>
        <v>0</v>
      </c>
      <c r="BI154" s="197">
        <f t="shared" si="28"/>
        <v>0</v>
      </c>
      <c r="BJ154" s="14" t="s">
        <v>85</v>
      </c>
      <c r="BK154" s="197">
        <f t="shared" si="29"/>
        <v>0</v>
      </c>
      <c r="BL154" s="14" t="s">
        <v>330</v>
      </c>
      <c r="BM154" s="196" t="s">
        <v>480</v>
      </c>
    </row>
    <row r="155" spans="1:65" s="2" customFormat="1" ht="21.75" customHeight="1">
      <c r="A155" s="31"/>
      <c r="B155" s="32"/>
      <c r="C155" s="184" t="s">
        <v>481</v>
      </c>
      <c r="D155" s="184" t="s">
        <v>127</v>
      </c>
      <c r="E155" s="185" t="s">
        <v>482</v>
      </c>
      <c r="F155" s="186" t="s">
        <v>483</v>
      </c>
      <c r="G155" s="187" t="s">
        <v>176</v>
      </c>
      <c r="H155" s="188">
        <v>12.4</v>
      </c>
      <c r="I155" s="189"/>
      <c r="J155" s="190">
        <f t="shared" si="20"/>
        <v>0</v>
      </c>
      <c r="K155" s="191"/>
      <c r="L155" s="36"/>
      <c r="M155" s="192" t="s">
        <v>1</v>
      </c>
      <c r="N155" s="193" t="s">
        <v>42</v>
      </c>
      <c r="O155" s="68"/>
      <c r="P155" s="194">
        <f t="shared" si="21"/>
        <v>0</v>
      </c>
      <c r="Q155" s="194">
        <v>0</v>
      </c>
      <c r="R155" s="194">
        <f t="shared" si="22"/>
        <v>0</v>
      </c>
      <c r="S155" s="194">
        <v>0</v>
      </c>
      <c r="T155" s="195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330</v>
      </c>
      <c r="AT155" s="196" t="s">
        <v>127</v>
      </c>
      <c r="AU155" s="196" t="s">
        <v>87</v>
      </c>
      <c r="AY155" s="14" t="s">
        <v>125</v>
      </c>
      <c r="BE155" s="197">
        <f t="shared" si="24"/>
        <v>0</v>
      </c>
      <c r="BF155" s="197">
        <f t="shared" si="25"/>
        <v>0</v>
      </c>
      <c r="BG155" s="197">
        <f t="shared" si="26"/>
        <v>0</v>
      </c>
      <c r="BH155" s="197">
        <f t="shared" si="27"/>
        <v>0</v>
      </c>
      <c r="BI155" s="197">
        <f t="shared" si="28"/>
        <v>0</v>
      </c>
      <c r="BJ155" s="14" t="s">
        <v>85</v>
      </c>
      <c r="BK155" s="197">
        <f t="shared" si="29"/>
        <v>0</v>
      </c>
      <c r="BL155" s="14" t="s">
        <v>330</v>
      </c>
      <c r="BM155" s="196" t="s">
        <v>484</v>
      </c>
    </row>
    <row r="156" spans="1:47" s="2" customFormat="1" ht="19.2">
      <c r="A156" s="31"/>
      <c r="B156" s="32"/>
      <c r="C156" s="33"/>
      <c r="D156" s="198" t="s">
        <v>153</v>
      </c>
      <c r="E156" s="33"/>
      <c r="F156" s="199" t="s">
        <v>485</v>
      </c>
      <c r="G156" s="33"/>
      <c r="H156" s="33"/>
      <c r="I156" s="200"/>
      <c r="J156" s="33"/>
      <c r="K156" s="33"/>
      <c r="L156" s="36"/>
      <c r="M156" s="201"/>
      <c r="N156" s="202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153</v>
      </c>
      <c r="AU156" s="14" t="s">
        <v>87</v>
      </c>
    </row>
    <row r="157" spans="1:65" s="2" customFormat="1" ht="16.5" customHeight="1">
      <c r="A157" s="31"/>
      <c r="B157" s="32"/>
      <c r="C157" s="184" t="s">
        <v>486</v>
      </c>
      <c r="D157" s="184" t="s">
        <v>127</v>
      </c>
      <c r="E157" s="185" t="s">
        <v>487</v>
      </c>
      <c r="F157" s="186" t="s">
        <v>488</v>
      </c>
      <c r="G157" s="187" t="s">
        <v>277</v>
      </c>
      <c r="H157" s="188">
        <v>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42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131</v>
      </c>
      <c r="AT157" s="196" t="s">
        <v>127</v>
      </c>
      <c r="AU157" s="196" t="s">
        <v>87</v>
      </c>
      <c r="AY157" s="14" t="s">
        <v>125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85</v>
      </c>
      <c r="BK157" s="197">
        <f>ROUND(I157*H157,2)</f>
        <v>0</v>
      </c>
      <c r="BL157" s="14" t="s">
        <v>131</v>
      </c>
      <c r="BM157" s="196" t="s">
        <v>489</v>
      </c>
    </row>
    <row r="158" spans="2:63" s="12" customFormat="1" ht="22.8" customHeight="1">
      <c r="B158" s="168"/>
      <c r="C158" s="169"/>
      <c r="D158" s="170" t="s">
        <v>76</v>
      </c>
      <c r="E158" s="182" t="s">
        <v>490</v>
      </c>
      <c r="F158" s="182" t="s">
        <v>491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P159</f>
        <v>0</v>
      </c>
      <c r="Q158" s="176"/>
      <c r="R158" s="177">
        <f>R159</f>
        <v>0</v>
      </c>
      <c r="S158" s="176"/>
      <c r="T158" s="178">
        <f>T159</f>
        <v>0</v>
      </c>
      <c r="AR158" s="179" t="s">
        <v>149</v>
      </c>
      <c r="AT158" s="180" t="s">
        <v>76</v>
      </c>
      <c r="AU158" s="180" t="s">
        <v>85</v>
      </c>
      <c r="AY158" s="179" t="s">
        <v>125</v>
      </c>
      <c r="BK158" s="181">
        <f>BK159</f>
        <v>0</v>
      </c>
    </row>
    <row r="159" spans="1:65" s="2" customFormat="1" ht="16.5" customHeight="1">
      <c r="A159" s="31"/>
      <c r="B159" s="32"/>
      <c r="C159" s="184" t="s">
        <v>492</v>
      </c>
      <c r="D159" s="184" t="s">
        <v>127</v>
      </c>
      <c r="E159" s="185" t="s">
        <v>493</v>
      </c>
      <c r="F159" s="186" t="s">
        <v>494</v>
      </c>
      <c r="G159" s="187" t="s">
        <v>277</v>
      </c>
      <c r="H159" s="188">
        <v>20</v>
      </c>
      <c r="I159" s="189"/>
      <c r="J159" s="190">
        <f>ROUND(I159*H159,2)</f>
        <v>0</v>
      </c>
      <c r="K159" s="191"/>
      <c r="L159" s="36"/>
      <c r="M159" s="214" t="s">
        <v>1</v>
      </c>
      <c r="N159" s="215" t="s">
        <v>42</v>
      </c>
      <c r="O159" s="21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6" t="s">
        <v>330</v>
      </c>
      <c r="AT159" s="196" t="s">
        <v>127</v>
      </c>
      <c r="AU159" s="196" t="s">
        <v>87</v>
      </c>
      <c r="AY159" s="14" t="s">
        <v>125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4" t="s">
        <v>85</v>
      </c>
      <c r="BK159" s="197">
        <f>ROUND(I159*H159,2)</f>
        <v>0</v>
      </c>
      <c r="BL159" s="14" t="s">
        <v>330</v>
      </c>
      <c r="BM159" s="196" t="s">
        <v>495</v>
      </c>
    </row>
    <row r="160" spans="1:31" s="2" customFormat="1" ht="6.9" customHeight="1">
      <c r="A160" s="31"/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36"/>
      <c r="M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</sheetData>
  <sheetProtection algorithmName="SHA-512" hashValue="yqqqXGZVSAM7i1Axu3feHbc6QRHEDfGgktgLXLz62+iiSrRZ/VFipDNziYSZHD/E677bzWtKE6q9Q//MW3tm1g==" saltValue="t3Rcjse6C+9Dijegi0i0StLoRhMh0b3qJpk6aFw4AYC2DQH8Ew3wtgzgXcsT85KZby8e7rKotcURo9FBPAaHZA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4" t="s">
        <v>93</v>
      </c>
    </row>
    <row r="3" spans="2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87</v>
      </c>
    </row>
    <row r="4" spans="2:46" s="1" customFormat="1" ht="24.9" customHeight="1">
      <c r="B4" s="17"/>
      <c r="D4" s="107" t="s">
        <v>94</v>
      </c>
      <c r="L4" s="17"/>
      <c r="M4" s="108" t="s">
        <v>10</v>
      </c>
      <c r="AT4" s="14" t="s">
        <v>4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63" t="str">
        <f>'Rekapitulace stavby'!K6</f>
        <v>Rekonstrukce ulice Na Karlově</v>
      </c>
      <c r="F7" s="264"/>
      <c r="G7" s="264"/>
      <c r="H7" s="264"/>
      <c r="L7" s="17"/>
    </row>
    <row r="8" spans="1:31" s="2" customFormat="1" ht="12" customHeight="1">
      <c r="A8" s="31"/>
      <c r="B8" s="36"/>
      <c r="C8" s="31"/>
      <c r="D8" s="109" t="s">
        <v>95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65" t="s">
        <v>496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26. 2. 2021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">
        <v>26</v>
      </c>
      <c r="F15" s="31"/>
      <c r="G15" s="31"/>
      <c r="H15" s="31"/>
      <c r="I15" s="109" t="s">
        <v>27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'Rekapitulace stavby'!E14</f>
        <v>Vyplň údaj</v>
      </c>
      <c r="F18" s="268"/>
      <c r="G18" s="268"/>
      <c r="H18" s="268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25</v>
      </c>
      <c r="J23" s="110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97</v>
      </c>
      <c r="F24" s="31"/>
      <c r="G24" s="31"/>
      <c r="H24" s="31"/>
      <c r="I24" s="109" t="s">
        <v>27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35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ROUND((SUM(BE118:BE122)),2)</f>
        <v>0</v>
      </c>
      <c r="G33" s="31"/>
      <c r="H33" s="31"/>
      <c r="I33" s="121">
        <v>0.21</v>
      </c>
      <c r="J33" s="120">
        <f>ROUND(((SUM(BE118:BE122))*I33),2)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ROUND((SUM(BF118:BF122)),2)</f>
        <v>0</v>
      </c>
      <c r="G34" s="31"/>
      <c r="H34" s="31"/>
      <c r="I34" s="121">
        <v>0.15</v>
      </c>
      <c r="J34" s="120">
        <f>ROUND(((SUM(BF118:BF122))*I34),2)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9" t="s">
        <v>44</v>
      </c>
      <c r="F35" s="120">
        <f>ROUND((SUM(BG118:BG122)),2)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6"/>
      <c r="C36" s="31"/>
      <c r="D36" s="31"/>
      <c r="E36" s="109" t="s">
        <v>45</v>
      </c>
      <c r="F36" s="120">
        <f>ROUND((SUM(BH118:BH122)),2)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6"/>
      <c r="C37" s="31"/>
      <c r="D37" s="31"/>
      <c r="E37" s="109" t="s">
        <v>46</v>
      </c>
      <c r="F37" s="120">
        <f>ROUND((SUM(BI118:BI122)),2)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2:12" ht="10.2">
      <c r="B51" s="17"/>
      <c r="L51" s="17"/>
    </row>
    <row r="52" spans="2:12" ht="10.2">
      <c r="B52" s="17"/>
      <c r="L52" s="17"/>
    </row>
    <row r="53" spans="2:12" ht="10.2">
      <c r="B53" s="17"/>
      <c r="L53" s="17"/>
    </row>
    <row r="54" spans="2:12" ht="10.2">
      <c r="B54" s="17"/>
      <c r="L54" s="17"/>
    </row>
    <row r="55" spans="2:12" ht="10.2">
      <c r="B55" s="17"/>
      <c r="L55" s="17"/>
    </row>
    <row r="56" spans="2:12" ht="10.2">
      <c r="B56" s="17"/>
      <c r="L56" s="17"/>
    </row>
    <row r="57" spans="2:12" ht="10.2">
      <c r="B57" s="17"/>
      <c r="L57" s="17"/>
    </row>
    <row r="58" spans="2:12" ht="10.2">
      <c r="B58" s="17"/>
      <c r="L58" s="17"/>
    </row>
    <row r="59" spans="2:12" ht="10.2">
      <c r="B59" s="17"/>
      <c r="L59" s="17"/>
    </row>
    <row r="60" spans="2:12" ht="10.2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>
      <c r="B62" s="17"/>
      <c r="L62" s="17"/>
    </row>
    <row r="63" spans="2:12" ht="10.2">
      <c r="B63" s="17"/>
      <c r="L63" s="17"/>
    </row>
    <row r="64" spans="2:12" ht="10.2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>
      <c r="B66" s="17"/>
      <c r="L66" s="17"/>
    </row>
    <row r="67" spans="2:12" ht="10.2">
      <c r="B67" s="17"/>
      <c r="L67" s="17"/>
    </row>
    <row r="68" spans="2:12" ht="10.2">
      <c r="B68" s="17"/>
      <c r="L68" s="17"/>
    </row>
    <row r="69" spans="2:12" ht="10.2">
      <c r="B69" s="17"/>
      <c r="L69" s="17"/>
    </row>
    <row r="70" spans="2:12" ht="10.2">
      <c r="B70" s="17"/>
      <c r="L70" s="17"/>
    </row>
    <row r="71" spans="2:12" ht="10.2">
      <c r="B71" s="17"/>
      <c r="L71" s="17"/>
    </row>
    <row r="72" spans="2:12" ht="10.2">
      <c r="B72" s="17"/>
      <c r="L72" s="17"/>
    </row>
    <row r="73" spans="2:12" ht="10.2">
      <c r="B73" s="17"/>
      <c r="L73" s="17"/>
    </row>
    <row r="74" spans="2:12" ht="10.2">
      <c r="B74" s="17"/>
      <c r="L74" s="17"/>
    </row>
    <row r="75" spans="2:12" ht="10.2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98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0" t="str">
        <f>E7</f>
        <v>Rekonstrukce ulice Na Karlově</v>
      </c>
      <c r="F85" s="271"/>
      <c r="G85" s="271"/>
      <c r="H85" s="271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41" t="str">
        <f>E9</f>
        <v>SO 901 - DIO</v>
      </c>
      <c r="F87" s="272"/>
      <c r="G87" s="272"/>
      <c r="H87" s="27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ulice Na Karlově, Benešov </v>
      </c>
      <c r="G89" s="33"/>
      <c r="H89" s="33"/>
      <c r="I89" s="26" t="s">
        <v>22</v>
      </c>
      <c r="J89" s="63" t="str">
        <f>IF(J12="","",J12)</f>
        <v>26. 2. 2021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15" customHeight="1">
      <c r="A91" s="31"/>
      <c r="B91" s="32"/>
      <c r="C91" s="26" t="s">
        <v>24</v>
      </c>
      <c r="D91" s="33"/>
      <c r="E91" s="33"/>
      <c r="F91" s="24" t="str">
        <f>E15</f>
        <v xml:space="preserve">Město Benešov 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1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 xml:space="preserve">Ig. Roman Tichovský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99</v>
      </c>
      <c r="D94" s="141"/>
      <c r="E94" s="141"/>
      <c r="F94" s="141"/>
      <c r="G94" s="141"/>
      <c r="H94" s="141"/>
      <c r="I94" s="141"/>
      <c r="J94" s="142" t="s">
        <v>100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43" t="s">
        <v>101</v>
      </c>
      <c r="D96" s="33"/>
      <c r="E96" s="33"/>
      <c r="F96" s="33"/>
      <c r="G96" s="33"/>
      <c r="H96" s="33"/>
      <c r="I96" s="33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102</v>
      </c>
    </row>
    <row r="97" spans="2:12" s="9" customFormat="1" ht="24.9" customHeight="1">
      <c r="B97" s="144"/>
      <c r="C97" s="145"/>
      <c r="D97" s="146" t="s">
        <v>497</v>
      </c>
      <c r="E97" s="147"/>
      <c r="F97" s="147"/>
      <c r="G97" s="147"/>
      <c r="H97" s="147"/>
      <c r="I97" s="147"/>
      <c r="J97" s="148">
        <f>J119</f>
        <v>0</v>
      </c>
      <c r="K97" s="145"/>
      <c r="L97" s="149"/>
    </row>
    <row r="98" spans="2:12" s="10" customFormat="1" ht="19.95" customHeight="1">
      <c r="B98" s="150"/>
      <c r="C98" s="151"/>
      <c r="D98" s="152" t="s">
        <v>498</v>
      </c>
      <c r="E98" s="153"/>
      <c r="F98" s="153"/>
      <c r="G98" s="153"/>
      <c r="H98" s="153"/>
      <c r="I98" s="153"/>
      <c r="J98" s="154">
        <f>J120</f>
        <v>0</v>
      </c>
      <c r="K98" s="151"/>
      <c r="L98" s="155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" customHeight="1">
      <c r="A105" s="31"/>
      <c r="B105" s="32"/>
      <c r="C105" s="20" t="s">
        <v>110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70" t="str">
        <f>E7</f>
        <v>Rekonstrukce ulice Na Karlově</v>
      </c>
      <c r="F108" s="271"/>
      <c r="G108" s="271"/>
      <c r="H108" s="271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95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41" t="str">
        <f>E9</f>
        <v>SO 901 - DIO</v>
      </c>
      <c r="F110" s="272"/>
      <c r="G110" s="272"/>
      <c r="H110" s="272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 xml:space="preserve">ulice Na Karlově, Benešov </v>
      </c>
      <c r="G112" s="33"/>
      <c r="H112" s="33"/>
      <c r="I112" s="26" t="s">
        <v>22</v>
      </c>
      <c r="J112" s="63" t="str">
        <f>IF(J12="","",J12)</f>
        <v>26. 2. 2021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15" customHeight="1">
      <c r="A114" s="31"/>
      <c r="B114" s="32"/>
      <c r="C114" s="26" t="s">
        <v>24</v>
      </c>
      <c r="D114" s="33"/>
      <c r="E114" s="33"/>
      <c r="F114" s="24" t="str">
        <f>E15</f>
        <v xml:space="preserve">Město Benešov </v>
      </c>
      <c r="G114" s="33"/>
      <c r="H114" s="33"/>
      <c r="I114" s="26" t="s">
        <v>30</v>
      </c>
      <c r="J114" s="29" t="str">
        <f>E21</f>
        <v xml:space="preserve"> 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15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26" t="s">
        <v>33</v>
      </c>
      <c r="J115" s="29" t="str">
        <f>E24</f>
        <v xml:space="preserve">Ig. Roman Tichovský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56"/>
      <c r="B117" s="157"/>
      <c r="C117" s="158" t="s">
        <v>111</v>
      </c>
      <c r="D117" s="159" t="s">
        <v>62</v>
      </c>
      <c r="E117" s="159" t="s">
        <v>58</v>
      </c>
      <c r="F117" s="159" t="s">
        <v>59</v>
      </c>
      <c r="G117" s="159" t="s">
        <v>112</v>
      </c>
      <c r="H117" s="159" t="s">
        <v>113</v>
      </c>
      <c r="I117" s="159" t="s">
        <v>114</v>
      </c>
      <c r="J117" s="160" t="s">
        <v>100</v>
      </c>
      <c r="K117" s="161" t="s">
        <v>115</v>
      </c>
      <c r="L117" s="162"/>
      <c r="M117" s="72" t="s">
        <v>1</v>
      </c>
      <c r="N117" s="73" t="s">
        <v>41</v>
      </c>
      <c r="O117" s="73" t="s">
        <v>116</v>
      </c>
      <c r="P117" s="73" t="s">
        <v>117</v>
      </c>
      <c r="Q117" s="73" t="s">
        <v>118</v>
      </c>
      <c r="R117" s="73" t="s">
        <v>119</v>
      </c>
      <c r="S117" s="73" t="s">
        <v>120</v>
      </c>
      <c r="T117" s="74" t="s">
        <v>121</v>
      </c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</row>
    <row r="118" spans="1:63" s="2" customFormat="1" ht="22.8" customHeight="1">
      <c r="A118" s="31"/>
      <c r="B118" s="32"/>
      <c r="C118" s="79" t="s">
        <v>122</v>
      </c>
      <c r="D118" s="33"/>
      <c r="E118" s="33"/>
      <c r="F118" s="33"/>
      <c r="G118" s="33"/>
      <c r="H118" s="33"/>
      <c r="I118" s="33"/>
      <c r="J118" s="163">
        <f>BK118</f>
        <v>0</v>
      </c>
      <c r="K118" s="33"/>
      <c r="L118" s="36"/>
      <c r="M118" s="75"/>
      <c r="N118" s="164"/>
      <c r="O118" s="76"/>
      <c r="P118" s="165">
        <f>P119</f>
        <v>0</v>
      </c>
      <c r="Q118" s="76"/>
      <c r="R118" s="165">
        <f>R119</f>
        <v>0</v>
      </c>
      <c r="S118" s="76"/>
      <c r="T118" s="166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76</v>
      </c>
      <c r="AU118" s="14" t="s">
        <v>102</v>
      </c>
      <c r="BK118" s="167">
        <f>BK119</f>
        <v>0</v>
      </c>
    </row>
    <row r="119" spans="2:63" s="12" customFormat="1" ht="25.95" customHeight="1">
      <c r="B119" s="168"/>
      <c r="C119" s="169"/>
      <c r="D119" s="170" t="s">
        <v>76</v>
      </c>
      <c r="E119" s="171" t="s">
        <v>499</v>
      </c>
      <c r="F119" s="171" t="s">
        <v>500</v>
      </c>
      <c r="G119" s="169"/>
      <c r="H119" s="169"/>
      <c r="I119" s="172"/>
      <c r="J119" s="173">
        <f>BK119</f>
        <v>0</v>
      </c>
      <c r="K119" s="169"/>
      <c r="L119" s="174"/>
      <c r="M119" s="175"/>
      <c r="N119" s="176"/>
      <c r="O119" s="176"/>
      <c r="P119" s="177">
        <f>P120</f>
        <v>0</v>
      </c>
      <c r="Q119" s="176"/>
      <c r="R119" s="177">
        <f>R120</f>
        <v>0</v>
      </c>
      <c r="S119" s="176"/>
      <c r="T119" s="178">
        <f>T120</f>
        <v>0</v>
      </c>
      <c r="AR119" s="179" t="s">
        <v>230</v>
      </c>
      <c r="AT119" s="180" t="s">
        <v>76</v>
      </c>
      <c r="AU119" s="180" t="s">
        <v>77</v>
      </c>
      <c r="AY119" s="179" t="s">
        <v>125</v>
      </c>
      <c r="BK119" s="181">
        <f>BK120</f>
        <v>0</v>
      </c>
    </row>
    <row r="120" spans="2:63" s="12" customFormat="1" ht="22.8" customHeight="1">
      <c r="B120" s="168"/>
      <c r="C120" s="169"/>
      <c r="D120" s="170" t="s">
        <v>76</v>
      </c>
      <c r="E120" s="182" t="s">
        <v>501</v>
      </c>
      <c r="F120" s="182" t="s">
        <v>502</v>
      </c>
      <c r="G120" s="169"/>
      <c r="H120" s="169"/>
      <c r="I120" s="172"/>
      <c r="J120" s="183">
        <f>BK120</f>
        <v>0</v>
      </c>
      <c r="K120" s="169"/>
      <c r="L120" s="174"/>
      <c r="M120" s="175"/>
      <c r="N120" s="176"/>
      <c r="O120" s="176"/>
      <c r="P120" s="177">
        <f>SUM(P121:P122)</f>
        <v>0</v>
      </c>
      <c r="Q120" s="176"/>
      <c r="R120" s="177">
        <f>SUM(R121:R122)</f>
        <v>0</v>
      </c>
      <c r="S120" s="176"/>
      <c r="T120" s="178">
        <f>SUM(T121:T122)</f>
        <v>0</v>
      </c>
      <c r="AR120" s="179" t="s">
        <v>230</v>
      </c>
      <c r="AT120" s="180" t="s">
        <v>76</v>
      </c>
      <c r="AU120" s="180" t="s">
        <v>85</v>
      </c>
      <c r="AY120" s="179" t="s">
        <v>125</v>
      </c>
      <c r="BK120" s="181">
        <f>SUM(BK121:BK122)</f>
        <v>0</v>
      </c>
    </row>
    <row r="121" spans="1:65" s="2" customFormat="1" ht="21.75" customHeight="1">
      <c r="A121" s="31"/>
      <c r="B121" s="32"/>
      <c r="C121" s="184" t="s">
        <v>85</v>
      </c>
      <c r="D121" s="184" t="s">
        <v>127</v>
      </c>
      <c r="E121" s="185" t="s">
        <v>503</v>
      </c>
      <c r="F121" s="186" t="s">
        <v>504</v>
      </c>
      <c r="G121" s="187" t="s">
        <v>505</v>
      </c>
      <c r="H121" s="188">
        <v>2</v>
      </c>
      <c r="I121" s="189"/>
      <c r="J121" s="190">
        <f>ROUND(I121*H121,2)</f>
        <v>0</v>
      </c>
      <c r="K121" s="191"/>
      <c r="L121" s="36"/>
      <c r="M121" s="192" t="s">
        <v>1</v>
      </c>
      <c r="N121" s="193" t="s">
        <v>42</v>
      </c>
      <c r="O121" s="68"/>
      <c r="P121" s="194">
        <f>O121*H121</f>
        <v>0</v>
      </c>
      <c r="Q121" s="194">
        <v>0</v>
      </c>
      <c r="R121" s="194">
        <f>Q121*H121</f>
        <v>0</v>
      </c>
      <c r="S121" s="194">
        <v>0</v>
      </c>
      <c r="T121" s="19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6" t="s">
        <v>506</v>
      </c>
      <c r="AT121" s="196" t="s">
        <v>127</v>
      </c>
      <c r="AU121" s="196" t="s">
        <v>87</v>
      </c>
      <c r="AY121" s="14" t="s">
        <v>125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4" t="s">
        <v>85</v>
      </c>
      <c r="BK121" s="197">
        <f>ROUND(I121*H121,2)</f>
        <v>0</v>
      </c>
      <c r="BL121" s="14" t="s">
        <v>506</v>
      </c>
      <c r="BM121" s="196" t="s">
        <v>507</v>
      </c>
    </row>
    <row r="122" spans="1:47" s="2" customFormat="1" ht="19.2">
      <c r="A122" s="31"/>
      <c r="B122" s="32"/>
      <c r="C122" s="33"/>
      <c r="D122" s="198" t="s">
        <v>153</v>
      </c>
      <c r="E122" s="33"/>
      <c r="F122" s="199" t="s">
        <v>508</v>
      </c>
      <c r="G122" s="33"/>
      <c r="H122" s="33"/>
      <c r="I122" s="200"/>
      <c r="J122" s="33"/>
      <c r="K122" s="33"/>
      <c r="L122" s="36"/>
      <c r="M122" s="219"/>
      <c r="N122" s="220"/>
      <c r="O122" s="216"/>
      <c r="P122" s="216"/>
      <c r="Q122" s="216"/>
      <c r="R122" s="216"/>
      <c r="S122" s="216"/>
      <c r="T122" s="22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153</v>
      </c>
      <c r="AU122" s="14" t="s">
        <v>87</v>
      </c>
    </row>
    <row r="123" spans="1:31" s="2" customFormat="1" ht="6.9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36"/>
      <c r="M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</sheetData>
  <sheetProtection algorithmName="SHA-512" hashValue="zDW7yVNd9dDACJnk3OYwMlNlxHAZkwcK9lcPBeUrDfIC0j2rwwJL0xhkHOSDrNDrCizszEJSE5+O7VDO1SFAXA==" saltValue="DpmCDLSnXxDu/uxjCZfBzXc+WJBaWVlN85Yeg7Gpfdy63BsLL+bhBhHpP88MV3g4pbFWbTVPjufyPdWnR433oQ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Pavlína Tůmová</cp:lastModifiedBy>
  <dcterms:created xsi:type="dcterms:W3CDTF">2021-03-30T13:38:56Z</dcterms:created>
  <dcterms:modified xsi:type="dcterms:W3CDTF">2021-03-30T13:50:50Z</dcterms:modified>
  <cp:category/>
  <cp:version/>
  <cp:contentType/>
  <cp:contentStatus/>
</cp:coreProperties>
</file>