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575" windowHeight="6630" activeTab="1"/>
  </bookViews>
  <sheets>
    <sheet name="Rekapitulace stavby BN" sheetId="7" r:id="rId1"/>
    <sheet name="SO.20- OPRAVA STAVBY BN" sheetId="5" r:id="rId2"/>
    <sheet name="VON - Vedlejší a ostatní ...BN" sheetId="6" r:id="rId3"/>
    <sheet name="Pokyny pro vyplnění" sheetId="4" r:id="rId4"/>
  </sheets>
  <definedNames>
    <definedName name="_xlnm.Print_Area" localSheetId="3">'Pokyny pro vyplnění'!$B$2:$K$71,'Pokyny pro vyplnění'!$B$74:$K$118,'Pokyny pro vyplnění'!$B$121:$K$161,'Pokyny pro vyplnění'!$B$164:$K$218</definedName>
  </definedNames>
  <calcPr calcId="162913"/>
</workbook>
</file>

<file path=xl/sharedStrings.xml><?xml version="1.0" encoding="utf-8"?>
<sst xmlns="http://schemas.openxmlformats.org/spreadsheetml/2006/main" count="3326" uniqueCount="609">
  <si>
    <t>Export Komplet</t>
  </si>
  <si>
    <t>VZ</t>
  </si>
  <si>
    <t>2.0</t>
  </si>
  <si>
    <t>ZAMOK</t>
  </si>
  <si>
    <t>False</t>
  </si>
  <si>
    <t>{6803fd02-ab6e-4f41-97e2-b99a095d079d}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</si>
  <si>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</si>
  <si>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</si>
  <si>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</si>
  <si>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</si>
  <si>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</si>
  <si>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</si>
  <si>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</si>
  <si>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202170</t>
  </si>
  <si>
    <t>Stavba:</t>
  </si>
  <si>
    <t>Opravy Tyršovy ulice, Benešov</t>
  </si>
  <si>
    <t>KSO:</t>
  </si>
  <si>
    <t/>
  </si>
  <si>
    <t>CC-CZ:</t>
  </si>
  <si>
    <t>Místo:</t>
  </si>
  <si>
    <t xml:space="preserve"> Tyršova ulice, Benešov</t>
  </si>
  <si>
    <t>Datum:</t>
  </si>
  <si>
    <t>12. 7. 2021</t>
  </si>
  <si>
    <t>Zadavatel:</t>
  </si>
  <si>
    <t>IČ:</t>
  </si>
  <si>
    <t>Město Benešov, Masarykovo náměstí 100, 256 01 Bene</t>
  </si>
  <si>
    <t>DIČ:</t>
  </si>
  <si>
    <t>Zhotovitel:</t>
  </si>
  <si>
    <t xml:space="preserve"> </t>
  </si>
  <si>
    <t>Projektant:</t>
  </si>
  <si>
    <t>JVA ARCHITEKTI S.R.O.</t>
  </si>
  <si>
    <t>True</t>
  </si>
  <si>
    <t>Zpracovatel:</t>
  </si>
  <si>
    <t>Michal Jirka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</si>
  <si>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</si>
  <si>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</si>
  <si>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</si>
  <si>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</si>
  <si>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</si>
  <si>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</si>
  <si>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</si>
  <si>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</si>
  <si>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</si>
  <si>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</si>
  <si>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</si>
  <si>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</si>
  <si>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</si>
  <si>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</si>
  <si>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</si>
  <si>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</si>
  <si>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</si>
  <si>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</si>
  <si>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</si>
  <si>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</si>
  <si>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</si>
  <si>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</si>
  <si>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</si>
  <si>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</si>
  <si>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</si>
  <si>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</si>
  <si>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</si>
  <si>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</si>
  <si>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</si>
  <si>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</si>
  <si>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</si>
  <si>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</si>
  <si>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</si>
  <si>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</si>
  <si>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</si>
  <si>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</si>
  <si>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</si>
  <si>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</si>
  <si>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</si>
  <si>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</si>
  <si>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</si>
  <si>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SO.20</t>
  </si>
  <si>
    <t>OPRAVA STAVBY</t>
  </si>
  <si>
    <t>STA</t>
  </si>
  <si>
    <t>1</t>
  </si>
  <si>
    <t>{ad6f0d83-e4e4-442e-825b-3ccb4bb7db23}</t>
  </si>
  <si>
    <t>2</t>
  </si>
  <si>
    <t>VON</t>
  </si>
  <si>
    <t xml:space="preserve">Vedlejší a ostatní rozpočtové náklady </t>
  </si>
  <si>
    <t>{b6f49c14-2253-4477-94b5-7d9f11566f2e}</t>
  </si>
  <si>
    <t>KRYCÍ LIST SOUPISU PRACÍ</t>
  </si>
  <si>
    <t>Objekt:</t>
  </si>
  <si>
    <t>SO.20 - OPRAVA STAVBY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</si>
  <si>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</si>
  <si>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</si>
  <si>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</si>
  <si>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</si>
  <si>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</si>
  <si>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</si>
  <si>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</si>
  <si>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</si>
  <si>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</si>
  <si>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</si>
  <si>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</si>
  <si>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</si>
  <si>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97 - Prorážení otvorů a ostatní bourací práce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</si>
  <si>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</si>
  <si>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</si>
  <si>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</si>
  <si>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</si>
  <si>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772 - Podlahy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</si>
  <si>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</si>
  <si>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</si>
  <si>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</si>
  <si>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</si>
  <si>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</si>
  <si>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</si>
  <si>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</si>
  <si>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</si>
  <si>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</si>
  <si>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</si>
  <si>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</si>
  <si>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</si>
  <si>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</si>
  <si>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</si>
  <si>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</si>
  <si>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</si>
  <si>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</si>
  <si>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</si>
  <si>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</si>
  <si>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</si>
  <si>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</si>
  <si>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CS ÚRS 2021 01</t>
  </si>
  <si>
    <t>4</t>
  </si>
  <si>
    <t>1463246864</t>
  </si>
  <si>
    <t>PP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</si>
  <si>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</si>
  <si>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VV</t>
  </si>
  <si>
    <t>dlažba 50/50/50 - pro slabozraké S10</t>
  </si>
  <si>
    <t>7,3133</t>
  </si>
  <si>
    <t>Součet</t>
  </si>
  <si>
    <t>113106122</t>
  </si>
  <si>
    <t>Rozebrání dlažeb z kamenných dlaždic komunikací pro pěší ručně</t>
  </si>
  <si>
    <t>41601432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</si>
  <si>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</si>
  <si>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S1</t>
  </si>
  <si>
    <t>1047,2038</t>
  </si>
  <si>
    <t>S2</t>
  </si>
  <si>
    <t>S9B</t>
  </si>
  <si>
    <t>179,5602</t>
  </si>
  <si>
    <t>S12</t>
  </si>
  <si>
    <t>S16</t>
  </si>
  <si>
    <t>S18</t>
  </si>
  <si>
    <t>S20</t>
  </si>
  <si>
    <t>S21</t>
  </si>
  <si>
    <t>3</t>
  </si>
  <si>
    <t>113107121</t>
  </si>
  <si>
    <t>Odstranění podkladu z kameniva drceného tl 100 mm ručně</t>
  </si>
  <si>
    <t>-166894953</t>
  </si>
  <si>
    <t>Odstranění podkladů nebo krytů ručně s přemístěním hmot na skládku na vzdálenost do 3 m nebo s naložením na dopravní prostředek z kameniva hrubého drceného, o tl. vrstvy do 100 mm</t>
  </si>
  <si>
    <t>oprava nájezdu se žlabem - použito 1x</t>
  </si>
  <si>
    <t>113107124</t>
  </si>
  <si>
    <t>Odstranění podkladu z kameniva drceného tl 400 mm ručně</t>
  </si>
  <si>
    <t>-1429607887</t>
  </si>
  <si>
    <t>Odstranění podkladů nebo krytů ručně s přemístěním hmot na skládku na vzdálenost do 3 m nebo s naložením na dopravní prostředek z kameniva hrubého drceného, o tl. vrstvy přes 300 do 400 mm</t>
  </si>
  <si>
    <t>fixace příčným prahem OP6 - 16x</t>
  </si>
  <si>
    <t>0,4*6,25*16</t>
  </si>
  <si>
    <t>fixace příčným prahem OP4 - použito 2x</t>
  </si>
  <si>
    <t>0,4*6,25*2</t>
  </si>
  <si>
    <t>5</t>
  </si>
  <si>
    <t>113107125</t>
  </si>
  <si>
    <t>Odstranění podkladu z kameniva drceného tl 500 mm ručně</t>
  </si>
  <si>
    <t>-1761927676</t>
  </si>
  <si>
    <t>Odstranění podkladů nebo krytů ručně s přemístěním hmot na skládku na vzdálenost do 3 m nebo s naložením na dopravní prostředek z kameniva hrubého drceného, o tl. vrstvy přes 400 do 500 mm</t>
  </si>
  <si>
    <t>fixace 5 řadami kostek - použito 2x</t>
  </si>
  <si>
    <t>4,5*6,25*2</t>
  </si>
  <si>
    <t>6</t>
  </si>
  <si>
    <t>113107143</t>
  </si>
  <si>
    <t>Odstranění podkladu živičného tl 150 mm ručně</t>
  </si>
  <si>
    <t>772686823</t>
  </si>
  <si>
    <t>Odstranění podkladů nebo krytů ručně s přemístěním hmot na skládku na vzdálenost do 3 m nebo s naložením na dopravní prostředek živičných, o tl. vrstvy přes 100 do 150 mm</t>
  </si>
  <si>
    <t>(0,15+0,2+0,15)*6,25</t>
  </si>
  <si>
    <t>7</t>
  </si>
  <si>
    <t>113202111</t>
  </si>
  <si>
    <t>Vytrhání obrub krajníků obrubníků stojatých</t>
  </si>
  <si>
    <t>m</t>
  </si>
  <si>
    <t>-2027514692</t>
  </si>
  <si>
    <t>Vytrhání obrub s vybouráním lože, s přemístěním hmot na skládku na vzdálenost do 3 m nebo s naložením na dopravní prostředek z krajníků nebo obrubníků stojatých</t>
  </si>
  <si>
    <t>Zakládání</t>
  </si>
  <si>
    <t>8</t>
  </si>
  <si>
    <t>211531111</t>
  </si>
  <si>
    <t>Výplň odvodňovacích žeber nebo trativodů kamenivem hrubým drceným frakce 16 až 63 mm</t>
  </si>
  <si>
    <t>m3</t>
  </si>
  <si>
    <t>2001942142</t>
  </si>
  <si>
    <t>Výplň kamenivem do rýh odvodňovacích žeber nebo trativodů bez zhutnění, s úpravou povrchu výplně kamenivem hrubým drceným frakce 16 až 63 mm</t>
  </si>
  <si>
    <t>0,2*0,25*6,25*2</t>
  </si>
  <si>
    <t>9</t>
  </si>
  <si>
    <t>211971110</t>
  </si>
  <si>
    <t>Zřízení opláštění žeber nebo trativodů geotextilií v rýze nebo zářezu sklonu do 1:2</t>
  </si>
  <si>
    <t>1004842701</t>
  </si>
  <si>
    <t>Zřízení opláštění výplně z geotextilie odvodňovacích žeber nebo trativodů v rýze nebo zářezu se stěnami šikmými o sklonu do 1:2</t>
  </si>
  <si>
    <t>(0,25+0,25+0,3+0,2+0,25+0,25)*6,25*2</t>
  </si>
  <si>
    <t>10</t>
  </si>
  <si>
    <t>M</t>
  </si>
  <si>
    <t>69311088</t>
  </si>
  <si>
    <t>geotextilie netkaná separační, ochranná, filtrační, drenážní PES 500g/m2</t>
  </si>
  <si>
    <t>230237411</t>
  </si>
  <si>
    <t>18,75*1,1 'Přepočtené koeficientem množství</t>
  </si>
  <si>
    <t>11</t>
  </si>
  <si>
    <t>212750101</t>
  </si>
  <si>
    <t>Trativod z drenážních trubek PVC-U SN 4 perforace 360° včetně lože otevřený výkop DN 100 pro budovy plocha pro vtékání vody min. 80 cm2/m</t>
  </si>
  <si>
    <t>1581715110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</si>
  <si>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</si>
  <si>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(6,25+4,5)*2</t>
  </si>
  <si>
    <t>12</t>
  </si>
  <si>
    <t>212972112</t>
  </si>
  <si>
    <t>Opláštění drenážních trub filtrační textilií DN 100</t>
  </si>
  <si>
    <t>-1865843857</t>
  </si>
  <si>
    <t>13</t>
  </si>
  <si>
    <t>274362021</t>
  </si>
  <si>
    <t>Výztuž základových pasů svařovanými sítěmi Kari</t>
  </si>
  <si>
    <t>t</t>
  </si>
  <si>
    <t>1252750196</t>
  </si>
  <si>
    <t>Výztuž základů pasů ze svařovaných sítí z drátů typu KARI</t>
  </si>
  <si>
    <t>KARI 10x10 mm, oko 150x150 mm</t>
  </si>
  <si>
    <t>0,4*6,25*8,43/1000*1,1*16</t>
  </si>
  <si>
    <t>Mezisoučet</t>
  </si>
  <si>
    <t>0,4*6,25*8,43/1000*1,1*2</t>
  </si>
  <si>
    <t>Vodorovné konstrukce</t>
  </si>
  <si>
    <t>14</t>
  </si>
  <si>
    <t>451317777</t>
  </si>
  <si>
    <t>Podklad nebo lože pod dlažbu vodorovný nebo do sklonu 1:5 z betonu prostého tl do 100 mm</t>
  </si>
  <si>
    <t>-92807999</t>
  </si>
  <si>
    <t>Podklad nebo lože pod dlažbu (přídlažbu) v ploše vodorovné nebo ve sklonu do 1:5, tloušťky od 50 do 100 mm z betonu prostého</t>
  </si>
  <si>
    <t>2,0*6,25*2</t>
  </si>
  <si>
    <t>451319777</t>
  </si>
  <si>
    <t>Příplatek ZKD 10 mm tl u podkladu nebo lože pod dlažbu z betonu</t>
  </si>
  <si>
    <t>-809134325</t>
  </si>
  <si>
    <t>Podklad nebo lože pod dlažbu (přídlažbu) Příplatek k cenám za každých dalších i započatých 10 mm tloušťky podkladu nebo lože z betonu prostého</t>
  </si>
  <si>
    <t>Komunikace pozemní</t>
  </si>
  <si>
    <t>16</t>
  </si>
  <si>
    <t>564831111</t>
  </si>
  <si>
    <t>Podklad ze štěrkodrtě ŠD tl 100 mm</t>
  </si>
  <si>
    <t>1908090687</t>
  </si>
  <si>
    <t>Podklad ze štěrkodrti ŠD s rozprostřením a zhutněním, po zhutnění tl. 100 mm</t>
  </si>
  <si>
    <t>17</t>
  </si>
  <si>
    <t>564851111</t>
  </si>
  <si>
    <t>Podklad ze štěrkodrtě ŠD tl 150 mm</t>
  </si>
  <si>
    <t>1086212179</t>
  </si>
  <si>
    <t>Podklad ze štěrkodrti ŠD s rozprostřením a zhutněním, po zhutnění tl. 150 mm</t>
  </si>
  <si>
    <t>18</t>
  </si>
  <si>
    <t>56714211R</t>
  </si>
  <si>
    <t>Podklad ze směsi stmelené cementem SC C 8/10 (KSC I) tl 270 mm</t>
  </si>
  <si>
    <t>vlastní položka</t>
  </si>
  <si>
    <t>1821107294</t>
  </si>
  <si>
    <t>Podklad ze směsi stmelené cementem SC bez dilatačních spár, s rozprostřením a zhutněním SC C 8/10 (KSC I), po zhutnění tl. 270 mm</t>
  </si>
  <si>
    <t>19</t>
  </si>
  <si>
    <t>591441111</t>
  </si>
  <si>
    <t>Kladení dlažby z mozaiky jednobarevné komunikací pro pěší lože z MC</t>
  </si>
  <si>
    <t>1216522051</t>
  </si>
  <si>
    <t>Kladení dlažby z mozaiky komunikací pro pěší s vyplněním spár, s dvojím beraněním a se smetením přebytečného materiálu na vzdálenost do 3 m jednobarevné, s ložem tl. do 40 mm z cementové malty</t>
  </si>
  <si>
    <t>Ostatní konstrukce a práce, bourání</t>
  </si>
  <si>
    <t>91</t>
  </si>
  <si>
    <t>Doplňující konstrukce a práce pozemních komunikací, letišť a ploch</t>
  </si>
  <si>
    <t>20</t>
  </si>
  <si>
    <t>916241213</t>
  </si>
  <si>
    <t>Osazení obrubníku kamenného stojatého s boční opěrou do lože z betonu prostého</t>
  </si>
  <si>
    <t>-1822038000</t>
  </si>
  <si>
    <t>Osazení obrubníku kamenného se zřízením lože, s vyplněním a zatřením spár cementovou maltou stojatého s boční opěrou z betonu prostého, do lože z betonu prostého</t>
  </si>
  <si>
    <t>6,25*16</t>
  </si>
  <si>
    <t>58380007</t>
  </si>
  <si>
    <t>obrubník kamenný žulový přímý 1000x150x250mm</t>
  </si>
  <si>
    <t>2034726456</t>
  </si>
  <si>
    <t>22</t>
  </si>
  <si>
    <t>-117071580</t>
  </si>
  <si>
    <t>6,25*2</t>
  </si>
  <si>
    <t>23</t>
  </si>
  <si>
    <t>58380005</t>
  </si>
  <si>
    <t>obrubník kamenný žulový přímý 1000x200x250mm</t>
  </si>
  <si>
    <t>1256842925</t>
  </si>
  <si>
    <t>24</t>
  </si>
  <si>
    <t>916991121</t>
  </si>
  <si>
    <t>Lože pod obrubníky, krajníky nebo obruby z dlažebních kostek z betonu prostého</t>
  </si>
  <si>
    <t>-1726918616</t>
  </si>
  <si>
    <t>OBJEM LOŽE POD OBRUBY NAD RÁMEC MNOŽSTVÍ KALKULOVANÉHO V POLOŽCE PRO MONTÁŽ POL. Č. 916241213</t>
  </si>
  <si>
    <t>(0,1225-0,061)*6,25*16</t>
  </si>
  <si>
    <t>(0,124-0,061)*6,25*2</t>
  </si>
  <si>
    <t>0,25*(0,15+0,2+0,15+0,2)*6,25</t>
  </si>
  <si>
    <t>0,23*(4*0,2+0,45+0,2+0,1)*6,25</t>
  </si>
  <si>
    <t>0,2*0,45*6,28</t>
  </si>
  <si>
    <t>-0,061*7*6,25</t>
  </si>
  <si>
    <t>25</t>
  </si>
  <si>
    <t>919735113</t>
  </si>
  <si>
    <t>Řezání stávajícího živičného krytu hl do 150 mm</t>
  </si>
  <si>
    <t>1865270357</t>
  </si>
  <si>
    <t>Řezání stávajícího živičného krytu nebo podkladu hloubky přes 100 do 150 mm</t>
  </si>
  <si>
    <t>93</t>
  </si>
  <si>
    <t>Různé dokončovací konstrukce a práce inženýrských staveb</t>
  </si>
  <si>
    <t>-1559552714</t>
  </si>
  <si>
    <t>-397333323</t>
  </si>
  <si>
    <t>97</t>
  </si>
  <si>
    <t>Prorážení otvorů a ostatní bourací práce</t>
  </si>
  <si>
    <t>979054441</t>
  </si>
  <si>
    <t>Očištění vybouraných z desek nebo dlaždic s původním spárováním z kameniva těženého</t>
  </si>
  <si>
    <t>-605907454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</si>
  <si>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</si>
  <si>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8,125*16</t>
  </si>
  <si>
    <t>8,125*2</t>
  </si>
  <si>
    <t>(3*0,3+4,5)*6,25*2</t>
  </si>
  <si>
    <t>979071131</t>
  </si>
  <si>
    <t>Očištění dlažebních kostek mozaikových kamenivem těženým nebo MV</t>
  </si>
  <si>
    <t>989360610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</si>
  <si>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</si>
  <si>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99</t>
  </si>
  <si>
    <t>Přesun hmot a manipulace se sutí</t>
  </si>
  <si>
    <t>997</t>
  </si>
  <si>
    <t>Přesun sutě</t>
  </si>
  <si>
    <t>997221551</t>
  </si>
  <si>
    <t>Vodorovná doprava suti ze sypkých materiálů do 1 km</t>
  </si>
  <si>
    <t>1418968919</t>
  </si>
  <si>
    <t>Vodorovná doprava suti bez naložení, ale se složením a s hrubým urovnáním ze sypkých materiálů, na vzdálenost do 1 km</t>
  </si>
  <si>
    <t>kamenivo z podkladních vrstev</t>
  </si>
  <si>
    <t>6,428+26,1+42,188</t>
  </si>
  <si>
    <t>997221559</t>
  </si>
  <si>
    <t>Příplatek ZKD 1 km u vodorovné dopravy suti ze sypkých materiálů</t>
  </si>
  <si>
    <t>1544539206</t>
  </si>
  <si>
    <t>Vodorovná doprava suti bez naložení, ale se složením a s hrubým urovnáním Příplatek k ceně za každý další i započatý 1 km přes 1 km</t>
  </si>
  <si>
    <t>74,716</t>
  </si>
  <si>
    <t>74,716*19 'Přepočtené koeficientem množství</t>
  </si>
  <si>
    <t>997221561</t>
  </si>
  <si>
    <t>Vodorovná doprava suti z kusových materiálů do 1 km</t>
  </si>
  <si>
    <t>1068446013</t>
  </si>
  <si>
    <t>Vodorovná doprava suti bez naložení, ale se složením a s hrubým urovnáním z kusových materiálů, na vzdálenost do 1 km</t>
  </si>
  <si>
    <t>živice</t>
  </si>
  <si>
    <t>0,988</t>
  </si>
  <si>
    <t>beton</t>
  </si>
  <si>
    <t>23,063</t>
  </si>
  <si>
    <t>997221569</t>
  </si>
  <si>
    <t>Příplatek ZKD 1 km u vodorovné dopravy suti z kusových materiálů</t>
  </si>
  <si>
    <t>340205999</t>
  </si>
  <si>
    <t>24,051</t>
  </si>
  <si>
    <t>24,051*19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</si>
  <si>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</si>
  <si>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</si>
  <si>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-1966182131</t>
  </si>
  <si>
    <t>74,716+23,063</t>
  </si>
  <si>
    <t>997221875</t>
  </si>
  <si>
    <t>Poplatek za uložení stavebního odpadu na recyklační skládce (skládkovné) asfaltového bez obsahu dehtu zatříděného do Katalogu odpadů pod kódem 17 03 02</t>
  </si>
  <si>
    <t>1695669801</t>
  </si>
  <si>
    <t>998</t>
  </si>
  <si>
    <t>Přesun hmot</t>
  </si>
  <si>
    <t>998229112</t>
  </si>
  <si>
    <t>Přesun hmot ruční pro pozemní komunikace s krytem dlážděným na vzdálenost do 50 m</t>
  </si>
  <si>
    <t>-1871759291</t>
  </si>
  <si>
    <t>Přesun hmot ruční pro pozemní komunikace s naložením a složením na vzdálenost do 50 m, s krytem dlážděným</t>
  </si>
  <si>
    <t>PSV</t>
  </si>
  <si>
    <t>Práce a dodávky PSV</t>
  </si>
  <si>
    <t>772</t>
  </si>
  <si>
    <t>Podlahy z kamene</t>
  </si>
  <si>
    <t>772521180</t>
  </si>
  <si>
    <t>Kladení dlažby z kamene z pravoúhlých desek a dlaždic do malty tl do 120 mm</t>
  </si>
  <si>
    <t>-1528663930</t>
  </si>
  <si>
    <t>Kladení dlažby z kamene do malty z nejvýše dvou rozdílných druhů pravoúhlých desek nebo dlaždic ve skladbě se pravidelně opakujících, tl. přes 90 do 120 mm</t>
  </si>
  <si>
    <t>7725211R</t>
  </si>
  <si>
    <t xml:space="preserve">Kladení dlažby z kamene z pravoúhlých desek a dlaždic tl do 120 mm, do lože z drceného kameniva tl. 40 mm </t>
  </si>
  <si>
    <t>-320168550</t>
  </si>
  <si>
    <t xml:space="preserve">-25"odpočet dlažba do betonu </t>
  </si>
  <si>
    <t>998772101</t>
  </si>
  <si>
    <t>Přesun hmot tonážní pro podlahy z kamene v objektech v do 6 m</t>
  </si>
  <si>
    <t>19489018</t>
  </si>
  <si>
    <t>Přesun hmot pro kamenné dlažby, obklady schodišťových stupňů a soklů stanovený z hmotnosti přesunovaného materiálu vodorovná dopravní vzdálenost do 50 m v objektech výšky do 6 m</t>
  </si>
  <si>
    <t>998772181</t>
  </si>
  <si>
    <t>Příplatek k přesunu hmot tonážní 772 prováděný bez použití mechanizace</t>
  </si>
  <si>
    <t>-374102934</t>
  </si>
  <si>
    <t>Přesun hmot pro kamenné dlažby, obklady schodišťových stupňů a soklů stanovený z hmotnosti přesunovaného materiálu Příplatek k cenám za přesun prováděný bez použití mechanizace pro jakoukoliv výšku objektu</t>
  </si>
  <si>
    <t xml:space="preserve">VON - Vedlejší a ostatní rozpočtové náklady 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</si>
  <si>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</si>
  <si>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</si>
  <si>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</si>
  <si>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</si>
  <si>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</si>
  <si>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</si>
  <si>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</si>
  <si>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</si>
  <si>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</si>
  <si>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</si>
  <si>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</si>
  <si>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</si>
  <si>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1332923053</t>
  </si>
  <si>
    <t>VRN3</t>
  </si>
  <si>
    <t>Zařízení staveniště</t>
  </si>
  <si>
    <t>030001000</t>
  </si>
  <si>
    <t>862408239</t>
  </si>
  <si>
    <t>034303000</t>
  </si>
  <si>
    <t>305232007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</si>
  <si>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</si>
  <si>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</si>
  <si>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</si>
  <si>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</si>
  <si>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</si>
  <si>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</si>
  <si>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</si>
  <si>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</si>
  <si>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</si>
  <si>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</si>
  <si>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</si>
  <si>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</si>
  <si>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</si>
  <si>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</si>
  <si>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</si>
  <si>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</si>
  <si>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</si>
  <si>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</si>
  <si>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</si>
  <si>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</si>
  <si>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</si>
  <si>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</si>
  <si>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</si>
  <si>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</si>
  <si>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</si>
  <si>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</si>
  <si>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</si>
  <si>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</si>
  <si>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</si>
  <si>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</si>
  <si>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</si>
  <si>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</si>
  <si>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</si>
  <si>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</si>
  <si>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</si>
  <si>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</si>
  <si>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</si>
  <si>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</si>
  <si>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</si>
  <si>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</si>
  <si>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</si>
  <si>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</si>
  <si>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</si>
  <si>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</si>
  <si>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</si>
  <si>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</si>
  <si>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</si>
  <si>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</si>
  <si>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</si>
  <si>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</si>
  <si>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</si>
  <si>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</si>
  <si>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</si>
  <si>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</si>
  <si>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</si>
  <si>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</si>
  <si>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</si>
  <si>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</si>
  <si>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</si>
  <si>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</si>
  <si>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</si>
  <si>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</si>
  <si>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</si>
  <si>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</si>
  <si>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</si>
  <si>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</si>
  <si>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</si>
  <si>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</si>
  <si>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</si>
  <si>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</si>
  <si>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</si>
  <si>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</si>
  <si>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</si>
  <si>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</si>
  <si>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</si>
  <si>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</si>
  <si>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</si>
  <si>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</si>
  <si>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</si>
  <si>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</si>
  <si>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</si>
  <si>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</si>
  <si>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</si>
  <si>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</si>
  <si>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</si>
  <si>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</si>
  <si>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</si>
  <si>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</si>
  <si>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</si>
  <si>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</si>
  <si>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</si>
  <si>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</si>
  <si>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</si>
  <si>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</si>
  <si>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</si>
  <si>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</si>
  <si>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</si>
  <si>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</si>
  <si>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</si>
  <si>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</si>
  <si>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</si>
  <si>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</si>
  <si>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</si>
  <si>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</si>
  <si>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</si>
  <si>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</si>
  <si>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</si>
  <si>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</si>
  <si>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</si>
  <si>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</si>
  <si>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</si>
  <si>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</si>
  <si>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</si>
  <si>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</si>
  <si>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</si>
  <si>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</si>
  <si>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</si>
  <si>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</si>
  <si>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</si>
  <si>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</si>
  <si>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</si>
  <si>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</si>
  <si>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</si>
  <si>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</si>
  <si>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</si>
  <si>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</si>
  <si>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</si>
  <si>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</si>
  <si>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</si>
  <si>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</si>
  <si>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</si>
  <si>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</si>
  <si>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</si>
  <si>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</si>
  <si>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</si>
  <si>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</si>
  <si>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</si>
  <si>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</si>
  <si>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</si>
  <si>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</si>
  <si>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</si>
  <si>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</si>
  <si>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</si>
  <si>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</si>
  <si>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</si>
  <si>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</si>
  <si>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</si>
  <si>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</si>
  <si>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</si>
  <si>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</si>
  <si>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</si>
  <si>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</si>
  <si>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</si>
  <si>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</si>
  <si>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</si>
  <si>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</si>
  <si>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</si>
  <si>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</si>
  <si>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</si>
  <si>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</si>
  <si>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</si>
  <si>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</si>
  <si>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</si>
  <si>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</si>
  <si>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</si>
  <si>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</si>
  <si>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</si>
  <si>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</si>
  <si>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</si>
  <si>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</si>
  <si>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</si>
  <si>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</si>
  <si>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</si>
  <si>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</si>
  <si>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</si>
  <si>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</si>
  <si>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</si>
  <si>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</si>
  <si>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</si>
  <si>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</si>
  <si>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</si>
  <si>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</si>
  <si>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</si>
  <si>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</si>
  <si>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</si>
  <si>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749101730</t>
  </si>
  <si>
    <t>912111113</t>
  </si>
  <si>
    <t>ks</t>
  </si>
  <si>
    <t xml:space="preserve">Montáž zábrany parkovací sloupku v do 1100 mm přichycené šrouby   </t>
  </si>
  <si>
    <t>Montáž zábrany parkovací sloupku v do 1100 mm přichycené šrouby do betonového základu  s rozebráním a uložením dlažby</t>
  </si>
  <si>
    <t>Město Benešov, Masarykovo náměstí 100, 256 01 Benešov</t>
  </si>
  <si>
    <t xml:space="preserve"> Opravy Tyršovy ulice, Benešov</t>
  </si>
  <si>
    <t>439,4852 … 10 %</t>
  </si>
  <si>
    <t>38,1324… 20 %</t>
  </si>
  <si>
    <t>4,9985… 40 %</t>
  </si>
  <si>
    <t>2,5001… 40 %</t>
  </si>
  <si>
    <t>18,2836… 40 %</t>
  </si>
  <si>
    <t>14,9622…40 %</t>
  </si>
  <si>
    <t>7*6,25… 15 %</t>
  </si>
  <si>
    <t>100*1,01 'Přepočtené koeficientem množství</t>
  </si>
  <si>
    <t>oprava nájezdu - použito 3x</t>
  </si>
  <si>
    <t>6,25*3</t>
  </si>
  <si>
    <t>6*6,25*3…15 %</t>
  </si>
  <si>
    <t>56,25*1,01 'Přepočtené koeficientem množství</t>
  </si>
  <si>
    <t>12,5*5*3</t>
  </si>
  <si>
    <t>11,875*3</t>
  </si>
  <si>
    <t>6*6,25*3… 40 %</t>
  </si>
  <si>
    <t>(0,1+0,2+0,45+5*0,2+0,15)*6,25*3*0,4</t>
  </si>
  <si>
    <t>oprava nájezdu - použito 3x…40%</t>
  </si>
  <si>
    <t>0,45*6,25*3</t>
  </si>
  <si>
    <t>Spárování dlažby z kamene do 120 mm z pravoúhlých desek výplňovou maltou s cementovým pojivem  tl. 120 mm</t>
  </si>
  <si>
    <t>0,36*(0,1+0,2+0,45+5*0,2+0,15)*6,25*2-0,061*6*6,25*3 .. 15%</t>
  </si>
  <si>
    <t>Lože pod obrubníky, krajníky nebo obruby z dlažebních kostek z betonu C20/25n-XF3</t>
  </si>
  <si>
    <t xml:space="preserve">Geodetické vytyčení prahů, dokumentace skutečného provedení stavby - zakreslení změn a nových prvků, zkoušky. </t>
  </si>
  <si>
    <t>Dopravní značení na staveništi - zajištění DZ pro jednotlivé stavební postupy dle DIO</t>
  </si>
  <si>
    <t>Zařízení staveniště - ( k dispozici mezideponie investora  500 m) převzetí a předání staveniště.</t>
  </si>
  <si>
    <t xml:space="preserve">Dopravní značení na staveništi - zabezpečení DZ jednotlivých postupů dle schváleného DIO. </t>
  </si>
  <si>
    <t xml:space="preserve">sloupek parkovací pevný, 6 x 6 x 110 cm zinkovaný základní s deskou   </t>
  </si>
  <si>
    <t>Zahrazovací sloupek - ( upř. TZ bod 6.7) - doplnění poškozených a zničených</t>
  </si>
  <si>
    <t xml:space="preserve"> Spárování dlažby z kamene do 120 mm z pravoúhlých desek výplňovou maltou s cementovým pojivem  tl. 120 x ( spára 7-10) mm - viz TZ -  spotřeba cca 13 l /m2, dle TP výrobce - (rozmíchání, aplikace, vyčištění dlažby včetně zajištění vody pro vymytí povrchů dlažeb) upřesnění TZ bod 6.6.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</si>
</sst>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i/>
      <sz val="8"/>
      <color indexed="12"/>
      <name val="Arial CE"/>
      <family val="2"/>
    </font>
    <font>
      <sz val="8"/>
      <color theme="3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2" fillId="3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2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0" borderId="18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/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left" wrapText="1"/>
      <protection locked="0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 applyProtection="1">
      <alignment horizontal="left" vertical="center"/>
      <protection/>
    </xf>
    <xf numFmtId="0" fontId="0" fillId="4" borderId="0" xfId="0" applyFill="1" applyProtection="1">
      <protection/>
    </xf>
    <xf numFmtId="4" fontId="22" fillId="4" borderId="22" xfId="0" applyNumberFormat="1" applyFont="1" applyFill="1" applyBorder="1" applyAlignment="1" applyProtection="1">
      <alignment vertical="center"/>
      <protection/>
    </xf>
    <xf numFmtId="4" fontId="36" fillId="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67" fontId="48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4" fontId="22" fillId="0" borderId="22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3" borderId="6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left" vertical="center"/>
      <protection/>
    </xf>
    <xf numFmtId="0" fontId="22" fillId="3" borderId="7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M58"/>
  <sheetViews>
    <sheetView workbookViewId="0" topLeftCell="A70">
      <selection activeCell="AK29" sqref="AK29:AO29"/>
    </sheetView>
  </sheetViews>
  <sheetFormatPr defaultColWidth="9.140625" defaultRowHeight="12"/>
  <cols>
    <col min="1" max="1" width="8.28125" style="328" customWidth="1"/>
    <col min="2" max="2" width="1.7109375" style="328" customWidth="1"/>
    <col min="3" max="3" width="4.140625" style="328" customWidth="1"/>
    <col min="4" max="33" width="2.7109375" style="328" customWidth="1"/>
    <col min="34" max="34" width="3.28125" style="328" customWidth="1"/>
    <col min="35" max="35" width="31.7109375" style="328" customWidth="1"/>
    <col min="36" max="37" width="2.421875" style="328" customWidth="1"/>
    <col min="38" max="38" width="8.28125" style="328" customWidth="1"/>
    <col min="39" max="39" width="3.28125" style="328" customWidth="1"/>
    <col min="40" max="40" width="13.28125" style="328" customWidth="1"/>
    <col min="41" max="41" width="7.421875" style="328" customWidth="1"/>
    <col min="42" max="42" width="4.140625" style="328" customWidth="1"/>
    <col min="43" max="43" width="15.7109375" style="328" customWidth="1"/>
    <col min="44" max="44" width="13.7109375" style="328" customWidth="1"/>
    <col min="45" max="47" width="25.8515625" style="328" hidden="1" customWidth="1"/>
    <col min="48" max="49" width="21.7109375" style="328" hidden="1" customWidth="1"/>
    <col min="50" max="51" width="25.00390625" style="328" hidden="1" customWidth="1"/>
    <col min="52" max="52" width="21.7109375" style="328" hidden="1" customWidth="1"/>
    <col min="53" max="53" width="19.140625" style="328" hidden="1" customWidth="1"/>
    <col min="54" max="54" width="25.00390625" style="328" hidden="1" customWidth="1"/>
    <col min="55" max="55" width="21.7109375" style="328" hidden="1" customWidth="1"/>
    <col min="56" max="56" width="19.140625" style="328" hidden="1" customWidth="1"/>
    <col min="57" max="57" width="66.421875" style="328" customWidth="1"/>
    <col min="58" max="16384" width="9.28125" style="328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0" t="s">
        <v>6</v>
      </c>
      <c r="BT2" s="20" t="s">
        <v>7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ht="24.95" customHeight="1">
      <c r="B4" s="24"/>
      <c r="C4" s="318"/>
      <c r="D4" s="25" t="s">
        <v>9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23"/>
      <c r="AS4" s="26" t="s">
        <v>10</v>
      </c>
      <c r="BS4" s="20" t="s">
        <v>11</v>
      </c>
    </row>
    <row r="5" spans="2:71" ht="12" customHeight="1">
      <c r="B5" s="24"/>
      <c r="C5" s="318"/>
      <c r="D5" s="27" t="s">
        <v>12</v>
      </c>
      <c r="E5" s="318"/>
      <c r="F5" s="318"/>
      <c r="G5" s="318"/>
      <c r="H5" s="318"/>
      <c r="I5" s="318"/>
      <c r="J5" s="318"/>
      <c r="K5" s="362" t="s">
        <v>13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18"/>
      <c r="AQ5" s="318"/>
      <c r="AR5" s="23"/>
      <c r="BS5" s="20" t="s">
        <v>6</v>
      </c>
    </row>
    <row r="6" spans="2:71" ht="36.95" customHeight="1">
      <c r="B6" s="24"/>
      <c r="C6" s="318"/>
      <c r="D6" s="28" t="s">
        <v>14</v>
      </c>
      <c r="E6" s="318"/>
      <c r="F6" s="318"/>
      <c r="G6" s="318"/>
      <c r="H6" s="318"/>
      <c r="I6" s="318"/>
      <c r="J6" s="318"/>
      <c r="K6" s="364" t="s">
        <v>15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18"/>
      <c r="AQ6" s="318"/>
      <c r="AR6" s="23"/>
      <c r="BS6" s="20" t="s">
        <v>6</v>
      </c>
    </row>
    <row r="7" spans="2:71" ht="12" customHeight="1">
      <c r="B7" s="24"/>
      <c r="C7" s="318"/>
      <c r="D7" s="332" t="s">
        <v>16</v>
      </c>
      <c r="E7" s="318"/>
      <c r="F7" s="318"/>
      <c r="G7" s="318"/>
      <c r="H7" s="318"/>
      <c r="I7" s="318"/>
      <c r="J7" s="318"/>
      <c r="K7" s="317" t="s">
        <v>17</v>
      </c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32" t="s">
        <v>18</v>
      </c>
      <c r="AL7" s="318"/>
      <c r="AM7" s="318"/>
      <c r="AN7" s="317" t="s">
        <v>17</v>
      </c>
      <c r="AO7" s="318"/>
      <c r="AP7" s="318"/>
      <c r="AQ7" s="318"/>
      <c r="AR7" s="23"/>
      <c r="BS7" s="20" t="s">
        <v>6</v>
      </c>
    </row>
    <row r="8" spans="2:71" ht="12" customHeight="1">
      <c r="B8" s="24"/>
      <c r="C8" s="318"/>
      <c r="D8" s="332" t="s">
        <v>19</v>
      </c>
      <c r="E8" s="318"/>
      <c r="F8" s="318"/>
      <c r="G8" s="318"/>
      <c r="H8" s="318"/>
      <c r="I8" s="318"/>
      <c r="J8" s="318"/>
      <c r="K8" s="317" t="s">
        <v>20</v>
      </c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32" t="s">
        <v>21</v>
      </c>
      <c r="AL8" s="318"/>
      <c r="AM8" s="318"/>
      <c r="AN8" s="317" t="s">
        <v>22</v>
      </c>
      <c r="AO8" s="318"/>
      <c r="AP8" s="318"/>
      <c r="AQ8" s="318"/>
      <c r="AR8" s="23"/>
      <c r="BS8" s="20" t="s">
        <v>6</v>
      </c>
    </row>
    <row r="9" spans="2:71" ht="14.45" customHeight="1">
      <c r="B9" s="24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23"/>
      <c r="BS9" s="20" t="s">
        <v>6</v>
      </c>
    </row>
    <row r="10" spans="2:71" ht="12" customHeight="1">
      <c r="B10" s="24"/>
      <c r="C10" s="318"/>
      <c r="D10" s="332" t="s">
        <v>23</v>
      </c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32" t="s">
        <v>24</v>
      </c>
      <c r="AL10" s="318"/>
      <c r="AM10" s="318"/>
      <c r="AN10" s="317" t="s">
        <v>17</v>
      </c>
      <c r="AO10" s="318"/>
      <c r="AP10" s="318"/>
      <c r="AQ10" s="318"/>
      <c r="AR10" s="23"/>
      <c r="BS10" s="20" t="s">
        <v>6</v>
      </c>
    </row>
    <row r="11" spans="2:71" ht="18.4" customHeight="1">
      <c r="B11" s="24"/>
      <c r="C11" s="318"/>
      <c r="D11" s="318"/>
      <c r="E11" s="317" t="s">
        <v>25</v>
      </c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32" t="s">
        <v>26</v>
      </c>
      <c r="AL11" s="318"/>
      <c r="AM11" s="318"/>
      <c r="AN11" s="317" t="s">
        <v>17</v>
      </c>
      <c r="AO11" s="318"/>
      <c r="AP11" s="318"/>
      <c r="AQ11" s="318"/>
      <c r="AR11" s="23"/>
      <c r="BS11" s="20" t="s">
        <v>6</v>
      </c>
    </row>
    <row r="12" spans="2:71" ht="6.95" customHeight="1">
      <c r="B12" s="24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23"/>
      <c r="BS12" s="20" t="s">
        <v>6</v>
      </c>
    </row>
    <row r="13" spans="2:71" ht="12" customHeight="1">
      <c r="B13" s="24"/>
      <c r="C13" s="318"/>
      <c r="D13" s="332" t="s">
        <v>27</v>
      </c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32" t="s">
        <v>24</v>
      </c>
      <c r="AL13" s="318"/>
      <c r="AM13" s="318"/>
      <c r="AN13" s="348" t="s">
        <v>17</v>
      </c>
      <c r="AO13" s="318"/>
      <c r="AP13" s="318"/>
      <c r="AQ13" s="318"/>
      <c r="AR13" s="23"/>
      <c r="BS13" s="20" t="s">
        <v>6</v>
      </c>
    </row>
    <row r="14" spans="2:71" ht="12.75">
      <c r="B14" s="24"/>
      <c r="C14" s="318"/>
      <c r="D14" s="318"/>
      <c r="E14" s="348" t="s">
        <v>28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18"/>
      <c r="AK14" s="332" t="s">
        <v>26</v>
      </c>
      <c r="AL14" s="318"/>
      <c r="AM14" s="318"/>
      <c r="AN14" s="348" t="s">
        <v>17</v>
      </c>
      <c r="AO14" s="318"/>
      <c r="AP14" s="318"/>
      <c r="AQ14" s="318"/>
      <c r="AR14" s="23"/>
      <c r="BS14" s="20" t="s">
        <v>6</v>
      </c>
    </row>
    <row r="15" spans="2:71" ht="6.95" customHeight="1">
      <c r="B15" s="24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23"/>
      <c r="BS15" s="20" t="s">
        <v>4</v>
      </c>
    </row>
    <row r="16" spans="2:71" ht="12" customHeight="1">
      <c r="B16" s="24"/>
      <c r="C16" s="318"/>
      <c r="D16" s="332" t="s">
        <v>29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32" t="s">
        <v>24</v>
      </c>
      <c r="AL16" s="318"/>
      <c r="AM16" s="318"/>
      <c r="AN16" s="317" t="s">
        <v>17</v>
      </c>
      <c r="AO16" s="318"/>
      <c r="AP16" s="318"/>
      <c r="AQ16" s="318"/>
      <c r="AR16" s="23"/>
      <c r="BS16" s="20" t="s">
        <v>4</v>
      </c>
    </row>
    <row r="17" spans="2:71" ht="18.4" customHeight="1">
      <c r="B17" s="24"/>
      <c r="C17" s="318"/>
      <c r="D17" s="318"/>
      <c r="E17" s="317" t="s">
        <v>30</v>
      </c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32" t="s">
        <v>26</v>
      </c>
      <c r="AL17" s="318"/>
      <c r="AM17" s="318"/>
      <c r="AN17" s="317" t="s">
        <v>17</v>
      </c>
      <c r="AO17" s="318"/>
      <c r="AP17" s="318"/>
      <c r="AQ17" s="318"/>
      <c r="AR17" s="23"/>
      <c r="BS17" s="20" t="s">
        <v>31</v>
      </c>
    </row>
    <row r="18" spans="2:71" ht="6.95" customHeight="1">
      <c r="B18" s="24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23"/>
      <c r="BS18" s="20" t="s">
        <v>6</v>
      </c>
    </row>
    <row r="19" spans="2:71" ht="12" customHeight="1">
      <c r="B19" s="24"/>
      <c r="C19" s="318"/>
      <c r="D19" s="332" t="s">
        <v>32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32" t="s">
        <v>24</v>
      </c>
      <c r="AL19" s="318"/>
      <c r="AM19" s="318"/>
      <c r="AN19" s="317" t="s">
        <v>17</v>
      </c>
      <c r="AO19" s="318"/>
      <c r="AP19" s="318"/>
      <c r="AQ19" s="318"/>
      <c r="AR19" s="23"/>
      <c r="BS19" s="20" t="s">
        <v>6</v>
      </c>
    </row>
    <row r="20" spans="2:71" ht="18.4" customHeight="1">
      <c r="B20" s="24"/>
      <c r="C20" s="318"/>
      <c r="D20" s="318"/>
      <c r="E20" s="317" t="s">
        <v>33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32" t="s">
        <v>26</v>
      </c>
      <c r="AL20" s="318"/>
      <c r="AM20" s="318"/>
      <c r="AN20" s="317" t="s">
        <v>17</v>
      </c>
      <c r="AO20" s="318"/>
      <c r="AP20" s="318"/>
      <c r="AQ20" s="318"/>
      <c r="AR20" s="23"/>
      <c r="BS20" s="20" t="s">
        <v>31</v>
      </c>
    </row>
    <row r="21" spans="2:44" ht="6.95" customHeight="1">
      <c r="B21" s="24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23"/>
    </row>
    <row r="22" spans="2:44" ht="12" customHeight="1">
      <c r="B22" s="24"/>
      <c r="C22" s="318"/>
      <c r="D22" s="332" t="s">
        <v>34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23"/>
    </row>
    <row r="23" spans="2:44" ht="47.25" customHeight="1">
      <c r="B23" s="24"/>
      <c r="C23" s="318"/>
      <c r="D23" s="318"/>
      <c r="E23" s="365" t="s">
        <v>35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18"/>
      <c r="AP23" s="318"/>
      <c r="AQ23" s="318"/>
      <c r="AR23" s="23"/>
    </row>
    <row r="24" spans="2:44" ht="6.95" customHeight="1">
      <c r="B24" s="24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23"/>
    </row>
    <row r="25" spans="2:44" ht="6.95" customHeight="1">
      <c r="B25" s="24"/>
      <c r="C25" s="3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18"/>
      <c r="AQ25" s="318"/>
      <c r="AR25" s="23"/>
    </row>
    <row r="26" spans="1:57" s="2" customFormat="1" ht="25.9" customHeight="1">
      <c r="A26" s="330"/>
      <c r="B26" s="30"/>
      <c r="C26" s="333"/>
      <c r="D26" s="31" t="s">
        <v>36</v>
      </c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66">
        <f>ROUND(AG54,2)</f>
        <v>0</v>
      </c>
      <c r="AL26" s="367"/>
      <c r="AM26" s="367"/>
      <c r="AN26" s="367"/>
      <c r="AO26" s="367"/>
      <c r="AP26" s="333"/>
      <c r="AQ26" s="333"/>
      <c r="AR26" s="32"/>
      <c r="BE26" s="330"/>
    </row>
    <row r="27" spans="1:57" s="2" customFormat="1" ht="6.95" customHeight="1">
      <c r="A27" s="330"/>
      <c r="B27" s="30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2"/>
      <c r="BE27" s="330"/>
    </row>
    <row r="28" spans="1:57" s="2" customFormat="1" ht="12.75">
      <c r="A28" s="330"/>
      <c r="B28" s="30"/>
      <c r="C28" s="333"/>
      <c r="D28" s="333"/>
      <c r="E28" s="333"/>
      <c r="F28" s="333"/>
      <c r="G28" s="333"/>
      <c r="H28" s="333"/>
      <c r="I28" s="333"/>
      <c r="J28" s="333"/>
      <c r="K28" s="333"/>
      <c r="L28" s="360" t="s">
        <v>37</v>
      </c>
      <c r="M28" s="360"/>
      <c r="N28" s="360"/>
      <c r="O28" s="360"/>
      <c r="P28" s="360"/>
      <c r="Q28" s="333"/>
      <c r="R28" s="333"/>
      <c r="S28" s="333"/>
      <c r="T28" s="333"/>
      <c r="U28" s="333"/>
      <c r="V28" s="333"/>
      <c r="W28" s="360" t="s">
        <v>38</v>
      </c>
      <c r="X28" s="360"/>
      <c r="Y28" s="360"/>
      <c r="Z28" s="360"/>
      <c r="AA28" s="360"/>
      <c r="AB28" s="360"/>
      <c r="AC28" s="360"/>
      <c r="AD28" s="360"/>
      <c r="AE28" s="360"/>
      <c r="AF28" s="333"/>
      <c r="AG28" s="333"/>
      <c r="AH28" s="333"/>
      <c r="AI28" s="333"/>
      <c r="AJ28" s="333"/>
      <c r="AK28" s="360" t="s">
        <v>39</v>
      </c>
      <c r="AL28" s="360"/>
      <c r="AM28" s="360"/>
      <c r="AN28" s="360"/>
      <c r="AO28" s="360"/>
      <c r="AP28" s="333"/>
      <c r="AQ28" s="333"/>
      <c r="AR28" s="32"/>
      <c r="BE28" s="330"/>
    </row>
    <row r="29" spans="2:44" s="3" customFormat="1" ht="14.45" customHeight="1">
      <c r="B29" s="33"/>
      <c r="C29" s="321"/>
      <c r="D29" s="332" t="s">
        <v>40</v>
      </c>
      <c r="E29" s="321"/>
      <c r="F29" s="332" t="s">
        <v>41</v>
      </c>
      <c r="G29" s="321"/>
      <c r="H29" s="321"/>
      <c r="I29" s="321"/>
      <c r="J29" s="321"/>
      <c r="K29" s="321"/>
      <c r="L29" s="368">
        <v>0.21</v>
      </c>
      <c r="M29" s="369"/>
      <c r="N29" s="369"/>
      <c r="O29" s="369"/>
      <c r="P29" s="369"/>
      <c r="Q29" s="321"/>
      <c r="R29" s="321"/>
      <c r="S29" s="321"/>
      <c r="T29" s="321"/>
      <c r="U29" s="321"/>
      <c r="V29" s="321"/>
      <c r="W29" s="370">
        <f>SUM(AG54)</f>
        <v>0</v>
      </c>
      <c r="X29" s="369"/>
      <c r="Y29" s="369"/>
      <c r="Z29" s="369"/>
      <c r="AA29" s="369"/>
      <c r="AB29" s="369"/>
      <c r="AC29" s="369"/>
      <c r="AD29" s="369"/>
      <c r="AE29" s="369"/>
      <c r="AF29" s="321"/>
      <c r="AG29" s="321"/>
      <c r="AH29" s="321"/>
      <c r="AI29" s="321"/>
      <c r="AJ29" s="321"/>
      <c r="AK29" s="370">
        <f>SUM(W29*0.21)</f>
        <v>0</v>
      </c>
      <c r="AL29" s="369"/>
      <c r="AM29" s="369"/>
      <c r="AN29" s="369"/>
      <c r="AO29" s="369"/>
      <c r="AP29" s="321"/>
      <c r="AQ29" s="321"/>
      <c r="AR29" s="34"/>
    </row>
    <row r="30" spans="2:44" s="3" customFormat="1" ht="14.45" customHeight="1">
      <c r="B30" s="33"/>
      <c r="C30" s="321"/>
      <c r="D30" s="321"/>
      <c r="E30" s="321"/>
      <c r="F30" s="332" t="s">
        <v>42</v>
      </c>
      <c r="G30" s="321"/>
      <c r="H30" s="321"/>
      <c r="I30" s="321"/>
      <c r="J30" s="321"/>
      <c r="K30" s="321"/>
      <c r="L30" s="368">
        <v>0.15</v>
      </c>
      <c r="M30" s="369"/>
      <c r="N30" s="369"/>
      <c r="O30" s="369"/>
      <c r="P30" s="369"/>
      <c r="Q30" s="321"/>
      <c r="R30" s="321"/>
      <c r="S30" s="321"/>
      <c r="T30" s="321"/>
      <c r="U30" s="321"/>
      <c r="V30" s="321"/>
      <c r="W30" s="370">
        <v>0</v>
      </c>
      <c r="X30" s="369"/>
      <c r="Y30" s="369"/>
      <c r="Z30" s="369"/>
      <c r="AA30" s="369"/>
      <c r="AB30" s="369"/>
      <c r="AC30" s="369"/>
      <c r="AD30" s="369"/>
      <c r="AE30" s="369"/>
      <c r="AF30" s="321"/>
      <c r="AG30" s="321"/>
      <c r="AH30" s="321"/>
      <c r="AI30" s="321"/>
      <c r="AJ30" s="321"/>
      <c r="AK30" s="370">
        <v>0</v>
      </c>
      <c r="AL30" s="369"/>
      <c r="AM30" s="369"/>
      <c r="AN30" s="369"/>
      <c r="AO30" s="369"/>
      <c r="AP30" s="321"/>
      <c r="AQ30" s="321"/>
      <c r="AR30" s="34"/>
    </row>
    <row r="31" spans="2:44" s="3" customFormat="1" ht="14.45" customHeight="1" hidden="1">
      <c r="B31" s="33"/>
      <c r="C31" s="321"/>
      <c r="D31" s="321"/>
      <c r="E31" s="321"/>
      <c r="F31" s="332" t="s">
        <v>43</v>
      </c>
      <c r="G31" s="321"/>
      <c r="H31" s="321"/>
      <c r="I31" s="321"/>
      <c r="J31" s="321"/>
      <c r="K31" s="321"/>
      <c r="L31" s="368">
        <v>0.21</v>
      </c>
      <c r="M31" s="369"/>
      <c r="N31" s="369"/>
      <c r="O31" s="369"/>
      <c r="P31" s="369"/>
      <c r="Q31" s="321"/>
      <c r="R31" s="321"/>
      <c r="S31" s="321"/>
      <c r="T31" s="321"/>
      <c r="U31" s="321"/>
      <c r="V31" s="321"/>
      <c r="W31" s="370" t="e">
        <f>ROUND(BB54,2)</f>
        <v>#REF!</v>
      </c>
      <c r="X31" s="369"/>
      <c r="Y31" s="369"/>
      <c r="Z31" s="369"/>
      <c r="AA31" s="369"/>
      <c r="AB31" s="369"/>
      <c r="AC31" s="369"/>
      <c r="AD31" s="369"/>
      <c r="AE31" s="369"/>
      <c r="AF31" s="321"/>
      <c r="AG31" s="321"/>
      <c r="AH31" s="321"/>
      <c r="AI31" s="321"/>
      <c r="AJ31" s="321"/>
      <c r="AK31" s="370">
        <v>0</v>
      </c>
      <c r="AL31" s="369"/>
      <c r="AM31" s="369"/>
      <c r="AN31" s="369"/>
      <c r="AO31" s="369"/>
      <c r="AP31" s="321"/>
      <c r="AQ31" s="321"/>
      <c r="AR31" s="34"/>
    </row>
    <row r="32" spans="2:44" s="3" customFormat="1" ht="14.45" customHeight="1" hidden="1">
      <c r="B32" s="33"/>
      <c r="C32" s="321"/>
      <c r="D32" s="321"/>
      <c r="E32" s="321"/>
      <c r="F32" s="332" t="s">
        <v>44</v>
      </c>
      <c r="G32" s="321"/>
      <c r="H32" s="321"/>
      <c r="I32" s="321"/>
      <c r="J32" s="321"/>
      <c r="K32" s="321"/>
      <c r="L32" s="368">
        <v>0.15</v>
      </c>
      <c r="M32" s="369"/>
      <c r="N32" s="369"/>
      <c r="O32" s="369"/>
      <c r="P32" s="369"/>
      <c r="Q32" s="321"/>
      <c r="R32" s="321"/>
      <c r="S32" s="321"/>
      <c r="T32" s="321"/>
      <c r="U32" s="321"/>
      <c r="V32" s="321"/>
      <c r="W32" s="370" t="e">
        <f>ROUND(BC54,2)</f>
        <v>#REF!</v>
      </c>
      <c r="X32" s="369"/>
      <c r="Y32" s="369"/>
      <c r="Z32" s="369"/>
      <c r="AA32" s="369"/>
      <c r="AB32" s="369"/>
      <c r="AC32" s="369"/>
      <c r="AD32" s="369"/>
      <c r="AE32" s="369"/>
      <c r="AF32" s="321"/>
      <c r="AG32" s="321"/>
      <c r="AH32" s="321"/>
      <c r="AI32" s="321"/>
      <c r="AJ32" s="321"/>
      <c r="AK32" s="370">
        <v>0</v>
      </c>
      <c r="AL32" s="369"/>
      <c r="AM32" s="369"/>
      <c r="AN32" s="369"/>
      <c r="AO32" s="369"/>
      <c r="AP32" s="321"/>
      <c r="AQ32" s="321"/>
      <c r="AR32" s="34"/>
    </row>
    <row r="33" spans="2:44" s="3" customFormat="1" ht="14.45" customHeight="1" hidden="1">
      <c r="B33" s="33"/>
      <c r="C33" s="321"/>
      <c r="D33" s="321"/>
      <c r="E33" s="321"/>
      <c r="F33" s="332" t="s">
        <v>45</v>
      </c>
      <c r="G33" s="321"/>
      <c r="H33" s="321"/>
      <c r="I33" s="321"/>
      <c r="J33" s="321"/>
      <c r="K33" s="321"/>
      <c r="L33" s="368">
        <v>0</v>
      </c>
      <c r="M33" s="369"/>
      <c r="N33" s="369"/>
      <c r="O33" s="369"/>
      <c r="P33" s="369"/>
      <c r="Q33" s="321"/>
      <c r="R33" s="321"/>
      <c r="S33" s="321"/>
      <c r="T33" s="321"/>
      <c r="U33" s="321"/>
      <c r="V33" s="321"/>
      <c r="W33" s="370" t="e">
        <f>ROUND(BD54,2)</f>
        <v>#REF!</v>
      </c>
      <c r="X33" s="369"/>
      <c r="Y33" s="369"/>
      <c r="Z33" s="369"/>
      <c r="AA33" s="369"/>
      <c r="AB33" s="369"/>
      <c r="AC33" s="369"/>
      <c r="AD33" s="369"/>
      <c r="AE33" s="369"/>
      <c r="AF33" s="321"/>
      <c r="AG33" s="321"/>
      <c r="AH33" s="321"/>
      <c r="AI33" s="321"/>
      <c r="AJ33" s="321"/>
      <c r="AK33" s="370">
        <v>0</v>
      </c>
      <c r="AL33" s="369"/>
      <c r="AM33" s="369"/>
      <c r="AN33" s="369"/>
      <c r="AO33" s="369"/>
      <c r="AP33" s="321"/>
      <c r="AQ33" s="321"/>
      <c r="AR33" s="34"/>
    </row>
    <row r="34" spans="1:57" s="2" customFormat="1" ht="6.95" customHeight="1">
      <c r="A34" s="330"/>
      <c r="B34" s="30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2"/>
      <c r="BE34" s="330"/>
    </row>
    <row r="35" spans="1:57" s="2" customFormat="1" ht="25.9" customHeight="1">
      <c r="A35" s="330"/>
      <c r="B35" s="30"/>
      <c r="C35" s="35"/>
      <c r="D35" s="36" t="s">
        <v>46</v>
      </c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7" t="s">
        <v>47</v>
      </c>
      <c r="U35" s="322"/>
      <c r="V35" s="322"/>
      <c r="W35" s="322"/>
      <c r="X35" s="373" t="s">
        <v>48</v>
      </c>
      <c r="Y35" s="374"/>
      <c r="Z35" s="374"/>
      <c r="AA35" s="374"/>
      <c r="AB35" s="374"/>
      <c r="AC35" s="322"/>
      <c r="AD35" s="322"/>
      <c r="AE35" s="322"/>
      <c r="AF35" s="322"/>
      <c r="AG35" s="322"/>
      <c r="AH35" s="322"/>
      <c r="AI35" s="322"/>
      <c r="AJ35" s="322"/>
      <c r="AK35" s="375">
        <f>SUM(AK26:AK33)</f>
        <v>0</v>
      </c>
      <c r="AL35" s="374"/>
      <c r="AM35" s="374"/>
      <c r="AN35" s="374"/>
      <c r="AO35" s="376"/>
      <c r="AP35" s="35"/>
      <c r="AQ35" s="35"/>
      <c r="AR35" s="32"/>
      <c r="BE35" s="330"/>
    </row>
    <row r="36" spans="1:57" s="2" customFormat="1" ht="6.95" customHeight="1">
      <c r="A36" s="330"/>
      <c r="B36" s="30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2"/>
      <c r="BE36" s="330"/>
    </row>
    <row r="37" spans="1:57" s="2" customFormat="1" ht="6.95" customHeight="1">
      <c r="A37" s="330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2"/>
      <c r="BE37" s="330"/>
    </row>
    <row r="41" spans="1:57" s="2" customFormat="1" ht="6.95" customHeight="1">
      <c r="A41" s="330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32"/>
      <c r="BE41" s="330"/>
    </row>
    <row r="42" spans="1:57" s="2" customFormat="1" ht="24.95" customHeight="1">
      <c r="A42" s="330"/>
      <c r="B42" s="30"/>
      <c r="C42" s="25" t="s">
        <v>49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2"/>
      <c r="BE42" s="330"/>
    </row>
    <row r="43" spans="1:57" s="2" customFormat="1" ht="6.95" customHeight="1">
      <c r="A43" s="330"/>
      <c r="B43" s="30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2"/>
      <c r="BE43" s="330"/>
    </row>
    <row r="44" spans="2:44" s="4" customFormat="1" ht="12" customHeight="1">
      <c r="B44" s="42"/>
      <c r="C44" s="332" t="s">
        <v>12</v>
      </c>
      <c r="D44" s="325"/>
      <c r="E44" s="325"/>
      <c r="F44" s="325"/>
      <c r="G44" s="325"/>
      <c r="H44" s="325"/>
      <c r="I44" s="325"/>
      <c r="J44" s="325"/>
      <c r="K44" s="325"/>
      <c r="L44" s="325" t="str">
        <f>K5</f>
        <v>202170</v>
      </c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43"/>
    </row>
    <row r="45" spans="2:44" s="5" customFormat="1" ht="36.95" customHeight="1">
      <c r="B45" s="44"/>
      <c r="C45" s="45" t="s">
        <v>14</v>
      </c>
      <c r="D45" s="323"/>
      <c r="E45" s="323"/>
      <c r="F45" s="323"/>
      <c r="G45" s="323"/>
      <c r="H45" s="323"/>
      <c r="I45" s="323"/>
      <c r="J45" s="323"/>
      <c r="K45" s="323"/>
      <c r="L45" s="371" t="str">
        <f>K6</f>
        <v>Opravy Tyršovy ulice, Benešov</v>
      </c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23"/>
      <c r="AQ45" s="323"/>
      <c r="AR45" s="46"/>
    </row>
    <row r="46" spans="1:57" s="2" customFormat="1" ht="6.95" customHeight="1">
      <c r="A46" s="330"/>
      <c r="B46" s="30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2"/>
      <c r="BE46" s="330"/>
    </row>
    <row r="47" spans="1:57" s="2" customFormat="1" ht="12" customHeight="1">
      <c r="A47" s="330"/>
      <c r="B47" s="30"/>
      <c r="C47" s="332" t="s">
        <v>19</v>
      </c>
      <c r="D47" s="333"/>
      <c r="E47" s="333"/>
      <c r="F47" s="333"/>
      <c r="G47" s="333"/>
      <c r="H47" s="333"/>
      <c r="I47" s="333"/>
      <c r="J47" s="333"/>
      <c r="K47" s="333"/>
      <c r="L47" s="47" t="str">
        <f>IF(K8="","",K8)</f>
        <v xml:space="preserve"> Tyršova ulice, Benešov</v>
      </c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2" t="s">
        <v>21</v>
      </c>
      <c r="AJ47" s="333"/>
      <c r="AK47" s="333"/>
      <c r="AL47" s="333"/>
      <c r="AM47" s="377" t="str">
        <f>IF(AN8="","",AN8)</f>
        <v>12. 7. 2021</v>
      </c>
      <c r="AN47" s="377"/>
      <c r="AO47" s="333"/>
      <c r="AP47" s="333"/>
      <c r="AQ47" s="333"/>
      <c r="AR47" s="32"/>
      <c r="BE47" s="330"/>
    </row>
    <row r="48" spans="1:57" s="2" customFormat="1" ht="6.95" customHeight="1">
      <c r="A48" s="330"/>
      <c r="B48" s="30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2"/>
      <c r="BE48" s="330"/>
    </row>
    <row r="49" spans="1:57" s="2" customFormat="1" ht="15.2" customHeight="1">
      <c r="A49" s="330"/>
      <c r="B49" s="30"/>
      <c r="C49" s="332" t="s">
        <v>23</v>
      </c>
      <c r="D49" s="333"/>
      <c r="E49" s="333"/>
      <c r="F49" s="333"/>
      <c r="G49" s="333"/>
      <c r="H49" s="333"/>
      <c r="I49" s="333"/>
      <c r="J49" s="333"/>
      <c r="K49" s="333"/>
      <c r="L49" s="325" t="str">
        <f>IF(E11="","",E11)</f>
        <v>Město Benešov, Masarykovo náměstí 100, 256 01 Bene</v>
      </c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2" t="s">
        <v>29</v>
      </c>
      <c r="AJ49" s="333"/>
      <c r="AK49" s="333"/>
      <c r="AL49" s="333"/>
      <c r="AM49" s="378" t="str">
        <f>IF(E17="","",E17)</f>
        <v>JVA ARCHITEKTI S.R.O.</v>
      </c>
      <c r="AN49" s="379"/>
      <c r="AO49" s="379"/>
      <c r="AP49" s="379"/>
      <c r="AQ49" s="333"/>
      <c r="AR49" s="32"/>
      <c r="AS49" s="380" t="s">
        <v>50</v>
      </c>
      <c r="AT49" s="381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330"/>
    </row>
    <row r="50" spans="1:57" s="2" customFormat="1" ht="15.2" customHeight="1">
      <c r="A50" s="330"/>
      <c r="B50" s="30"/>
      <c r="C50" s="332" t="s">
        <v>27</v>
      </c>
      <c r="D50" s="333"/>
      <c r="E50" s="333"/>
      <c r="F50" s="333"/>
      <c r="G50" s="333"/>
      <c r="H50" s="333"/>
      <c r="I50" s="333"/>
      <c r="J50" s="333"/>
      <c r="K50" s="333"/>
      <c r="L50" s="325" t="str">
        <f>IF(E14="","",E14)</f>
        <v xml:space="preserve"> </v>
      </c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2" t="s">
        <v>32</v>
      </c>
      <c r="AJ50" s="333"/>
      <c r="AK50" s="333"/>
      <c r="AL50" s="333"/>
      <c r="AM50" s="378" t="str">
        <f>IF(E20="","",E20)</f>
        <v>Michal Jirka</v>
      </c>
      <c r="AN50" s="379"/>
      <c r="AO50" s="379"/>
      <c r="AP50" s="379"/>
      <c r="AQ50" s="333"/>
      <c r="AR50" s="32"/>
      <c r="AS50" s="382"/>
      <c r="AT50" s="383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330"/>
    </row>
    <row r="51" spans="1:57" s="2" customFormat="1" ht="10.9" customHeight="1">
      <c r="A51" s="330"/>
      <c r="B51" s="30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2"/>
      <c r="AS51" s="384"/>
      <c r="AT51" s="385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30"/>
    </row>
    <row r="52" spans="1:57" s="2" customFormat="1" ht="29.25" customHeight="1">
      <c r="A52" s="330"/>
      <c r="B52" s="30"/>
      <c r="C52" s="386" t="s">
        <v>51</v>
      </c>
      <c r="D52" s="387"/>
      <c r="E52" s="387"/>
      <c r="F52" s="387"/>
      <c r="G52" s="387"/>
      <c r="H52" s="54"/>
      <c r="I52" s="388" t="s">
        <v>52</v>
      </c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9" t="s">
        <v>53</v>
      </c>
      <c r="AH52" s="387"/>
      <c r="AI52" s="387"/>
      <c r="AJ52" s="387"/>
      <c r="AK52" s="387"/>
      <c r="AL52" s="387"/>
      <c r="AM52" s="387"/>
      <c r="AN52" s="388" t="s">
        <v>54</v>
      </c>
      <c r="AO52" s="387"/>
      <c r="AP52" s="387"/>
      <c r="AQ52" s="55" t="s">
        <v>55</v>
      </c>
      <c r="AR52" s="32"/>
      <c r="AS52" s="56" t="s">
        <v>56</v>
      </c>
      <c r="AT52" s="57" t="s">
        <v>57</v>
      </c>
      <c r="AU52" s="57" t="s">
        <v>58</v>
      </c>
      <c r="AV52" s="57" t="s">
        <v>59</v>
      </c>
      <c r="AW52" s="57" t="s">
        <v>60</v>
      </c>
      <c r="AX52" s="57" t="s">
        <v>61</v>
      </c>
      <c r="AY52" s="57" t="s">
        <v>62</v>
      </c>
      <c r="AZ52" s="57" t="s">
        <v>63</v>
      </c>
      <c r="BA52" s="57" t="s">
        <v>64</v>
      </c>
      <c r="BB52" s="57" t="s">
        <v>65</v>
      </c>
      <c r="BC52" s="57" t="s">
        <v>66</v>
      </c>
      <c r="BD52" s="58" t="s">
        <v>67</v>
      </c>
      <c r="BE52" s="330"/>
    </row>
    <row r="53" spans="1:57" s="2" customFormat="1" ht="10.9" customHeight="1">
      <c r="A53" s="330"/>
      <c r="B53" s="30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30"/>
    </row>
    <row r="54" spans="2:90" s="6" customFormat="1" ht="32.45" customHeight="1">
      <c r="B54" s="62"/>
      <c r="C54" s="63" t="s">
        <v>68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93">
        <f>ROUND(SUM(AG55:AG56),2)</f>
        <v>0</v>
      </c>
      <c r="AH54" s="393"/>
      <c r="AI54" s="393"/>
      <c r="AJ54" s="393"/>
      <c r="AK54" s="393"/>
      <c r="AL54" s="393"/>
      <c r="AM54" s="393"/>
      <c r="AN54" s="394">
        <f>SUM(AN55:AP56)</f>
        <v>0</v>
      </c>
      <c r="AO54" s="394"/>
      <c r="AP54" s="394"/>
      <c r="AQ54" s="65" t="s">
        <v>17</v>
      </c>
      <c r="AR54" s="66"/>
      <c r="AS54" s="67">
        <f>ROUND(SUM(AS55:AS56),2)</f>
        <v>0</v>
      </c>
      <c r="AT54" s="68" t="e">
        <f>ROUND(SUM(AV54:AW54),2)</f>
        <v>#REF!</v>
      </c>
      <c r="AU54" s="69" t="e">
        <f>ROUND(SUM(AU55:AU56),5)</f>
        <v>#REF!</v>
      </c>
      <c r="AV54" s="68" t="e">
        <f>ROUND(AZ54*L29,2)</f>
        <v>#REF!</v>
      </c>
      <c r="AW54" s="68" t="e">
        <f>ROUND(BA54*L30,2)</f>
        <v>#REF!</v>
      </c>
      <c r="AX54" s="68" t="e">
        <f>ROUND(BB54*L29,2)</f>
        <v>#REF!</v>
      </c>
      <c r="AY54" s="68" t="e">
        <f>ROUND(BC54*L30,2)</f>
        <v>#REF!</v>
      </c>
      <c r="AZ54" s="68" t="e">
        <f>ROUND(SUM(AZ55:AZ56),2)</f>
        <v>#REF!</v>
      </c>
      <c r="BA54" s="68" t="e">
        <f>ROUND(SUM(BA55:BA56),2)</f>
        <v>#REF!</v>
      </c>
      <c r="BB54" s="68" t="e">
        <f>ROUND(SUM(BB55:BB56),2)</f>
        <v>#REF!</v>
      </c>
      <c r="BC54" s="68" t="e">
        <f>ROUND(SUM(BC55:BC56),2)</f>
        <v>#REF!</v>
      </c>
      <c r="BD54" s="70" t="e">
        <f>ROUND(SUM(BD55:BD56),2)</f>
        <v>#REF!</v>
      </c>
      <c r="BS54" s="71" t="s">
        <v>69</v>
      </c>
      <c r="BT54" s="71" t="s">
        <v>70</v>
      </c>
      <c r="BU54" s="72" t="s">
        <v>71</v>
      </c>
      <c r="BV54" s="71" t="s">
        <v>72</v>
      </c>
      <c r="BW54" s="71" t="s">
        <v>5</v>
      </c>
      <c r="BX54" s="71" t="s">
        <v>73</v>
      </c>
      <c r="CL54" s="71" t="s">
        <v>17</v>
      </c>
    </row>
    <row r="55" spans="1:91" s="7" customFormat="1" ht="16.5" customHeight="1">
      <c r="A55" s="73" t="s">
        <v>74</v>
      </c>
      <c r="B55" s="74"/>
      <c r="C55" s="75"/>
      <c r="D55" s="390" t="s">
        <v>75</v>
      </c>
      <c r="E55" s="390"/>
      <c r="F55" s="390"/>
      <c r="G55" s="390"/>
      <c r="H55" s="390"/>
      <c r="I55" s="326"/>
      <c r="J55" s="390" t="s">
        <v>76</v>
      </c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1">
        <f>SUM('SO.20- OPRAVA STAVBY BN'!J30)</f>
        <v>0</v>
      </c>
      <c r="AH55" s="392"/>
      <c r="AI55" s="392"/>
      <c r="AJ55" s="392"/>
      <c r="AK55" s="392"/>
      <c r="AL55" s="392"/>
      <c r="AM55" s="392"/>
      <c r="AN55" s="391">
        <f>AG55*1.21</f>
        <v>0</v>
      </c>
      <c r="AO55" s="392"/>
      <c r="AP55" s="392"/>
      <c r="AQ55" s="76" t="s">
        <v>77</v>
      </c>
      <c r="AR55" s="77"/>
      <c r="AS55" s="78">
        <v>0</v>
      </c>
      <c r="AT55" s="79" t="e">
        <f>ROUND(SUM(AV55:AW55),2)</f>
        <v>#REF!</v>
      </c>
      <c r="AU55" s="80" t="e">
        <f>#REF!</f>
        <v>#REF!</v>
      </c>
      <c r="AV55" s="79" t="e">
        <f>#REF!</f>
        <v>#REF!</v>
      </c>
      <c r="AW55" s="79" t="e">
        <f>#REF!</f>
        <v>#REF!</v>
      </c>
      <c r="AX55" s="79" t="e">
        <f>#REF!</f>
        <v>#REF!</v>
      </c>
      <c r="AY55" s="79" t="e">
        <f>#REF!</f>
        <v>#REF!</v>
      </c>
      <c r="AZ55" s="79" t="e">
        <f>#REF!</f>
        <v>#REF!</v>
      </c>
      <c r="BA55" s="79" t="e">
        <f>#REF!</f>
        <v>#REF!</v>
      </c>
      <c r="BB55" s="79" t="e">
        <f>#REF!</f>
        <v>#REF!</v>
      </c>
      <c r="BC55" s="79" t="e">
        <f>#REF!</f>
        <v>#REF!</v>
      </c>
      <c r="BD55" s="81" t="e">
        <f>#REF!</f>
        <v>#REF!</v>
      </c>
      <c r="BT55" s="82" t="s">
        <v>78</v>
      </c>
      <c r="BV55" s="82" t="s">
        <v>72</v>
      </c>
      <c r="BW55" s="82" t="s">
        <v>79</v>
      </c>
      <c r="BX55" s="82" t="s">
        <v>5</v>
      </c>
      <c r="CL55" s="82" t="s">
        <v>17</v>
      </c>
      <c r="CM55" s="82" t="s">
        <v>80</v>
      </c>
    </row>
    <row r="56" spans="1:91" s="7" customFormat="1" ht="16.5" customHeight="1">
      <c r="A56" s="73" t="s">
        <v>74</v>
      </c>
      <c r="B56" s="74"/>
      <c r="C56" s="75"/>
      <c r="D56" s="390" t="s">
        <v>81</v>
      </c>
      <c r="E56" s="390"/>
      <c r="F56" s="390"/>
      <c r="G56" s="390"/>
      <c r="H56" s="390"/>
      <c r="I56" s="326"/>
      <c r="J56" s="390" t="s">
        <v>82</v>
      </c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1">
        <f>SUM('VON - Vedlejší a ostatní ...BN'!J30)</f>
        <v>0</v>
      </c>
      <c r="AH56" s="392"/>
      <c r="AI56" s="392"/>
      <c r="AJ56" s="392"/>
      <c r="AK56" s="392"/>
      <c r="AL56" s="392"/>
      <c r="AM56" s="392"/>
      <c r="AN56" s="391">
        <f>AG56*1.21</f>
        <v>0</v>
      </c>
      <c r="AO56" s="392"/>
      <c r="AP56" s="392"/>
      <c r="AQ56" s="76" t="s">
        <v>81</v>
      </c>
      <c r="AR56" s="77"/>
      <c r="AS56" s="83">
        <v>0</v>
      </c>
      <c r="AT56" s="84" t="e">
        <f>ROUND(SUM(AV56:AW56),2)</f>
        <v>#REF!</v>
      </c>
      <c r="AU56" s="85" t="e">
        <f>#REF!</f>
        <v>#REF!</v>
      </c>
      <c r="AV56" s="84" t="e">
        <f>#REF!</f>
        <v>#REF!</v>
      </c>
      <c r="AW56" s="84" t="e">
        <f>#REF!</f>
        <v>#REF!</v>
      </c>
      <c r="AX56" s="84" t="e">
        <f>#REF!</f>
        <v>#REF!</v>
      </c>
      <c r="AY56" s="84" t="e">
        <f>#REF!</f>
        <v>#REF!</v>
      </c>
      <c r="AZ56" s="84" t="e">
        <f>#REF!</f>
        <v>#REF!</v>
      </c>
      <c r="BA56" s="84" t="e">
        <f>#REF!</f>
        <v>#REF!</v>
      </c>
      <c r="BB56" s="84" t="e">
        <f>#REF!</f>
        <v>#REF!</v>
      </c>
      <c r="BC56" s="84" t="e">
        <f>#REF!</f>
        <v>#REF!</v>
      </c>
      <c r="BD56" s="86" t="e">
        <f>#REF!</f>
        <v>#REF!</v>
      </c>
      <c r="BT56" s="82" t="s">
        <v>78</v>
      </c>
      <c r="BV56" s="82" t="s">
        <v>72</v>
      </c>
      <c r="BW56" s="82" t="s">
        <v>83</v>
      </c>
      <c r="BX56" s="82" t="s">
        <v>5</v>
      </c>
      <c r="CL56" s="82" t="s">
        <v>17</v>
      </c>
      <c r="CM56" s="82" t="s">
        <v>80</v>
      </c>
    </row>
    <row r="57" spans="1:57" s="2" customFormat="1" ht="30" customHeight="1">
      <c r="A57" s="330"/>
      <c r="B57" s="30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2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</row>
    <row r="58" spans="1:57" s="2" customFormat="1" ht="6.95" customHeight="1">
      <c r="A58" s="330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2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</row>
  </sheetData>
  <mergeCells count="44">
    <mergeCell ref="D56:H56"/>
    <mergeCell ref="J56:AF56"/>
    <mergeCell ref="AG56:AM56"/>
    <mergeCell ref="AN56:AP56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E2"/>
    <mergeCell ref="K5:AO5"/>
    <mergeCell ref="K6:AO6"/>
    <mergeCell ref="E23:AN23"/>
    <mergeCell ref="AK26:AO26"/>
  </mergeCells>
  <hyperlinks>
    <hyperlink ref="A55" location="'SO.20 - OPRAVA STAVBY'!C2" display="/"/>
    <hyperlink ref="A56" location="'VON - Vedlejší a ostatní ...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383"/>
  <sheetViews>
    <sheetView tabSelected="1" workbookViewId="0" topLeftCell="A298">
      <selection activeCell="A361" sqref="A361:XFD361"/>
    </sheetView>
  </sheetViews>
  <sheetFormatPr defaultColWidth="9.140625" defaultRowHeight="12"/>
  <cols>
    <col min="1" max="1" width="1.7109375" style="328" customWidth="1"/>
    <col min="2" max="2" width="1.1484375" style="328" customWidth="1"/>
    <col min="3" max="3" width="4.140625" style="328" customWidth="1"/>
    <col min="4" max="4" width="4.28125" style="328" customWidth="1"/>
    <col min="5" max="5" width="14.00390625" style="328" customWidth="1"/>
    <col min="6" max="6" width="100.8515625" style="328" customWidth="1"/>
    <col min="7" max="7" width="7.421875" style="328" customWidth="1"/>
    <col min="8" max="8" width="14.00390625" style="328" customWidth="1"/>
    <col min="9" max="9" width="15.8515625" style="328" customWidth="1"/>
    <col min="10" max="10" width="20.28125" style="328" customWidth="1"/>
    <col min="11" max="11" width="17.421875" style="328" customWidth="1"/>
    <col min="12" max="12" width="9.28125" style="328" customWidth="1"/>
    <col min="13" max="13" width="10.8515625" style="328" hidden="1" customWidth="1"/>
    <col min="14" max="14" width="13.8515625" style="328" hidden="1" customWidth="1"/>
    <col min="15" max="20" width="14.140625" style="328" hidden="1" customWidth="1"/>
    <col min="21" max="21" width="16.28125" style="328" hidden="1" customWidth="1"/>
    <col min="22" max="22" width="12.28125" style="328" hidden="1" customWidth="1"/>
    <col min="23" max="23" width="16.28125" style="328" hidden="1" customWidth="1"/>
    <col min="24" max="24" width="12.28125" style="328" hidden="1" customWidth="1"/>
    <col min="25" max="25" width="15.00390625" style="328" hidden="1" customWidth="1"/>
    <col min="26" max="26" width="11.00390625" style="328" hidden="1" customWidth="1"/>
    <col min="27" max="27" width="15.00390625" style="328" hidden="1" customWidth="1"/>
    <col min="28" max="28" width="16.28125" style="328" hidden="1" customWidth="1"/>
    <col min="29" max="29" width="11.00390625" style="328" hidden="1" customWidth="1"/>
    <col min="30" max="30" width="15.00390625" style="328" hidden="1" customWidth="1"/>
    <col min="31" max="31" width="16.28125" style="328" hidden="1" customWidth="1"/>
    <col min="32" max="93" width="9.140625" style="328" hidden="1" customWidth="1"/>
    <col min="94" max="16384" width="9.28125" style="328" customWidth="1"/>
  </cols>
  <sheetData>
    <row r="1" ht="12">
      <c r="A1" s="318"/>
    </row>
    <row r="2" spans="12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0" t="s">
        <v>79</v>
      </c>
    </row>
    <row r="3" spans="2:46" ht="6.9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23"/>
      <c r="AT3" s="20" t="s">
        <v>80</v>
      </c>
    </row>
    <row r="4" spans="2:46" ht="24.95" customHeight="1">
      <c r="B4" s="23"/>
      <c r="D4" s="89" t="s">
        <v>84</v>
      </c>
      <c r="L4" s="23"/>
      <c r="M4" s="90" t="s">
        <v>10</v>
      </c>
      <c r="AT4" s="20" t="s">
        <v>4</v>
      </c>
    </row>
    <row r="5" spans="2:12" ht="6.95" customHeight="1">
      <c r="B5" s="23"/>
      <c r="L5" s="23"/>
    </row>
    <row r="6" spans="2:12" ht="12" customHeight="1">
      <c r="B6" s="23"/>
      <c r="D6" s="329" t="s">
        <v>14</v>
      </c>
      <c r="L6" s="23"/>
    </row>
    <row r="7" spans="2:35" ht="16.5" customHeight="1">
      <c r="B7" s="23"/>
      <c r="E7" s="364" t="s">
        <v>15</v>
      </c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</row>
    <row r="8" spans="1:31" s="2" customFormat="1" ht="12" customHeight="1">
      <c r="A8" s="330"/>
      <c r="B8" s="32"/>
      <c r="C8" s="330"/>
      <c r="D8" s="329" t="s">
        <v>85</v>
      </c>
      <c r="E8" s="330"/>
      <c r="F8" s="330"/>
      <c r="G8" s="330"/>
      <c r="H8" s="330"/>
      <c r="I8" s="330"/>
      <c r="J8" s="330"/>
      <c r="K8" s="330"/>
      <c r="L8" s="91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</row>
    <row r="9" spans="1:31" s="2" customFormat="1" ht="16.5" customHeight="1">
      <c r="A9" s="330"/>
      <c r="B9" s="32"/>
      <c r="C9" s="330"/>
      <c r="D9" s="330"/>
      <c r="E9" s="398" t="s">
        <v>86</v>
      </c>
      <c r="F9" s="399"/>
      <c r="G9" s="399"/>
      <c r="H9" s="399"/>
      <c r="I9" s="330"/>
      <c r="J9" s="330"/>
      <c r="K9" s="330"/>
      <c r="L9" s="91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</row>
    <row r="10" spans="1:31" s="2" customFormat="1" ht="12">
      <c r="A10" s="330"/>
      <c r="B10" s="32"/>
      <c r="C10" s="330"/>
      <c r="D10" s="330"/>
      <c r="E10" s="330"/>
      <c r="F10" s="330"/>
      <c r="G10" s="330"/>
      <c r="H10" s="330"/>
      <c r="I10" s="330"/>
      <c r="J10" s="330"/>
      <c r="K10" s="330"/>
      <c r="L10" s="91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</row>
    <row r="11" spans="1:31" s="2" customFormat="1" ht="12" customHeight="1">
      <c r="A11" s="330"/>
      <c r="B11" s="32"/>
      <c r="C11" s="330"/>
      <c r="D11" s="329" t="s">
        <v>16</v>
      </c>
      <c r="E11" s="330"/>
      <c r="F11" s="331" t="s">
        <v>17</v>
      </c>
      <c r="G11" s="330"/>
      <c r="H11" s="330"/>
      <c r="I11" s="329" t="s">
        <v>18</v>
      </c>
      <c r="J11" s="331" t="s">
        <v>17</v>
      </c>
      <c r="K11" s="330"/>
      <c r="L11" s="91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</row>
    <row r="12" spans="1:31" s="2" customFormat="1" ht="12" customHeight="1">
      <c r="A12" s="330"/>
      <c r="B12" s="32"/>
      <c r="C12" s="330"/>
      <c r="D12" s="329" t="s">
        <v>19</v>
      </c>
      <c r="E12" s="330"/>
      <c r="F12" s="331" t="s">
        <v>20</v>
      </c>
      <c r="G12" s="330"/>
      <c r="H12" s="330"/>
      <c r="I12" s="329" t="s">
        <v>21</v>
      </c>
      <c r="J12" s="92" t="s">
        <v>28</v>
      </c>
      <c r="K12" s="330"/>
      <c r="L12" s="91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</row>
    <row r="13" spans="1:31" s="2" customFormat="1" ht="10.9" customHeight="1">
      <c r="A13" s="330"/>
      <c r="B13" s="32"/>
      <c r="C13" s="330"/>
      <c r="D13" s="330"/>
      <c r="E13" s="330"/>
      <c r="F13" s="330"/>
      <c r="G13" s="330"/>
      <c r="H13" s="330"/>
      <c r="I13" s="330"/>
      <c r="J13" s="330"/>
      <c r="K13" s="330"/>
      <c r="L13" s="91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</row>
    <row r="14" spans="1:31" s="2" customFormat="1" ht="12" customHeight="1">
      <c r="A14" s="330"/>
      <c r="B14" s="32"/>
      <c r="C14" s="330"/>
      <c r="D14" s="329" t="s">
        <v>23</v>
      </c>
      <c r="E14" s="330"/>
      <c r="F14" s="330"/>
      <c r="G14" s="330"/>
      <c r="H14" s="330"/>
      <c r="I14" s="329" t="s">
        <v>24</v>
      </c>
      <c r="J14" s="331" t="s">
        <v>17</v>
      </c>
      <c r="K14" s="330"/>
      <c r="L14" s="91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</row>
    <row r="15" spans="1:31" s="2" customFormat="1" ht="18" customHeight="1">
      <c r="A15" s="330"/>
      <c r="B15" s="32"/>
      <c r="C15" s="330"/>
      <c r="D15" s="330"/>
      <c r="E15" s="331" t="s">
        <v>579</v>
      </c>
      <c r="F15" s="330"/>
      <c r="G15" s="330"/>
      <c r="H15" s="330"/>
      <c r="I15" s="329" t="s">
        <v>26</v>
      </c>
      <c r="J15" s="331" t="s">
        <v>17</v>
      </c>
      <c r="K15" s="330"/>
      <c r="L15" s="91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</row>
    <row r="16" spans="1:31" s="2" customFormat="1" ht="6.95" customHeight="1">
      <c r="A16" s="330"/>
      <c r="B16" s="32"/>
      <c r="C16" s="330"/>
      <c r="D16" s="330"/>
      <c r="E16" s="330"/>
      <c r="F16" s="330"/>
      <c r="G16" s="330"/>
      <c r="H16" s="330"/>
      <c r="I16" s="330"/>
      <c r="J16" s="330"/>
      <c r="K16" s="330"/>
      <c r="L16" s="91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</row>
    <row r="17" spans="1:31" s="2" customFormat="1" ht="12" customHeight="1">
      <c r="A17" s="330"/>
      <c r="B17" s="32"/>
      <c r="C17" s="330"/>
      <c r="D17" s="329" t="s">
        <v>27</v>
      </c>
      <c r="E17" s="330"/>
      <c r="F17" s="330"/>
      <c r="G17" s="330"/>
      <c r="H17" s="330"/>
      <c r="I17" s="329" t="s">
        <v>24</v>
      </c>
      <c r="J17" s="347"/>
      <c r="K17" s="330"/>
      <c r="L17" s="91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</row>
    <row r="18" spans="1:31" s="2" customFormat="1" ht="18" customHeight="1">
      <c r="A18" s="330"/>
      <c r="B18" s="32"/>
      <c r="C18" s="330"/>
      <c r="D18" s="330"/>
      <c r="E18" s="400"/>
      <c r="F18" s="400"/>
      <c r="G18" s="400"/>
      <c r="H18" s="400"/>
      <c r="I18" s="329" t="s">
        <v>26</v>
      </c>
      <c r="J18" s="347"/>
      <c r="K18" s="330"/>
      <c r="L18" s="91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</row>
    <row r="19" spans="1:31" s="2" customFormat="1" ht="6.95" customHeight="1">
      <c r="A19" s="330"/>
      <c r="B19" s="32"/>
      <c r="C19" s="330"/>
      <c r="D19" s="330"/>
      <c r="E19" s="330"/>
      <c r="F19" s="330"/>
      <c r="G19" s="330"/>
      <c r="H19" s="330"/>
      <c r="I19" s="330"/>
      <c r="J19" s="330"/>
      <c r="K19" s="330"/>
      <c r="L19" s="91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</row>
    <row r="20" spans="1:31" s="2" customFormat="1" ht="12" customHeight="1">
      <c r="A20" s="330"/>
      <c r="B20" s="32"/>
      <c r="C20" s="330"/>
      <c r="D20" s="329" t="s">
        <v>29</v>
      </c>
      <c r="E20" s="330"/>
      <c r="F20" s="330"/>
      <c r="G20" s="330"/>
      <c r="H20" s="330"/>
      <c r="I20" s="329" t="s">
        <v>24</v>
      </c>
      <c r="J20" s="331" t="s">
        <v>17</v>
      </c>
      <c r="K20" s="330"/>
      <c r="L20" s="91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</row>
    <row r="21" spans="1:31" s="2" customFormat="1" ht="18" customHeight="1">
      <c r="A21" s="330"/>
      <c r="B21" s="32"/>
      <c r="C21" s="330"/>
      <c r="D21" s="330"/>
      <c r="E21" s="331" t="s">
        <v>30</v>
      </c>
      <c r="F21" s="330"/>
      <c r="G21" s="330"/>
      <c r="H21" s="330"/>
      <c r="I21" s="329" t="s">
        <v>26</v>
      </c>
      <c r="J21" s="331" t="s">
        <v>17</v>
      </c>
      <c r="K21" s="330"/>
      <c r="L21" s="91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</row>
    <row r="22" spans="1:31" s="2" customFormat="1" ht="6.95" customHeight="1">
      <c r="A22" s="330"/>
      <c r="B22" s="32"/>
      <c r="C22" s="330"/>
      <c r="D22" s="330"/>
      <c r="E22" s="330"/>
      <c r="F22" s="330"/>
      <c r="G22" s="330"/>
      <c r="H22" s="330"/>
      <c r="I22" s="330"/>
      <c r="J22" s="330"/>
      <c r="K22" s="330"/>
      <c r="L22" s="91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</row>
    <row r="23" spans="1:31" s="2" customFormat="1" ht="12" customHeight="1">
      <c r="A23" s="330"/>
      <c r="B23" s="32"/>
      <c r="C23" s="330"/>
      <c r="D23" s="329" t="s">
        <v>32</v>
      </c>
      <c r="E23" s="330"/>
      <c r="F23" s="330"/>
      <c r="G23" s="330"/>
      <c r="H23" s="330"/>
      <c r="I23" s="329" t="s">
        <v>24</v>
      </c>
      <c r="J23" s="331" t="s">
        <v>17</v>
      </c>
      <c r="K23" s="330"/>
      <c r="L23" s="91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</row>
    <row r="24" spans="1:31" s="2" customFormat="1" ht="18" customHeight="1">
      <c r="A24" s="330"/>
      <c r="B24" s="32"/>
      <c r="C24" s="330"/>
      <c r="D24" s="330"/>
      <c r="E24" s="331" t="s">
        <v>33</v>
      </c>
      <c r="F24" s="330"/>
      <c r="G24" s="330"/>
      <c r="H24" s="330"/>
      <c r="I24" s="329" t="s">
        <v>26</v>
      </c>
      <c r="J24" s="331" t="s">
        <v>17</v>
      </c>
      <c r="K24" s="330"/>
      <c r="L24" s="91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</row>
    <row r="25" spans="1:31" s="2" customFormat="1" ht="6.95" customHeight="1">
      <c r="A25" s="330"/>
      <c r="B25" s="32"/>
      <c r="C25" s="330"/>
      <c r="D25" s="330"/>
      <c r="E25" s="330"/>
      <c r="F25" s="330"/>
      <c r="G25" s="330"/>
      <c r="H25" s="330"/>
      <c r="I25" s="330"/>
      <c r="J25" s="330"/>
      <c r="K25" s="330"/>
      <c r="L25" s="91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</row>
    <row r="26" spans="1:31" s="2" customFormat="1" ht="12" customHeight="1">
      <c r="A26" s="330"/>
      <c r="B26" s="32"/>
      <c r="C26" s="330"/>
      <c r="D26" s="329" t="s">
        <v>34</v>
      </c>
      <c r="E26" s="330"/>
      <c r="F26" s="330"/>
      <c r="G26" s="330"/>
      <c r="H26" s="330"/>
      <c r="I26" s="330"/>
      <c r="J26" s="330"/>
      <c r="K26" s="330"/>
      <c r="L26" s="91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</row>
    <row r="27" spans="1:31" s="8" customFormat="1" ht="16.5" customHeight="1">
      <c r="A27" s="93"/>
      <c r="B27" s="94"/>
      <c r="C27" s="93"/>
      <c r="D27" s="93"/>
      <c r="E27" s="401" t="s">
        <v>17</v>
      </c>
      <c r="F27" s="401"/>
      <c r="G27" s="401"/>
      <c r="H27" s="401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30"/>
      <c r="B28" s="32"/>
      <c r="C28" s="330"/>
      <c r="D28" s="330"/>
      <c r="E28" s="330"/>
      <c r="F28" s="330"/>
      <c r="G28" s="330"/>
      <c r="H28" s="330"/>
      <c r="I28" s="330"/>
      <c r="J28" s="330"/>
      <c r="K28" s="330"/>
      <c r="L28" s="91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</row>
    <row r="29" spans="1:31" s="2" customFormat="1" ht="6.95" customHeight="1">
      <c r="A29" s="330"/>
      <c r="B29" s="32"/>
      <c r="C29" s="330"/>
      <c r="D29" s="96"/>
      <c r="E29" s="96"/>
      <c r="F29" s="96"/>
      <c r="G29" s="96"/>
      <c r="H29" s="96"/>
      <c r="I29" s="96"/>
      <c r="J29" s="96"/>
      <c r="K29" s="96"/>
      <c r="L29" s="91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</row>
    <row r="30" spans="1:31" s="2" customFormat="1" ht="25.35" customHeight="1">
      <c r="A30" s="330"/>
      <c r="B30" s="32"/>
      <c r="C30" s="330"/>
      <c r="D30" s="97" t="s">
        <v>36</v>
      </c>
      <c r="E30" s="330"/>
      <c r="F30" s="330"/>
      <c r="G30" s="330"/>
      <c r="H30" s="330"/>
      <c r="I30" s="330"/>
      <c r="J30" s="98">
        <f>ROUND(J104,2)</f>
        <v>0</v>
      </c>
      <c r="K30" s="330"/>
      <c r="L30" s="91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</row>
    <row r="31" spans="1:31" s="2" customFormat="1" ht="6.95" customHeight="1">
      <c r="A31" s="330"/>
      <c r="B31" s="32"/>
      <c r="C31" s="330"/>
      <c r="D31" s="96"/>
      <c r="E31" s="96"/>
      <c r="F31" s="96"/>
      <c r="G31" s="96"/>
      <c r="H31" s="96"/>
      <c r="I31" s="96"/>
      <c r="J31" s="96"/>
      <c r="K31" s="96"/>
      <c r="L31" s="91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</row>
    <row r="32" spans="1:31" s="2" customFormat="1" ht="14.45" customHeight="1">
      <c r="A32" s="330"/>
      <c r="B32" s="32"/>
      <c r="C32" s="330"/>
      <c r="D32" s="330"/>
      <c r="E32" s="330"/>
      <c r="F32" s="99" t="s">
        <v>38</v>
      </c>
      <c r="G32" s="330"/>
      <c r="H32" s="330"/>
      <c r="I32" s="99" t="s">
        <v>37</v>
      </c>
      <c r="J32" s="99" t="s">
        <v>39</v>
      </c>
      <c r="K32" s="330"/>
      <c r="L32" s="91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</row>
    <row r="33" spans="1:31" s="2" customFormat="1" ht="14.45" customHeight="1">
      <c r="A33" s="330"/>
      <c r="B33" s="32"/>
      <c r="C33" s="330"/>
      <c r="D33" s="100" t="s">
        <v>40</v>
      </c>
      <c r="E33" s="329" t="s">
        <v>41</v>
      </c>
      <c r="F33" s="101">
        <f>ROUND((SUM(BE104:BE382)),2)</f>
        <v>0</v>
      </c>
      <c r="G33" s="330"/>
      <c r="H33" s="330"/>
      <c r="I33" s="102">
        <v>0.21</v>
      </c>
      <c r="J33" s="101">
        <f>ROUND(((SUM(BE104:BE382))*I33),2)</f>
        <v>0</v>
      </c>
      <c r="K33" s="330"/>
      <c r="L33" s="91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</row>
    <row r="34" spans="1:31" s="2" customFormat="1" ht="14.45" customHeight="1">
      <c r="A34" s="330"/>
      <c r="B34" s="32"/>
      <c r="C34" s="330"/>
      <c r="D34" s="330"/>
      <c r="E34" s="329" t="s">
        <v>42</v>
      </c>
      <c r="F34" s="101">
        <f>ROUND((SUM(BF104:BF382)),2)</f>
        <v>0</v>
      </c>
      <c r="G34" s="330"/>
      <c r="H34" s="330"/>
      <c r="I34" s="102">
        <v>0.15</v>
      </c>
      <c r="J34" s="101">
        <f>ROUND(((SUM(BF104:BF382))*I34),2)</f>
        <v>0</v>
      </c>
      <c r="K34" s="330"/>
      <c r="L34" s="91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</row>
    <row r="35" spans="1:31" s="2" customFormat="1" ht="14.45" customHeight="1" hidden="1">
      <c r="A35" s="330"/>
      <c r="B35" s="32"/>
      <c r="C35" s="330"/>
      <c r="D35" s="330"/>
      <c r="E35" s="329" t="s">
        <v>43</v>
      </c>
      <c r="F35" s="101">
        <f>ROUND((SUM(BG104:BG382)),2)</f>
        <v>0</v>
      </c>
      <c r="G35" s="330"/>
      <c r="H35" s="330"/>
      <c r="I35" s="102">
        <v>0.21</v>
      </c>
      <c r="J35" s="101">
        <f>0</f>
        <v>0</v>
      </c>
      <c r="K35" s="330"/>
      <c r="L35" s="91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</row>
    <row r="36" spans="1:31" s="2" customFormat="1" ht="14.45" customHeight="1" hidden="1">
      <c r="A36" s="330"/>
      <c r="B36" s="32"/>
      <c r="C36" s="330"/>
      <c r="D36" s="330"/>
      <c r="E36" s="329" t="s">
        <v>44</v>
      </c>
      <c r="F36" s="101">
        <f>ROUND((SUM(BH104:BH382)),2)</f>
        <v>0</v>
      </c>
      <c r="G36" s="330"/>
      <c r="H36" s="330"/>
      <c r="I36" s="102">
        <v>0.15</v>
      </c>
      <c r="J36" s="101">
        <f>0</f>
        <v>0</v>
      </c>
      <c r="K36" s="330"/>
      <c r="L36" s="91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</row>
    <row r="37" spans="1:31" s="2" customFormat="1" ht="14.45" customHeight="1" hidden="1">
      <c r="A37" s="330"/>
      <c r="B37" s="32"/>
      <c r="C37" s="330"/>
      <c r="D37" s="330"/>
      <c r="E37" s="329" t="s">
        <v>45</v>
      </c>
      <c r="F37" s="101">
        <f>ROUND((SUM(BI104:BI382)),2)</f>
        <v>0</v>
      </c>
      <c r="G37" s="330"/>
      <c r="H37" s="330"/>
      <c r="I37" s="102">
        <v>0</v>
      </c>
      <c r="J37" s="101">
        <f>0</f>
        <v>0</v>
      </c>
      <c r="K37" s="330"/>
      <c r="L37" s="91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</row>
    <row r="38" spans="1:31" s="2" customFormat="1" ht="6.95" customHeight="1">
      <c r="A38" s="330"/>
      <c r="B38" s="32"/>
      <c r="C38" s="330"/>
      <c r="D38" s="330"/>
      <c r="E38" s="330"/>
      <c r="F38" s="330"/>
      <c r="G38" s="330"/>
      <c r="H38" s="330"/>
      <c r="I38" s="330"/>
      <c r="J38" s="330"/>
      <c r="K38" s="330"/>
      <c r="L38" s="91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</row>
    <row r="39" spans="1:31" s="2" customFormat="1" ht="25.35" customHeight="1">
      <c r="A39" s="330"/>
      <c r="B39" s="32"/>
      <c r="C39" s="103"/>
      <c r="D39" s="104" t="s">
        <v>46</v>
      </c>
      <c r="E39" s="105"/>
      <c r="F39" s="105"/>
      <c r="G39" s="106" t="s">
        <v>47</v>
      </c>
      <c r="H39" s="107" t="s">
        <v>48</v>
      </c>
      <c r="I39" s="105"/>
      <c r="J39" s="108">
        <f>SUM(J30:J37)</f>
        <v>0</v>
      </c>
      <c r="K39" s="109"/>
      <c r="L39" s="91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</row>
    <row r="40" spans="1:31" s="2" customFormat="1" ht="14.45" customHeight="1">
      <c r="A40" s="330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91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</row>
    <row r="44" spans="1:31" s="2" customFormat="1" ht="6.95" customHeight="1">
      <c r="A44" s="330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91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</row>
    <row r="45" spans="1:31" s="2" customFormat="1" ht="24.95" customHeight="1">
      <c r="A45" s="330"/>
      <c r="B45" s="30"/>
      <c r="C45" s="25" t="s">
        <v>87</v>
      </c>
      <c r="D45" s="333"/>
      <c r="E45" s="333"/>
      <c r="F45" s="333"/>
      <c r="G45" s="333"/>
      <c r="H45" s="333"/>
      <c r="I45" s="333"/>
      <c r="J45" s="333"/>
      <c r="K45" s="333"/>
      <c r="L45" s="91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</row>
    <row r="46" spans="1:31" s="2" customFormat="1" ht="6.95" customHeight="1">
      <c r="A46" s="330"/>
      <c r="B46" s="30"/>
      <c r="C46" s="333"/>
      <c r="D46" s="333"/>
      <c r="E46" s="333"/>
      <c r="F46" s="333"/>
      <c r="G46" s="333"/>
      <c r="H46" s="333"/>
      <c r="I46" s="333"/>
      <c r="J46" s="333"/>
      <c r="K46" s="333"/>
      <c r="L46" s="91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</row>
    <row r="47" spans="1:31" s="2" customFormat="1" ht="12" customHeight="1">
      <c r="A47" s="330"/>
      <c r="B47" s="30"/>
      <c r="C47" s="332" t="s">
        <v>14</v>
      </c>
      <c r="D47" s="333"/>
      <c r="E47" s="333"/>
      <c r="F47" s="333"/>
      <c r="G47" s="333"/>
      <c r="H47" s="333"/>
      <c r="I47" s="333"/>
      <c r="J47" s="333"/>
      <c r="K47" s="333"/>
      <c r="L47" s="91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</row>
    <row r="48" spans="1:31" s="2" customFormat="1" ht="16.5" customHeight="1">
      <c r="A48" s="330"/>
      <c r="B48" s="30"/>
      <c r="C48" s="333"/>
      <c r="D48" s="333"/>
      <c r="E48" s="396" t="str">
        <f>E7</f>
        <v>Opravy Tyršovy ulice, Benešov</v>
      </c>
      <c r="F48" s="397"/>
      <c r="G48" s="397"/>
      <c r="H48" s="397"/>
      <c r="I48" s="333"/>
      <c r="J48" s="333"/>
      <c r="K48" s="333"/>
      <c r="L48" s="91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</row>
    <row r="49" spans="1:31" s="2" customFormat="1" ht="12" customHeight="1">
      <c r="A49" s="330"/>
      <c r="B49" s="30"/>
      <c r="C49" s="332" t="s">
        <v>85</v>
      </c>
      <c r="D49" s="333"/>
      <c r="E49" s="333"/>
      <c r="F49" s="333"/>
      <c r="G49" s="333"/>
      <c r="H49" s="333"/>
      <c r="I49" s="333"/>
      <c r="J49" s="333"/>
      <c r="K49" s="333"/>
      <c r="L49" s="91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</row>
    <row r="50" spans="1:31" s="2" customFormat="1" ht="16.5" customHeight="1">
      <c r="A50" s="330"/>
      <c r="B50" s="30"/>
      <c r="C50" s="333"/>
      <c r="D50" s="333"/>
      <c r="E50" s="371" t="str">
        <f>E9</f>
        <v>SO.20 - OPRAVA STAVBY</v>
      </c>
      <c r="F50" s="395"/>
      <c r="G50" s="395"/>
      <c r="H50" s="395"/>
      <c r="I50" s="333"/>
      <c r="J50" s="333"/>
      <c r="K50" s="333"/>
      <c r="L50" s="91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</row>
    <row r="51" spans="1:31" s="2" customFormat="1" ht="6.95" customHeight="1">
      <c r="A51" s="330"/>
      <c r="B51" s="30"/>
      <c r="C51" s="333"/>
      <c r="D51" s="333"/>
      <c r="E51" s="333"/>
      <c r="F51" s="333"/>
      <c r="G51" s="333"/>
      <c r="H51" s="333"/>
      <c r="I51" s="333"/>
      <c r="J51" s="333"/>
      <c r="K51" s="333"/>
      <c r="L51" s="91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</row>
    <row r="52" spans="1:31" s="2" customFormat="1" ht="12" customHeight="1">
      <c r="A52" s="330"/>
      <c r="B52" s="30"/>
      <c r="C52" s="332" t="s">
        <v>19</v>
      </c>
      <c r="D52" s="333"/>
      <c r="E52" s="333"/>
      <c r="F52" s="317" t="str">
        <f>F12</f>
        <v xml:space="preserve"> Tyršova ulice, Benešov</v>
      </c>
      <c r="G52" s="333"/>
      <c r="H52" s="333"/>
      <c r="I52" s="332" t="s">
        <v>21</v>
      </c>
      <c r="J52" s="324" t="str">
        <f>IF(J12="","",J12)</f>
        <v xml:space="preserve"> </v>
      </c>
      <c r="K52" s="333"/>
      <c r="L52" s="91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</row>
    <row r="53" spans="1:31" s="2" customFormat="1" ht="6.95" customHeight="1">
      <c r="A53" s="330"/>
      <c r="B53" s="30"/>
      <c r="C53" s="333"/>
      <c r="D53" s="333"/>
      <c r="E53" s="333"/>
      <c r="F53" s="333"/>
      <c r="G53" s="333"/>
      <c r="H53" s="333"/>
      <c r="I53" s="333"/>
      <c r="J53" s="333"/>
      <c r="K53" s="333"/>
      <c r="L53" s="91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</row>
    <row r="54" spans="1:31" s="2" customFormat="1" ht="25.7" customHeight="1">
      <c r="A54" s="330"/>
      <c r="B54" s="30"/>
      <c r="C54" s="332" t="s">
        <v>23</v>
      </c>
      <c r="D54" s="333"/>
      <c r="E54" s="333"/>
      <c r="F54" s="317" t="str">
        <f>E15</f>
        <v>Město Benešov, Masarykovo náměstí 100, 256 01 Benešov</v>
      </c>
      <c r="G54" s="333"/>
      <c r="H54" s="333"/>
      <c r="I54" s="332" t="s">
        <v>29</v>
      </c>
      <c r="J54" s="319" t="str">
        <f>E21</f>
        <v>JVA ARCHITEKTI S.R.O.</v>
      </c>
      <c r="K54" s="333"/>
      <c r="L54" s="91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</row>
    <row r="55" spans="1:31" s="2" customFormat="1" ht="15.2" customHeight="1">
      <c r="A55" s="330"/>
      <c r="B55" s="30"/>
      <c r="C55" s="332" t="s">
        <v>27</v>
      </c>
      <c r="D55" s="333"/>
      <c r="E55" s="333"/>
      <c r="F55" s="317" t="str">
        <f>IF(E18="","",E18)</f>
        <v/>
      </c>
      <c r="G55" s="333"/>
      <c r="H55" s="333"/>
      <c r="I55" s="332" t="s">
        <v>32</v>
      </c>
      <c r="J55" s="319" t="str">
        <f>E24</f>
        <v>Michal Jirka</v>
      </c>
      <c r="K55" s="333"/>
      <c r="L55" s="91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</row>
    <row r="56" spans="1:31" s="2" customFormat="1" ht="10.35" customHeight="1">
      <c r="A56" s="330"/>
      <c r="B56" s="30"/>
      <c r="C56" s="333"/>
      <c r="D56" s="333"/>
      <c r="E56" s="333"/>
      <c r="F56" s="333"/>
      <c r="G56" s="333"/>
      <c r="H56" s="333"/>
      <c r="I56" s="333"/>
      <c r="J56" s="333"/>
      <c r="K56" s="333"/>
      <c r="L56" s="91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</row>
    <row r="57" spans="1:31" s="2" customFormat="1" ht="29.25" customHeight="1">
      <c r="A57" s="330"/>
      <c r="B57" s="30"/>
      <c r="C57" s="114" t="s">
        <v>88</v>
      </c>
      <c r="D57" s="115"/>
      <c r="E57" s="115"/>
      <c r="F57" s="115"/>
      <c r="G57" s="115"/>
      <c r="H57" s="115"/>
      <c r="I57" s="115"/>
      <c r="J57" s="116" t="s">
        <v>89</v>
      </c>
      <c r="K57" s="115"/>
      <c r="L57" s="91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</row>
    <row r="58" spans="1:31" s="2" customFormat="1" ht="10.35" customHeight="1">
      <c r="A58" s="330"/>
      <c r="B58" s="30"/>
      <c r="C58" s="333"/>
      <c r="D58" s="333"/>
      <c r="E58" s="333"/>
      <c r="F58" s="333"/>
      <c r="G58" s="333"/>
      <c r="H58" s="333"/>
      <c r="I58" s="333"/>
      <c r="J58" s="333"/>
      <c r="K58" s="333"/>
      <c r="L58" s="91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</row>
    <row r="59" spans="1:47" s="2" customFormat="1" ht="22.9" customHeight="1">
      <c r="A59" s="330"/>
      <c r="B59" s="30"/>
      <c r="C59" s="117" t="s">
        <v>68</v>
      </c>
      <c r="D59" s="333"/>
      <c r="E59" s="333"/>
      <c r="F59" s="333"/>
      <c r="G59" s="333"/>
      <c r="H59" s="333"/>
      <c r="I59" s="333"/>
      <c r="J59" s="327">
        <f>J104</f>
        <v>0</v>
      </c>
      <c r="K59" s="333"/>
      <c r="L59" s="91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U59" s="20" t="s">
        <v>90</v>
      </c>
    </row>
    <row r="60" spans="2:12" s="9" customFormat="1" ht="24.95" customHeight="1">
      <c r="B60" s="118"/>
      <c r="C60" s="119"/>
      <c r="D60" s="120" t="s">
        <v>91</v>
      </c>
      <c r="E60" s="121"/>
      <c r="F60" s="121"/>
      <c r="G60" s="121"/>
      <c r="H60" s="121"/>
      <c r="I60" s="121"/>
      <c r="J60" s="122">
        <f>J105</f>
        <v>0</v>
      </c>
      <c r="K60" s="119"/>
      <c r="L60" s="123"/>
    </row>
    <row r="61" spans="2:14" s="10" customFormat="1" ht="19.9" customHeight="1">
      <c r="B61" s="124"/>
      <c r="C61" s="125"/>
      <c r="D61" s="126" t="s">
        <v>92</v>
      </c>
      <c r="E61" s="127"/>
      <c r="F61" s="127"/>
      <c r="G61" s="127"/>
      <c r="H61" s="127"/>
      <c r="I61" s="127"/>
      <c r="J61" s="128">
        <f>J106</f>
        <v>0</v>
      </c>
      <c r="K61" s="125"/>
      <c r="L61" s="129"/>
      <c r="N61" s="358" t="s">
        <v>28</v>
      </c>
    </row>
    <row r="62" spans="2:12" s="10" customFormat="1" ht="19.9" customHeight="1">
      <c r="B62" s="124"/>
      <c r="C62" s="125"/>
      <c r="D62" s="126" t="s">
        <v>93</v>
      </c>
      <c r="E62" s="127"/>
      <c r="F62" s="127"/>
      <c r="G62" s="127"/>
      <c r="H62" s="127"/>
      <c r="I62" s="127"/>
      <c r="J62" s="128">
        <f>J156</f>
        <v>0</v>
      </c>
      <c r="K62" s="125"/>
      <c r="L62" s="129"/>
    </row>
    <row r="63" spans="2:12" s="10" customFormat="1" ht="19.9" customHeight="1">
      <c r="B63" s="124"/>
      <c r="C63" s="125"/>
      <c r="D63" s="126" t="s">
        <v>94</v>
      </c>
      <c r="E63" s="127"/>
      <c r="F63" s="127"/>
      <c r="G63" s="127"/>
      <c r="H63" s="127"/>
      <c r="I63" s="127"/>
      <c r="J63" s="128">
        <f>J194</f>
        <v>0</v>
      </c>
      <c r="K63" s="125"/>
      <c r="L63" s="129"/>
    </row>
    <row r="64" spans="2:12" s="10" customFormat="1" ht="19.9" customHeight="1">
      <c r="B64" s="124"/>
      <c r="C64" s="125"/>
      <c r="D64" s="126" t="s">
        <v>95</v>
      </c>
      <c r="E64" s="127"/>
      <c r="F64" s="127"/>
      <c r="G64" s="127"/>
      <c r="H64" s="127"/>
      <c r="I64" s="127"/>
      <c r="J64" s="128">
        <f>J205</f>
        <v>0</v>
      </c>
      <c r="K64" s="125"/>
      <c r="L64" s="129"/>
    </row>
    <row r="65" spans="2:14" s="10" customFormat="1" ht="19.9" customHeight="1">
      <c r="B65" s="124"/>
      <c r="C65" s="125"/>
      <c r="D65" s="126" t="s">
        <v>96</v>
      </c>
      <c r="E65" s="127"/>
      <c r="F65" s="127"/>
      <c r="G65" s="127"/>
      <c r="H65" s="127"/>
      <c r="I65" s="127"/>
      <c r="J65" s="128">
        <f>J226</f>
        <v>0</v>
      </c>
      <c r="K65" s="125"/>
      <c r="L65" s="129"/>
      <c r="N65" s="358" t="s">
        <v>28</v>
      </c>
    </row>
    <row r="66" spans="2:12" s="10" customFormat="1" ht="24.75" customHeight="1">
      <c r="B66" s="124"/>
      <c r="C66" s="125"/>
      <c r="D66" s="126" t="s">
        <v>97</v>
      </c>
      <c r="E66" s="127"/>
      <c r="F66" s="127"/>
      <c r="G66" s="127"/>
      <c r="H66" s="127"/>
      <c r="I66" s="127"/>
      <c r="J66" s="128">
        <f>J227</f>
        <v>0</v>
      </c>
      <c r="K66" s="125"/>
      <c r="L66" s="129"/>
    </row>
    <row r="67" spans="2:12" s="10" customFormat="1" ht="24.75" customHeight="1">
      <c r="B67" s="124"/>
      <c r="C67" s="125"/>
      <c r="D67" s="126" t="s">
        <v>98</v>
      </c>
      <c r="E67" s="127"/>
      <c r="F67" s="127"/>
      <c r="G67" s="127"/>
      <c r="H67" s="127"/>
      <c r="I67" s="127"/>
      <c r="J67" s="128">
        <f>J280</f>
        <v>0</v>
      </c>
      <c r="K67" s="125"/>
      <c r="L67" s="129"/>
    </row>
    <row r="68" spans="2:12" s="10" customFormat="1" ht="24.75" customHeight="1">
      <c r="B68" s="124"/>
      <c r="C68" s="125"/>
      <c r="D68" s="126" t="s">
        <v>99</v>
      </c>
      <c r="E68" s="127"/>
      <c r="F68" s="127"/>
      <c r="G68" s="127"/>
      <c r="H68" s="127"/>
      <c r="I68" s="127"/>
      <c r="J68" s="128">
        <f>J286</f>
        <v>0</v>
      </c>
      <c r="K68" s="125"/>
      <c r="L68" s="129"/>
    </row>
    <row r="69" spans="2:12" s="10" customFormat="1" ht="24.75" customHeight="1">
      <c r="B69" s="124"/>
      <c r="C69" s="125"/>
      <c r="D69" s="126" t="s">
        <v>100</v>
      </c>
      <c r="E69" s="127"/>
      <c r="F69" s="127"/>
      <c r="G69" s="127"/>
      <c r="H69" s="127"/>
      <c r="I69" s="127"/>
      <c r="J69" s="128">
        <f>J301</f>
        <v>0</v>
      </c>
      <c r="K69" s="125"/>
      <c r="L69" s="129"/>
    </row>
    <row r="70" spans="2:12" s="10" customFormat="1" ht="21.75" customHeight="1">
      <c r="B70" s="124"/>
      <c r="C70" s="125"/>
      <c r="D70" s="126" t="s">
        <v>101</v>
      </c>
      <c r="E70" s="127"/>
      <c r="F70" s="127"/>
      <c r="G70" s="127"/>
      <c r="H70" s="127"/>
      <c r="I70" s="127"/>
      <c r="J70" s="128">
        <f>J302</f>
        <v>0</v>
      </c>
      <c r="K70" s="125"/>
      <c r="L70" s="129"/>
    </row>
    <row r="71" spans="2:12" s="10" customFormat="1" ht="21.75" customHeight="1">
      <c r="B71" s="124"/>
      <c r="C71" s="125"/>
      <c r="D71" s="126" t="s">
        <v>102</v>
      </c>
      <c r="E71" s="127"/>
      <c r="F71" s="127"/>
      <c r="G71" s="127"/>
      <c r="H71" s="127"/>
      <c r="I71" s="127"/>
      <c r="J71" s="128">
        <f>J328</f>
        <v>0</v>
      </c>
      <c r="K71" s="125"/>
      <c r="L71" s="129"/>
    </row>
    <row r="72" spans="2:12" s="9" customFormat="1" ht="24.95" customHeight="1">
      <c r="B72" s="118"/>
      <c r="C72" s="119"/>
      <c r="D72" s="120" t="s">
        <v>103</v>
      </c>
      <c r="E72" s="121"/>
      <c r="F72" s="121"/>
      <c r="G72" s="121"/>
      <c r="H72" s="121"/>
      <c r="I72" s="121"/>
      <c r="J72" s="122">
        <f>J331</f>
        <v>0</v>
      </c>
      <c r="K72" s="119"/>
      <c r="L72" s="123"/>
    </row>
    <row r="73" spans="2:12" s="10" customFormat="1" ht="19.9" customHeight="1">
      <c r="B73" s="124"/>
      <c r="C73" s="125"/>
      <c r="D73" s="126" t="s">
        <v>104</v>
      </c>
      <c r="E73" s="127"/>
      <c r="F73" s="127"/>
      <c r="G73" s="127"/>
      <c r="H73" s="127"/>
      <c r="I73" s="127"/>
      <c r="J73" s="128">
        <f>J332</f>
        <v>0</v>
      </c>
      <c r="K73" s="125"/>
      <c r="L73" s="129"/>
    </row>
    <row r="74" spans="1:31" s="2" customFormat="1" ht="21.75" customHeight="1">
      <c r="A74" s="330"/>
      <c r="B74" s="30"/>
      <c r="C74" s="333"/>
      <c r="D74" s="333"/>
      <c r="E74" s="333"/>
      <c r="F74" s="333"/>
      <c r="G74" s="333"/>
      <c r="H74" s="333"/>
      <c r="I74" s="333"/>
      <c r="J74" s="333"/>
      <c r="K74" s="333"/>
      <c r="L74" s="91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</row>
    <row r="75" spans="1:31" s="2" customFormat="1" ht="6.95" customHeight="1">
      <c r="A75" s="330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91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</row>
    <row r="76" spans="1:31" s="2" customFormat="1" ht="6.95" customHeight="1">
      <c r="A76" s="352"/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59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</row>
    <row r="77" spans="1:31" s="2" customFormat="1" ht="20.25" customHeight="1">
      <c r="A77" s="352"/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59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</row>
    <row r="78" spans="1:31" s="2" customFormat="1" ht="20.25" customHeight="1">
      <c r="A78" s="352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59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</row>
    <row r="79" spans="1:31" s="2" customFormat="1" ht="20.25" customHeight="1">
      <c r="A79" s="352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59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</row>
    <row r="80" spans="1:31" s="2" customFormat="1" ht="20.25" customHeight="1">
      <c r="A80" s="352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59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</row>
    <row r="81" spans="1:31" s="2" customFormat="1" ht="20.25" customHeight="1">
      <c r="A81" s="352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59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</row>
    <row r="82" spans="1:31" s="2" customFormat="1" ht="20.25" customHeight="1">
      <c r="A82" s="352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59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</row>
    <row r="83" spans="1:31" s="2" customFormat="1" ht="20.25" customHeight="1">
      <c r="A83" s="352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59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</row>
    <row r="84" spans="1:31" s="2" customFormat="1" ht="20.25" customHeight="1">
      <c r="A84" s="352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59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</row>
    <row r="85" spans="1:31" s="2" customFormat="1" ht="20.25" customHeight="1">
      <c r="A85" s="352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59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</row>
    <row r="86" spans="1:31" s="2" customFormat="1" ht="20.25" customHeight="1">
      <c r="A86" s="352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59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</row>
    <row r="87" spans="1:31" s="2" customFormat="1" ht="20.25" customHeight="1">
      <c r="A87" s="352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59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</row>
    <row r="88" spans="1:31" s="2" customFormat="1" ht="20.25" customHeight="1">
      <c r="A88" s="352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59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</row>
    <row r="90" spans="1:31" s="2" customFormat="1" ht="6.95" customHeight="1">
      <c r="A90" s="330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91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</row>
    <row r="91" spans="1:31" s="2" customFormat="1" ht="24.95" customHeight="1">
      <c r="A91" s="330"/>
      <c r="B91" s="30"/>
      <c r="C91" s="25" t="s">
        <v>105</v>
      </c>
      <c r="D91" s="333"/>
      <c r="E91" s="333"/>
      <c r="F91" s="333"/>
      <c r="G91" s="333"/>
      <c r="H91" s="333"/>
      <c r="I91" s="333"/>
      <c r="J91" s="333"/>
      <c r="K91" s="333"/>
      <c r="L91" s="91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</row>
    <row r="92" spans="1:31" s="2" customFormat="1" ht="6.95" customHeight="1">
      <c r="A92" s="330"/>
      <c r="B92" s="30"/>
      <c r="C92" s="333"/>
      <c r="D92" s="333"/>
      <c r="E92" s="333"/>
      <c r="F92" s="333"/>
      <c r="G92" s="333"/>
      <c r="H92" s="333"/>
      <c r="I92" s="333"/>
      <c r="J92" s="333"/>
      <c r="K92" s="333"/>
      <c r="L92" s="91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</row>
    <row r="93" spans="1:31" s="2" customFormat="1" ht="12" customHeight="1">
      <c r="A93" s="330"/>
      <c r="B93" s="30"/>
      <c r="C93" s="332" t="s">
        <v>14</v>
      </c>
      <c r="D93" s="333"/>
      <c r="E93" s="333"/>
      <c r="F93" s="333"/>
      <c r="G93" s="333"/>
      <c r="H93" s="333"/>
      <c r="I93" s="333"/>
      <c r="J93" s="333"/>
      <c r="K93" s="333"/>
      <c r="L93" s="91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</row>
    <row r="94" spans="1:31" s="2" customFormat="1" ht="16.5" customHeight="1">
      <c r="A94" s="330"/>
      <c r="B94" s="30"/>
      <c r="C94" s="333"/>
      <c r="D94" s="333"/>
      <c r="E94" s="396" t="str">
        <f>E7</f>
        <v>Opravy Tyršovy ulice, Benešov</v>
      </c>
      <c r="F94" s="397"/>
      <c r="G94" s="397"/>
      <c r="H94" s="397"/>
      <c r="I94" s="333"/>
      <c r="J94" s="333"/>
      <c r="K94" s="333"/>
      <c r="L94" s="91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</row>
    <row r="95" spans="1:31" s="2" customFormat="1" ht="12" customHeight="1">
      <c r="A95" s="330"/>
      <c r="B95" s="30"/>
      <c r="C95" s="332" t="s">
        <v>85</v>
      </c>
      <c r="D95" s="333"/>
      <c r="E95" s="333"/>
      <c r="F95" s="333"/>
      <c r="G95" s="333"/>
      <c r="H95" s="333"/>
      <c r="I95" s="333"/>
      <c r="J95" s="333"/>
      <c r="K95" s="333"/>
      <c r="L95" s="91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</row>
    <row r="96" spans="1:31" s="2" customFormat="1" ht="16.5" customHeight="1">
      <c r="A96" s="330"/>
      <c r="B96" s="30"/>
      <c r="C96" s="333"/>
      <c r="D96" s="333"/>
      <c r="E96" s="371" t="str">
        <f>E9</f>
        <v>SO.20 - OPRAVA STAVBY</v>
      </c>
      <c r="F96" s="395"/>
      <c r="G96" s="395"/>
      <c r="H96" s="395"/>
      <c r="I96" s="333"/>
      <c r="J96" s="333"/>
      <c r="K96" s="333"/>
      <c r="L96" s="91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</row>
    <row r="97" spans="1:31" s="2" customFormat="1" ht="6.95" customHeight="1">
      <c r="A97" s="330"/>
      <c r="B97" s="30"/>
      <c r="C97" s="333"/>
      <c r="D97" s="333"/>
      <c r="E97" s="333"/>
      <c r="F97" s="333"/>
      <c r="G97" s="333"/>
      <c r="H97" s="333"/>
      <c r="I97" s="333"/>
      <c r="J97" s="333"/>
      <c r="K97" s="333"/>
      <c r="L97" s="91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</row>
    <row r="98" spans="1:31" s="2" customFormat="1" ht="12" customHeight="1">
      <c r="A98" s="330"/>
      <c r="B98" s="30"/>
      <c r="C98" s="332" t="s">
        <v>19</v>
      </c>
      <c r="D98" s="333"/>
      <c r="E98" s="333"/>
      <c r="F98" s="317" t="str">
        <f>F12</f>
        <v xml:space="preserve"> Tyršova ulice, Benešov</v>
      </c>
      <c r="G98" s="333"/>
      <c r="H98" s="333"/>
      <c r="I98" s="332" t="s">
        <v>21</v>
      </c>
      <c r="J98" s="324" t="str">
        <f>IF(J12="","",J12)</f>
        <v xml:space="preserve"> </v>
      </c>
      <c r="K98" s="333"/>
      <c r="L98" s="91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</row>
    <row r="99" spans="1:31" s="2" customFormat="1" ht="6.95" customHeight="1">
      <c r="A99" s="330"/>
      <c r="B99" s="30"/>
      <c r="C99" s="333"/>
      <c r="D99" s="333"/>
      <c r="E99" s="333"/>
      <c r="F99" s="333"/>
      <c r="G99" s="333"/>
      <c r="H99" s="333"/>
      <c r="I99" s="333"/>
      <c r="J99" s="333"/>
      <c r="K99" s="333"/>
      <c r="L99" s="91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</row>
    <row r="100" spans="1:31" s="2" customFormat="1" ht="25.7" customHeight="1">
      <c r="A100" s="330"/>
      <c r="B100" s="30"/>
      <c r="C100" s="332" t="s">
        <v>23</v>
      </c>
      <c r="D100" s="333"/>
      <c r="E100" s="333"/>
      <c r="F100" s="317" t="str">
        <f>E15</f>
        <v>Město Benešov, Masarykovo náměstí 100, 256 01 Benešov</v>
      </c>
      <c r="G100" s="333"/>
      <c r="H100" s="333"/>
      <c r="I100" s="332" t="s">
        <v>29</v>
      </c>
      <c r="J100" s="319" t="str">
        <f>E21</f>
        <v>JVA ARCHITEKTI S.R.O.</v>
      </c>
      <c r="K100" s="333"/>
      <c r="L100" s="91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</row>
    <row r="101" spans="1:31" s="2" customFormat="1" ht="15.2" customHeight="1">
      <c r="A101" s="330"/>
      <c r="B101" s="30"/>
      <c r="C101" s="332" t="s">
        <v>27</v>
      </c>
      <c r="D101" s="333"/>
      <c r="E101" s="333"/>
      <c r="F101" s="317" t="str">
        <f>IF(E18="","",E18)</f>
        <v/>
      </c>
      <c r="G101" s="333"/>
      <c r="H101" s="333"/>
      <c r="I101" s="332" t="s">
        <v>32</v>
      </c>
      <c r="J101" s="319" t="str">
        <f>E24</f>
        <v>Michal Jirka</v>
      </c>
      <c r="K101" s="333"/>
      <c r="L101" s="91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</row>
    <row r="102" spans="1:31" s="2" customFormat="1" ht="10.35" customHeight="1">
      <c r="A102" s="330"/>
      <c r="B102" s="30"/>
      <c r="C102" s="333"/>
      <c r="D102" s="333"/>
      <c r="E102" s="333"/>
      <c r="F102" s="333"/>
      <c r="G102" s="333"/>
      <c r="H102" s="333"/>
      <c r="I102" s="333"/>
      <c r="J102" s="333"/>
      <c r="K102" s="333"/>
      <c r="L102" s="91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</row>
    <row r="103" spans="1:31" s="11" customFormat="1" ht="29.25" customHeight="1">
      <c r="A103" s="130"/>
      <c r="B103" s="131"/>
      <c r="C103" s="132" t="s">
        <v>106</v>
      </c>
      <c r="D103" s="133" t="s">
        <v>55</v>
      </c>
      <c r="E103" s="133" t="s">
        <v>51</v>
      </c>
      <c r="F103" s="133" t="s">
        <v>52</v>
      </c>
      <c r="G103" s="133" t="s">
        <v>107</v>
      </c>
      <c r="H103" s="133" t="s">
        <v>108</v>
      </c>
      <c r="I103" s="133" t="s">
        <v>109</v>
      </c>
      <c r="J103" s="133" t="s">
        <v>89</v>
      </c>
      <c r="K103" s="134" t="s">
        <v>110</v>
      </c>
      <c r="L103" s="135"/>
      <c r="M103" s="56" t="s">
        <v>17</v>
      </c>
      <c r="N103" s="57" t="s">
        <v>40</v>
      </c>
      <c r="O103" s="57" t="s">
        <v>111</v>
      </c>
      <c r="P103" s="57" t="s">
        <v>112</v>
      </c>
      <c r="Q103" s="57" t="s">
        <v>113</v>
      </c>
      <c r="R103" s="57" t="s">
        <v>114</v>
      </c>
      <c r="S103" s="57" t="s">
        <v>115</v>
      </c>
      <c r="T103" s="58" t="s">
        <v>116</v>
      </c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</row>
    <row r="104" spans="1:63" s="2" customFormat="1" ht="22.9" customHeight="1">
      <c r="A104" s="330"/>
      <c r="B104" s="30"/>
      <c r="C104" s="63" t="s">
        <v>117</v>
      </c>
      <c r="D104" s="333"/>
      <c r="E104" s="333"/>
      <c r="F104" s="333"/>
      <c r="G104" s="333"/>
      <c r="H104" s="333"/>
      <c r="I104" s="333"/>
      <c r="J104" s="136">
        <f>BK104</f>
        <v>0</v>
      </c>
      <c r="K104" s="333"/>
      <c r="L104" s="32"/>
      <c r="M104" s="59"/>
      <c r="N104" s="137"/>
      <c r="O104" s="60"/>
      <c r="P104" s="138" t="e">
        <f>P105+P331</f>
        <v>#REF!</v>
      </c>
      <c r="Q104" s="60"/>
      <c r="R104" s="138" t="e">
        <f>R105+R331</f>
        <v>#REF!</v>
      </c>
      <c r="S104" s="60"/>
      <c r="T104" s="139" t="e">
        <f>T105+T331</f>
        <v>#REF!</v>
      </c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T104" s="20" t="s">
        <v>69</v>
      </c>
      <c r="AU104" s="20" t="s">
        <v>90</v>
      </c>
      <c r="BK104" s="140">
        <f>BK105+BK331</f>
        <v>0</v>
      </c>
    </row>
    <row r="105" spans="2:63" s="12" customFormat="1" ht="25.9" customHeight="1">
      <c r="B105" s="141"/>
      <c r="C105" s="142"/>
      <c r="D105" s="143" t="s">
        <v>69</v>
      </c>
      <c r="E105" s="144" t="s">
        <v>118</v>
      </c>
      <c r="F105" s="144" t="s">
        <v>119</v>
      </c>
      <c r="G105" s="142"/>
      <c r="H105" s="142"/>
      <c r="I105" s="142"/>
      <c r="J105" s="145">
        <f>BK105</f>
        <v>0</v>
      </c>
      <c r="K105" s="142"/>
      <c r="L105" s="146"/>
      <c r="M105" s="147"/>
      <c r="N105" s="148"/>
      <c r="O105" s="148"/>
      <c r="P105" s="149" t="e">
        <f>P106+P156+P194+P205+P226</f>
        <v>#REF!</v>
      </c>
      <c r="Q105" s="148"/>
      <c r="R105" s="149" t="e">
        <f>R106+R156+R194+R205+R226</f>
        <v>#REF!</v>
      </c>
      <c r="S105" s="148"/>
      <c r="T105" s="150" t="e">
        <f>T106+T156+T194+T205+T226</f>
        <v>#REF!</v>
      </c>
      <c r="AR105" s="151" t="s">
        <v>78</v>
      </c>
      <c r="AT105" s="152" t="s">
        <v>69</v>
      </c>
      <c r="AU105" s="152" t="s">
        <v>70</v>
      </c>
      <c r="AY105" s="151" t="s">
        <v>120</v>
      </c>
      <c r="BK105" s="153">
        <f>BK106+BK156+BK194+BK205+BK226</f>
        <v>0</v>
      </c>
    </row>
    <row r="106" spans="2:63" s="12" customFormat="1" ht="22.9" customHeight="1">
      <c r="B106" s="141"/>
      <c r="C106" s="142"/>
      <c r="D106" s="143" t="s">
        <v>69</v>
      </c>
      <c r="E106" s="154" t="s">
        <v>78</v>
      </c>
      <c r="F106" s="154" t="s">
        <v>121</v>
      </c>
      <c r="G106" s="142"/>
      <c r="H106" s="142"/>
      <c r="I106" s="142"/>
      <c r="J106" s="155">
        <f>BK106</f>
        <v>0</v>
      </c>
      <c r="K106" s="142"/>
      <c r="L106" s="146"/>
      <c r="M106" s="147"/>
      <c r="N106" s="148"/>
      <c r="O106" s="148"/>
      <c r="P106" s="149">
        <f>SUM(P107:P155)</f>
        <v>470.4677639999999</v>
      </c>
      <c r="Q106" s="148"/>
      <c r="R106" s="149">
        <f>SUM(R107:R155)</f>
        <v>0</v>
      </c>
      <c r="S106" s="148"/>
      <c r="T106" s="150">
        <f>SUM(T107:T155)</f>
        <v>391.233243</v>
      </c>
      <c r="AR106" s="151" t="s">
        <v>78</v>
      </c>
      <c r="AT106" s="152" t="s">
        <v>69</v>
      </c>
      <c r="AU106" s="152" t="s">
        <v>78</v>
      </c>
      <c r="AY106" s="151" t="s">
        <v>120</v>
      </c>
      <c r="BK106" s="153">
        <f>SUM(BK107:BK155)</f>
        <v>0</v>
      </c>
    </row>
    <row r="107" spans="1:65" s="2" customFormat="1" ht="16.5" customHeight="1">
      <c r="A107" s="330"/>
      <c r="B107" s="30"/>
      <c r="C107" s="156" t="s">
        <v>78</v>
      </c>
      <c r="D107" s="156" t="s">
        <v>122</v>
      </c>
      <c r="E107" s="157" t="s">
        <v>123</v>
      </c>
      <c r="F107" s="158" t="s">
        <v>124</v>
      </c>
      <c r="G107" s="159" t="s">
        <v>125</v>
      </c>
      <c r="H107" s="160">
        <v>7.313</v>
      </c>
      <c r="I107" s="350"/>
      <c r="J107" s="161">
        <f>ROUND(I107*H107,2)</f>
        <v>0</v>
      </c>
      <c r="K107" s="158" t="s">
        <v>126</v>
      </c>
      <c r="L107" s="32"/>
      <c r="M107" s="162" t="s">
        <v>17</v>
      </c>
      <c r="N107" s="163" t="s">
        <v>41</v>
      </c>
      <c r="O107" s="164">
        <v>0.299</v>
      </c>
      <c r="P107" s="164">
        <f>O107*H107</f>
        <v>2.186587</v>
      </c>
      <c r="Q107" s="164">
        <v>0</v>
      </c>
      <c r="R107" s="164">
        <f>Q107*H107</f>
        <v>0</v>
      </c>
      <c r="S107" s="164">
        <v>0.281</v>
      </c>
      <c r="T107" s="165">
        <f>S107*H107</f>
        <v>2.0549530000000003</v>
      </c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R107" s="166" t="s">
        <v>127</v>
      </c>
      <c r="AT107" s="166" t="s">
        <v>122</v>
      </c>
      <c r="AU107" s="166" t="s">
        <v>80</v>
      </c>
      <c r="AY107" s="20" t="s">
        <v>120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20" t="s">
        <v>78</v>
      </c>
      <c r="BK107" s="167">
        <f>ROUND(I107*H107,2)</f>
        <v>0</v>
      </c>
      <c r="BL107" s="20" t="s">
        <v>127</v>
      </c>
      <c r="BM107" s="166" t="s">
        <v>128</v>
      </c>
    </row>
    <row r="108" spans="1:47" s="2" customFormat="1" ht="19.5">
      <c r="A108" s="330"/>
      <c r="B108" s="30"/>
      <c r="C108" s="333"/>
      <c r="D108" s="168" t="s">
        <v>129</v>
      </c>
      <c r="E108" s="333"/>
      <c r="F108" s="169" t="s">
        <v>130</v>
      </c>
      <c r="G108" s="333"/>
      <c r="H108" s="333"/>
      <c r="I108" s="333"/>
      <c r="J108" s="333"/>
      <c r="K108" s="333"/>
      <c r="L108" s="32"/>
      <c r="M108" s="170"/>
      <c r="N108" s="171"/>
      <c r="O108" s="52"/>
      <c r="P108" s="52"/>
      <c r="Q108" s="52"/>
      <c r="R108" s="52"/>
      <c r="S108" s="52"/>
      <c r="T108" s="53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T108" s="20" t="s">
        <v>129</v>
      </c>
      <c r="AU108" s="20" t="s">
        <v>80</v>
      </c>
    </row>
    <row r="109" spans="2:51" s="13" customFormat="1" ht="12">
      <c r="B109" s="172"/>
      <c r="C109" s="173"/>
      <c r="D109" s="168" t="s">
        <v>131</v>
      </c>
      <c r="E109" s="174" t="s">
        <v>17</v>
      </c>
      <c r="F109" s="175" t="s">
        <v>132</v>
      </c>
      <c r="G109" s="173"/>
      <c r="H109" s="174" t="s">
        <v>17</v>
      </c>
      <c r="I109" s="173"/>
      <c r="J109" s="173"/>
      <c r="K109" s="173"/>
      <c r="L109" s="176"/>
      <c r="M109" s="177"/>
      <c r="N109" s="178"/>
      <c r="O109" s="178"/>
      <c r="P109" s="178"/>
      <c r="Q109" s="178"/>
      <c r="R109" s="178"/>
      <c r="S109" s="178"/>
      <c r="T109" s="179"/>
      <c r="AT109" s="180" t="s">
        <v>131</v>
      </c>
      <c r="AU109" s="180" t="s">
        <v>80</v>
      </c>
      <c r="AV109" s="13" t="s">
        <v>78</v>
      </c>
      <c r="AW109" s="13" t="s">
        <v>31</v>
      </c>
      <c r="AX109" s="13" t="s">
        <v>70</v>
      </c>
      <c r="AY109" s="180" t="s">
        <v>120</v>
      </c>
    </row>
    <row r="110" spans="2:51" s="14" customFormat="1" ht="12">
      <c r="B110" s="181"/>
      <c r="C110" s="182"/>
      <c r="D110" s="168" t="s">
        <v>131</v>
      </c>
      <c r="E110" s="183" t="s">
        <v>17</v>
      </c>
      <c r="F110" s="184" t="s">
        <v>133</v>
      </c>
      <c r="G110" s="182"/>
      <c r="H110" s="185">
        <v>7.313</v>
      </c>
      <c r="I110" s="182"/>
      <c r="J110" s="182"/>
      <c r="K110" s="182"/>
      <c r="L110" s="186"/>
      <c r="M110" s="187"/>
      <c r="N110" s="188"/>
      <c r="O110" s="188"/>
      <c r="P110" s="188"/>
      <c r="Q110" s="188"/>
      <c r="R110" s="188"/>
      <c r="S110" s="188"/>
      <c r="T110" s="189"/>
      <c r="AT110" s="190" t="s">
        <v>131</v>
      </c>
      <c r="AU110" s="190" t="s">
        <v>80</v>
      </c>
      <c r="AV110" s="14" t="s">
        <v>80</v>
      </c>
      <c r="AW110" s="14" t="s">
        <v>31</v>
      </c>
      <c r="AX110" s="14" t="s">
        <v>70</v>
      </c>
      <c r="AY110" s="190" t="s">
        <v>120</v>
      </c>
    </row>
    <row r="111" spans="2:51" s="15" customFormat="1" ht="12">
      <c r="B111" s="191"/>
      <c r="C111" s="192"/>
      <c r="D111" s="168" t="s">
        <v>131</v>
      </c>
      <c r="E111" s="193" t="s">
        <v>17</v>
      </c>
      <c r="F111" s="194" t="s">
        <v>134</v>
      </c>
      <c r="G111" s="192"/>
      <c r="H111" s="195">
        <v>7.313</v>
      </c>
      <c r="I111" s="192"/>
      <c r="J111" s="192"/>
      <c r="K111" s="192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131</v>
      </c>
      <c r="AU111" s="200" t="s">
        <v>80</v>
      </c>
      <c r="AV111" s="15" t="s">
        <v>127</v>
      </c>
      <c r="AW111" s="15" t="s">
        <v>31</v>
      </c>
      <c r="AX111" s="15" t="s">
        <v>78</v>
      </c>
      <c r="AY111" s="200" t="s">
        <v>120</v>
      </c>
    </row>
    <row r="112" spans="1:65" s="2" customFormat="1" ht="16.5" customHeight="1">
      <c r="A112" s="330"/>
      <c r="B112" s="30"/>
      <c r="C112" s="156" t="s">
        <v>80</v>
      </c>
      <c r="D112" s="156" t="s">
        <v>122</v>
      </c>
      <c r="E112" s="157" t="s">
        <v>135</v>
      </c>
      <c r="F112" s="158" t="s">
        <v>136</v>
      </c>
      <c r="G112" s="159" t="s">
        <v>125</v>
      </c>
      <c r="H112" s="160">
        <f>SUM(H115:H129)</f>
        <v>1296.264</v>
      </c>
      <c r="I112" s="350"/>
      <c r="J112" s="161">
        <f>ROUND(I112*H112,2)</f>
        <v>0</v>
      </c>
      <c r="K112" s="158" t="s">
        <v>126</v>
      </c>
      <c r="L112" s="32"/>
      <c r="M112" s="162" t="s">
        <v>17</v>
      </c>
      <c r="N112" s="163" t="s">
        <v>41</v>
      </c>
      <c r="O112" s="164">
        <v>0.218</v>
      </c>
      <c r="P112" s="164">
        <f>O112*H112</f>
        <v>282.58555199999995</v>
      </c>
      <c r="Q112" s="164">
        <v>0</v>
      </c>
      <c r="R112" s="164">
        <f>Q112*H112</f>
        <v>0</v>
      </c>
      <c r="S112" s="164">
        <v>0.235</v>
      </c>
      <c r="T112" s="165">
        <f>S112*H112</f>
        <v>304.62203999999997</v>
      </c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R112" s="166" t="s">
        <v>127</v>
      </c>
      <c r="AT112" s="166" t="s">
        <v>122</v>
      </c>
      <c r="AU112" s="166" t="s">
        <v>80</v>
      </c>
      <c r="AY112" s="20" t="s">
        <v>120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20" t="s">
        <v>78</v>
      </c>
      <c r="BK112" s="167">
        <f>ROUND(I112*H112,2)</f>
        <v>0</v>
      </c>
      <c r="BL112" s="20" t="s">
        <v>127</v>
      </c>
      <c r="BM112" s="166" t="s">
        <v>137</v>
      </c>
    </row>
    <row r="113" spans="1:47" s="2" customFormat="1" ht="19.5">
      <c r="A113" s="330"/>
      <c r="B113" s="30"/>
      <c r="C113" s="333"/>
      <c r="D113" s="168" t="s">
        <v>129</v>
      </c>
      <c r="E113" s="333"/>
      <c r="F113" s="169" t="s">
        <v>138</v>
      </c>
      <c r="G113" s="333"/>
      <c r="H113" s="333"/>
      <c r="I113" s="333"/>
      <c r="J113" s="333"/>
      <c r="K113" s="333"/>
      <c r="L113" s="32"/>
      <c r="M113" s="170"/>
      <c r="N113" s="171"/>
      <c r="O113" s="52"/>
      <c r="P113" s="52"/>
      <c r="Q113" s="52"/>
      <c r="R113" s="52"/>
      <c r="S113" s="52"/>
      <c r="T113" s="53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T113" s="20" t="s">
        <v>129</v>
      </c>
      <c r="AU113" s="20" t="s">
        <v>80</v>
      </c>
    </row>
    <row r="114" spans="2:51" s="13" customFormat="1" ht="12">
      <c r="B114" s="172"/>
      <c r="C114" s="173"/>
      <c r="D114" s="168" t="s">
        <v>131</v>
      </c>
      <c r="E114" s="174" t="s">
        <v>17</v>
      </c>
      <c r="F114" s="175" t="s">
        <v>139</v>
      </c>
      <c r="G114" s="173"/>
      <c r="H114" s="174" t="s">
        <v>17</v>
      </c>
      <c r="I114" s="173"/>
      <c r="J114" s="173"/>
      <c r="K114" s="173"/>
      <c r="L114" s="176"/>
      <c r="M114" s="177"/>
      <c r="N114" s="178"/>
      <c r="O114" s="178"/>
      <c r="P114" s="178"/>
      <c r="Q114" s="178"/>
      <c r="R114" s="178"/>
      <c r="S114" s="178"/>
      <c r="T114" s="179"/>
      <c r="AT114" s="180" t="s">
        <v>131</v>
      </c>
      <c r="AU114" s="180" t="s">
        <v>80</v>
      </c>
      <c r="AV114" s="13" t="s">
        <v>78</v>
      </c>
      <c r="AW114" s="13" t="s">
        <v>31</v>
      </c>
      <c r="AX114" s="13" t="s">
        <v>70</v>
      </c>
      <c r="AY114" s="180" t="s">
        <v>120</v>
      </c>
    </row>
    <row r="115" spans="2:51" s="14" customFormat="1" ht="12">
      <c r="B115" s="181"/>
      <c r="C115" s="182"/>
      <c r="D115" s="168" t="s">
        <v>131</v>
      </c>
      <c r="E115" s="183" t="s">
        <v>17</v>
      </c>
      <c r="F115" s="184" t="s">
        <v>140</v>
      </c>
      <c r="G115" s="182"/>
      <c r="H115" s="185">
        <v>1047.204</v>
      </c>
      <c r="I115" s="182"/>
      <c r="J115" s="182"/>
      <c r="K115" s="182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131</v>
      </c>
      <c r="AU115" s="190" t="s">
        <v>80</v>
      </c>
      <c r="AV115" s="14" t="s">
        <v>80</v>
      </c>
      <c r="AW115" s="14" t="s">
        <v>31</v>
      </c>
      <c r="AX115" s="14" t="s">
        <v>70</v>
      </c>
      <c r="AY115" s="190" t="s">
        <v>120</v>
      </c>
    </row>
    <row r="116" spans="2:51" s="13" customFormat="1" ht="12">
      <c r="B116" s="172"/>
      <c r="C116" s="173"/>
      <c r="D116" s="168" t="s">
        <v>131</v>
      </c>
      <c r="E116" s="174" t="s">
        <v>17</v>
      </c>
      <c r="F116" s="175" t="s">
        <v>141</v>
      </c>
      <c r="G116" s="173"/>
      <c r="H116" s="174" t="s">
        <v>17</v>
      </c>
      <c r="I116" s="173"/>
      <c r="J116" s="173"/>
      <c r="K116" s="173"/>
      <c r="L116" s="176"/>
      <c r="M116" s="177"/>
      <c r="N116" s="178"/>
      <c r="O116" s="178"/>
      <c r="P116" s="178"/>
      <c r="Q116" s="178"/>
      <c r="R116" s="178"/>
      <c r="S116" s="178"/>
      <c r="T116" s="179"/>
      <c r="AT116" s="180" t="s">
        <v>131</v>
      </c>
      <c r="AU116" s="180" t="s">
        <v>80</v>
      </c>
      <c r="AV116" s="13" t="s">
        <v>78</v>
      </c>
      <c r="AW116" s="13" t="s">
        <v>31</v>
      </c>
      <c r="AX116" s="13" t="s">
        <v>70</v>
      </c>
      <c r="AY116" s="180" t="s">
        <v>120</v>
      </c>
    </row>
    <row r="117" spans="2:51" s="14" customFormat="1" ht="12">
      <c r="B117" s="181"/>
      <c r="C117" s="182"/>
      <c r="D117" s="168" t="s">
        <v>131</v>
      </c>
      <c r="E117" s="183" t="s">
        <v>17</v>
      </c>
      <c r="F117" s="184" t="s">
        <v>581</v>
      </c>
      <c r="G117" s="182"/>
      <c r="H117" s="185">
        <v>44</v>
      </c>
      <c r="I117" s="182"/>
      <c r="J117" s="182"/>
      <c r="K117" s="182"/>
      <c r="L117" s="186"/>
      <c r="M117" s="187"/>
      <c r="N117" s="188"/>
      <c r="O117" s="188"/>
      <c r="P117" s="188"/>
      <c r="Q117" s="188"/>
      <c r="R117" s="188"/>
      <c r="S117" s="188"/>
      <c r="T117" s="189"/>
      <c r="AT117" s="190" t="s">
        <v>131</v>
      </c>
      <c r="AU117" s="190" t="s">
        <v>80</v>
      </c>
      <c r="AV117" s="14" t="s">
        <v>80</v>
      </c>
      <c r="AW117" s="14" t="s">
        <v>31</v>
      </c>
      <c r="AX117" s="14" t="s">
        <v>70</v>
      </c>
      <c r="AY117" s="190" t="s">
        <v>120</v>
      </c>
    </row>
    <row r="118" spans="2:51" s="13" customFormat="1" ht="12">
      <c r="B118" s="172"/>
      <c r="C118" s="173"/>
      <c r="D118" s="168" t="s">
        <v>131</v>
      </c>
      <c r="E118" s="174" t="s">
        <v>17</v>
      </c>
      <c r="F118" s="175" t="s">
        <v>142</v>
      </c>
      <c r="G118" s="173"/>
      <c r="H118" s="174" t="s">
        <v>17</v>
      </c>
      <c r="I118" s="173"/>
      <c r="J118" s="173"/>
      <c r="K118" s="173"/>
      <c r="L118" s="176"/>
      <c r="M118" s="177"/>
      <c r="N118" s="178"/>
      <c r="O118" s="178"/>
      <c r="P118" s="178"/>
      <c r="Q118" s="178"/>
      <c r="R118" s="178"/>
      <c r="S118" s="178"/>
      <c r="T118" s="179"/>
      <c r="AT118" s="180" t="s">
        <v>131</v>
      </c>
      <c r="AU118" s="180" t="s">
        <v>80</v>
      </c>
      <c r="AV118" s="13" t="s">
        <v>78</v>
      </c>
      <c r="AW118" s="13" t="s">
        <v>31</v>
      </c>
      <c r="AX118" s="13" t="s">
        <v>70</v>
      </c>
      <c r="AY118" s="180" t="s">
        <v>120</v>
      </c>
    </row>
    <row r="119" spans="2:51" s="14" customFormat="1" ht="12">
      <c r="B119" s="181"/>
      <c r="C119" s="182"/>
      <c r="D119" s="168" t="s">
        <v>131</v>
      </c>
      <c r="E119" s="183" t="s">
        <v>17</v>
      </c>
      <c r="F119" s="184" t="s">
        <v>143</v>
      </c>
      <c r="G119" s="182"/>
      <c r="H119" s="185">
        <v>179.56</v>
      </c>
      <c r="I119" s="182"/>
      <c r="J119" s="182"/>
      <c r="K119" s="182"/>
      <c r="L119" s="186"/>
      <c r="M119" s="187"/>
      <c r="N119" s="188"/>
      <c r="O119" s="188"/>
      <c r="P119" s="188"/>
      <c r="Q119" s="188"/>
      <c r="R119" s="188"/>
      <c r="S119" s="188"/>
      <c r="T119" s="189"/>
      <c r="AT119" s="190" t="s">
        <v>131</v>
      </c>
      <c r="AU119" s="190" t="s">
        <v>80</v>
      </c>
      <c r="AV119" s="14" t="s">
        <v>80</v>
      </c>
      <c r="AW119" s="14" t="s">
        <v>31</v>
      </c>
      <c r="AX119" s="14" t="s">
        <v>70</v>
      </c>
      <c r="AY119" s="190" t="s">
        <v>120</v>
      </c>
    </row>
    <row r="120" spans="2:51" s="13" customFormat="1" ht="12">
      <c r="B120" s="172"/>
      <c r="C120" s="173"/>
      <c r="D120" s="168" t="s">
        <v>131</v>
      </c>
      <c r="E120" s="174" t="s">
        <v>17</v>
      </c>
      <c r="F120" s="175" t="s">
        <v>144</v>
      </c>
      <c r="G120" s="173"/>
      <c r="H120" s="174" t="s">
        <v>17</v>
      </c>
      <c r="I120" s="173"/>
      <c r="J120" s="173"/>
      <c r="K120" s="173"/>
      <c r="L120" s="176"/>
      <c r="M120" s="177"/>
      <c r="N120" s="178"/>
      <c r="O120" s="178"/>
      <c r="P120" s="178"/>
      <c r="Q120" s="178"/>
      <c r="R120" s="178"/>
      <c r="S120" s="178"/>
      <c r="T120" s="179"/>
      <c r="AT120" s="180" t="s">
        <v>131</v>
      </c>
      <c r="AU120" s="180" t="s">
        <v>80</v>
      </c>
      <c r="AV120" s="13" t="s">
        <v>78</v>
      </c>
      <c r="AW120" s="13" t="s">
        <v>31</v>
      </c>
      <c r="AX120" s="13" t="s">
        <v>70</v>
      </c>
      <c r="AY120" s="180" t="s">
        <v>120</v>
      </c>
    </row>
    <row r="121" spans="2:51" s="14" customFormat="1" ht="12">
      <c r="B121" s="181"/>
      <c r="C121" s="182"/>
      <c r="D121" s="168" t="s">
        <v>131</v>
      </c>
      <c r="E121" s="183" t="s">
        <v>17</v>
      </c>
      <c r="F121" s="184" t="s">
        <v>582</v>
      </c>
      <c r="G121" s="182"/>
      <c r="H121" s="185">
        <v>8</v>
      </c>
      <c r="I121" s="182"/>
      <c r="J121" s="182"/>
      <c r="K121" s="182"/>
      <c r="L121" s="186"/>
      <c r="M121" s="187"/>
      <c r="N121" s="188"/>
      <c r="O121" s="188"/>
      <c r="P121" s="188"/>
      <c r="Q121" s="188"/>
      <c r="R121" s="188"/>
      <c r="S121" s="188"/>
      <c r="T121" s="189"/>
      <c r="AT121" s="190" t="s">
        <v>131</v>
      </c>
      <c r="AU121" s="190" t="s">
        <v>80</v>
      </c>
      <c r="AV121" s="14" t="s">
        <v>80</v>
      </c>
      <c r="AW121" s="14" t="s">
        <v>31</v>
      </c>
      <c r="AX121" s="14" t="s">
        <v>70</v>
      </c>
      <c r="AY121" s="190" t="s">
        <v>120</v>
      </c>
    </row>
    <row r="122" spans="2:51" s="13" customFormat="1" ht="12">
      <c r="B122" s="172"/>
      <c r="C122" s="173"/>
      <c r="D122" s="168" t="s">
        <v>131</v>
      </c>
      <c r="E122" s="174" t="s">
        <v>17</v>
      </c>
      <c r="F122" s="175" t="s">
        <v>145</v>
      </c>
      <c r="G122" s="173"/>
      <c r="H122" s="174" t="s">
        <v>17</v>
      </c>
      <c r="I122" s="173"/>
      <c r="J122" s="173"/>
      <c r="K122" s="173"/>
      <c r="L122" s="176"/>
      <c r="M122" s="177"/>
      <c r="N122" s="178"/>
      <c r="O122" s="178"/>
      <c r="P122" s="178"/>
      <c r="Q122" s="178"/>
      <c r="R122" s="178"/>
      <c r="S122" s="178"/>
      <c r="T122" s="179"/>
      <c r="AT122" s="180" t="s">
        <v>131</v>
      </c>
      <c r="AU122" s="180" t="s">
        <v>80</v>
      </c>
      <c r="AV122" s="13" t="s">
        <v>78</v>
      </c>
      <c r="AW122" s="13" t="s">
        <v>31</v>
      </c>
      <c r="AX122" s="13" t="s">
        <v>70</v>
      </c>
      <c r="AY122" s="180" t="s">
        <v>120</v>
      </c>
    </row>
    <row r="123" spans="2:51" s="14" customFormat="1" ht="12">
      <c r="B123" s="181"/>
      <c r="C123" s="182"/>
      <c r="D123" s="168" t="s">
        <v>131</v>
      </c>
      <c r="E123" s="183" t="s">
        <v>17</v>
      </c>
      <c r="F123" s="184" t="s">
        <v>583</v>
      </c>
      <c r="G123" s="182"/>
      <c r="H123" s="185">
        <v>2</v>
      </c>
      <c r="I123" s="182"/>
      <c r="J123" s="182"/>
      <c r="K123" s="182"/>
      <c r="L123" s="186"/>
      <c r="M123" s="187"/>
      <c r="N123" s="188"/>
      <c r="O123" s="188"/>
      <c r="P123" s="188"/>
      <c r="Q123" s="188"/>
      <c r="R123" s="188"/>
      <c r="S123" s="188"/>
      <c r="T123" s="189"/>
      <c r="AT123" s="190" t="s">
        <v>131</v>
      </c>
      <c r="AU123" s="190" t="s">
        <v>80</v>
      </c>
      <c r="AV123" s="14" t="s">
        <v>80</v>
      </c>
      <c r="AW123" s="14" t="s">
        <v>31</v>
      </c>
      <c r="AX123" s="14" t="s">
        <v>70</v>
      </c>
      <c r="AY123" s="190" t="s">
        <v>120</v>
      </c>
    </row>
    <row r="124" spans="2:51" s="13" customFormat="1" ht="12">
      <c r="B124" s="172"/>
      <c r="C124" s="173"/>
      <c r="D124" s="168" t="s">
        <v>131</v>
      </c>
      <c r="E124" s="174" t="s">
        <v>17</v>
      </c>
      <c r="F124" s="175" t="s">
        <v>146</v>
      </c>
      <c r="G124" s="173"/>
      <c r="H124" s="174" t="s">
        <v>17</v>
      </c>
      <c r="I124" s="173"/>
      <c r="J124" s="173"/>
      <c r="K124" s="173"/>
      <c r="L124" s="176"/>
      <c r="M124" s="177"/>
      <c r="N124" s="178"/>
      <c r="O124" s="178"/>
      <c r="P124" s="178"/>
      <c r="Q124" s="178"/>
      <c r="R124" s="178"/>
      <c r="S124" s="178"/>
      <c r="T124" s="179"/>
      <c r="AT124" s="180" t="s">
        <v>131</v>
      </c>
      <c r="AU124" s="180" t="s">
        <v>80</v>
      </c>
      <c r="AV124" s="13" t="s">
        <v>78</v>
      </c>
      <c r="AW124" s="13" t="s">
        <v>31</v>
      </c>
      <c r="AX124" s="13" t="s">
        <v>70</v>
      </c>
      <c r="AY124" s="180" t="s">
        <v>120</v>
      </c>
    </row>
    <row r="125" spans="2:51" s="14" customFormat="1" ht="12">
      <c r="B125" s="181"/>
      <c r="C125" s="182"/>
      <c r="D125" s="168" t="s">
        <v>131</v>
      </c>
      <c r="E125" s="183" t="s">
        <v>17</v>
      </c>
      <c r="F125" s="184" t="s">
        <v>584</v>
      </c>
      <c r="G125" s="182"/>
      <c r="H125" s="185">
        <v>1.5</v>
      </c>
      <c r="I125" s="182"/>
      <c r="J125" s="182"/>
      <c r="K125" s="182"/>
      <c r="L125" s="186"/>
      <c r="M125" s="187"/>
      <c r="N125" s="188"/>
      <c r="O125" s="188"/>
      <c r="P125" s="188"/>
      <c r="Q125" s="188"/>
      <c r="R125" s="188"/>
      <c r="S125" s="188"/>
      <c r="T125" s="189"/>
      <c r="AT125" s="190" t="s">
        <v>131</v>
      </c>
      <c r="AU125" s="190" t="s">
        <v>80</v>
      </c>
      <c r="AV125" s="14" t="s">
        <v>80</v>
      </c>
      <c r="AW125" s="14" t="s">
        <v>31</v>
      </c>
      <c r="AX125" s="14" t="s">
        <v>70</v>
      </c>
      <c r="AY125" s="190" t="s">
        <v>120</v>
      </c>
    </row>
    <row r="126" spans="2:51" s="13" customFormat="1" ht="12">
      <c r="B126" s="172"/>
      <c r="C126" s="173"/>
      <c r="D126" s="168" t="s">
        <v>131</v>
      </c>
      <c r="E126" s="174" t="s">
        <v>17</v>
      </c>
      <c r="F126" s="175" t="s">
        <v>147</v>
      </c>
      <c r="G126" s="173"/>
      <c r="H126" s="174" t="s">
        <v>17</v>
      </c>
      <c r="I126" s="173"/>
      <c r="J126" s="173"/>
      <c r="K126" s="173"/>
      <c r="L126" s="176"/>
      <c r="M126" s="177"/>
      <c r="N126" s="178"/>
      <c r="O126" s="178"/>
      <c r="P126" s="178"/>
      <c r="Q126" s="178"/>
      <c r="R126" s="178"/>
      <c r="S126" s="178"/>
      <c r="T126" s="179"/>
      <c r="AT126" s="180" t="s">
        <v>131</v>
      </c>
      <c r="AU126" s="180" t="s">
        <v>80</v>
      </c>
      <c r="AV126" s="13" t="s">
        <v>78</v>
      </c>
      <c r="AW126" s="13" t="s">
        <v>31</v>
      </c>
      <c r="AX126" s="13" t="s">
        <v>70</v>
      </c>
      <c r="AY126" s="180" t="s">
        <v>120</v>
      </c>
    </row>
    <row r="127" spans="2:51" s="14" customFormat="1" ht="12">
      <c r="B127" s="181"/>
      <c r="C127" s="182"/>
      <c r="D127" s="168" t="s">
        <v>131</v>
      </c>
      <c r="E127" s="183" t="s">
        <v>17</v>
      </c>
      <c r="F127" s="184" t="s">
        <v>585</v>
      </c>
      <c r="G127" s="182"/>
      <c r="H127" s="185">
        <v>8</v>
      </c>
      <c r="I127" s="182"/>
      <c r="J127" s="182"/>
      <c r="K127" s="182"/>
      <c r="L127" s="186"/>
      <c r="M127" s="187"/>
      <c r="N127" s="188"/>
      <c r="O127" s="188"/>
      <c r="P127" s="188"/>
      <c r="Q127" s="188"/>
      <c r="R127" s="188"/>
      <c r="S127" s="188"/>
      <c r="T127" s="189"/>
      <c r="AT127" s="190" t="s">
        <v>131</v>
      </c>
      <c r="AU127" s="190" t="s">
        <v>80</v>
      </c>
      <c r="AV127" s="14" t="s">
        <v>80</v>
      </c>
      <c r="AW127" s="14" t="s">
        <v>31</v>
      </c>
      <c r="AX127" s="14" t="s">
        <v>70</v>
      </c>
      <c r="AY127" s="190" t="s">
        <v>120</v>
      </c>
    </row>
    <row r="128" spans="2:51" s="13" customFormat="1" ht="12">
      <c r="B128" s="172"/>
      <c r="C128" s="173"/>
      <c r="D128" s="168" t="s">
        <v>131</v>
      </c>
      <c r="E128" s="174" t="s">
        <v>17</v>
      </c>
      <c r="F128" s="175" t="s">
        <v>148</v>
      </c>
      <c r="G128" s="173"/>
      <c r="H128" s="174" t="s">
        <v>17</v>
      </c>
      <c r="I128" s="173"/>
      <c r="J128" s="173"/>
      <c r="K128" s="173"/>
      <c r="L128" s="176"/>
      <c r="M128" s="177"/>
      <c r="N128" s="178"/>
      <c r="O128" s="178"/>
      <c r="P128" s="178"/>
      <c r="Q128" s="178"/>
      <c r="R128" s="178"/>
      <c r="S128" s="178"/>
      <c r="T128" s="179"/>
      <c r="AT128" s="180" t="s">
        <v>131</v>
      </c>
      <c r="AU128" s="180" t="s">
        <v>80</v>
      </c>
      <c r="AV128" s="13" t="s">
        <v>78</v>
      </c>
      <c r="AW128" s="13" t="s">
        <v>31</v>
      </c>
      <c r="AX128" s="13" t="s">
        <v>70</v>
      </c>
      <c r="AY128" s="180" t="s">
        <v>120</v>
      </c>
    </row>
    <row r="129" spans="2:51" s="14" customFormat="1" ht="12">
      <c r="B129" s="181"/>
      <c r="C129" s="182"/>
      <c r="D129" s="168" t="s">
        <v>131</v>
      </c>
      <c r="E129" s="183" t="s">
        <v>17</v>
      </c>
      <c r="F129" s="184" t="s">
        <v>586</v>
      </c>
      <c r="G129" s="182"/>
      <c r="H129" s="185">
        <v>6</v>
      </c>
      <c r="I129" s="182"/>
      <c r="J129" s="182"/>
      <c r="K129" s="182"/>
      <c r="L129" s="186"/>
      <c r="M129" s="187"/>
      <c r="N129" s="188"/>
      <c r="O129" s="188"/>
      <c r="P129" s="188"/>
      <c r="Q129" s="188"/>
      <c r="R129" s="188"/>
      <c r="S129" s="188"/>
      <c r="T129" s="189"/>
      <c r="AT129" s="190" t="s">
        <v>131</v>
      </c>
      <c r="AU129" s="190" t="s">
        <v>80</v>
      </c>
      <c r="AV129" s="14" t="s">
        <v>80</v>
      </c>
      <c r="AW129" s="14" t="s">
        <v>31</v>
      </c>
      <c r="AX129" s="14" t="s">
        <v>70</v>
      </c>
      <c r="AY129" s="190" t="s">
        <v>120</v>
      </c>
    </row>
    <row r="130" spans="2:51" s="15" customFormat="1" ht="12">
      <c r="B130" s="191"/>
      <c r="C130" s="192"/>
      <c r="D130" s="168" t="s">
        <v>131</v>
      </c>
      <c r="E130" s="193" t="s">
        <v>17</v>
      </c>
      <c r="F130" s="194" t="s">
        <v>134</v>
      </c>
      <c r="G130" s="192"/>
      <c r="H130" s="195">
        <f>SUM(H115:H129)</f>
        <v>1296.264</v>
      </c>
      <c r="I130" s="192"/>
      <c r="J130" s="192"/>
      <c r="K130" s="192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131</v>
      </c>
      <c r="AU130" s="200" t="s">
        <v>80</v>
      </c>
      <c r="AV130" s="15" t="s">
        <v>127</v>
      </c>
      <c r="AW130" s="15" t="s">
        <v>31</v>
      </c>
      <c r="AX130" s="15" t="s">
        <v>78</v>
      </c>
      <c r="AY130" s="200" t="s">
        <v>120</v>
      </c>
    </row>
    <row r="131" spans="1:65" s="2" customFormat="1" ht="16.5" customHeight="1">
      <c r="A131" s="330"/>
      <c r="B131" s="30"/>
      <c r="C131" s="156" t="s">
        <v>149</v>
      </c>
      <c r="D131" s="156" t="s">
        <v>122</v>
      </c>
      <c r="E131" s="157" t="s">
        <v>150</v>
      </c>
      <c r="F131" s="158" t="s">
        <v>151</v>
      </c>
      <c r="G131" s="159" t="s">
        <v>125</v>
      </c>
      <c r="H131" s="160">
        <f>SUM(H135)</f>
        <v>35.625</v>
      </c>
      <c r="I131" s="350"/>
      <c r="J131" s="161">
        <f>ROUND(I131*H131,2)</f>
        <v>0</v>
      </c>
      <c r="K131" s="158" t="s">
        <v>126</v>
      </c>
      <c r="L131" s="32"/>
      <c r="M131" s="162" t="s">
        <v>17</v>
      </c>
      <c r="N131" s="163" t="s">
        <v>41</v>
      </c>
      <c r="O131" s="164">
        <v>0.463</v>
      </c>
      <c r="P131" s="164">
        <f>O131*H131</f>
        <v>16.494375</v>
      </c>
      <c r="Q131" s="164">
        <v>0</v>
      </c>
      <c r="R131" s="164">
        <f>Q131*H131</f>
        <v>0</v>
      </c>
      <c r="S131" s="164">
        <v>0.17</v>
      </c>
      <c r="T131" s="165">
        <f>S131*H131</f>
        <v>6.05625</v>
      </c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R131" s="166" t="s">
        <v>127</v>
      </c>
      <c r="AT131" s="166" t="s">
        <v>122</v>
      </c>
      <c r="AU131" s="166" t="s">
        <v>80</v>
      </c>
      <c r="AY131" s="20" t="s">
        <v>120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20" t="s">
        <v>78</v>
      </c>
      <c r="BK131" s="167">
        <f>ROUND(I131*H131,2)</f>
        <v>0</v>
      </c>
      <c r="BL131" s="20" t="s">
        <v>127</v>
      </c>
      <c r="BM131" s="166" t="s">
        <v>152</v>
      </c>
    </row>
    <row r="132" spans="1:47" s="2" customFormat="1" ht="19.5">
      <c r="A132" s="330"/>
      <c r="B132" s="30"/>
      <c r="C132" s="333"/>
      <c r="D132" s="168" t="s">
        <v>129</v>
      </c>
      <c r="E132" s="333"/>
      <c r="F132" s="169" t="s">
        <v>153</v>
      </c>
      <c r="G132" s="333"/>
      <c r="H132" s="333"/>
      <c r="I132" s="333"/>
      <c r="J132" s="333"/>
      <c r="K132" s="333"/>
      <c r="L132" s="32"/>
      <c r="M132" s="170"/>
      <c r="N132" s="171"/>
      <c r="O132" s="52"/>
      <c r="P132" s="52"/>
      <c r="Q132" s="52"/>
      <c r="R132" s="52"/>
      <c r="S132" s="52"/>
      <c r="T132" s="53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T132" s="20" t="s">
        <v>129</v>
      </c>
      <c r="AU132" s="20" t="s">
        <v>80</v>
      </c>
    </row>
    <row r="133" spans="2:51" s="13" customFormat="1" ht="12">
      <c r="B133" s="172"/>
      <c r="C133" s="173"/>
      <c r="D133" s="168" t="s">
        <v>131</v>
      </c>
      <c r="E133" s="174" t="s">
        <v>17</v>
      </c>
      <c r="F133" s="175" t="s">
        <v>597</v>
      </c>
      <c r="G133" s="173"/>
      <c r="H133" s="174" t="s">
        <v>17</v>
      </c>
      <c r="I133" s="173"/>
      <c r="J133" s="173"/>
      <c r="K133" s="173"/>
      <c r="L133" s="176"/>
      <c r="M133" s="177"/>
      <c r="N133" s="178"/>
      <c r="O133" s="178"/>
      <c r="P133" s="178"/>
      <c r="Q133" s="178"/>
      <c r="R133" s="178"/>
      <c r="S133" s="178"/>
      <c r="T133" s="179"/>
      <c r="AT133" s="180" t="s">
        <v>131</v>
      </c>
      <c r="AU133" s="180" t="s">
        <v>80</v>
      </c>
      <c r="AV133" s="13" t="s">
        <v>78</v>
      </c>
      <c r="AW133" s="13" t="s">
        <v>31</v>
      </c>
      <c r="AX133" s="13" t="s">
        <v>70</v>
      </c>
      <c r="AY133" s="180" t="s">
        <v>120</v>
      </c>
    </row>
    <row r="134" spans="2:51" s="14" customFormat="1" ht="12">
      <c r="B134" s="181"/>
      <c r="C134" s="182"/>
      <c r="D134" s="168" t="s">
        <v>131</v>
      </c>
      <c r="E134" s="183" t="s">
        <v>17</v>
      </c>
      <c r="F134" s="184" t="s">
        <v>596</v>
      </c>
      <c r="G134" s="182"/>
      <c r="H134" s="185">
        <f>SUM((0.1+0.2+0.45+5*0.2+0.15)*6.25*3)</f>
        <v>35.625</v>
      </c>
      <c r="I134" s="182"/>
      <c r="J134" s="182"/>
      <c r="K134" s="182"/>
      <c r="L134" s="186"/>
      <c r="M134" s="187"/>
      <c r="N134" s="188"/>
      <c r="O134" s="188"/>
      <c r="P134" s="188"/>
      <c r="Q134" s="188"/>
      <c r="R134" s="188"/>
      <c r="S134" s="188"/>
      <c r="T134" s="189"/>
      <c r="AT134" s="190" t="s">
        <v>131</v>
      </c>
      <c r="AU134" s="190" t="s">
        <v>80</v>
      </c>
      <c r="AV134" s="14" t="s">
        <v>80</v>
      </c>
      <c r="AW134" s="14" t="s">
        <v>31</v>
      </c>
      <c r="AX134" s="14" t="s">
        <v>70</v>
      </c>
      <c r="AY134" s="190" t="s">
        <v>120</v>
      </c>
    </row>
    <row r="135" spans="2:51" s="15" customFormat="1" ht="12">
      <c r="B135" s="191"/>
      <c r="C135" s="192"/>
      <c r="D135" s="168" t="s">
        <v>131</v>
      </c>
      <c r="E135" s="193" t="s">
        <v>17</v>
      </c>
      <c r="F135" s="194" t="s">
        <v>134</v>
      </c>
      <c r="G135" s="192"/>
      <c r="H135" s="195">
        <f>SUM(H134)</f>
        <v>35.625</v>
      </c>
      <c r="I135" s="192"/>
      <c r="J135" s="192"/>
      <c r="K135" s="192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131</v>
      </c>
      <c r="AU135" s="200" t="s">
        <v>80</v>
      </c>
      <c r="AV135" s="15" t="s">
        <v>127</v>
      </c>
      <c r="AW135" s="15" t="s">
        <v>31</v>
      </c>
      <c r="AX135" s="15" t="s">
        <v>78</v>
      </c>
      <c r="AY135" s="200" t="s">
        <v>120</v>
      </c>
    </row>
    <row r="136" spans="1:65" s="2" customFormat="1" ht="16.5" customHeight="1">
      <c r="A136" s="330"/>
      <c r="B136" s="30"/>
      <c r="C136" s="156" t="s">
        <v>127</v>
      </c>
      <c r="D136" s="156" t="s">
        <v>122</v>
      </c>
      <c r="E136" s="157" t="s">
        <v>155</v>
      </c>
      <c r="F136" s="158" t="s">
        <v>156</v>
      </c>
      <c r="G136" s="159" t="s">
        <v>125</v>
      </c>
      <c r="H136" s="160">
        <v>45</v>
      </c>
      <c r="I136" s="350"/>
      <c r="J136" s="161">
        <f>ROUND(I136*H136,2)</f>
        <v>0</v>
      </c>
      <c r="K136" s="158" t="s">
        <v>126</v>
      </c>
      <c r="L136" s="32"/>
      <c r="M136" s="162" t="s">
        <v>17</v>
      </c>
      <c r="N136" s="163" t="s">
        <v>41</v>
      </c>
      <c r="O136" s="164">
        <v>1.373</v>
      </c>
      <c r="P136" s="164">
        <f>O136*H136</f>
        <v>61.785</v>
      </c>
      <c r="Q136" s="164">
        <v>0</v>
      </c>
      <c r="R136" s="164">
        <f>Q136*H136</f>
        <v>0</v>
      </c>
      <c r="S136" s="164">
        <v>0.58</v>
      </c>
      <c r="T136" s="165">
        <f>S136*H136</f>
        <v>26.099999999999998</v>
      </c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R136" s="166" t="s">
        <v>127</v>
      </c>
      <c r="AT136" s="166" t="s">
        <v>122</v>
      </c>
      <c r="AU136" s="166" t="s">
        <v>80</v>
      </c>
      <c r="AY136" s="20" t="s">
        <v>120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20" t="s">
        <v>78</v>
      </c>
      <c r="BK136" s="167">
        <f>ROUND(I136*H136,2)</f>
        <v>0</v>
      </c>
      <c r="BL136" s="20" t="s">
        <v>127</v>
      </c>
      <c r="BM136" s="166" t="s">
        <v>157</v>
      </c>
    </row>
    <row r="137" spans="1:47" s="2" customFormat="1" ht="19.5">
      <c r="A137" s="330"/>
      <c r="B137" s="30"/>
      <c r="C137" s="333"/>
      <c r="D137" s="168" t="s">
        <v>129</v>
      </c>
      <c r="E137" s="333"/>
      <c r="F137" s="169" t="s">
        <v>158</v>
      </c>
      <c r="G137" s="333"/>
      <c r="H137" s="333"/>
      <c r="I137" s="333"/>
      <c r="J137" s="333"/>
      <c r="K137" s="333"/>
      <c r="L137" s="32"/>
      <c r="M137" s="170"/>
      <c r="N137" s="171"/>
      <c r="O137" s="52"/>
      <c r="P137" s="52"/>
      <c r="Q137" s="52"/>
      <c r="R137" s="52"/>
      <c r="S137" s="52"/>
      <c r="T137" s="53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T137" s="20" t="s">
        <v>129</v>
      </c>
      <c r="AU137" s="20" t="s">
        <v>80</v>
      </c>
    </row>
    <row r="138" spans="2:51" s="13" customFormat="1" ht="12">
      <c r="B138" s="172"/>
      <c r="C138" s="173"/>
      <c r="D138" s="168" t="s">
        <v>131</v>
      </c>
      <c r="E138" s="174" t="s">
        <v>17</v>
      </c>
      <c r="F138" s="175" t="s">
        <v>159</v>
      </c>
      <c r="G138" s="173"/>
      <c r="H138" s="174" t="s">
        <v>17</v>
      </c>
      <c r="I138" s="173"/>
      <c r="J138" s="173"/>
      <c r="K138" s="173"/>
      <c r="L138" s="176"/>
      <c r="M138" s="177"/>
      <c r="N138" s="178"/>
      <c r="O138" s="178"/>
      <c r="P138" s="178"/>
      <c r="Q138" s="178"/>
      <c r="R138" s="178"/>
      <c r="S138" s="178"/>
      <c r="T138" s="179"/>
      <c r="AT138" s="180" t="s">
        <v>131</v>
      </c>
      <c r="AU138" s="180" t="s">
        <v>80</v>
      </c>
      <c r="AV138" s="13" t="s">
        <v>78</v>
      </c>
      <c r="AW138" s="13" t="s">
        <v>31</v>
      </c>
      <c r="AX138" s="13" t="s">
        <v>70</v>
      </c>
      <c r="AY138" s="180" t="s">
        <v>120</v>
      </c>
    </row>
    <row r="139" spans="2:51" s="14" customFormat="1" ht="12">
      <c r="B139" s="181"/>
      <c r="C139" s="182"/>
      <c r="D139" s="168" t="s">
        <v>131</v>
      </c>
      <c r="E139" s="183" t="s">
        <v>17</v>
      </c>
      <c r="F139" s="184" t="s">
        <v>160</v>
      </c>
      <c r="G139" s="182"/>
      <c r="H139" s="185">
        <v>40</v>
      </c>
      <c r="I139" s="182"/>
      <c r="J139" s="182"/>
      <c r="K139" s="182"/>
      <c r="L139" s="186"/>
      <c r="M139" s="187"/>
      <c r="N139" s="188"/>
      <c r="O139" s="188"/>
      <c r="P139" s="188"/>
      <c r="Q139" s="188"/>
      <c r="R139" s="188"/>
      <c r="S139" s="188"/>
      <c r="T139" s="189"/>
      <c r="AT139" s="190" t="s">
        <v>131</v>
      </c>
      <c r="AU139" s="190" t="s">
        <v>80</v>
      </c>
      <c r="AV139" s="14" t="s">
        <v>80</v>
      </c>
      <c r="AW139" s="14" t="s">
        <v>31</v>
      </c>
      <c r="AX139" s="14" t="s">
        <v>70</v>
      </c>
      <c r="AY139" s="190" t="s">
        <v>120</v>
      </c>
    </row>
    <row r="140" spans="2:51" s="13" customFormat="1" ht="12">
      <c r="B140" s="172"/>
      <c r="C140" s="173"/>
      <c r="D140" s="168" t="s">
        <v>131</v>
      </c>
      <c r="E140" s="174" t="s">
        <v>17</v>
      </c>
      <c r="F140" s="175" t="s">
        <v>161</v>
      </c>
      <c r="G140" s="173"/>
      <c r="H140" s="174" t="s">
        <v>17</v>
      </c>
      <c r="I140" s="173"/>
      <c r="J140" s="173"/>
      <c r="K140" s="173"/>
      <c r="L140" s="176"/>
      <c r="M140" s="177"/>
      <c r="N140" s="178"/>
      <c r="O140" s="178"/>
      <c r="P140" s="178"/>
      <c r="Q140" s="178"/>
      <c r="R140" s="178"/>
      <c r="S140" s="178"/>
      <c r="T140" s="179"/>
      <c r="AT140" s="180" t="s">
        <v>131</v>
      </c>
      <c r="AU140" s="180" t="s">
        <v>80</v>
      </c>
      <c r="AV140" s="13" t="s">
        <v>78</v>
      </c>
      <c r="AW140" s="13" t="s">
        <v>31</v>
      </c>
      <c r="AX140" s="13" t="s">
        <v>70</v>
      </c>
      <c r="AY140" s="180" t="s">
        <v>120</v>
      </c>
    </row>
    <row r="141" spans="2:51" s="14" customFormat="1" ht="12">
      <c r="B141" s="181"/>
      <c r="C141" s="182"/>
      <c r="D141" s="168" t="s">
        <v>131</v>
      </c>
      <c r="E141" s="183" t="s">
        <v>17</v>
      </c>
      <c r="F141" s="184" t="s">
        <v>162</v>
      </c>
      <c r="G141" s="182"/>
      <c r="H141" s="185">
        <v>5</v>
      </c>
      <c r="I141" s="182"/>
      <c r="J141" s="182"/>
      <c r="K141" s="182"/>
      <c r="L141" s="186"/>
      <c r="M141" s="187"/>
      <c r="N141" s="188"/>
      <c r="O141" s="188"/>
      <c r="P141" s="188"/>
      <c r="Q141" s="188"/>
      <c r="R141" s="188"/>
      <c r="S141" s="188"/>
      <c r="T141" s="189"/>
      <c r="AT141" s="190" t="s">
        <v>131</v>
      </c>
      <c r="AU141" s="190" t="s">
        <v>80</v>
      </c>
      <c r="AV141" s="14" t="s">
        <v>80</v>
      </c>
      <c r="AW141" s="14" t="s">
        <v>31</v>
      </c>
      <c r="AX141" s="14" t="s">
        <v>70</v>
      </c>
      <c r="AY141" s="190" t="s">
        <v>120</v>
      </c>
    </row>
    <row r="142" spans="2:51" s="15" customFormat="1" ht="12">
      <c r="B142" s="191"/>
      <c r="C142" s="192"/>
      <c r="D142" s="168" t="s">
        <v>131</v>
      </c>
      <c r="E142" s="193" t="s">
        <v>17</v>
      </c>
      <c r="F142" s="194" t="s">
        <v>134</v>
      </c>
      <c r="G142" s="192"/>
      <c r="H142" s="195">
        <v>45</v>
      </c>
      <c r="I142" s="192"/>
      <c r="J142" s="192"/>
      <c r="K142" s="192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131</v>
      </c>
      <c r="AU142" s="200" t="s">
        <v>80</v>
      </c>
      <c r="AV142" s="15" t="s">
        <v>127</v>
      </c>
      <c r="AW142" s="15" t="s">
        <v>31</v>
      </c>
      <c r="AX142" s="15" t="s">
        <v>78</v>
      </c>
      <c r="AY142" s="200" t="s">
        <v>120</v>
      </c>
    </row>
    <row r="143" spans="1:65" s="2" customFormat="1" ht="16.5" customHeight="1">
      <c r="A143" s="330"/>
      <c r="B143" s="30"/>
      <c r="C143" s="156" t="s">
        <v>163</v>
      </c>
      <c r="D143" s="156" t="s">
        <v>122</v>
      </c>
      <c r="E143" s="157" t="s">
        <v>164</v>
      </c>
      <c r="F143" s="158" t="s">
        <v>165</v>
      </c>
      <c r="G143" s="159" t="s">
        <v>125</v>
      </c>
      <c r="H143" s="160">
        <v>56.25</v>
      </c>
      <c r="I143" s="350"/>
      <c r="J143" s="161">
        <f>ROUND(I143*H143,2)</f>
        <v>0</v>
      </c>
      <c r="K143" s="158" t="s">
        <v>126</v>
      </c>
      <c r="L143" s="32"/>
      <c r="M143" s="162" t="s">
        <v>17</v>
      </c>
      <c r="N143" s="163" t="s">
        <v>41</v>
      </c>
      <c r="O143" s="164">
        <v>1.765</v>
      </c>
      <c r="P143" s="164">
        <f>O143*H143</f>
        <v>99.28125</v>
      </c>
      <c r="Q143" s="164">
        <v>0</v>
      </c>
      <c r="R143" s="164">
        <f>Q143*H143</f>
        <v>0</v>
      </c>
      <c r="S143" s="164">
        <v>0.75</v>
      </c>
      <c r="T143" s="165">
        <f>S143*H143</f>
        <v>42.1875</v>
      </c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R143" s="166" t="s">
        <v>127</v>
      </c>
      <c r="AT143" s="166" t="s">
        <v>122</v>
      </c>
      <c r="AU143" s="166" t="s">
        <v>80</v>
      </c>
      <c r="AY143" s="20" t="s">
        <v>120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20" t="s">
        <v>78</v>
      </c>
      <c r="BK143" s="167">
        <f>ROUND(I143*H143,2)</f>
        <v>0</v>
      </c>
      <c r="BL143" s="20" t="s">
        <v>127</v>
      </c>
      <c r="BM143" s="166" t="s">
        <v>166</v>
      </c>
    </row>
    <row r="144" spans="1:47" s="2" customFormat="1" ht="19.5">
      <c r="A144" s="330"/>
      <c r="B144" s="30"/>
      <c r="C144" s="333"/>
      <c r="D144" s="168" t="s">
        <v>129</v>
      </c>
      <c r="E144" s="333"/>
      <c r="F144" s="169" t="s">
        <v>167</v>
      </c>
      <c r="G144" s="333"/>
      <c r="H144" s="333"/>
      <c r="I144" s="333"/>
      <c r="J144" s="333"/>
      <c r="K144" s="333"/>
      <c r="L144" s="32"/>
      <c r="M144" s="170"/>
      <c r="N144" s="171"/>
      <c r="O144" s="52"/>
      <c r="P144" s="52"/>
      <c r="Q144" s="52"/>
      <c r="R144" s="52"/>
      <c r="S144" s="52"/>
      <c r="T144" s="53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T144" s="20" t="s">
        <v>129</v>
      </c>
      <c r="AU144" s="20" t="s">
        <v>80</v>
      </c>
    </row>
    <row r="145" spans="2:51" s="13" customFormat="1" ht="12">
      <c r="B145" s="172"/>
      <c r="C145" s="173"/>
      <c r="D145" s="168" t="s">
        <v>131</v>
      </c>
      <c r="E145" s="174" t="s">
        <v>17</v>
      </c>
      <c r="F145" s="175" t="s">
        <v>168</v>
      </c>
      <c r="G145" s="173"/>
      <c r="H145" s="174" t="s">
        <v>17</v>
      </c>
      <c r="I145" s="173"/>
      <c r="J145" s="173"/>
      <c r="K145" s="173"/>
      <c r="L145" s="176"/>
      <c r="M145" s="177"/>
      <c r="N145" s="178"/>
      <c r="O145" s="178"/>
      <c r="P145" s="178"/>
      <c r="Q145" s="178"/>
      <c r="R145" s="178"/>
      <c r="S145" s="178"/>
      <c r="T145" s="179"/>
      <c r="AT145" s="180" t="s">
        <v>131</v>
      </c>
      <c r="AU145" s="180" t="s">
        <v>80</v>
      </c>
      <c r="AV145" s="13" t="s">
        <v>78</v>
      </c>
      <c r="AW145" s="13" t="s">
        <v>31</v>
      </c>
      <c r="AX145" s="13" t="s">
        <v>70</v>
      </c>
      <c r="AY145" s="180" t="s">
        <v>120</v>
      </c>
    </row>
    <row r="146" spans="2:51" s="14" customFormat="1" ht="12">
      <c r="B146" s="181"/>
      <c r="C146" s="182"/>
      <c r="D146" s="168" t="s">
        <v>131</v>
      </c>
      <c r="E146" s="183" t="s">
        <v>17</v>
      </c>
      <c r="F146" s="184" t="s">
        <v>169</v>
      </c>
      <c r="G146" s="182"/>
      <c r="H146" s="185">
        <v>56.25</v>
      </c>
      <c r="I146" s="182"/>
      <c r="J146" s="182"/>
      <c r="K146" s="182"/>
      <c r="L146" s="186"/>
      <c r="M146" s="187"/>
      <c r="N146" s="188"/>
      <c r="O146" s="188"/>
      <c r="P146" s="188"/>
      <c r="Q146" s="188"/>
      <c r="R146" s="188"/>
      <c r="S146" s="188"/>
      <c r="T146" s="189"/>
      <c r="AT146" s="190" t="s">
        <v>131</v>
      </c>
      <c r="AU146" s="190" t="s">
        <v>80</v>
      </c>
      <c r="AV146" s="14" t="s">
        <v>80</v>
      </c>
      <c r="AW146" s="14" t="s">
        <v>31</v>
      </c>
      <c r="AX146" s="14" t="s">
        <v>70</v>
      </c>
      <c r="AY146" s="190" t="s">
        <v>120</v>
      </c>
    </row>
    <row r="147" spans="2:51" s="15" customFormat="1" ht="12">
      <c r="B147" s="191"/>
      <c r="C147" s="192"/>
      <c r="D147" s="168" t="s">
        <v>131</v>
      </c>
      <c r="E147" s="193" t="s">
        <v>17</v>
      </c>
      <c r="F147" s="194" t="s">
        <v>134</v>
      </c>
      <c r="G147" s="192"/>
      <c r="H147" s="195">
        <v>56.25</v>
      </c>
      <c r="I147" s="192"/>
      <c r="J147" s="192"/>
      <c r="K147" s="192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131</v>
      </c>
      <c r="AU147" s="200" t="s">
        <v>80</v>
      </c>
      <c r="AV147" s="15" t="s">
        <v>127</v>
      </c>
      <c r="AW147" s="15" t="s">
        <v>31</v>
      </c>
      <c r="AX147" s="15" t="s">
        <v>78</v>
      </c>
      <c r="AY147" s="200" t="s">
        <v>120</v>
      </c>
    </row>
    <row r="148" spans="1:65" s="2" customFormat="1" ht="16.5" customHeight="1">
      <c r="A148" s="330"/>
      <c r="B148" s="30"/>
      <c r="C148" s="156" t="s">
        <v>170</v>
      </c>
      <c r="D148" s="156" t="s">
        <v>122</v>
      </c>
      <c r="E148" s="157" t="s">
        <v>171</v>
      </c>
      <c r="F148" s="158" t="s">
        <v>172</v>
      </c>
      <c r="G148" s="159" t="s">
        <v>125</v>
      </c>
      <c r="H148" s="160">
        <v>3.125</v>
      </c>
      <c r="I148" s="350"/>
      <c r="J148" s="161">
        <f>ROUND(I148*H148,2)</f>
        <v>0</v>
      </c>
      <c r="K148" s="158" t="s">
        <v>126</v>
      </c>
      <c r="L148" s="32"/>
      <c r="M148" s="162" t="s">
        <v>17</v>
      </c>
      <c r="N148" s="163" t="s">
        <v>41</v>
      </c>
      <c r="O148" s="164">
        <v>0.688</v>
      </c>
      <c r="P148" s="164">
        <f>O148*H148</f>
        <v>2.15</v>
      </c>
      <c r="Q148" s="164">
        <v>0</v>
      </c>
      <c r="R148" s="164">
        <f>Q148*H148</f>
        <v>0</v>
      </c>
      <c r="S148" s="164">
        <v>0.316</v>
      </c>
      <c r="T148" s="165">
        <f>S148*H148</f>
        <v>0.9875</v>
      </c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R148" s="166" t="s">
        <v>127</v>
      </c>
      <c r="AT148" s="166" t="s">
        <v>122</v>
      </c>
      <c r="AU148" s="166" t="s">
        <v>80</v>
      </c>
      <c r="AY148" s="20" t="s">
        <v>120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20" t="s">
        <v>78</v>
      </c>
      <c r="BK148" s="167">
        <f>ROUND(I148*H148,2)</f>
        <v>0</v>
      </c>
      <c r="BL148" s="20" t="s">
        <v>127</v>
      </c>
      <c r="BM148" s="166" t="s">
        <v>173</v>
      </c>
    </row>
    <row r="149" spans="1:47" s="2" customFormat="1" ht="19.5">
      <c r="A149" s="330"/>
      <c r="B149" s="30"/>
      <c r="C149" s="333"/>
      <c r="D149" s="168" t="s">
        <v>129</v>
      </c>
      <c r="E149" s="333"/>
      <c r="F149" s="169" t="s">
        <v>174</v>
      </c>
      <c r="G149" s="333"/>
      <c r="H149" s="333"/>
      <c r="I149" s="333"/>
      <c r="J149" s="333"/>
      <c r="K149" s="333"/>
      <c r="L149" s="32"/>
      <c r="M149" s="170"/>
      <c r="N149" s="171"/>
      <c r="O149" s="52"/>
      <c r="P149" s="52"/>
      <c r="Q149" s="52"/>
      <c r="R149" s="52"/>
      <c r="S149" s="52"/>
      <c r="T149" s="53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T149" s="20" t="s">
        <v>129</v>
      </c>
      <c r="AU149" s="20" t="s">
        <v>80</v>
      </c>
    </row>
    <row r="150" spans="2:51" s="14" customFormat="1" ht="12">
      <c r="B150" s="181"/>
      <c r="C150" s="182"/>
      <c r="D150" s="168" t="s">
        <v>131</v>
      </c>
      <c r="E150" s="183" t="s">
        <v>17</v>
      </c>
      <c r="F150" s="184" t="s">
        <v>175</v>
      </c>
      <c r="G150" s="182"/>
      <c r="H150" s="185">
        <v>3.125</v>
      </c>
      <c r="I150" s="182"/>
      <c r="J150" s="182"/>
      <c r="K150" s="182"/>
      <c r="L150" s="186"/>
      <c r="M150" s="187"/>
      <c r="N150" s="188"/>
      <c r="O150" s="188"/>
      <c r="P150" s="188"/>
      <c r="Q150" s="188"/>
      <c r="R150" s="188"/>
      <c r="S150" s="188"/>
      <c r="T150" s="189"/>
      <c r="AT150" s="190" t="s">
        <v>131</v>
      </c>
      <c r="AU150" s="190" t="s">
        <v>80</v>
      </c>
      <c r="AV150" s="14" t="s">
        <v>80</v>
      </c>
      <c r="AW150" s="14" t="s">
        <v>31</v>
      </c>
      <c r="AX150" s="14" t="s">
        <v>78</v>
      </c>
      <c r="AY150" s="190" t="s">
        <v>120</v>
      </c>
    </row>
    <row r="151" spans="1:65" s="2" customFormat="1" ht="16.5" customHeight="1">
      <c r="A151" s="330"/>
      <c r="B151" s="30"/>
      <c r="C151" s="156" t="s">
        <v>176</v>
      </c>
      <c r="D151" s="156" t="s">
        <v>122</v>
      </c>
      <c r="E151" s="157" t="s">
        <v>177</v>
      </c>
      <c r="F151" s="158" t="s">
        <v>178</v>
      </c>
      <c r="G151" s="159" t="s">
        <v>179</v>
      </c>
      <c r="H151" s="160">
        <f>SUM(H155)</f>
        <v>45</v>
      </c>
      <c r="I151" s="350"/>
      <c r="J151" s="161">
        <f>ROUND(I151*H151,2)</f>
        <v>0</v>
      </c>
      <c r="K151" s="158" t="s">
        <v>126</v>
      </c>
      <c r="L151" s="32"/>
      <c r="M151" s="162" t="s">
        <v>17</v>
      </c>
      <c r="N151" s="163" t="s">
        <v>41</v>
      </c>
      <c r="O151" s="164">
        <v>0.133</v>
      </c>
      <c r="P151" s="164">
        <f>O151*H151</f>
        <v>5.985</v>
      </c>
      <c r="Q151" s="164">
        <v>0</v>
      </c>
      <c r="R151" s="164">
        <f>Q151*H151</f>
        <v>0</v>
      </c>
      <c r="S151" s="164">
        <v>0.205</v>
      </c>
      <c r="T151" s="165">
        <f>S151*H151</f>
        <v>9.225</v>
      </c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R151" s="166" t="s">
        <v>127</v>
      </c>
      <c r="AT151" s="166" t="s">
        <v>122</v>
      </c>
      <c r="AU151" s="166" t="s">
        <v>80</v>
      </c>
      <c r="AY151" s="20" t="s">
        <v>120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20" t="s">
        <v>78</v>
      </c>
      <c r="BK151" s="167">
        <f>ROUND(I151*H151,2)</f>
        <v>0</v>
      </c>
      <c r="BL151" s="20" t="s">
        <v>127</v>
      </c>
      <c r="BM151" s="166" t="s">
        <v>180</v>
      </c>
    </row>
    <row r="152" spans="1:47" s="2" customFormat="1" ht="19.5">
      <c r="A152" s="330"/>
      <c r="B152" s="30"/>
      <c r="C152" s="333"/>
      <c r="D152" s="168" t="s">
        <v>129</v>
      </c>
      <c r="E152" s="333"/>
      <c r="F152" s="169" t="s">
        <v>181</v>
      </c>
      <c r="G152" s="333"/>
      <c r="H152" s="333"/>
      <c r="I152" s="333"/>
      <c r="J152" s="333"/>
      <c r="K152" s="333"/>
      <c r="L152" s="32"/>
      <c r="M152" s="170"/>
      <c r="N152" s="171"/>
      <c r="O152" s="52"/>
      <c r="P152" s="52"/>
      <c r="Q152" s="52"/>
      <c r="R152" s="52"/>
      <c r="S152" s="52"/>
      <c r="T152" s="53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T152" s="20" t="s">
        <v>129</v>
      </c>
      <c r="AU152" s="20" t="s">
        <v>80</v>
      </c>
    </row>
    <row r="153" spans="2:51" s="13" customFormat="1" ht="12">
      <c r="B153" s="172"/>
      <c r="C153" s="173"/>
      <c r="D153" s="168" t="s">
        <v>131</v>
      </c>
      <c r="E153" s="174" t="s">
        <v>17</v>
      </c>
      <c r="F153" s="175" t="s">
        <v>589</v>
      </c>
      <c r="G153" s="173"/>
      <c r="H153" s="174" t="s">
        <v>17</v>
      </c>
      <c r="I153" s="173"/>
      <c r="J153" s="173"/>
      <c r="K153" s="173"/>
      <c r="L153" s="176"/>
      <c r="M153" s="177"/>
      <c r="N153" s="178"/>
      <c r="O153" s="178"/>
      <c r="P153" s="178"/>
      <c r="Q153" s="178"/>
      <c r="R153" s="178"/>
      <c r="S153" s="178"/>
      <c r="T153" s="179"/>
      <c r="AT153" s="180" t="s">
        <v>131</v>
      </c>
      <c r="AU153" s="180" t="s">
        <v>80</v>
      </c>
      <c r="AV153" s="13" t="s">
        <v>78</v>
      </c>
      <c r="AW153" s="13" t="s">
        <v>31</v>
      </c>
      <c r="AX153" s="13" t="s">
        <v>70</v>
      </c>
      <c r="AY153" s="180" t="s">
        <v>120</v>
      </c>
    </row>
    <row r="154" spans="2:51" s="14" customFormat="1" ht="12">
      <c r="B154" s="181"/>
      <c r="C154" s="182"/>
      <c r="D154" s="168" t="s">
        <v>131</v>
      </c>
      <c r="E154" s="183" t="s">
        <v>17</v>
      </c>
      <c r="F154" s="184" t="s">
        <v>595</v>
      </c>
      <c r="G154" s="182"/>
      <c r="H154" s="185">
        <f>SUM(6*6.25*3*0.4)</f>
        <v>45</v>
      </c>
      <c r="I154" s="182"/>
      <c r="J154" s="182"/>
      <c r="K154" s="182"/>
      <c r="L154" s="186"/>
      <c r="M154" s="187"/>
      <c r="N154" s="188"/>
      <c r="O154" s="188"/>
      <c r="P154" s="188"/>
      <c r="Q154" s="188"/>
      <c r="R154" s="188"/>
      <c r="S154" s="188"/>
      <c r="T154" s="189"/>
      <c r="AT154" s="190" t="s">
        <v>131</v>
      </c>
      <c r="AU154" s="190" t="s">
        <v>80</v>
      </c>
      <c r="AV154" s="14" t="s">
        <v>80</v>
      </c>
      <c r="AW154" s="14" t="s">
        <v>31</v>
      </c>
      <c r="AX154" s="14" t="s">
        <v>70</v>
      </c>
      <c r="AY154" s="190" t="s">
        <v>120</v>
      </c>
    </row>
    <row r="155" spans="2:51" s="15" customFormat="1" ht="12">
      <c r="B155" s="191"/>
      <c r="C155" s="192"/>
      <c r="D155" s="168" t="s">
        <v>131</v>
      </c>
      <c r="E155" s="193" t="s">
        <v>17</v>
      </c>
      <c r="F155" s="194" t="s">
        <v>134</v>
      </c>
      <c r="G155" s="192"/>
      <c r="H155" s="195">
        <f>SUM(H154)</f>
        <v>45</v>
      </c>
      <c r="I155" s="192"/>
      <c r="J155" s="192"/>
      <c r="K155" s="192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131</v>
      </c>
      <c r="AU155" s="200" t="s">
        <v>80</v>
      </c>
      <c r="AV155" s="15" t="s">
        <v>127</v>
      </c>
      <c r="AW155" s="15" t="s">
        <v>31</v>
      </c>
      <c r="AX155" s="15" t="s">
        <v>78</v>
      </c>
      <c r="AY155" s="200" t="s">
        <v>120</v>
      </c>
    </row>
    <row r="156" spans="2:63" s="12" customFormat="1" ht="22.9" customHeight="1">
      <c r="B156" s="141"/>
      <c r="C156" s="142"/>
      <c r="D156" s="143" t="s">
        <v>69</v>
      </c>
      <c r="E156" s="154" t="s">
        <v>80</v>
      </c>
      <c r="F156" s="154" t="s">
        <v>182</v>
      </c>
      <c r="G156" s="142"/>
      <c r="H156" s="142"/>
      <c r="I156" s="142"/>
      <c r="J156" s="155">
        <f>BK156</f>
        <v>0</v>
      </c>
      <c r="K156" s="142"/>
      <c r="L156" s="146"/>
      <c r="M156" s="147"/>
      <c r="N156" s="148"/>
      <c r="O156" s="148"/>
      <c r="P156" s="149">
        <f>SUM(P157:P193)</f>
        <v>17.792577</v>
      </c>
      <c r="Q156" s="148"/>
      <c r="R156" s="149">
        <f>SUM(R157:R193)</f>
        <v>5.8720500741349</v>
      </c>
      <c r="S156" s="148"/>
      <c r="T156" s="150">
        <f>SUM(T157:T193)</f>
        <v>0</v>
      </c>
      <c r="AR156" s="151" t="s">
        <v>78</v>
      </c>
      <c r="AT156" s="152" t="s">
        <v>69</v>
      </c>
      <c r="AU156" s="152" t="s">
        <v>78</v>
      </c>
      <c r="AY156" s="151" t="s">
        <v>120</v>
      </c>
      <c r="BK156" s="153">
        <f>SUM(BK157:BK193)</f>
        <v>0</v>
      </c>
    </row>
    <row r="157" spans="1:65" s="2" customFormat="1" ht="16.5" customHeight="1">
      <c r="A157" s="330"/>
      <c r="B157" s="30"/>
      <c r="C157" s="156" t="s">
        <v>183</v>
      </c>
      <c r="D157" s="156" t="s">
        <v>122</v>
      </c>
      <c r="E157" s="157" t="s">
        <v>184</v>
      </c>
      <c r="F157" s="158" t="s">
        <v>185</v>
      </c>
      <c r="G157" s="159" t="s">
        <v>186</v>
      </c>
      <c r="H157" s="160">
        <v>0.625</v>
      </c>
      <c r="I157" s="350"/>
      <c r="J157" s="161">
        <f>ROUND(I157*H157,2)</f>
        <v>0</v>
      </c>
      <c r="K157" s="158" t="s">
        <v>126</v>
      </c>
      <c r="L157" s="32"/>
      <c r="M157" s="162" t="s">
        <v>17</v>
      </c>
      <c r="N157" s="163" t="s">
        <v>41</v>
      </c>
      <c r="O157" s="164">
        <v>0.92</v>
      </c>
      <c r="P157" s="164">
        <f>O157*H157</f>
        <v>0.5750000000000001</v>
      </c>
      <c r="Q157" s="164">
        <v>1.63</v>
      </c>
      <c r="R157" s="164">
        <f>Q157*H157</f>
        <v>1.0187499999999998</v>
      </c>
      <c r="S157" s="164">
        <v>0</v>
      </c>
      <c r="T157" s="165">
        <f>S157*H157</f>
        <v>0</v>
      </c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R157" s="166" t="s">
        <v>127</v>
      </c>
      <c r="AT157" s="166" t="s">
        <v>122</v>
      </c>
      <c r="AU157" s="166" t="s">
        <v>80</v>
      </c>
      <c r="AY157" s="20" t="s">
        <v>120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20" t="s">
        <v>78</v>
      </c>
      <c r="BK157" s="167">
        <f>ROUND(I157*H157,2)</f>
        <v>0</v>
      </c>
      <c r="BL157" s="20" t="s">
        <v>127</v>
      </c>
      <c r="BM157" s="166" t="s">
        <v>187</v>
      </c>
    </row>
    <row r="158" spans="1:47" s="2" customFormat="1" ht="19.5">
      <c r="A158" s="330"/>
      <c r="B158" s="30"/>
      <c r="C158" s="333"/>
      <c r="D158" s="168" t="s">
        <v>129</v>
      </c>
      <c r="E158" s="333"/>
      <c r="F158" s="169" t="s">
        <v>188</v>
      </c>
      <c r="G158" s="333"/>
      <c r="H158" s="333"/>
      <c r="I158" s="333"/>
      <c r="J158" s="333"/>
      <c r="K158" s="333"/>
      <c r="L158" s="32"/>
      <c r="M158" s="170"/>
      <c r="N158" s="171"/>
      <c r="O158" s="52"/>
      <c r="P158" s="52"/>
      <c r="Q158" s="52"/>
      <c r="R158" s="52"/>
      <c r="S158" s="52"/>
      <c r="T158" s="53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T158" s="20" t="s">
        <v>129</v>
      </c>
      <c r="AU158" s="20" t="s">
        <v>80</v>
      </c>
    </row>
    <row r="159" spans="2:51" s="13" customFormat="1" ht="12">
      <c r="B159" s="172"/>
      <c r="C159" s="173"/>
      <c r="D159" s="168" t="s">
        <v>131</v>
      </c>
      <c r="E159" s="174" t="s">
        <v>17</v>
      </c>
      <c r="F159" s="175" t="s">
        <v>168</v>
      </c>
      <c r="G159" s="173"/>
      <c r="H159" s="174" t="s">
        <v>17</v>
      </c>
      <c r="I159" s="173"/>
      <c r="J159" s="173"/>
      <c r="K159" s="173"/>
      <c r="L159" s="176"/>
      <c r="M159" s="177"/>
      <c r="N159" s="178"/>
      <c r="O159" s="178"/>
      <c r="P159" s="178"/>
      <c r="Q159" s="178"/>
      <c r="R159" s="178"/>
      <c r="S159" s="178"/>
      <c r="T159" s="179"/>
      <c r="AT159" s="180" t="s">
        <v>131</v>
      </c>
      <c r="AU159" s="180" t="s">
        <v>80</v>
      </c>
      <c r="AV159" s="13" t="s">
        <v>78</v>
      </c>
      <c r="AW159" s="13" t="s">
        <v>31</v>
      </c>
      <c r="AX159" s="13" t="s">
        <v>70</v>
      </c>
      <c r="AY159" s="180" t="s">
        <v>120</v>
      </c>
    </row>
    <row r="160" spans="2:51" s="14" customFormat="1" ht="12">
      <c r="B160" s="181"/>
      <c r="C160" s="182"/>
      <c r="D160" s="168" t="s">
        <v>131</v>
      </c>
      <c r="E160" s="183" t="s">
        <v>17</v>
      </c>
      <c r="F160" s="184" t="s">
        <v>189</v>
      </c>
      <c r="G160" s="182"/>
      <c r="H160" s="185">
        <v>0.625</v>
      </c>
      <c r="I160" s="182"/>
      <c r="J160" s="182"/>
      <c r="K160" s="182"/>
      <c r="L160" s="186"/>
      <c r="M160" s="187"/>
      <c r="N160" s="188"/>
      <c r="O160" s="188"/>
      <c r="P160" s="188"/>
      <c r="Q160" s="188"/>
      <c r="R160" s="188"/>
      <c r="S160" s="188"/>
      <c r="T160" s="189"/>
      <c r="AT160" s="190" t="s">
        <v>131</v>
      </c>
      <c r="AU160" s="190" t="s">
        <v>80</v>
      </c>
      <c r="AV160" s="14" t="s">
        <v>80</v>
      </c>
      <c r="AW160" s="14" t="s">
        <v>31</v>
      </c>
      <c r="AX160" s="14" t="s">
        <v>70</v>
      </c>
      <c r="AY160" s="190" t="s">
        <v>120</v>
      </c>
    </row>
    <row r="161" spans="2:51" s="15" customFormat="1" ht="12">
      <c r="B161" s="191"/>
      <c r="C161" s="192"/>
      <c r="D161" s="168" t="s">
        <v>131</v>
      </c>
      <c r="E161" s="193" t="s">
        <v>17</v>
      </c>
      <c r="F161" s="194" t="s">
        <v>134</v>
      </c>
      <c r="G161" s="192"/>
      <c r="H161" s="195">
        <v>0.625</v>
      </c>
      <c r="I161" s="192"/>
      <c r="J161" s="192"/>
      <c r="K161" s="192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131</v>
      </c>
      <c r="AU161" s="200" t="s">
        <v>80</v>
      </c>
      <c r="AV161" s="15" t="s">
        <v>127</v>
      </c>
      <c r="AW161" s="15" t="s">
        <v>31</v>
      </c>
      <c r="AX161" s="15" t="s">
        <v>78</v>
      </c>
      <c r="AY161" s="200" t="s">
        <v>120</v>
      </c>
    </row>
    <row r="162" spans="1:65" s="2" customFormat="1" ht="16.5" customHeight="1">
      <c r="A162" s="330"/>
      <c r="B162" s="30"/>
      <c r="C162" s="156" t="s">
        <v>190</v>
      </c>
      <c r="D162" s="156" t="s">
        <v>122</v>
      </c>
      <c r="E162" s="157" t="s">
        <v>191</v>
      </c>
      <c r="F162" s="158" t="s">
        <v>192</v>
      </c>
      <c r="G162" s="159" t="s">
        <v>125</v>
      </c>
      <c r="H162" s="160">
        <v>18.75</v>
      </c>
      <c r="I162" s="350"/>
      <c r="J162" s="161">
        <f>ROUND(I162*H162,2)</f>
        <v>0</v>
      </c>
      <c r="K162" s="158" t="s">
        <v>126</v>
      </c>
      <c r="L162" s="32"/>
      <c r="M162" s="162" t="s">
        <v>17</v>
      </c>
      <c r="N162" s="163" t="s">
        <v>41</v>
      </c>
      <c r="O162" s="164">
        <v>0.075</v>
      </c>
      <c r="P162" s="164">
        <f>O162*H162</f>
        <v>1.40625</v>
      </c>
      <c r="Q162" s="164">
        <v>0.00016694</v>
      </c>
      <c r="R162" s="164">
        <f>Q162*H162</f>
        <v>0.003130125</v>
      </c>
      <c r="S162" s="164">
        <v>0</v>
      </c>
      <c r="T162" s="165">
        <f>S162*H162</f>
        <v>0</v>
      </c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R162" s="166" t="s">
        <v>127</v>
      </c>
      <c r="AT162" s="166" t="s">
        <v>122</v>
      </c>
      <c r="AU162" s="166" t="s">
        <v>80</v>
      </c>
      <c r="AY162" s="20" t="s">
        <v>120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20" t="s">
        <v>78</v>
      </c>
      <c r="BK162" s="167">
        <f>ROUND(I162*H162,2)</f>
        <v>0</v>
      </c>
      <c r="BL162" s="20" t="s">
        <v>127</v>
      </c>
      <c r="BM162" s="166" t="s">
        <v>193</v>
      </c>
    </row>
    <row r="163" spans="1:47" s="2" customFormat="1" ht="12">
      <c r="A163" s="330"/>
      <c r="B163" s="30"/>
      <c r="C163" s="333"/>
      <c r="D163" s="168" t="s">
        <v>129</v>
      </c>
      <c r="E163" s="333"/>
      <c r="F163" s="169" t="s">
        <v>194</v>
      </c>
      <c r="G163" s="333"/>
      <c r="H163" s="333"/>
      <c r="I163" s="333"/>
      <c r="J163" s="333"/>
      <c r="K163" s="333"/>
      <c r="L163" s="32"/>
      <c r="M163" s="170"/>
      <c r="N163" s="171"/>
      <c r="O163" s="52"/>
      <c r="P163" s="52"/>
      <c r="Q163" s="52"/>
      <c r="R163" s="52"/>
      <c r="S163" s="52"/>
      <c r="T163" s="53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T163" s="20" t="s">
        <v>129</v>
      </c>
      <c r="AU163" s="20" t="s">
        <v>80</v>
      </c>
    </row>
    <row r="164" spans="2:51" s="13" customFormat="1" ht="12">
      <c r="B164" s="172"/>
      <c r="C164" s="173"/>
      <c r="D164" s="168" t="s">
        <v>131</v>
      </c>
      <c r="E164" s="174" t="s">
        <v>17</v>
      </c>
      <c r="F164" s="175" t="s">
        <v>168</v>
      </c>
      <c r="G164" s="173"/>
      <c r="H164" s="174" t="s">
        <v>17</v>
      </c>
      <c r="I164" s="173"/>
      <c r="J164" s="173"/>
      <c r="K164" s="173"/>
      <c r="L164" s="176"/>
      <c r="M164" s="177"/>
      <c r="N164" s="178"/>
      <c r="O164" s="178"/>
      <c r="P164" s="178"/>
      <c r="Q164" s="178"/>
      <c r="R164" s="178"/>
      <c r="S164" s="178"/>
      <c r="T164" s="179"/>
      <c r="AT164" s="180" t="s">
        <v>131</v>
      </c>
      <c r="AU164" s="180" t="s">
        <v>80</v>
      </c>
      <c r="AV164" s="13" t="s">
        <v>78</v>
      </c>
      <c r="AW164" s="13" t="s">
        <v>31</v>
      </c>
      <c r="AX164" s="13" t="s">
        <v>70</v>
      </c>
      <c r="AY164" s="180" t="s">
        <v>120</v>
      </c>
    </row>
    <row r="165" spans="2:51" s="14" customFormat="1" ht="12">
      <c r="B165" s="181"/>
      <c r="C165" s="182"/>
      <c r="D165" s="168" t="s">
        <v>131</v>
      </c>
      <c r="E165" s="183" t="s">
        <v>17</v>
      </c>
      <c r="F165" s="184" t="s">
        <v>195</v>
      </c>
      <c r="G165" s="182"/>
      <c r="H165" s="185">
        <v>18.75</v>
      </c>
      <c r="I165" s="182"/>
      <c r="J165" s="182"/>
      <c r="K165" s="182"/>
      <c r="L165" s="186"/>
      <c r="M165" s="187"/>
      <c r="N165" s="188"/>
      <c r="O165" s="188"/>
      <c r="P165" s="188"/>
      <c r="Q165" s="188"/>
      <c r="R165" s="188"/>
      <c r="S165" s="188"/>
      <c r="T165" s="189"/>
      <c r="AT165" s="190" t="s">
        <v>131</v>
      </c>
      <c r="AU165" s="190" t="s">
        <v>80</v>
      </c>
      <c r="AV165" s="14" t="s">
        <v>80</v>
      </c>
      <c r="AW165" s="14" t="s">
        <v>31</v>
      </c>
      <c r="AX165" s="14" t="s">
        <v>70</v>
      </c>
      <c r="AY165" s="190" t="s">
        <v>120</v>
      </c>
    </row>
    <row r="166" spans="2:51" s="15" customFormat="1" ht="12">
      <c r="B166" s="191"/>
      <c r="C166" s="192"/>
      <c r="D166" s="168" t="s">
        <v>131</v>
      </c>
      <c r="E166" s="193" t="s">
        <v>17</v>
      </c>
      <c r="F166" s="194" t="s">
        <v>134</v>
      </c>
      <c r="G166" s="192"/>
      <c r="H166" s="195">
        <v>18.75</v>
      </c>
      <c r="I166" s="192"/>
      <c r="J166" s="192"/>
      <c r="K166" s="192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131</v>
      </c>
      <c r="AU166" s="200" t="s">
        <v>80</v>
      </c>
      <c r="AV166" s="15" t="s">
        <v>127</v>
      </c>
      <c r="AW166" s="15" t="s">
        <v>31</v>
      </c>
      <c r="AX166" s="15" t="s">
        <v>78</v>
      </c>
      <c r="AY166" s="200" t="s">
        <v>120</v>
      </c>
    </row>
    <row r="167" spans="1:65" s="2" customFormat="1" ht="16.5" customHeight="1">
      <c r="A167" s="330"/>
      <c r="B167" s="30"/>
      <c r="C167" s="201" t="s">
        <v>196</v>
      </c>
      <c r="D167" s="201" t="s">
        <v>197</v>
      </c>
      <c r="E167" s="202" t="s">
        <v>198</v>
      </c>
      <c r="F167" s="203" t="s">
        <v>199</v>
      </c>
      <c r="G167" s="204" t="s">
        <v>125</v>
      </c>
      <c r="H167" s="205">
        <v>20.625</v>
      </c>
      <c r="I167" s="351"/>
      <c r="J167" s="206">
        <f>ROUND(I167*H167,2)</f>
        <v>0</v>
      </c>
      <c r="K167" s="203" t="s">
        <v>126</v>
      </c>
      <c r="L167" s="207"/>
      <c r="M167" s="208" t="s">
        <v>17</v>
      </c>
      <c r="N167" s="209" t="s">
        <v>41</v>
      </c>
      <c r="O167" s="164">
        <v>0</v>
      </c>
      <c r="P167" s="164">
        <f>O167*H167</f>
        <v>0</v>
      </c>
      <c r="Q167" s="164">
        <v>0.0005</v>
      </c>
      <c r="R167" s="164">
        <f>Q167*H167</f>
        <v>0.0103125</v>
      </c>
      <c r="S167" s="164">
        <v>0</v>
      </c>
      <c r="T167" s="165">
        <f>S167*H167</f>
        <v>0</v>
      </c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R167" s="166" t="s">
        <v>183</v>
      </c>
      <c r="AT167" s="166" t="s">
        <v>197</v>
      </c>
      <c r="AU167" s="166" t="s">
        <v>80</v>
      </c>
      <c r="AY167" s="20" t="s">
        <v>120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20" t="s">
        <v>78</v>
      </c>
      <c r="BK167" s="167">
        <f>ROUND(I167*H167,2)</f>
        <v>0</v>
      </c>
      <c r="BL167" s="20" t="s">
        <v>127</v>
      </c>
      <c r="BM167" s="166" t="s">
        <v>200</v>
      </c>
    </row>
    <row r="168" spans="1:47" s="2" customFormat="1" ht="12">
      <c r="A168" s="330"/>
      <c r="B168" s="30"/>
      <c r="C168" s="333"/>
      <c r="D168" s="168" t="s">
        <v>129</v>
      </c>
      <c r="E168" s="333"/>
      <c r="F168" s="169" t="s">
        <v>199</v>
      </c>
      <c r="G168" s="333"/>
      <c r="H168" s="333"/>
      <c r="I168" s="333"/>
      <c r="J168" s="333"/>
      <c r="K168" s="333"/>
      <c r="L168" s="32"/>
      <c r="M168" s="170"/>
      <c r="N168" s="171"/>
      <c r="O168" s="52"/>
      <c r="P168" s="52"/>
      <c r="Q168" s="52"/>
      <c r="R168" s="52"/>
      <c r="S168" s="52"/>
      <c r="T168" s="53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T168" s="20" t="s">
        <v>129</v>
      </c>
      <c r="AU168" s="20" t="s">
        <v>80</v>
      </c>
    </row>
    <row r="169" spans="2:51" s="13" customFormat="1" ht="12">
      <c r="B169" s="172"/>
      <c r="C169" s="173"/>
      <c r="D169" s="168" t="s">
        <v>131</v>
      </c>
      <c r="E169" s="174" t="s">
        <v>17</v>
      </c>
      <c r="F169" s="175" t="s">
        <v>168</v>
      </c>
      <c r="G169" s="173"/>
      <c r="H169" s="174" t="s">
        <v>17</v>
      </c>
      <c r="I169" s="173"/>
      <c r="J169" s="173"/>
      <c r="K169" s="173"/>
      <c r="L169" s="176"/>
      <c r="M169" s="177"/>
      <c r="N169" s="178"/>
      <c r="O169" s="178"/>
      <c r="P169" s="178"/>
      <c r="Q169" s="178"/>
      <c r="R169" s="178"/>
      <c r="S169" s="178"/>
      <c r="T169" s="179"/>
      <c r="AT169" s="180" t="s">
        <v>131</v>
      </c>
      <c r="AU169" s="180" t="s">
        <v>80</v>
      </c>
      <c r="AV169" s="13" t="s">
        <v>78</v>
      </c>
      <c r="AW169" s="13" t="s">
        <v>31</v>
      </c>
      <c r="AX169" s="13" t="s">
        <v>70</v>
      </c>
      <c r="AY169" s="180" t="s">
        <v>120</v>
      </c>
    </row>
    <row r="170" spans="2:51" s="14" customFormat="1" ht="12">
      <c r="B170" s="181"/>
      <c r="C170" s="182"/>
      <c r="D170" s="168" t="s">
        <v>131</v>
      </c>
      <c r="E170" s="183" t="s">
        <v>17</v>
      </c>
      <c r="F170" s="184" t="s">
        <v>195</v>
      </c>
      <c r="G170" s="182"/>
      <c r="H170" s="185">
        <v>18.75</v>
      </c>
      <c r="I170" s="182"/>
      <c r="J170" s="182"/>
      <c r="K170" s="182"/>
      <c r="L170" s="186"/>
      <c r="M170" s="187"/>
      <c r="N170" s="188"/>
      <c r="O170" s="188"/>
      <c r="P170" s="188"/>
      <c r="Q170" s="188"/>
      <c r="R170" s="188"/>
      <c r="S170" s="188"/>
      <c r="T170" s="189"/>
      <c r="AT170" s="190" t="s">
        <v>131</v>
      </c>
      <c r="AU170" s="190" t="s">
        <v>80</v>
      </c>
      <c r="AV170" s="14" t="s">
        <v>80</v>
      </c>
      <c r="AW170" s="14" t="s">
        <v>31</v>
      </c>
      <c r="AX170" s="14" t="s">
        <v>70</v>
      </c>
      <c r="AY170" s="190" t="s">
        <v>120</v>
      </c>
    </row>
    <row r="171" spans="2:51" s="15" customFormat="1" ht="12">
      <c r="B171" s="191"/>
      <c r="C171" s="192"/>
      <c r="D171" s="168" t="s">
        <v>131</v>
      </c>
      <c r="E171" s="193" t="s">
        <v>17</v>
      </c>
      <c r="F171" s="194" t="s">
        <v>134</v>
      </c>
      <c r="G171" s="192"/>
      <c r="H171" s="195">
        <v>18.75</v>
      </c>
      <c r="I171" s="192"/>
      <c r="J171" s="192"/>
      <c r="K171" s="192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131</v>
      </c>
      <c r="AU171" s="200" t="s">
        <v>80</v>
      </c>
      <c r="AV171" s="15" t="s">
        <v>127</v>
      </c>
      <c r="AW171" s="15" t="s">
        <v>31</v>
      </c>
      <c r="AX171" s="15" t="s">
        <v>78</v>
      </c>
      <c r="AY171" s="200" t="s">
        <v>120</v>
      </c>
    </row>
    <row r="172" spans="2:51" s="14" customFormat="1" ht="12">
      <c r="B172" s="181"/>
      <c r="C172" s="182"/>
      <c r="D172" s="168" t="s">
        <v>131</v>
      </c>
      <c r="E172" s="182"/>
      <c r="F172" s="184" t="s">
        <v>201</v>
      </c>
      <c r="G172" s="182"/>
      <c r="H172" s="185">
        <v>20.625</v>
      </c>
      <c r="I172" s="182"/>
      <c r="J172" s="182"/>
      <c r="K172" s="182"/>
      <c r="L172" s="186"/>
      <c r="M172" s="187"/>
      <c r="N172" s="188"/>
      <c r="O172" s="188"/>
      <c r="P172" s="188"/>
      <c r="Q172" s="188"/>
      <c r="R172" s="188"/>
      <c r="S172" s="188"/>
      <c r="T172" s="189"/>
      <c r="AT172" s="190" t="s">
        <v>131</v>
      </c>
      <c r="AU172" s="190" t="s">
        <v>80</v>
      </c>
      <c r="AV172" s="14" t="s">
        <v>80</v>
      </c>
      <c r="AW172" s="14" t="s">
        <v>4</v>
      </c>
      <c r="AX172" s="14" t="s">
        <v>78</v>
      </c>
      <c r="AY172" s="190" t="s">
        <v>120</v>
      </c>
    </row>
    <row r="173" spans="1:65" s="2" customFormat="1" ht="24">
      <c r="A173" s="330"/>
      <c r="B173" s="30"/>
      <c r="C173" s="156" t="s">
        <v>202</v>
      </c>
      <c r="D173" s="156" t="s">
        <v>122</v>
      </c>
      <c r="E173" s="157" t="s">
        <v>203</v>
      </c>
      <c r="F173" s="158" t="s">
        <v>204</v>
      </c>
      <c r="G173" s="159" t="s">
        <v>179</v>
      </c>
      <c r="H173" s="160">
        <v>21.5</v>
      </c>
      <c r="I173" s="350"/>
      <c r="J173" s="161">
        <f>ROUND(I173*H173,2)</f>
        <v>0</v>
      </c>
      <c r="K173" s="158" t="s">
        <v>126</v>
      </c>
      <c r="L173" s="32"/>
      <c r="M173" s="162" t="s">
        <v>17</v>
      </c>
      <c r="N173" s="163" t="s">
        <v>41</v>
      </c>
      <c r="O173" s="164">
        <v>0.39</v>
      </c>
      <c r="P173" s="164">
        <f>O173*H173</f>
        <v>8.385</v>
      </c>
      <c r="Q173" s="164">
        <v>0.2043978</v>
      </c>
      <c r="R173" s="164">
        <f>Q173*H173</f>
        <v>4.3945527</v>
      </c>
      <c r="S173" s="164">
        <v>0</v>
      </c>
      <c r="T173" s="165">
        <f>S173*H173</f>
        <v>0</v>
      </c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R173" s="166" t="s">
        <v>127</v>
      </c>
      <c r="AT173" s="166" t="s">
        <v>122</v>
      </c>
      <c r="AU173" s="166" t="s">
        <v>80</v>
      </c>
      <c r="AY173" s="20" t="s">
        <v>120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20" t="s">
        <v>78</v>
      </c>
      <c r="BK173" s="167">
        <f>ROUND(I173*H173,2)</f>
        <v>0</v>
      </c>
      <c r="BL173" s="20" t="s">
        <v>127</v>
      </c>
      <c r="BM173" s="166" t="s">
        <v>205</v>
      </c>
    </row>
    <row r="174" spans="1:47" s="2" customFormat="1" ht="19.5">
      <c r="A174" s="330"/>
      <c r="B174" s="30"/>
      <c r="C174" s="333"/>
      <c r="D174" s="168" t="s">
        <v>129</v>
      </c>
      <c r="E174" s="333"/>
      <c r="F174" s="169" t="s">
        <v>206</v>
      </c>
      <c r="G174" s="333"/>
      <c r="H174" s="333"/>
      <c r="I174" s="333"/>
      <c r="J174" s="333"/>
      <c r="K174" s="333"/>
      <c r="L174" s="32"/>
      <c r="M174" s="170"/>
      <c r="N174" s="171"/>
      <c r="O174" s="52"/>
      <c r="P174" s="52"/>
      <c r="Q174" s="52"/>
      <c r="R174" s="52"/>
      <c r="S174" s="52"/>
      <c r="T174" s="53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T174" s="20" t="s">
        <v>129</v>
      </c>
      <c r="AU174" s="20" t="s">
        <v>80</v>
      </c>
    </row>
    <row r="175" spans="2:51" s="13" customFormat="1" ht="12">
      <c r="B175" s="172"/>
      <c r="C175" s="173"/>
      <c r="D175" s="168" t="s">
        <v>131</v>
      </c>
      <c r="E175" s="174" t="s">
        <v>17</v>
      </c>
      <c r="F175" s="175" t="s">
        <v>168</v>
      </c>
      <c r="G175" s="173"/>
      <c r="H175" s="174" t="s">
        <v>17</v>
      </c>
      <c r="I175" s="173"/>
      <c r="J175" s="173"/>
      <c r="K175" s="173"/>
      <c r="L175" s="176"/>
      <c r="M175" s="177"/>
      <c r="N175" s="178"/>
      <c r="O175" s="178"/>
      <c r="P175" s="178"/>
      <c r="Q175" s="178"/>
      <c r="R175" s="178"/>
      <c r="S175" s="178"/>
      <c r="T175" s="179"/>
      <c r="AT175" s="180" t="s">
        <v>131</v>
      </c>
      <c r="AU175" s="180" t="s">
        <v>80</v>
      </c>
      <c r="AV175" s="13" t="s">
        <v>78</v>
      </c>
      <c r="AW175" s="13" t="s">
        <v>31</v>
      </c>
      <c r="AX175" s="13" t="s">
        <v>70</v>
      </c>
      <c r="AY175" s="180" t="s">
        <v>120</v>
      </c>
    </row>
    <row r="176" spans="2:51" s="14" customFormat="1" ht="12">
      <c r="B176" s="181"/>
      <c r="C176" s="182"/>
      <c r="D176" s="168" t="s">
        <v>131</v>
      </c>
      <c r="E176" s="183" t="s">
        <v>17</v>
      </c>
      <c r="F176" s="184" t="s">
        <v>207</v>
      </c>
      <c r="G176" s="182"/>
      <c r="H176" s="185">
        <v>21.5</v>
      </c>
      <c r="I176" s="182"/>
      <c r="J176" s="182"/>
      <c r="K176" s="182"/>
      <c r="L176" s="186"/>
      <c r="M176" s="187"/>
      <c r="N176" s="188"/>
      <c r="O176" s="188"/>
      <c r="P176" s="188"/>
      <c r="Q176" s="188"/>
      <c r="R176" s="188"/>
      <c r="S176" s="188"/>
      <c r="T176" s="189"/>
      <c r="AT176" s="190" t="s">
        <v>131</v>
      </c>
      <c r="AU176" s="190" t="s">
        <v>80</v>
      </c>
      <c r="AV176" s="14" t="s">
        <v>80</v>
      </c>
      <c r="AW176" s="14" t="s">
        <v>31</v>
      </c>
      <c r="AX176" s="14" t="s">
        <v>70</v>
      </c>
      <c r="AY176" s="190" t="s">
        <v>120</v>
      </c>
    </row>
    <row r="177" spans="2:51" s="15" customFormat="1" ht="12">
      <c r="B177" s="191"/>
      <c r="C177" s="192"/>
      <c r="D177" s="168" t="s">
        <v>131</v>
      </c>
      <c r="E177" s="193" t="s">
        <v>17</v>
      </c>
      <c r="F177" s="194" t="s">
        <v>134</v>
      </c>
      <c r="G177" s="192"/>
      <c r="H177" s="195">
        <v>21.5</v>
      </c>
      <c r="I177" s="192"/>
      <c r="J177" s="192"/>
      <c r="K177" s="192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131</v>
      </c>
      <c r="AU177" s="200" t="s">
        <v>80</v>
      </c>
      <c r="AV177" s="15" t="s">
        <v>127</v>
      </c>
      <c r="AW177" s="15" t="s">
        <v>31</v>
      </c>
      <c r="AX177" s="15" t="s">
        <v>78</v>
      </c>
      <c r="AY177" s="200" t="s">
        <v>120</v>
      </c>
    </row>
    <row r="178" spans="1:65" s="2" customFormat="1" ht="16.5" customHeight="1">
      <c r="A178" s="330"/>
      <c r="B178" s="30"/>
      <c r="C178" s="156" t="s">
        <v>208</v>
      </c>
      <c r="D178" s="156" t="s">
        <v>122</v>
      </c>
      <c r="E178" s="157" t="s">
        <v>209</v>
      </c>
      <c r="F178" s="158" t="s">
        <v>210</v>
      </c>
      <c r="G178" s="159" t="s">
        <v>179</v>
      </c>
      <c r="H178" s="160">
        <v>21.5</v>
      </c>
      <c r="I178" s="350"/>
      <c r="J178" s="161">
        <f>ROUND(I178*H178,2)</f>
        <v>0</v>
      </c>
      <c r="K178" s="158" t="s">
        <v>126</v>
      </c>
      <c r="L178" s="32"/>
      <c r="M178" s="162" t="s">
        <v>17</v>
      </c>
      <c r="N178" s="163" t="s">
        <v>41</v>
      </c>
      <c r="O178" s="164">
        <v>0.05</v>
      </c>
      <c r="P178" s="164">
        <f>O178*H178</f>
        <v>1.075</v>
      </c>
      <c r="Q178" s="164">
        <v>9.9E-05</v>
      </c>
      <c r="R178" s="164">
        <f>Q178*H178</f>
        <v>0.0021284999999999997</v>
      </c>
      <c r="S178" s="164">
        <v>0</v>
      </c>
      <c r="T178" s="165">
        <f>S178*H178</f>
        <v>0</v>
      </c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R178" s="166" t="s">
        <v>127</v>
      </c>
      <c r="AT178" s="166" t="s">
        <v>122</v>
      </c>
      <c r="AU178" s="166" t="s">
        <v>80</v>
      </c>
      <c r="AY178" s="20" t="s">
        <v>120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20" t="s">
        <v>78</v>
      </c>
      <c r="BK178" s="167">
        <f>ROUND(I178*H178,2)</f>
        <v>0</v>
      </c>
      <c r="BL178" s="20" t="s">
        <v>127</v>
      </c>
      <c r="BM178" s="166" t="s">
        <v>211</v>
      </c>
    </row>
    <row r="179" spans="1:47" s="2" customFormat="1" ht="12">
      <c r="A179" s="330"/>
      <c r="B179" s="30"/>
      <c r="C179" s="333"/>
      <c r="D179" s="168" t="s">
        <v>129</v>
      </c>
      <c r="E179" s="333"/>
      <c r="F179" s="169" t="s">
        <v>210</v>
      </c>
      <c r="G179" s="333"/>
      <c r="H179" s="333"/>
      <c r="I179" s="333"/>
      <c r="J179" s="333"/>
      <c r="K179" s="333"/>
      <c r="L179" s="32"/>
      <c r="M179" s="170"/>
      <c r="N179" s="171"/>
      <c r="O179" s="52"/>
      <c r="P179" s="52"/>
      <c r="Q179" s="52"/>
      <c r="R179" s="52"/>
      <c r="S179" s="52"/>
      <c r="T179" s="53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T179" s="20" t="s">
        <v>129</v>
      </c>
      <c r="AU179" s="20" t="s">
        <v>80</v>
      </c>
    </row>
    <row r="180" spans="2:51" s="13" customFormat="1" ht="12">
      <c r="B180" s="172"/>
      <c r="C180" s="173"/>
      <c r="D180" s="168" t="s">
        <v>131</v>
      </c>
      <c r="E180" s="174" t="s">
        <v>17</v>
      </c>
      <c r="F180" s="175" t="s">
        <v>168</v>
      </c>
      <c r="G180" s="173"/>
      <c r="H180" s="174" t="s">
        <v>17</v>
      </c>
      <c r="I180" s="173"/>
      <c r="J180" s="173"/>
      <c r="K180" s="173"/>
      <c r="L180" s="176"/>
      <c r="M180" s="177"/>
      <c r="N180" s="178"/>
      <c r="O180" s="178"/>
      <c r="P180" s="178"/>
      <c r="Q180" s="178"/>
      <c r="R180" s="178"/>
      <c r="S180" s="178"/>
      <c r="T180" s="179"/>
      <c r="AT180" s="180" t="s">
        <v>131</v>
      </c>
      <c r="AU180" s="180" t="s">
        <v>80</v>
      </c>
      <c r="AV180" s="13" t="s">
        <v>78</v>
      </c>
      <c r="AW180" s="13" t="s">
        <v>31</v>
      </c>
      <c r="AX180" s="13" t="s">
        <v>70</v>
      </c>
      <c r="AY180" s="180" t="s">
        <v>120</v>
      </c>
    </row>
    <row r="181" spans="2:51" s="14" customFormat="1" ht="12">
      <c r="B181" s="181"/>
      <c r="C181" s="182"/>
      <c r="D181" s="168" t="s">
        <v>131</v>
      </c>
      <c r="E181" s="183" t="s">
        <v>17</v>
      </c>
      <c r="F181" s="184" t="s">
        <v>207</v>
      </c>
      <c r="G181" s="182"/>
      <c r="H181" s="185">
        <v>21.5</v>
      </c>
      <c r="I181" s="182"/>
      <c r="J181" s="182"/>
      <c r="K181" s="182"/>
      <c r="L181" s="186"/>
      <c r="M181" s="187"/>
      <c r="N181" s="188"/>
      <c r="O181" s="188"/>
      <c r="P181" s="188"/>
      <c r="Q181" s="188"/>
      <c r="R181" s="188"/>
      <c r="S181" s="188"/>
      <c r="T181" s="189"/>
      <c r="AT181" s="190" t="s">
        <v>131</v>
      </c>
      <c r="AU181" s="190" t="s">
        <v>80</v>
      </c>
      <c r="AV181" s="14" t="s">
        <v>80</v>
      </c>
      <c r="AW181" s="14" t="s">
        <v>31</v>
      </c>
      <c r="AX181" s="14" t="s">
        <v>70</v>
      </c>
      <c r="AY181" s="190" t="s">
        <v>120</v>
      </c>
    </row>
    <row r="182" spans="2:51" s="15" customFormat="1" ht="12">
      <c r="B182" s="191"/>
      <c r="C182" s="192"/>
      <c r="D182" s="168" t="s">
        <v>131</v>
      </c>
      <c r="E182" s="193" t="s">
        <v>17</v>
      </c>
      <c r="F182" s="194" t="s">
        <v>134</v>
      </c>
      <c r="G182" s="192"/>
      <c r="H182" s="195">
        <v>21.5</v>
      </c>
      <c r="I182" s="192"/>
      <c r="J182" s="192"/>
      <c r="K182" s="192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131</v>
      </c>
      <c r="AU182" s="200" t="s">
        <v>80</v>
      </c>
      <c r="AV182" s="15" t="s">
        <v>127</v>
      </c>
      <c r="AW182" s="15" t="s">
        <v>31</v>
      </c>
      <c r="AX182" s="15" t="s">
        <v>78</v>
      </c>
      <c r="AY182" s="200" t="s">
        <v>120</v>
      </c>
    </row>
    <row r="183" spans="1:65" s="2" customFormat="1" ht="16.5" customHeight="1">
      <c r="A183" s="330"/>
      <c r="B183" s="30"/>
      <c r="C183" s="156" t="s">
        <v>212</v>
      </c>
      <c r="D183" s="156" t="s">
        <v>122</v>
      </c>
      <c r="E183" s="157" t="s">
        <v>213</v>
      </c>
      <c r="F183" s="158" t="s">
        <v>214</v>
      </c>
      <c r="G183" s="159" t="s">
        <v>215</v>
      </c>
      <c r="H183" s="160">
        <v>0.417</v>
      </c>
      <c r="I183" s="350"/>
      <c r="J183" s="161">
        <f>ROUND(I183*H183,2)</f>
        <v>0</v>
      </c>
      <c r="K183" s="158" t="s">
        <v>126</v>
      </c>
      <c r="L183" s="32"/>
      <c r="M183" s="162" t="s">
        <v>17</v>
      </c>
      <c r="N183" s="163" t="s">
        <v>41</v>
      </c>
      <c r="O183" s="164">
        <v>15.231</v>
      </c>
      <c r="P183" s="164">
        <f>O183*H183</f>
        <v>6.3513269999999995</v>
      </c>
      <c r="Q183" s="164">
        <v>1.0627727797</v>
      </c>
      <c r="R183" s="164">
        <f>Q183*H183</f>
        <v>0.44317624913489995</v>
      </c>
      <c r="S183" s="164">
        <v>0</v>
      </c>
      <c r="T183" s="165">
        <f>S183*H183</f>
        <v>0</v>
      </c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  <c r="AR183" s="166" t="s">
        <v>127</v>
      </c>
      <c r="AT183" s="166" t="s">
        <v>122</v>
      </c>
      <c r="AU183" s="166" t="s">
        <v>80</v>
      </c>
      <c r="AY183" s="20" t="s">
        <v>120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20" t="s">
        <v>78</v>
      </c>
      <c r="BK183" s="167">
        <f>ROUND(I183*H183,2)</f>
        <v>0</v>
      </c>
      <c r="BL183" s="20" t="s">
        <v>127</v>
      </c>
      <c r="BM183" s="166" t="s">
        <v>216</v>
      </c>
    </row>
    <row r="184" spans="1:47" s="2" customFormat="1" ht="12">
      <c r="A184" s="330"/>
      <c r="B184" s="30"/>
      <c r="C184" s="333"/>
      <c r="D184" s="168" t="s">
        <v>129</v>
      </c>
      <c r="E184" s="333"/>
      <c r="F184" s="169" t="s">
        <v>217</v>
      </c>
      <c r="G184" s="333"/>
      <c r="H184" s="333"/>
      <c r="I184" s="333"/>
      <c r="J184" s="333"/>
      <c r="K184" s="333"/>
      <c r="L184" s="32"/>
      <c r="M184" s="170"/>
      <c r="N184" s="171"/>
      <c r="O184" s="52"/>
      <c r="P184" s="52"/>
      <c r="Q184" s="52"/>
      <c r="R184" s="52"/>
      <c r="S184" s="52"/>
      <c r="T184" s="53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T184" s="20" t="s">
        <v>129</v>
      </c>
      <c r="AU184" s="20" t="s">
        <v>80</v>
      </c>
    </row>
    <row r="185" spans="2:51" s="13" customFormat="1" ht="12">
      <c r="B185" s="172"/>
      <c r="C185" s="173"/>
      <c r="D185" s="168" t="s">
        <v>131</v>
      </c>
      <c r="E185" s="174" t="s">
        <v>17</v>
      </c>
      <c r="F185" s="175" t="s">
        <v>159</v>
      </c>
      <c r="G185" s="173"/>
      <c r="H185" s="174" t="s">
        <v>17</v>
      </c>
      <c r="I185" s="173"/>
      <c r="J185" s="173"/>
      <c r="K185" s="173"/>
      <c r="L185" s="176"/>
      <c r="M185" s="177"/>
      <c r="N185" s="178"/>
      <c r="O185" s="178"/>
      <c r="P185" s="178"/>
      <c r="Q185" s="178"/>
      <c r="R185" s="178"/>
      <c r="S185" s="178"/>
      <c r="T185" s="179"/>
      <c r="AT185" s="180" t="s">
        <v>131</v>
      </c>
      <c r="AU185" s="180" t="s">
        <v>80</v>
      </c>
      <c r="AV185" s="13" t="s">
        <v>78</v>
      </c>
      <c r="AW185" s="13" t="s">
        <v>31</v>
      </c>
      <c r="AX185" s="13" t="s">
        <v>70</v>
      </c>
      <c r="AY185" s="180" t="s">
        <v>120</v>
      </c>
    </row>
    <row r="186" spans="2:51" s="13" customFormat="1" ht="12">
      <c r="B186" s="172"/>
      <c r="C186" s="173"/>
      <c r="D186" s="168" t="s">
        <v>131</v>
      </c>
      <c r="E186" s="174" t="s">
        <v>17</v>
      </c>
      <c r="F186" s="175" t="s">
        <v>218</v>
      </c>
      <c r="G186" s="173"/>
      <c r="H186" s="174" t="s">
        <v>17</v>
      </c>
      <c r="I186" s="173"/>
      <c r="J186" s="173"/>
      <c r="K186" s="173"/>
      <c r="L186" s="176"/>
      <c r="M186" s="177"/>
      <c r="N186" s="178"/>
      <c r="O186" s="178"/>
      <c r="P186" s="178"/>
      <c r="Q186" s="178"/>
      <c r="R186" s="178"/>
      <c r="S186" s="178"/>
      <c r="T186" s="179"/>
      <c r="AT186" s="180" t="s">
        <v>131</v>
      </c>
      <c r="AU186" s="180" t="s">
        <v>80</v>
      </c>
      <c r="AV186" s="13" t="s">
        <v>78</v>
      </c>
      <c r="AW186" s="13" t="s">
        <v>31</v>
      </c>
      <c r="AX186" s="13" t="s">
        <v>70</v>
      </c>
      <c r="AY186" s="180" t="s">
        <v>120</v>
      </c>
    </row>
    <row r="187" spans="2:51" s="14" customFormat="1" ht="12">
      <c r="B187" s="181"/>
      <c r="C187" s="182"/>
      <c r="D187" s="168" t="s">
        <v>131</v>
      </c>
      <c r="E187" s="183" t="s">
        <v>17</v>
      </c>
      <c r="F187" s="184" t="s">
        <v>219</v>
      </c>
      <c r="G187" s="182"/>
      <c r="H187" s="185">
        <v>0.371</v>
      </c>
      <c r="I187" s="182"/>
      <c r="J187" s="182"/>
      <c r="K187" s="182"/>
      <c r="L187" s="186"/>
      <c r="M187" s="187"/>
      <c r="N187" s="188"/>
      <c r="O187" s="188"/>
      <c r="P187" s="188"/>
      <c r="Q187" s="188"/>
      <c r="R187" s="188"/>
      <c r="S187" s="188"/>
      <c r="T187" s="189"/>
      <c r="AT187" s="190" t="s">
        <v>131</v>
      </c>
      <c r="AU187" s="190" t="s">
        <v>80</v>
      </c>
      <c r="AV187" s="14" t="s">
        <v>80</v>
      </c>
      <c r="AW187" s="14" t="s">
        <v>31</v>
      </c>
      <c r="AX187" s="14" t="s">
        <v>70</v>
      </c>
      <c r="AY187" s="190" t="s">
        <v>120</v>
      </c>
    </row>
    <row r="188" spans="2:51" s="16" customFormat="1" ht="12">
      <c r="B188" s="210"/>
      <c r="C188" s="211"/>
      <c r="D188" s="168" t="s">
        <v>131</v>
      </c>
      <c r="E188" s="212" t="s">
        <v>17</v>
      </c>
      <c r="F188" s="213" t="s">
        <v>220</v>
      </c>
      <c r="G188" s="211"/>
      <c r="H188" s="214">
        <v>0.371</v>
      </c>
      <c r="I188" s="211"/>
      <c r="J188" s="211"/>
      <c r="K188" s="211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131</v>
      </c>
      <c r="AU188" s="219" t="s">
        <v>80</v>
      </c>
      <c r="AV188" s="16" t="s">
        <v>149</v>
      </c>
      <c r="AW188" s="16" t="s">
        <v>31</v>
      </c>
      <c r="AX188" s="16" t="s">
        <v>70</v>
      </c>
      <c r="AY188" s="219" t="s">
        <v>120</v>
      </c>
    </row>
    <row r="189" spans="2:51" s="13" customFormat="1" ht="12">
      <c r="B189" s="172"/>
      <c r="C189" s="173"/>
      <c r="D189" s="168" t="s">
        <v>131</v>
      </c>
      <c r="E189" s="174" t="s">
        <v>17</v>
      </c>
      <c r="F189" s="175" t="s">
        <v>161</v>
      </c>
      <c r="G189" s="173"/>
      <c r="H189" s="174" t="s">
        <v>17</v>
      </c>
      <c r="I189" s="173"/>
      <c r="J189" s="173"/>
      <c r="K189" s="173"/>
      <c r="L189" s="176"/>
      <c r="M189" s="177"/>
      <c r="N189" s="178"/>
      <c r="O189" s="178"/>
      <c r="P189" s="178"/>
      <c r="Q189" s="178"/>
      <c r="R189" s="178"/>
      <c r="S189" s="178"/>
      <c r="T189" s="179"/>
      <c r="AT189" s="180" t="s">
        <v>131</v>
      </c>
      <c r="AU189" s="180" t="s">
        <v>80</v>
      </c>
      <c r="AV189" s="13" t="s">
        <v>78</v>
      </c>
      <c r="AW189" s="13" t="s">
        <v>31</v>
      </c>
      <c r="AX189" s="13" t="s">
        <v>70</v>
      </c>
      <c r="AY189" s="180" t="s">
        <v>120</v>
      </c>
    </row>
    <row r="190" spans="2:51" s="13" customFormat="1" ht="12">
      <c r="B190" s="172"/>
      <c r="C190" s="173"/>
      <c r="D190" s="168" t="s">
        <v>131</v>
      </c>
      <c r="E190" s="174" t="s">
        <v>17</v>
      </c>
      <c r="F190" s="175" t="s">
        <v>218</v>
      </c>
      <c r="G190" s="173"/>
      <c r="H190" s="174" t="s">
        <v>17</v>
      </c>
      <c r="I190" s="173"/>
      <c r="J190" s="173"/>
      <c r="K190" s="173"/>
      <c r="L190" s="176"/>
      <c r="M190" s="177"/>
      <c r="N190" s="178"/>
      <c r="O190" s="178"/>
      <c r="P190" s="178"/>
      <c r="Q190" s="178"/>
      <c r="R190" s="178"/>
      <c r="S190" s="178"/>
      <c r="T190" s="179"/>
      <c r="AT190" s="180" t="s">
        <v>131</v>
      </c>
      <c r="AU190" s="180" t="s">
        <v>80</v>
      </c>
      <c r="AV190" s="13" t="s">
        <v>78</v>
      </c>
      <c r="AW190" s="13" t="s">
        <v>31</v>
      </c>
      <c r="AX190" s="13" t="s">
        <v>70</v>
      </c>
      <c r="AY190" s="180" t="s">
        <v>120</v>
      </c>
    </row>
    <row r="191" spans="2:51" s="14" customFormat="1" ht="12">
      <c r="B191" s="181"/>
      <c r="C191" s="182"/>
      <c r="D191" s="168" t="s">
        <v>131</v>
      </c>
      <c r="E191" s="183" t="s">
        <v>17</v>
      </c>
      <c r="F191" s="184" t="s">
        <v>221</v>
      </c>
      <c r="G191" s="182"/>
      <c r="H191" s="185">
        <v>0.046</v>
      </c>
      <c r="I191" s="182"/>
      <c r="J191" s="182"/>
      <c r="K191" s="182"/>
      <c r="L191" s="186"/>
      <c r="M191" s="187"/>
      <c r="N191" s="188"/>
      <c r="O191" s="188"/>
      <c r="P191" s="188"/>
      <c r="Q191" s="188"/>
      <c r="R191" s="188"/>
      <c r="S191" s="188"/>
      <c r="T191" s="189"/>
      <c r="AT191" s="190" t="s">
        <v>131</v>
      </c>
      <c r="AU191" s="190" t="s">
        <v>80</v>
      </c>
      <c r="AV191" s="14" t="s">
        <v>80</v>
      </c>
      <c r="AW191" s="14" t="s">
        <v>31</v>
      </c>
      <c r="AX191" s="14" t="s">
        <v>70</v>
      </c>
      <c r="AY191" s="190" t="s">
        <v>120</v>
      </c>
    </row>
    <row r="192" spans="2:51" s="16" customFormat="1" ht="12">
      <c r="B192" s="210"/>
      <c r="C192" s="211"/>
      <c r="D192" s="168" t="s">
        <v>131</v>
      </c>
      <c r="E192" s="212" t="s">
        <v>17</v>
      </c>
      <c r="F192" s="213" t="s">
        <v>220</v>
      </c>
      <c r="G192" s="211"/>
      <c r="H192" s="214">
        <v>0.046</v>
      </c>
      <c r="I192" s="211"/>
      <c r="J192" s="211"/>
      <c r="K192" s="211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131</v>
      </c>
      <c r="AU192" s="219" t="s">
        <v>80</v>
      </c>
      <c r="AV192" s="16" t="s">
        <v>149</v>
      </c>
      <c r="AW192" s="16" t="s">
        <v>31</v>
      </c>
      <c r="AX192" s="16" t="s">
        <v>70</v>
      </c>
      <c r="AY192" s="219" t="s">
        <v>120</v>
      </c>
    </row>
    <row r="193" spans="2:51" s="15" customFormat="1" ht="12">
      <c r="B193" s="191"/>
      <c r="C193" s="192"/>
      <c r="D193" s="168" t="s">
        <v>131</v>
      </c>
      <c r="E193" s="193" t="s">
        <v>17</v>
      </c>
      <c r="F193" s="194" t="s">
        <v>134</v>
      </c>
      <c r="G193" s="192"/>
      <c r="H193" s="195">
        <v>0.417</v>
      </c>
      <c r="I193" s="192"/>
      <c r="J193" s="192"/>
      <c r="K193" s="192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131</v>
      </c>
      <c r="AU193" s="200" t="s">
        <v>80</v>
      </c>
      <c r="AV193" s="15" t="s">
        <v>127</v>
      </c>
      <c r="AW193" s="15" t="s">
        <v>31</v>
      </c>
      <c r="AX193" s="15" t="s">
        <v>78</v>
      </c>
      <c r="AY193" s="200" t="s">
        <v>120</v>
      </c>
    </row>
    <row r="194" spans="2:63" s="12" customFormat="1" ht="22.9" customHeight="1">
      <c r="B194" s="141"/>
      <c r="C194" s="142"/>
      <c r="D194" s="143" t="s">
        <v>69</v>
      </c>
      <c r="E194" s="154" t="s">
        <v>127</v>
      </c>
      <c r="F194" s="154" t="s">
        <v>222</v>
      </c>
      <c r="G194" s="142"/>
      <c r="H194" s="142"/>
      <c r="I194" s="142"/>
      <c r="J194" s="155">
        <f>BK194</f>
        <v>0</v>
      </c>
      <c r="K194" s="142"/>
      <c r="L194" s="146"/>
      <c r="M194" s="147"/>
      <c r="N194" s="148"/>
      <c r="O194" s="148"/>
      <c r="P194" s="149">
        <f>SUM(P195:P204)</f>
        <v>4.25</v>
      </c>
      <c r="Q194" s="148"/>
      <c r="R194" s="149">
        <f>SUM(R195:R204)</f>
        <v>7.333105000000001</v>
      </c>
      <c r="S194" s="148"/>
      <c r="T194" s="150">
        <f>SUM(T195:T204)</f>
        <v>0</v>
      </c>
      <c r="AR194" s="151" t="s">
        <v>78</v>
      </c>
      <c r="AT194" s="152" t="s">
        <v>69</v>
      </c>
      <c r="AU194" s="152" t="s">
        <v>78</v>
      </c>
      <c r="AY194" s="151" t="s">
        <v>120</v>
      </c>
      <c r="BK194" s="153">
        <f>SUM(BK195:BK204)</f>
        <v>0</v>
      </c>
    </row>
    <row r="195" spans="1:65" s="2" customFormat="1" ht="16.5" customHeight="1">
      <c r="A195" s="330"/>
      <c r="B195" s="30"/>
      <c r="C195" s="156" t="s">
        <v>223</v>
      </c>
      <c r="D195" s="156" t="s">
        <v>122</v>
      </c>
      <c r="E195" s="157" t="s">
        <v>224</v>
      </c>
      <c r="F195" s="158" t="s">
        <v>225</v>
      </c>
      <c r="G195" s="159" t="s">
        <v>125</v>
      </c>
      <c r="H195" s="160">
        <v>25</v>
      </c>
      <c r="I195" s="350"/>
      <c r="J195" s="161">
        <f>ROUND(I195*H195,2)</f>
        <v>0</v>
      </c>
      <c r="K195" s="158" t="s">
        <v>126</v>
      </c>
      <c r="L195" s="32"/>
      <c r="M195" s="162" t="s">
        <v>17</v>
      </c>
      <c r="N195" s="163" t="s">
        <v>41</v>
      </c>
      <c r="O195" s="164">
        <v>0.105</v>
      </c>
      <c r="P195" s="164">
        <f>O195*H195</f>
        <v>2.625</v>
      </c>
      <c r="Q195" s="164">
        <v>0.1805072</v>
      </c>
      <c r="R195" s="164">
        <f>Q195*H195</f>
        <v>4.5126800000000005</v>
      </c>
      <c r="S195" s="164">
        <v>0</v>
      </c>
      <c r="T195" s="165">
        <f>S195*H195</f>
        <v>0</v>
      </c>
      <c r="U195" s="330"/>
      <c r="V195" s="330"/>
      <c r="W195" s="330"/>
      <c r="X195" s="330"/>
      <c r="Y195" s="330"/>
      <c r="Z195" s="330"/>
      <c r="AA195" s="330"/>
      <c r="AB195" s="330"/>
      <c r="AC195" s="330"/>
      <c r="AD195" s="330"/>
      <c r="AE195" s="330"/>
      <c r="AR195" s="166" t="s">
        <v>127</v>
      </c>
      <c r="AT195" s="166" t="s">
        <v>122</v>
      </c>
      <c r="AU195" s="166" t="s">
        <v>80</v>
      </c>
      <c r="AY195" s="20" t="s">
        <v>120</v>
      </c>
      <c r="BE195" s="167">
        <f>IF(N195="základní",J195,0)</f>
        <v>0</v>
      </c>
      <c r="BF195" s="167">
        <f>IF(N195="snížená",J195,0)</f>
        <v>0</v>
      </c>
      <c r="BG195" s="167">
        <f>IF(N195="zákl. přenesená",J195,0)</f>
        <v>0</v>
      </c>
      <c r="BH195" s="167">
        <f>IF(N195="sníž. přenesená",J195,0)</f>
        <v>0</v>
      </c>
      <c r="BI195" s="167">
        <f>IF(N195="nulová",J195,0)</f>
        <v>0</v>
      </c>
      <c r="BJ195" s="20" t="s">
        <v>78</v>
      </c>
      <c r="BK195" s="167">
        <f>ROUND(I195*H195,2)</f>
        <v>0</v>
      </c>
      <c r="BL195" s="20" t="s">
        <v>127</v>
      </c>
      <c r="BM195" s="166" t="s">
        <v>226</v>
      </c>
    </row>
    <row r="196" spans="1:47" s="2" customFormat="1" ht="12">
      <c r="A196" s="330"/>
      <c r="B196" s="30"/>
      <c r="C196" s="333"/>
      <c r="D196" s="168" t="s">
        <v>129</v>
      </c>
      <c r="E196" s="333"/>
      <c r="F196" s="169" t="s">
        <v>227</v>
      </c>
      <c r="G196" s="333"/>
      <c r="H196" s="333"/>
      <c r="I196" s="333"/>
      <c r="J196" s="333"/>
      <c r="K196" s="333"/>
      <c r="L196" s="32"/>
      <c r="M196" s="170"/>
      <c r="N196" s="171"/>
      <c r="O196" s="52"/>
      <c r="P196" s="52"/>
      <c r="Q196" s="52"/>
      <c r="R196" s="52"/>
      <c r="S196" s="52"/>
      <c r="T196" s="53"/>
      <c r="U196" s="330"/>
      <c r="V196" s="330"/>
      <c r="W196" s="330"/>
      <c r="X196" s="330"/>
      <c r="Y196" s="330"/>
      <c r="Z196" s="330"/>
      <c r="AA196" s="330"/>
      <c r="AB196" s="330"/>
      <c r="AC196" s="330"/>
      <c r="AD196" s="330"/>
      <c r="AE196" s="330"/>
      <c r="AT196" s="20" t="s">
        <v>129</v>
      </c>
      <c r="AU196" s="20" t="s">
        <v>80</v>
      </c>
    </row>
    <row r="197" spans="2:51" s="13" customFormat="1" ht="12">
      <c r="B197" s="172"/>
      <c r="C197" s="173"/>
      <c r="D197" s="168" t="s">
        <v>131</v>
      </c>
      <c r="E197" s="174" t="s">
        <v>17</v>
      </c>
      <c r="F197" s="175" t="s">
        <v>168</v>
      </c>
      <c r="G197" s="173"/>
      <c r="H197" s="174" t="s">
        <v>17</v>
      </c>
      <c r="I197" s="173"/>
      <c r="J197" s="173"/>
      <c r="K197" s="173"/>
      <c r="L197" s="176"/>
      <c r="M197" s="177"/>
      <c r="N197" s="178"/>
      <c r="O197" s="178"/>
      <c r="P197" s="178"/>
      <c r="Q197" s="178"/>
      <c r="R197" s="178"/>
      <c r="S197" s="178"/>
      <c r="T197" s="179"/>
      <c r="AT197" s="180" t="s">
        <v>131</v>
      </c>
      <c r="AU197" s="180" t="s">
        <v>80</v>
      </c>
      <c r="AV197" s="13" t="s">
        <v>78</v>
      </c>
      <c r="AW197" s="13" t="s">
        <v>31</v>
      </c>
      <c r="AX197" s="13" t="s">
        <v>70</v>
      </c>
      <c r="AY197" s="180" t="s">
        <v>120</v>
      </c>
    </row>
    <row r="198" spans="2:51" s="14" customFormat="1" ht="12">
      <c r="B198" s="181"/>
      <c r="C198" s="182"/>
      <c r="D198" s="168" t="s">
        <v>131</v>
      </c>
      <c r="E198" s="183" t="s">
        <v>17</v>
      </c>
      <c r="F198" s="184" t="s">
        <v>228</v>
      </c>
      <c r="G198" s="182"/>
      <c r="H198" s="185">
        <v>25</v>
      </c>
      <c r="I198" s="182"/>
      <c r="J198" s="182"/>
      <c r="K198" s="182"/>
      <c r="L198" s="186"/>
      <c r="M198" s="187"/>
      <c r="N198" s="188"/>
      <c r="O198" s="188"/>
      <c r="P198" s="188"/>
      <c r="Q198" s="188"/>
      <c r="R198" s="188"/>
      <c r="S198" s="188"/>
      <c r="T198" s="189"/>
      <c r="AT198" s="190" t="s">
        <v>131</v>
      </c>
      <c r="AU198" s="190" t="s">
        <v>80</v>
      </c>
      <c r="AV198" s="14" t="s">
        <v>80</v>
      </c>
      <c r="AW198" s="14" t="s">
        <v>31</v>
      </c>
      <c r="AX198" s="14" t="s">
        <v>70</v>
      </c>
      <c r="AY198" s="190" t="s">
        <v>120</v>
      </c>
    </row>
    <row r="199" spans="2:51" s="15" customFormat="1" ht="12">
      <c r="B199" s="191"/>
      <c r="C199" s="192"/>
      <c r="D199" s="168" t="s">
        <v>131</v>
      </c>
      <c r="E199" s="193" t="s">
        <v>17</v>
      </c>
      <c r="F199" s="194" t="s">
        <v>134</v>
      </c>
      <c r="G199" s="192"/>
      <c r="H199" s="195">
        <v>25</v>
      </c>
      <c r="I199" s="192"/>
      <c r="J199" s="192"/>
      <c r="K199" s="192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131</v>
      </c>
      <c r="AU199" s="200" t="s">
        <v>80</v>
      </c>
      <c r="AV199" s="15" t="s">
        <v>127</v>
      </c>
      <c r="AW199" s="15" t="s">
        <v>31</v>
      </c>
      <c r="AX199" s="15" t="s">
        <v>78</v>
      </c>
      <c r="AY199" s="200" t="s">
        <v>120</v>
      </c>
    </row>
    <row r="200" spans="1:65" s="2" customFormat="1" ht="16.5" customHeight="1">
      <c r="A200" s="330"/>
      <c r="B200" s="30"/>
      <c r="C200" s="156" t="s">
        <v>8</v>
      </c>
      <c r="D200" s="156" t="s">
        <v>122</v>
      </c>
      <c r="E200" s="157" t="s">
        <v>229</v>
      </c>
      <c r="F200" s="158" t="s">
        <v>230</v>
      </c>
      <c r="G200" s="159" t="s">
        <v>125</v>
      </c>
      <c r="H200" s="160">
        <v>125</v>
      </c>
      <c r="I200" s="350"/>
      <c r="J200" s="161">
        <f>ROUND(I200*H200,2)</f>
        <v>0</v>
      </c>
      <c r="K200" s="158" t="s">
        <v>126</v>
      </c>
      <c r="L200" s="32"/>
      <c r="M200" s="162" t="s">
        <v>17</v>
      </c>
      <c r="N200" s="163" t="s">
        <v>41</v>
      </c>
      <c r="O200" s="164">
        <v>0.013</v>
      </c>
      <c r="P200" s="164">
        <f>O200*H200</f>
        <v>1.625</v>
      </c>
      <c r="Q200" s="164">
        <v>0.0225634</v>
      </c>
      <c r="R200" s="164">
        <f>Q200*H200</f>
        <v>2.820425</v>
      </c>
      <c r="S200" s="164">
        <v>0</v>
      </c>
      <c r="T200" s="165">
        <f>S200*H200</f>
        <v>0</v>
      </c>
      <c r="U200" s="330"/>
      <c r="V200" s="330"/>
      <c r="W200" s="330"/>
      <c r="X200" s="330"/>
      <c r="Y200" s="330"/>
      <c r="Z200" s="330"/>
      <c r="AA200" s="330"/>
      <c r="AB200" s="330"/>
      <c r="AC200" s="330"/>
      <c r="AD200" s="330"/>
      <c r="AE200" s="330"/>
      <c r="AR200" s="166" t="s">
        <v>127</v>
      </c>
      <c r="AT200" s="166" t="s">
        <v>122</v>
      </c>
      <c r="AU200" s="166" t="s">
        <v>80</v>
      </c>
      <c r="AY200" s="20" t="s">
        <v>120</v>
      </c>
      <c r="BE200" s="167">
        <f>IF(N200="základní",J200,0)</f>
        <v>0</v>
      </c>
      <c r="BF200" s="167">
        <f>IF(N200="snížená",J200,0)</f>
        <v>0</v>
      </c>
      <c r="BG200" s="167">
        <f>IF(N200="zákl. přenesená",J200,0)</f>
        <v>0</v>
      </c>
      <c r="BH200" s="167">
        <f>IF(N200="sníž. přenesená",J200,0)</f>
        <v>0</v>
      </c>
      <c r="BI200" s="167">
        <f>IF(N200="nulová",J200,0)</f>
        <v>0</v>
      </c>
      <c r="BJ200" s="20" t="s">
        <v>78</v>
      </c>
      <c r="BK200" s="167">
        <f>ROUND(I200*H200,2)</f>
        <v>0</v>
      </c>
      <c r="BL200" s="20" t="s">
        <v>127</v>
      </c>
      <c r="BM200" s="166" t="s">
        <v>231</v>
      </c>
    </row>
    <row r="201" spans="1:47" s="2" customFormat="1" ht="19.5">
      <c r="A201" s="330"/>
      <c r="B201" s="30"/>
      <c r="C201" s="333"/>
      <c r="D201" s="168" t="s">
        <v>129</v>
      </c>
      <c r="E201" s="333"/>
      <c r="F201" s="169" t="s">
        <v>232</v>
      </c>
      <c r="G201" s="333"/>
      <c r="H201" s="333"/>
      <c r="I201" s="333"/>
      <c r="J201" s="333"/>
      <c r="K201" s="333"/>
      <c r="L201" s="32"/>
      <c r="M201" s="170"/>
      <c r="N201" s="171"/>
      <c r="O201" s="52"/>
      <c r="P201" s="52"/>
      <c r="Q201" s="52"/>
      <c r="R201" s="52"/>
      <c r="S201" s="52"/>
      <c r="T201" s="53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T201" s="20" t="s">
        <v>129</v>
      </c>
      <c r="AU201" s="20" t="s">
        <v>80</v>
      </c>
    </row>
    <row r="202" spans="2:51" s="13" customFormat="1" ht="12">
      <c r="B202" s="172"/>
      <c r="C202" s="173"/>
      <c r="D202" s="168" t="s">
        <v>131</v>
      </c>
      <c r="E202" s="174" t="s">
        <v>17</v>
      </c>
      <c r="F202" s="175" t="s">
        <v>168</v>
      </c>
      <c r="G202" s="173"/>
      <c r="H202" s="174" t="s">
        <v>17</v>
      </c>
      <c r="I202" s="173"/>
      <c r="J202" s="173"/>
      <c r="K202" s="173"/>
      <c r="L202" s="176"/>
      <c r="M202" s="177"/>
      <c r="N202" s="178"/>
      <c r="O202" s="178"/>
      <c r="P202" s="178"/>
      <c r="Q202" s="178"/>
      <c r="R202" s="178"/>
      <c r="S202" s="178"/>
      <c r="T202" s="179"/>
      <c r="AT202" s="180" t="s">
        <v>131</v>
      </c>
      <c r="AU202" s="180" t="s">
        <v>80</v>
      </c>
      <c r="AV202" s="13" t="s">
        <v>78</v>
      </c>
      <c r="AW202" s="13" t="s">
        <v>31</v>
      </c>
      <c r="AX202" s="13" t="s">
        <v>70</v>
      </c>
      <c r="AY202" s="180" t="s">
        <v>120</v>
      </c>
    </row>
    <row r="203" spans="2:51" s="14" customFormat="1" ht="12">
      <c r="B203" s="181"/>
      <c r="C203" s="182"/>
      <c r="D203" s="168" t="s">
        <v>131</v>
      </c>
      <c r="E203" s="183" t="s">
        <v>17</v>
      </c>
      <c r="F203" s="184" t="s">
        <v>593</v>
      </c>
      <c r="G203" s="182"/>
      <c r="H203" s="185">
        <v>125</v>
      </c>
      <c r="I203" s="182"/>
      <c r="J203" s="182"/>
      <c r="K203" s="182"/>
      <c r="L203" s="186"/>
      <c r="M203" s="187"/>
      <c r="N203" s="188"/>
      <c r="O203" s="188"/>
      <c r="P203" s="188"/>
      <c r="Q203" s="188"/>
      <c r="R203" s="188"/>
      <c r="S203" s="188"/>
      <c r="T203" s="189"/>
      <c r="AT203" s="190" t="s">
        <v>131</v>
      </c>
      <c r="AU203" s="190" t="s">
        <v>80</v>
      </c>
      <c r="AV203" s="14" t="s">
        <v>80</v>
      </c>
      <c r="AW203" s="14" t="s">
        <v>31</v>
      </c>
      <c r="AX203" s="14" t="s">
        <v>70</v>
      </c>
      <c r="AY203" s="190" t="s">
        <v>120</v>
      </c>
    </row>
    <row r="204" spans="2:51" s="15" customFormat="1" ht="12">
      <c r="B204" s="191"/>
      <c r="C204" s="192"/>
      <c r="D204" s="168" t="s">
        <v>131</v>
      </c>
      <c r="E204" s="193" t="s">
        <v>17</v>
      </c>
      <c r="F204" s="194" t="s">
        <v>134</v>
      </c>
      <c r="G204" s="192"/>
      <c r="H204" s="195">
        <v>125</v>
      </c>
      <c r="I204" s="192"/>
      <c r="J204" s="192"/>
      <c r="K204" s="192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131</v>
      </c>
      <c r="AU204" s="200" t="s">
        <v>80</v>
      </c>
      <c r="AV204" s="15" t="s">
        <v>127</v>
      </c>
      <c r="AW204" s="15" t="s">
        <v>31</v>
      </c>
      <c r="AX204" s="15" t="s">
        <v>78</v>
      </c>
      <c r="AY204" s="200" t="s">
        <v>120</v>
      </c>
    </row>
    <row r="205" spans="2:63" s="12" customFormat="1" ht="22.9" customHeight="1">
      <c r="B205" s="141"/>
      <c r="C205" s="142"/>
      <c r="D205" s="143" t="s">
        <v>69</v>
      </c>
      <c r="E205" s="154" t="s">
        <v>163</v>
      </c>
      <c r="F205" s="154" t="s">
        <v>233</v>
      </c>
      <c r="G205" s="142"/>
      <c r="H205" s="142"/>
      <c r="I205" s="142"/>
      <c r="J205" s="155">
        <f>BK205</f>
        <v>0</v>
      </c>
      <c r="K205" s="142"/>
      <c r="L205" s="146"/>
      <c r="M205" s="147"/>
      <c r="N205" s="148"/>
      <c r="O205" s="148"/>
      <c r="P205" s="149">
        <f>SUM(P206:P225)</f>
        <v>14.207574999999999</v>
      </c>
      <c r="Q205" s="148"/>
      <c r="R205" s="149">
        <f>SUM(R206:R225)</f>
        <v>65.353699465</v>
      </c>
      <c r="S205" s="148"/>
      <c r="T205" s="150">
        <f>SUM(T206:T225)</f>
        <v>0</v>
      </c>
      <c r="AR205" s="151" t="s">
        <v>78</v>
      </c>
      <c r="AT205" s="152" t="s">
        <v>69</v>
      </c>
      <c r="AU205" s="152" t="s">
        <v>78</v>
      </c>
      <c r="AY205" s="151" t="s">
        <v>120</v>
      </c>
      <c r="BK205" s="153">
        <f>SUM(BK206:BK225)</f>
        <v>0</v>
      </c>
    </row>
    <row r="206" spans="1:65" s="2" customFormat="1" ht="16.5" customHeight="1">
      <c r="A206" s="330"/>
      <c r="B206" s="30"/>
      <c r="C206" s="156" t="s">
        <v>234</v>
      </c>
      <c r="D206" s="156" t="s">
        <v>122</v>
      </c>
      <c r="E206" s="157" t="s">
        <v>235</v>
      </c>
      <c r="F206" s="158" t="s">
        <v>236</v>
      </c>
      <c r="G206" s="159" t="s">
        <v>125</v>
      </c>
      <c r="H206" s="160">
        <f>SUM(H210)</f>
        <v>35.625</v>
      </c>
      <c r="I206" s="350"/>
      <c r="J206" s="161">
        <f>ROUND(I206*H206,2)</f>
        <v>0</v>
      </c>
      <c r="K206" s="158" t="s">
        <v>126</v>
      </c>
      <c r="L206" s="32"/>
      <c r="M206" s="162" t="s">
        <v>17</v>
      </c>
      <c r="N206" s="163" t="s">
        <v>41</v>
      </c>
      <c r="O206" s="164">
        <v>0.023</v>
      </c>
      <c r="P206" s="164">
        <f>O206*H206</f>
        <v>0.819375</v>
      </c>
      <c r="Q206" s="164">
        <v>0.23</v>
      </c>
      <c r="R206" s="164">
        <f>Q206*H206</f>
        <v>8.19375</v>
      </c>
      <c r="S206" s="164">
        <v>0</v>
      </c>
      <c r="T206" s="165">
        <f>S206*H206</f>
        <v>0</v>
      </c>
      <c r="U206" s="330"/>
      <c r="V206" s="330"/>
      <c r="W206" s="330"/>
      <c r="X206" s="330"/>
      <c r="Y206" s="330"/>
      <c r="Z206" s="330"/>
      <c r="AA206" s="330"/>
      <c r="AB206" s="330"/>
      <c r="AC206" s="330"/>
      <c r="AD206" s="330"/>
      <c r="AE206" s="330"/>
      <c r="AR206" s="166" t="s">
        <v>127</v>
      </c>
      <c r="AT206" s="166" t="s">
        <v>122</v>
      </c>
      <c r="AU206" s="166" t="s">
        <v>80</v>
      </c>
      <c r="AY206" s="20" t="s">
        <v>120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20" t="s">
        <v>78</v>
      </c>
      <c r="BK206" s="167">
        <f>ROUND(I206*H206,2)</f>
        <v>0</v>
      </c>
      <c r="BL206" s="20" t="s">
        <v>127</v>
      </c>
      <c r="BM206" s="166" t="s">
        <v>237</v>
      </c>
    </row>
    <row r="207" spans="1:47" s="2" customFormat="1" ht="12">
      <c r="A207" s="330"/>
      <c r="B207" s="30"/>
      <c r="C207" s="333"/>
      <c r="D207" s="168" t="s">
        <v>129</v>
      </c>
      <c r="E207" s="333"/>
      <c r="F207" s="169" t="s">
        <v>238</v>
      </c>
      <c r="G207" s="333"/>
      <c r="H207" s="333"/>
      <c r="I207" s="333"/>
      <c r="J207" s="333"/>
      <c r="K207" s="333"/>
      <c r="L207" s="32"/>
      <c r="M207" s="170"/>
      <c r="N207" s="171"/>
      <c r="O207" s="52"/>
      <c r="P207" s="52"/>
      <c r="Q207" s="52"/>
      <c r="R207" s="52"/>
      <c r="S207" s="52"/>
      <c r="T207" s="53"/>
      <c r="U207" s="330"/>
      <c r="V207" s="330"/>
      <c r="W207" s="330"/>
      <c r="X207" s="330"/>
      <c r="Y207" s="330"/>
      <c r="Z207" s="330"/>
      <c r="AA207" s="330"/>
      <c r="AB207" s="330"/>
      <c r="AC207" s="330"/>
      <c r="AD207" s="330"/>
      <c r="AE207" s="330"/>
      <c r="AT207" s="20" t="s">
        <v>129</v>
      </c>
      <c r="AU207" s="20" t="s">
        <v>80</v>
      </c>
    </row>
    <row r="208" spans="2:51" s="13" customFormat="1" ht="12">
      <c r="B208" s="172"/>
      <c r="C208" s="173"/>
      <c r="D208" s="168" t="s">
        <v>131</v>
      </c>
      <c r="E208" s="174" t="s">
        <v>17</v>
      </c>
      <c r="F208" s="175" t="s">
        <v>589</v>
      </c>
      <c r="G208" s="173"/>
      <c r="H208" s="174" t="s">
        <v>17</v>
      </c>
      <c r="I208" s="173"/>
      <c r="J208" s="173"/>
      <c r="K208" s="173"/>
      <c r="L208" s="176"/>
      <c r="M208" s="177"/>
      <c r="N208" s="178"/>
      <c r="O208" s="178"/>
      <c r="P208" s="178"/>
      <c r="Q208" s="178"/>
      <c r="R208" s="178"/>
      <c r="S208" s="178"/>
      <c r="T208" s="179"/>
      <c r="AT208" s="180" t="s">
        <v>131</v>
      </c>
      <c r="AU208" s="180" t="s">
        <v>80</v>
      </c>
      <c r="AV208" s="13" t="s">
        <v>78</v>
      </c>
      <c r="AW208" s="13" t="s">
        <v>31</v>
      </c>
      <c r="AX208" s="13" t="s">
        <v>70</v>
      </c>
      <c r="AY208" s="180" t="s">
        <v>120</v>
      </c>
    </row>
    <row r="209" spans="2:51" s="14" customFormat="1" ht="12">
      <c r="B209" s="181"/>
      <c r="C209" s="182"/>
      <c r="D209" s="168" t="s">
        <v>131</v>
      </c>
      <c r="E209" s="183" t="s">
        <v>17</v>
      </c>
      <c r="F209" s="184" t="s">
        <v>594</v>
      </c>
      <c r="G209" s="182"/>
      <c r="H209" s="185">
        <f>SUM(11.875*3)</f>
        <v>35.625</v>
      </c>
      <c r="I209" s="182"/>
      <c r="J209" s="182"/>
      <c r="K209" s="182"/>
      <c r="L209" s="186"/>
      <c r="M209" s="187"/>
      <c r="N209" s="188"/>
      <c r="O209" s="188"/>
      <c r="P209" s="188"/>
      <c r="Q209" s="188"/>
      <c r="R209" s="188"/>
      <c r="S209" s="188"/>
      <c r="T209" s="189"/>
      <c r="AT209" s="190" t="s">
        <v>131</v>
      </c>
      <c r="AU209" s="190" t="s">
        <v>80</v>
      </c>
      <c r="AV209" s="14" t="s">
        <v>80</v>
      </c>
      <c r="AW209" s="14" t="s">
        <v>31</v>
      </c>
      <c r="AX209" s="14" t="s">
        <v>70</v>
      </c>
      <c r="AY209" s="190" t="s">
        <v>120</v>
      </c>
    </row>
    <row r="210" spans="2:51" s="15" customFormat="1" ht="12">
      <c r="B210" s="191"/>
      <c r="C210" s="192"/>
      <c r="D210" s="168" t="s">
        <v>131</v>
      </c>
      <c r="E210" s="193" t="s">
        <v>17</v>
      </c>
      <c r="F210" s="194" t="s">
        <v>134</v>
      </c>
      <c r="G210" s="192"/>
      <c r="H210" s="195">
        <f>SUM(H209)</f>
        <v>35.625</v>
      </c>
      <c r="I210" s="192"/>
      <c r="J210" s="192"/>
      <c r="K210" s="192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131</v>
      </c>
      <c r="AU210" s="200" t="s">
        <v>80</v>
      </c>
      <c r="AV210" s="15" t="s">
        <v>127</v>
      </c>
      <c r="AW210" s="15" t="s">
        <v>31</v>
      </c>
      <c r="AX210" s="15" t="s">
        <v>78</v>
      </c>
      <c r="AY210" s="200" t="s">
        <v>120</v>
      </c>
    </row>
    <row r="211" spans="1:65" s="2" customFormat="1" ht="16.5" customHeight="1">
      <c r="A211" s="330"/>
      <c r="B211" s="30"/>
      <c r="C211" s="156" t="s">
        <v>239</v>
      </c>
      <c r="D211" s="156" t="s">
        <v>122</v>
      </c>
      <c r="E211" s="157" t="s">
        <v>240</v>
      </c>
      <c r="F211" s="158" t="s">
        <v>241</v>
      </c>
      <c r="G211" s="159" t="s">
        <v>125</v>
      </c>
      <c r="H211" s="160">
        <v>56.25</v>
      </c>
      <c r="I211" s="350"/>
      <c r="J211" s="161">
        <f>ROUND(I211*H211,2)</f>
        <v>0</v>
      </c>
      <c r="K211" s="158" t="s">
        <v>126</v>
      </c>
      <c r="L211" s="32"/>
      <c r="M211" s="162" t="s">
        <v>17</v>
      </c>
      <c r="N211" s="163" t="s">
        <v>41</v>
      </c>
      <c r="O211" s="164">
        <v>0.026</v>
      </c>
      <c r="P211" s="164">
        <f>O211*H211</f>
        <v>1.4625</v>
      </c>
      <c r="Q211" s="164">
        <v>0.345</v>
      </c>
      <c r="R211" s="164">
        <f>Q211*H211</f>
        <v>19.40625</v>
      </c>
      <c r="S211" s="164">
        <v>0</v>
      </c>
      <c r="T211" s="165">
        <f>S211*H211</f>
        <v>0</v>
      </c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R211" s="166" t="s">
        <v>127</v>
      </c>
      <c r="AT211" s="166" t="s">
        <v>122</v>
      </c>
      <c r="AU211" s="166" t="s">
        <v>80</v>
      </c>
      <c r="AY211" s="20" t="s">
        <v>120</v>
      </c>
      <c r="BE211" s="167">
        <f>IF(N211="základní",J211,0)</f>
        <v>0</v>
      </c>
      <c r="BF211" s="167">
        <f>IF(N211="snížená",J211,0)</f>
        <v>0</v>
      </c>
      <c r="BG211" s="167">
        <f>IF(N211="zákl. přenesená",J211,0)</f>
        <v>0</v>
      </c>
      <c r="BH211" s="167">
        <f>IF(N211="sníž. přenesená",J211,0)</f>
        <v>0</v>
      </c>
      <c r="BI211" s="167">
        <f>IF(N211="nulová",J211,0)</f>
        <v>0</v>
      </c>
      <c r="BJ211" s="20" t="s">
        <v>78</v>
      </c>
      <c r="BK211" s="167">
        <f>ROUND(I211*H211,2)</f>
        <v>0</v>
      </c>
      <c r="BL211" s="20" t="s">
        <v>127</v>
      </c>
      <c r="BM211" s="166" t="s">
        <v>242</v>
      </c>
    </row>
    <row r="212" spans="1:47" s="2" customFormat="1" ht="12">
      <c r="A212" s="330"/>
      <c r="B212" s="30"/>
      <c r="C212" s="333"/>
      <c r="D212" s="168" t="s">
        <v>129</v>
      </c>
      <c r="E212" s="333"/>
      <c r="F212" s="169" t="s">
        <v>243</v>
      </c>
      <c r="G212" s="333"/>
      <c r="H212" s="333"/>
      <c r="I212" s="333"/>
      <c r="J212" s="333"/>
      <c r="K212" s="333"/>
      <c r="L212" s="32"/>
      <c r="M212" s="170"/>
      <c r="N212" s="171"/>
      <c r="O212" s="52"/>
      <c r="P212" s="52"/>
      <c r="Q212" s="52"/>
      <c r="R212" s="52"/>
      <c r="S212" s="52"/>
      <c r="T212" s="53"/>
      <c r="U212" s="330"/>
      <c r="V212" s="330"/>
      <c r="W212" s="330"/>
      <c r="X212" s="330"/>
      <c r="Y212" s="330"/>
      <c r="Z212" s="330"/>
      <c r="AA212" s="330"/>
      <c r="AB212" s="330"/>
      <c r="AC212" s="330"/>
      <c r="AD212" s="330"/>
      <c r="AE212" s="330"/>
      <c r="AT212" s="20" t="s">
        <v>129</v>
      </c>
      <c r="AU212" s="20" t="s">
        <v>80</v>
      </c>
    </row>
    <row r="213" spans="2:51" s="13" customFormat="1" ht="12">
      <c r="B213" s="172"/>
      <c r="C213" s="173"/>
      <c r="D213" s="168" t="s">
        <v>131</v>
      </c>
      <c r="E213" s="174" t="s">
        <v>17</v>
      </c>
      <c r="F213" s="175" t="s">
        <v>168</v>
      </c>
      <c r="G213" s="173"/>
      <c r="H213" s="174" t="s">
        <v>17</v>
      </c>
      <c r="I213" s="173"/>
      <c r="J213" s="173"/>
      <c r="K213" s="173"/>
      <c r="L213" s="176"/>
      <c r="M213" s="177"/>
      <c r="N213" s="178"/>
      <c r="O213" s="178"/>
      <c r="P213" s="178"/>
      <c r="Q213" s="178"/>
      <c r="R213" s="178"/>
      <c r="S213" s="178"/>
      <c r="T213" s="179"/>
      <c r="AT213" s="180" t="s">
        <v>131</v>
      </c>
      <c r="AU213" s="180" t="s">
        <v>80</v>
      </c>
      <c r="AV213" s="13" t="s">
        <v>78</v>
      </c>
      <c r="AW213" s="13" t="s">
        <v>31</v>
      </c>
      <c r="AX213" s="13" t="s">
        <v>70</v>
      </c>
      <c r="AY213" s="180" t="s">
        <v>120</v>
      </c>
    </row>
    <row r="214" spans="2:51" s="14" customFormat="1" ht="12">
      <c r="B214" s="181"/>
      <c r="C214" s="182"/>
      <c r="D214" s="168" t="s">
        <v>131</v>
      </c>
      <c r="E214" s="183" t="s">
        <v>17</v>
      </c>
      <c r="F214" s="184" t="s">
        <v>169</v>
      </c>
      <c r="G214" s="182"/>
      <c r="H214" s="185">
        <v>56.25</v>
      </c>
      <c r="I214" s="182"/>
      <c r="J214" s="182"/>
      <c r="K214" s="182"/>
      <c r="L214" s="186"/>
      <c r="M214" s="187"/>
      <c r="N214" s="188"/>
      <c r="O214" s="188"/>
      <c r="P214" s="188"/>
      <c r="Q214" s="188"/>
      <c r="R214" s="188"/>
      <c r="S214" s="188"/>
      <c r="T214" s="189"/>
      <c r="AT214" s="190" t="s">
        <v>131</v>
      </c>
      <c r="AU214" s="190" t="s">
        <v>80</v>
      </c>
      <c r="AV214" s="14" t="s">
        <v>80</v>
      </c>
      <c r="AW214" s="14" t="s">
        <v>31</v>
      </c>
      <c r="AX214" s="14" t="s">
        <v>70</v>
      </c>
      <c r="AY214" s="190" t="s">
        <v>120</v>
      </c>
    </row>
    <row r="215" spans="2:51" s="15" customFormat="1" ht="12">
      <c r="B215" s="191"/>
      <c r="C215" s="192"/>
      <c r="D215" s="168" t="s">
        <v>131</v>
      </c>
      <c r="E215" s="193" t="s">
        <v>17</v>
      </c>
      <c r="F215" s="194" t="s">
        <v>134</v>
      </c>
      <c r="G215" s="192"/>
      <c r="H215" s="195">
        <v>56.25</v>
      </c>
      <c r="I215" s="192"/>
      <c r="J215" s="192"/>
      <c r="K215" s="192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131</v>
      </c>
      <c r="AU215" s="200" t="s">
        <v>80</v>
      </c>
      <c r="AV215" s="15" t="s">
        <v>127</v>
      </c>
      <c r="AW215" s="15" t="s">
        <v>31</v>
      </c>
      <c r="AX215" s="15" t="s">
        <v>78</v>
      </c>
      <c r="AY215" s="200" t="s">
        <v>120</v>
      </c>
    </row>
    <row r="216" spans="1:65" s="2" customFormat="1" ht="16.5" customHeight="1">
      <c r="A216" s="330"/>
      <c r="B216" s="30"/>
      <c r="C216" s="156" t="s">
        <v>244</v>
      </c>
      <c r="D216" s="156" t="s">
        <v>122</v>
      </c>
      <c r="E216" s="157" t="s">
        <v>245</v>
      </c>
      <c r="F216" s="158" t="s">
        <v>246</v>
      </c>
      <c r="G216" s="159" t="s">
        <v>125</v>
      </c>
      <c r="H216" s="160">
        <v>56.25</v>
      </c>
      <c r="I216" s="350"/>
      <c r="J216" s="161">
        <f>ROUND(I216*H216,2)</f>
        <v>0</v>
      </c>
      <c r="K216" s="158" t="s">
        <v>247</v>
      </c>
      <c r="L216" s="32"/>
      <c r="M216" s="162" t="s">
        <v>17</v>
      </c>
      <c r="N216" s="163" t="s">
        <v>41</v>
      </c>
      <c r="O216" s="164">
        <v>0.03</v>
      </c>
      <c r="P216" s="164">
        <f>O216*H216</f>
        <v>1.6875</v>
      </c>
      <c r="Q216" s="164">
        <v>0.63857</v>
      </c>
      <c r="R216" s="164">
        <f>Q216*H216</f>
        <v>35.9195625</v>
      </c>
      <c r="S216" s="164">
        <v>0</v>
      </c>
      <c r="T216" s="165">
        <f>S216*H216</f>
        <v>0</v>
      </c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R216" s="166" t="s">
        <v>127</v>
      </c>
      <c r="AT216" s="166" t="s">
        <v>122</v>
      </c>
      <c r="AU216" s="166" t="s">
        <v>80</v>
      </c>
      <c r="AY216" s="20" t="s">
        <v>120</v>
      </c>
      <c r="BE216" s="167">
        <f>IF(N216="základní",J216,0)</f>
        <v>0</v>
      </c>
      <c r="BF216" s="167">
        <f>IF(N216="snížená",J216,0)</f>
        <v>0</v>
      </c>
      <c r="BG216" s="167">
        <f>IF(N216="zákl. přenesená",J216,0)</f>
        <v>0</v>
      </c>
      <c r="BH216" s="167">
        <f>IF(N216="sníž. přenesená",J216,0)</f>
        <v>0</v>
      </c>
      <c r="BI216" s="167">
        <f>IF(N216="nulová",J216,0)</f>
        <v>0</v>
      </c>
      <c r="BJ216" s="20" t="s">
        <v>78</v>
      </c>
      <c r="BK216" s="167">
        <f>ROUND(I216*H216,2)</f>
        <v>0</v>
      </c>
      <c r="BL216" s="20" t="s">
        <v>127</v>
      </c>
      <c r="BM216" s="166" t="s">
        <v>248</v>
      </c>
    </row>
    <row r="217" spans="1:47" s="2" customFormat="1" ht="12">
      <c r="A217" s="330"/>
      <c r="B217" s="30"/>
      <c r="C217" s="333"/>
      <c r="D217" s="168" t="s">
        <v>129</v>
      </c>
      <c r="E217" s="333"/>
      <c r="F217" s="169" t="s">
        <v>249</v>
      </c>
      <c r="G217" s="333"/>
      <c r="H217" s="333"/>
      <c r="I217" s="333"/>
      <c r="J217" s="333"/>
      <c r="K217" s="333"/>
      <c r="L217" s="32"/>
      <c r="M217" s="170"/>
      <c r="N217" s="171"/>
      <c r="O217" s="52"/>
      <c r="P217" s="52"/>
      <c r="Q217" s="52"/>
      <c r="R217" s="52"/>
      <c r="S217" s="52"/>
      <c r="T217" s="53"/>
      <c r="U217" s="330"/>
      <c r="V217" s="330"/>
      <c r="W217" s="330"/>
      <c r="X217" s="330"/>
      <c r="Y217" s="330"/>
      <c r="Z217" s="330"/>
      <c r="AA217" s="330"/>
      <c r="AB217" s="330"/>
      <c r="AC217" s="330"/>
      <c r="AD217" s="330"/>
      <c r="AE217" s="330"/>
      <c r="AT217" s="20" t="s">
        <v>129</v>
      </c>
      <c r="AU217" s="20" t="s">
        <v>80</v>
      </c>
    </row>
    <row r="218" spans="2:51" s="13" customFormat="1" ht="12">
      <c r="B218" s="172"/>
      <c r="C218" s="173"/>
      <c r="D218" s="168" t="s">
        <v>131</v>
      </c>
      <c r="E218" s="174" t="s">
        <v>17</v>
      </c>
      <c r="F218" s="175" t="s">
        <v>168</v>
      </c>
      <c r="G218" s="173"/>
      <c r="H218" s="174" t="s">
        <v>17</v>
      </c>
      <c r="I218" s="173"/>
      <c r="J218" s="173"/>
      <c r="K218" s="173"/>
      <c r="L218" s="176"/>
      <c r="M218" s="177"/>
      <c r="N218" s="178"/>
      <c r="O218" s="178"/>
      <c r="P218" s="178"/>
      <c r="Q218" s="178"/>
      <c r="R218" s="178"/>
      <c r="S218" s="178"/>
      <c r="T218" s="179"/>
      <c r="AT218" s="180" t="s">
        <v>131</v>
      </c>
      <c r="AU218" s="180" t="s">
        <v>80</v>
      </c>
      <c r="AV218" s="13" t="s">
        <v>78</v>
      </c>
      <c r="AW218" s="13" t="s">
        <v>31</v>
      </c>
      <c r="AX218" s="13" t="s">
        <v>70</v>
      </c>
      <c r="AY218" s="180" t="s">
        <v>120</v>
      </c>
    </row>
    <row r="219" spans="2:51" s="14" customFormat="1" ht="12">
      <c r="B219" s="181"/>
      <c r="C219" s="182"/>
      <c r="D219" s="168" t="s">
        <v>131</v>
      </c>
      <c r="E219" s="183" t="s">
        <v>17</v>
      </c>
      <c r="F219" s="184" t="s">
        <v>169</v>
      </c>
      <c r="G219" s="182"/>
      <c r="H219" s="185">
        <v>56.25</v>
      </c>
      <c r="I219" s="182"/>
      <c r="J219" s="182"/>
      <c r="K219" s="182"/>
      <c r="L219" s="186"/>
      <c r="M219" s="187"/>
      <c r="N219" s="188"/>
      <c r="O219" s="188"/>
      <c r="P219" s="188"/>
      <c r="Q219" s="188"/>
      <c r="R219" s="188"/>
      <c r="S219" s="188"/>
      <c r="T219" s="189"/>
      <c r="AT219" s="190" t="s">
        <v>131</v>
      </c>
      <c r="AU219" s="190" t="s">
        <v>80</v>
      </c>
      <c r="AV219" s="14" t="s">
        <v>80</v>
      </c>
      <c r="AW219" s="14" t="s">
        <v>31</v>
      </c>
      <c r="AX219" s="14" t="s">
        <v>70</v>
      </c>
      <c r="AY219" s="190" t="s">
        <v>120</v>
      </c>
    </row>
    <row r="220" spans="2:51" s="15" customFormat="1" ht="12">
      <c r="B220" s="191"/>
      <c r="C220" s="192"/>
      <c r="D220" s="168" t="s">
        <v>131</v>
      </c>
      <c r="E220" s="193" t="s">
        <v>17</v>
      </c>
      <c r="F220" s="194" t="s">
        <v>134</v>
      </c>
      <c r="G220" s="192"/>
      <c r="H220" s="195">
        <v>56.25</v>
      </c>
      <c r="I220" s="192"/>
      <c r="J220" s="192"/>
      <c r="K220" s="192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131</v>
      </c>
      <c r="AU220" s="200" t="s">
        <v>80</v>
      </c>
      <c r="AV220" s="15" t="s">
        <v>127</v>
      </c>
      <c r="AW220" s="15" t="s">
        <v>31</v>
      </c>
      <c r="AX220" s="15" t="s">
        <v>78</v>
      </c>
      <c r="AY220" s="200" t="s">
        <v>120</v>
      </c>
    </row>
    <row r="221" spans="1:65" s="2" customFormat="1" ht="16.5" customHeight="1">
      <c r="A221" s="330"/>
      <c r="B221" s="30"/>
      <c r="C221" s="156" t="s">
        <v>250</v>
      </c>
      <c r="D221" s="156" t="s">
        <v>122</v>
      </c>
      <c r="E221" s="157" t="s">
        <v>251</v>
      </c>
      <c r="F221" s="158" t="s">
        <v>252</v>
      </c>
      <c r="G221" s="159" t="s">
        <v>125</v>
      </c>
      <c r="H221" s="160">
        <v>7.313</v>
      </c>
      <c r="I221" s="350"/>
      <c r="J221" s="161">
        <f>ROUND(I221*H221,2)</f>
        <v>0</v>
      </c>
      <c r="K221" s="158" t="s">
        <v>126</v>
      </c>
      <c r="L221" s="32"/>
      <c r="M221" s="162" t="s">
        <v>17</v>
      </c>
      <c r="N221" s="163" t="s">
        <v>41</v>
      </c>
      <c r="O221" s="164">
        <v>1.4</v>
      </c>
      <c r="P221" s="164">
        <f>O221*H221</f>
        <v>10.238199999999999</v>
      </c>
      <c r="Q221" s="164">
        <v>0.250805</v>
      </c>
      <c r="R221" s="164">
        <f>Q221*H221</f>
        <v>1.834136965</v>
      </c>
      <c r="S221" s="164">
        <v>0</v>
      </c>
      <c r="T221" s="165">
        <f>S221*H221</f>
        <v>0</v>
      </c>
      <c r="U221" s="330"/>
      <c r="V221" s="330"/>
      <c r="W221" s="330"/>
      <c r="X221" s="330"/>
      <c r="Y221" s="330"/>
      <c r="Z221" s="330"/>
      <c r="AA221" s="330"/>
      <c r="AB221" s="330"/>
      <c r="AC221" s="330"/>
      <c r="AD221" s="330"/>
      <c r="AE221" s="330"/>
      <c r="AR221" s="166" t="s">
        <v>127</v>
      </c>
      <c r="AT221" s="166" t="s">
        <v>122</v>
      </c>
      <c r="AU221" s="166" t="s">
        <v>80</v>
      </c>
      <c r="AY221" s="20" t="s">
        <v>120</v>
      </c>
      <c r="BE221" s="167">
        <f>IF(N221="základní",J221,0)</f>
        <v>0</v>
      </c>
      <c r="BF221" s="167">
        <f>IF(N221="snížená",J221,0)</f>
        <v>0</v>
      </c>
      <c r="BG221" s="167">
        <f>IF(N221="zákl. přenesená",J221,0)</f>
        <v>0</v>
      </c>
      <c r="BH221" s="167">
        <f>IF(N221="sníž. přenesená",J221,0)</f>
        <v>0</v>
      </c>
      <c r="BI221" s="167">
        <f>IF(N221="nulová",J221,0)</f>
        <v>0</v>
      </c>
      <c r="BJ221" s="20" t="s">
        <v>78</v>
      </c>
      <c r="BK221" s="167">
        <f>ROUND(I221*H221,2)</f>
        <v>0</v>
      </c>
      <c r="BL221" s="20" t="s">
        <v>127</v>
      </c>
      <c r="BM221" s="166" t="s">
        <v>253</v>
      </c>
    </row>
    <row r="222" spans="1:47" s="2" customFormat="1" ht="19.5">
      <c r="A222" s="330"/>
      <c r="B222" s="30"/>
      <c r="C222" s="333"/>
      <c r="D222" s="168" t="s">
        <v>129</v>
      </c>
      <c r="E222" s="333"/>
      <c r="F222" s="169" t="s">
        <v>254</v>
      </c>
      <c r="G222" s="333"/>
      <c r="H222" s="333"/>
      <c r="I222" s="333"/>
      <c r="J222" s="333"/>
      <c r="K222" s="333"/>
      <c r="L222" s="32"/>
      <c r="M222" s="170"/>
      <c r="N222" s="171"/>
      <c r="O222" s="52"/>
      <c r="P222" s="52"/>
      <c r="Q222" s="52"/>
      <c r="R222" s="52"/>
      <c r="S222" s="52"/>
      <c r="T222" s="53"/>
      <c r="U222" s="330"/>
      <c r="V222" s="330"/>
      <c r="W222" s="330"/>
      <c r="X222" s="330"/>
      <c r="Y222" s="330"/>
      <c r="Z222" s="330"/>
      <c r="AA222" s="330"/>
      <c r="AB222" s="330"/>
      <c r="AC222" s="330"/>
      <c r="AD222" s="330"/>
      <c r="AE222" s="330"/>
      <c r="AT222" s="20" t="s">
        <v>129</v>
      </c>
      <c r="AU222" s="20" t="s">
        <v>80</v>
      </c>
    </row>
    <row r="223" spans="2:51" s="13" customFormat="1" ht="12">
      <c r="B223" s="172"/>
      <c r="C223" s="173"/>
      <c r="D223" s="168" t="s">
        <v>131</v>
      </c>
      <c r="E223" s="174" t="s">
        <v>17</v>
      </c>
      <c r="F223" s="175" t="s">
        <v>132</v>
      </c>
      <c r="G223" s="173"/>
      <c r="H223" s="174" t="s">
        <v>17</v>
      </c>
      <c r="I223" s="173"/>
      <c r="J223" s="173"/>
      <c r="K223" s="173"/>
      <c r="L223" s="176"/>
      <c r="M223" s="177"/>
      <c r="N223" s="178"/>
      <c r="O223" s="178"/>
      <c r="P223" s="178"/>
      <c r="Q223" s="178"/>
      <c r="R223" s="178"/>
      <c r="S223" s="178"/>
      <c r="T223" s="179"/>
      <c r="AT223" s="180" t="s">
        <v>131</v>
      </c>
      <c r="AU223" s="180" t="s">
        <v>80</v>
      </c>
      <c r="AV223" s="13" t="s">
        <v>78</v>
      </c>
      <c r="AW223" s="13" t="s">
        <v>31</v>
      </c>
      <c r="AX223" s="13" t="s">
        <v>70</v>
      </c>
      <c r="AY223" s="180" t="s">
        <v>120</v>
      </c>
    </row>
    <row r="224" spans="2:51" s="14" customFormat="1" ht="12">
      <c r="B224" s="181"/>
      <c r="C224" s="182"/>
      <c r="D224" s="168" t="s">
        <v>131</v>
      </c>
      <c r="E224" s="183" t="s">
        <v>17</v>
      </c>
      <c r="F224" s="184" t="s">
        <v>133</v>
      </c>
      <c r="G224" s="182"/>
      <c r="H224" s="185">
        <v>7.313</v>
      </c>
      <c r="I224" s="182"/>
      <c r="J224" s="182"/>
      <c r="K224" s="182"/>
      <c r="L224" s="186"/>
      <c r="M224" s="187"/>
      <c r="N224" s="188"/>
      <c r="O224" s="188"/>
      <c r="P224" s="188"/>
      <c r="Q224" s="188"/>
      <c r="R224" s="188"/>
      <c r="S224" s="188"/>
      <c r="T224" s="189"/>
      <c r="AT224" s="190" t="s">
        <v>131</v>
      </c>
      <c r="AU224" s="190" t="s">
        <v>80</v>
      </c>
      <c r="AV224" s="14" t="s">
        <v>80</v>
      </c>
      <c r="AW224" s="14" t="s">
        <v>31</v>
      </c>
      <c r="AX224" s="14" t="s">
        <v>70</v>
      </c>
      <c r="AY224" s="190" t="s">
        <v>120</v>
      </c>
    </row>
    <row r="225" spans="2:51" s="15" customFormat="1" ht="12">
      <c r="B225" s="191"/>
      <c r="C225" s="192"/>
      <c r="D225" s="168" t="s">
        <v>131</v>
      </c>
      <c r="E225" s="193" t="s">
        <v>17</v>
      </c>
      <c r="F225" s="194" t="s">
        <v>134</v>
      </c>
      <c r="G225" s="192"/>
      <c r="H225" s="195">
        <v>7.313</v>
      </c>
      <c r="I225" s="192"/>
      <c r="J225" s="192"/>
      <c r="K225" s="192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131</v>
      </c>
      <c r="AU225" s="200" t="s">
        <v>80</v>
      </c>
      <c r="AV225" s="15" t="s">
        <v>127</v>
      </c>
      <c r="AW225" s="15" t="s">
        <v>31</v>
      </c>
      <c r="AX225" s="15" t="s">
        <v>78</v>
      </c>
      <c r="AY225" s="200" t="s">
        <v>120</v>
      </c>
    </row>
    <row r="226" spans="2:63" s="12" customFormat="1" ht="22.9" customHeight="1">
      <c r="B226" s="141"/>
      <c r="C226" s="142"/>
      <c r="D226" s="143" t="s">
        <v>69</v>
      </c>
      <c r="E226" s="154" t="s">
        <v>190</v>
      </c>
      <c r="F226" s="154" t="s">
        <v>255</v>
      </c>
      <c r="G226" s="142"/>
      <c r="H226" s="142"/>
      <c r="I226" s="142"/>
      <c r="J226" s="155">
        <f>BK226</f>
        <v>0</v>
      </c>
      <c r="K226" s="142"/>
      <c r="L226" s="146"/>
      <c r="M226" s="147"/>
      <c r="N226" s="148"/>
      <c r="O226" s="148"/>
      <c r="P226" s="149" t="e">
        <f>P227+P280+P286+P301</f>
        <v>#REF!</v>
      </c>
      <c r="Q226" s="148"/>
      <c r="R226" s="149" t="e">
        <f>R227+R280+R286+R301</f>
        <v>#REF!</v>
      </c>
      <c r="S226" s="148"/>
      <c r="T226" s="150" t="e">
        <f>T227+T280+T286+T301</f>
        <v>#REF!</v>
      </c>
      <c r="AR226" s="151" t="s">
        <v>78</v>
      </c>
      <c r="AT226" s="152" t="s">
        <v>69</v>
      </c>
      <c r="AU226" s="152" t="s">
        <v>78</v>
      </c>
      <c r="AY226" s="151" t="s">
        <v>120</v>
      </c>
      <c r="BK226" s="153">
        <f>BK227+BK280+BK286+BK301</f>
        <v>0</v>
      </c>
    </row>
    <row r="227" spans="2:63" s="12" customFormat="1" ht="20.85" customHeight="1">
      <c r="B227" s="141"/>
      <c r="C227" s="142"/>
      <c r="D227" s="143" t="s">
        <v>69</v>
      </c>
      <c r="E227" s="154" t="s">
        <v>256</v>
      </c>
      <c r="F227" s="154" t="s">
        <v>257</v>
      </c>
      <c r="G227" s="142"/>
      <c r="H227" s="142"/>
      <c r="I227" s="142"/>
      <c r="J227" s="155">
        <f>BK227</f>
        <v>0</v>
      </c>
      <c r="K227" s="142"/>
      <c r="L227" s="146"/>
      <c r="M227" s="147"/>
      <c r="N227" s="148"/>
      <c r="O227" s="148"/>
      <c r="P227" s="149">
        <f>SUM(P228:P279)</f>
        <v>54.966344500000005</v>
      </c>
      <c r="Q227" s="148"/>
      <c r="R227" s="149">
        <f>SUM(R228:R279)</f>
        <v>60.94077331125</v>
      </c>
      <c r="S227" s="148"/>
      <c r="T227" s="150">
        <f>SUM(T228:T279)</f>
        <v>0</v>
      </c>
      <c r="AR227" s="151" t="s">
        <v>78</v>
      </c>
      <c r="AT227" s="152" t="s">
        <v>69</v>
      </c>
      <c r="AU227" s="152" t="s">
        <v>80</v>
      </c>
      <c r="AY227" s="151" t="s">
        <v>120</v>
      </c>
      <c r="BK227" s="153">
        <f>SUM(BK228:BK279)</f>
        <v>0</v>
      </c>
    </row>
    <row r="228" spans="1:65" s="2" customFormat="1" ht="16.5" customHeight="1">
      <c r="A228" s="330"/>
      <c r="B228" s="30"/>
      <c r="C228" s="156" t="s">
        <v>258</v>
      </c>
      <c r="D228" s="156" t="s">
        <v>122</v>
      </c>
      <c r="E228" s="157" t="s">
        <v>259</v>
      </c>
      <c r="F228" s="158" t="s">
        <v>260</v>
      </c>
      <c r="G228" s="159" t="s">
        <v>179</v>
      </c>
      <c r="H228" s="160">
        <v>100</v>
      </c>
      <c r="I228" s="350"/>
      <c r="J228" s="161">
        <f>ROUND(I228*H228,2)</f>
        <v>0</v>
      </c>
      <c r="K228" s="158" t="s">
        <v>126</v>
      </c>
      <c r="L228" s="32"/>
      <c r="M228" s="162" t="s">
        <v>17</v>
      </c>
      <c r="N228" s="163" t="s">
        <v>41</v>
      </c>
      <c r="O228" s="164">
        <v>0.234</v>
      </c>
      <c r="P228" s="164">
        <f>O228*H228</f>
        <v>23.400000000000002</v>
      </c>
      <c r="Q228" s="164">
        <v>0.1406696</v>
      </c>
      <c r="R228" s="164">
        <f>Q228*H228</f>
        <v>14.06696</v>
      </c>
      <c r="S228" s="164">
        <v>0</v>
      </c>
      <c r="T228" s="165">
        <f>S228*H228</f>
        <v>0</v>
      </c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R228" s="166" t="s">
        <v>127</v>
      </c>
      <c r="AT228" s="166" t="s">
        <v>122</v>
      </c>
      <c r="AU228" s="166" t="s">
        <v>149</v>
      </c>
      <c r="AY228" s="20" t="s">
        <v>120</v>
      </c>
      <c r="BE228" s="167">
        <f>IF(N228="základní",J228,0)</f>
        <v>0</v>
      </c>
      <c r="BF228" s="167">
        <f>IF(N228="snížená",J228,0)</f>
        <v>0</v>
      </c>
      <c r="BG228" s="167">
        <f>IF(N228="zákl. přenesená",J228,0)</f>
        <v>0</v>
      </c>
      <c r="BH228" s="167">
        <f>IF(N228="sníž. přenesená",J228,0)</f>
        <v>0</v>
      </c>
      <c r="BI228" s="167">
        <f>IF(N228="nulová",J228,0)</f>
        <v>0</v>
      </c>
      <c r="BJ228" s="20" t="s">
        <v>78</v>
      </c>
      <c r="BK228" s="167">
        <f>ROUND(I228*H228,2)</f>
        <v>0</v>
      </c>
      <c r="BL228" s="20" t="s">
        <v>127</v>
      </c>
      <c r="BM228" s="166" t="s">
        <v>261</v>
      </c>
    </row>
    <row r="229" spans="1:47" s="2" customFormat="1" ht="19.5">
      <c r="A229" s="330"/>
      <c r="B229" s="30"/>
      <c r="C229" s="333"/>
      <c r="D229" s="168" t="s">
        <v>129</v>
      </c>
      <c r="E229" s="333"/>
      <c r="F229" s="169" t="s">
        <v>262</v>
      </c>
      <c r="G229" s="333"/>
      <c r="H229" s="333"/>
      <c r="I229" s="333"/>
      <c r="J229" s="333"/>
      <c r="K229" s="333"/>
      <c r="L229" s="32"/>
      <c r="M229" s="170"/>
      <c r="N229" s="171"/>
      <c r="O229" s="52"/>
      <c r="P229" s="52"/>
      <c r="Q229" s="52"/>
      <c r="R229" s="52"/>
      <c r="S229" s="52"/>
      <c r="T229" s="53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0"/>
      <c r="AE229" s="330"/>
      <c r="AT229" s="20" t="s">
        <v>129</v>
      </c>
      <c r="AU229" s="20" t="s">
        <v>149</v>
      </c>
    </row>
    <row r="230" spans="2:51" s="13" customFormat="1" ht="12">
      <c r="B230" s="172"/>
      <c r="C230" s="173"/>
      <c r="D230" s="168" t="s">
        <v>131</v>
      </c>
      <c r="E230" s="174" t="s">
        <v>17</v>
      </c>
      <c r="F230" s="175" t="s">
        <v>159</v>
      </c>
      <c r="G230" s="173"/>
      <c r="H230" s="174" t="s">
        <v>17</v>
      </c>
      <c r="I230" s="173"/>
      <c r="J230" s="173"/>
      <c r="K230" s="173"/>
      <c r="L230" s="176"/>
      <c r="M230" s="177"/>
      <c r="N230" s="178"/>
      <c r="O230" s="178"/>
      <c r="P230" s="178"/>
      <c r="Q230" s="178"/>
      <c r="R230" s="178"/>
      <c r="S230" s="178"/>
      <c r="T230" s="179"/>
      <c r="AT230" s="180" t="s">
        <v>131</v>
      </c>
      <c r="AU230" s="180" t="s">
        <v>149</v>
      </c>
      <c r="AV230" s="13" t="s">
        <v>78</v>
      </c>
      <c r="AW230" s="13" t="s">
        <v>31</v>
      </c>
      <c r="AX230" s="13" t="s">
        <v>70</v>
      </c>
      <c r="AY230" s="180" t="s">
        <v>120</v>
      </c>
    </row>
    <row r="231" spans="2:51" s="14" customFormat="1" ht="12">
      <c r="B231" s="181"/>
      <c r="C231" s="182"/>
      <c r="D231" s="168" t="s">
        <v>131</v>
      </c>
      <c r="E231" s="183" t="s">
        <v>17</v>
      </c>
      <c r="F231" s="184" t="s">
        <v>263</v>
      </c>
      <c r="G231" s="182"/>
      <c r="H231" s="185">
        <v>100</v>
      </c>
      <c r="I231" s="182"/>
      <c r="J231" s="182"/>
      <c r="K231" s="182"/>
      <c r="L231" s="186"/>
      <c r="M231" s="187"/>
      <c r="N231" s="188"/>
      <c r="O231" s="188"/>
      <c r="P231" s="188"/>
      <c r="Q231" s="188"/>
      <c r="R231" s="188"/>
      <c r="S231" s="188"/>
      <c r="T231" s="189"/>
      <c r="AT231" s="190" t="s">
        <v>131</v>
      </c>
      <c r="AU231" s="190" t="s">
        <v>149</v>
      </c>
      <c r="AV231" s="14" t="s">
        <v>80</v>
      </c>
      <c r="AW231" s="14" t="s">
        <v>31</v>
      </c>
      <c r="AX231" s="14" t="s">
        <v>70</v>
      </c>
      <c r="AY231" s="190" t="s">
        <v>120</v>
      </c>
    </row>
    <row r="232" spans="2:51" s="15" customFormat="1" ht="12">
      <c r="B232" s="191"/>
      <c r="C232" s="192"/>
      <c r="D232" s="168" t="s">
        <v>131</v>
      </c>
      <c r="E232" s="193" t="s">
        <v>17</v>
      </c>
      <c r="F232" s="194" t="s">
        <v>134</v>
      </c>
      <c r="G232" s="192"/>
      <c r="H232" s="195">
        <v>100</v>
      </c>
      <c r="I232" s="192"/>
      <c r="J232" s="192"/>
      <c r="K232" s="192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131</v>
      </c>
      <c r="AU232" s="200" t="s">
        <v>149</v>
      </c>
      <c r="AV232" s="15" t="s">
        <v>127</v>
      </c>
      <c r="AW232" s="15" t="s">
        <v>31</v>
      </c>
      <c r="AX232" s="15" t="s">
        <v>78</v>
      </c>
      <c r="AY232" s="200" t="s">
        <v>120</v>
      </c>
    </row>
    <row r="233" spans="1:65" s="2" customFormat="1" ht="16.5" customHeight="1">
      <c r="A233" s="330"/>
      <c r="B233" s="30"/>
      <c r="C233" s="201" t="s">
        <v>7</v>
      </c>
      <c r="D233" s="201" t="s">
        <v>197</v>
      </c>
      <c r="E233" s="202" t="s">
        <v>264</v>
      </c>
      <c r="F233" s="203" t="s">
        <v>265</v>
      </c>
      <c r="G233" s="204" t="s">
        <v>179</v>
      </c>
      <c r="H233" s="205">
        <v>110</v>
      </c>
      <c r="I233" s="351"/>
      <c r="J233" s="206">
        <f>ROUND(I233*H233,2)</f>
        <v>0</v>
      </c>
      <c r="K233" s="203" t="s">
        <v>126</v>
      </c>
      <c r="L233" s="207"/>
      <c r="M233" s="208" t="s">
        <v>17</v>
      </c>
      <c r="N233" s="209" t="s">
        <v>41</v>
      </c>
      <c r="O233" s="164">
        <v>0</v>
      </c>
      <c r="P233" s="164">
        <f>O233*H233</f>
        <v>0</v>
      </c>
      <c r="Q233" s="164">
        <v>0.104</v>
      </c>
      <c r="R233" s="164">
        <f>Q233*H233</f>
        <v>11.44</v>
      </c>
      <c r="S233" s="164">
        <v>0</v>
      </c>
      <c r="T233" s="165">
        <f>S233*H233</f>
        <v>0</v>
      </c>
      <c r="U233" s="330"/>
      <c r="V233" s="330"/>
      <c r="W233" s="330"/>
      <c r="X233" s="330"/>
      <c r="Y233" s="330"/>
      <c r="Z233" s="330"/>
      <c r="AA233" s="330"/>
      <c r="AB233" s="330"/>
      <c r="AC233" s="330"/>
      <c r="AD233" s="330"/>
      <c r="AE233" s="330"/>
      <c r="AR233" s="166" t="s">
        <v>183</v>
      </c>
      <c r="AT233" s="166" t="s">
        <v>197</v>
      </c>
      <c r="AU233" s="166" t="s">
        <v>149</v>
      </c>
      <c r="AY233" s="20" t="s">
        <v>120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20" t="s">
        <v>78</v>
      </c>
      <c r="BK233" s="167">
        <f>ROUND(I233*H233,2)</f>
        <v>0</v>
      </c>
      <c r="BL233" s="20" t="s">
        <v>127</v>
      </c>
      <c r="BM233" s="166" t="s">
        <v>266</v>
      </c>
    </row>
    <row r="234" spans="1:47" s="2" customFormat="1" ht="12">
      <c r="A234" s="330"/>
      <c r="B234" s="30"/>
      <c r="C234" s="333"/>
      <c r="D234" s="168" t="s">
        <v>129</v>
      </c>
      <c r="E234" s="333"/>
      <c r="F234" s="169" t="s">
        <v>265</v>
      </c>
      <c r="G234" s="333"/>
      <c r="H234" s="333"/>
      <c r="I234" s="333"/>
      <c r="J234" s="333"/>
      <c r="K234" s="333"/>
      <c r="L234" s="32"/>
      <c r="M234" s="170"/>
      <c r="N234" s="171"/>
      <c r="O234" s="52"/>
      <c r="P234" s="52"/>
      <c r="Q234" s="52"/>
      <c r="R234" s="52"/>
      <c r="S234" s="52"/>
      <c r="T234" s="53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0"/>
      <c r="AT234" s="20" t="s">
        <v>129</v>
      </c>
      <c r="AU234" s="20" t="s">
        <v>149</v>
      </c>
    </row>
    <row r="235" spans="2:51" s="13" customFormat="1" ht="12">
      <c r="B235" s="172"/>
      <c r="C235" s="173"/>
      <c r="D235" s="168" t="s">
        <v>131</v>
      </c>
      <c r="E235" s="174" t="s">
        <v>17</v>
      </c>
      <c r="F235" s="175" t="s">
        <v>159</v>
      </c>
      <c r="G235" s="173"/>
      <c r="H235" s="174" t="s">
        <v>17</v>
      </c>
      <c r="I235" s="173"/>
      <c r="J235" s="173"/>
      <c r="K235" s="173"/>
      <c r="L235" s="176"/>
      <c r="M235" s="177"/>
      <c r="N235" s="178"/>
      <c r="O235" s="178"/>
      <c r="P235" s="178"/>
      <c r="Q235" s="178"/>
      <c r="R235" s="178"/>
      <c r="S235" s="178"/>
      <c r="T235" s="179"/>
      <c r="AT235" s="180" t="s">
        <v>131</v>
      </c>
      <c r="AU235" s="180" t="s">
        <v>149</v>
      </c>
      <c r="AV235" s="13" t="s">
        <v>78</v>
      </c>
      <c r="AW235" s="13" t="s">
        <v>31</v>
      </c>
      <c r="AX235" s="13" t="s">
        <v>70</v>
      </c>
      <c r="AY235" s="180" t="s">
        <v>120</v>
      </c>
    </row>
    <row r="236" spans="2:51" s="14" customFormat="1" ht="12">
      <c r="B236" s="181"/>
      <c r="C236" s="182"/>
      <c r="D236" s="168" t="s">
        <v>131</v>
      </c>
      <c r="E236" s="183" t="s">
        <v>17</v>
      </c>
      <c r="F236" s="184" t="s">
        <v>263</v>
      </c>
      <c r="G236" s="182"/>
      <c r="H236" s="185">
        <v>100</v>
      </c>
      <c r="I236" s="182"/>
      <c r="J236" s="182"/>
      <c r="K236" s="182"/>
      <c r="L236" s="186"/>
      <c r="M236" s="187"/>
      <c r="N236" s="188"/>
      <c r="O236" s="188"/>
      <c r="P236" s="188"/>
      <c r="Q236" s="188"/>
      <c r="R236" s="188"/>
      <c r="S236" s="188"/>
      <c r="T236" s="189"/>
      <c r="AT236" s="190" t="s">
        <v>131</v>
      </c>
      <c r="AU236" s="190" t="s">
        <v>149</v>
      </c>
      <c r="AV236" s="14" t="s">
        <v>80</v>
      </c>
      <c r="AW236" s="14" t="s">
        <v>31</v>
      </c>
      <c r="AX236" s="14" t="s">
        <v>70</v>
      </c>
      <c r="AY236" s="190" t="s">
        <v>120</v>
      </c>
    </row>
    <row r="237" spans="2:51" s="15" customFormat="1" ht="12">
      <c r="B237" s="191"/>
      <c r="C237" s="192"/>
      <c r="D237" s="168" t="s">
        <v>131</v>
      </c>
      <c r="E237" s="193" t="s">
        <v>17</v>
      </c>
      <c r="F237" s="194" t="s">
        <v>134</v>
      </c>
      <c r="G237" s="192"/>
      <c r="H237" s="195">
        <v>100</v>
      </c>
      <c r="I237" s="192"/>
      <c r="J237" s="192"/>
      <c r="K237" s="192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131</v>
      </c>
      <c r="AU237" s="200" t="s">
        <v>149</v>
      </c>
      <c r="AV237" s="15" t="s">
        <v>127</v>
      </c>
      <c r="AW237" s="15" t="s">
        <v>31</v>
      </c>
      <c r="AX237" s="15" t="s">
        <v>78</v>
      </c>
      <c r="AY237" s="200" t="s">
        <v>120</v>
      </c>
    </row>
    <row r="238" spans="2:51" s="14" customFormat="1" ht="12">
      <c r="B238" s="181"/>
      <c r="C238" s="182"/>
      <c r="D238" s="168" t="s">
        <v>131</v>
      </c>
      <c r="E238" s="182"/>
      <c r="F238" s="184" t="s">
        <v>588</v>
      </c>
      <c r="G238" s="182"/>
      <c r="H238" s="185">
        <v>105</v>
      </c>
      <c r="I238" s="182"/>
      <c r="J238" s="182"/>
      <c r="K238" s="182"/>
      <c r="L238" s="186"/>
      <c r="M238" s="187"/>
      <c r="N238" s="188"/>
      <c r="O238" s="188"/>
      <c r="P238" s="188"/>
      <c r="Q238" s="188"/>
      <c r="R238" s="188"/>
      <c r="S238" s="188"/>
      <c r="T238" s="189"/>
      <c r="AT238" s="190" t="s">
        <v>131</v>
      </c>
      <c r="AU238" s="190" t="s">
        <v>149</v>
      </c>
      <c r="AV238" s="14" t="s">
        <v>80</v>
      </c>
      <c r="AW238" s="14" t="s">
        <v>4</v>
      </c>
      <c r="AX238" s="14" t="s">
        <v>78</v>
      </c>
      <c r="AY238" s="190" t="s">
        <v>120</v>
      </c>
    </row>
    <row r="239" spans="1:65" s="2" customFormat="1" ht="16.5" customHeight="1">
      <c r="A239" s="330"/>
      <c r="B239" s="30"/>
      <c r="C239" s="156" t="s">
        <v>267</v>
      </c>
      <c r="D239" s="156" t="s">
        <v>122</v>
      </c>
      <c r="E239" s="157" t="s">
        <v>259</v>
      </c>
      <c r="F239" s="158" t="s">
        <v>260</v>
      </c>
      <c r="G239" s="159" t="s">
        <v>179</v>
      </c>
      <c r="H239" s="160">
        <f>SUM(H247)</f>
        <v>56.525</v>
      </c>
      <c r="I239" s="350"/>
      <c r="J239" s="161">
        <f>ROUND(I239*H239,2)</f>
        <v>0</v>
      </c>
      <c r="K239" s="158" t="s">
        <v>126</v>
      </c>
      <c r="L239" s="32"/>
      <c r="M239" s="162" t="s">
        <v>17</v>
      </c>
      <c r="N239" s="163" t="s">
        <v>41</v>
      </c>
      <c r="O239" s="164">
        <v>0.234</v>
      </c>
      <c r="P239" s="164">
        <f>O239*H239</f>
        <v>13.22685</v>
      </c>
      <c r="Q239" s="164">
        <v>0.1406696</v>
      </c>
      <c r="R239" s="164">
        <f>Q239*H239</f>
        <v>7.9513491400000005</v>
      </c>
      <c r="S239" s="164">
        <v>0</v>
      </c>
      <c r="T239" s="165">
        <f>S239*H239</f>
        <v>0</v>
      </c>
      <c r="U239" s="330"/>
      <c r="V239" s="330"/>
      <c r="W239" s="330"/>
      <c r="X239" s="330"/>
      <c r="Y239" s="330"/>
      <c r="Z239" s="330"/>
      <c r="AA239" s="330"/>
      <c r="AB239" s="330"/>
      <c r="AC239" s="330"/>
      <c r="AD239" s="330"/>
      <c r="AE239" s="330"/>
      <c r="AR239" s="166" t="s">
        <v>127</v>
      </c>
      <c r="AT239" s="166" t="s">
        <v>122</v>
      </c>
      <c r="AU239" s="166" t="s">
        <v>149</v>
      </c>
      <c r="AY239" s="20" t="s">
        <v>120</v>
      </c>
      <c r="BE239" s="167">
        <f>IF(N239="základní",J239,0)</f>
        <v>0</v>
      </c>
      <c r="BF239" s="167">
        <f>IF(N239="snížená",J239,0)</f>
        <v>0</v>
      </c>
      <c r="BG239" s="167">
        <f>IF(N239="zákl. přenesená",J239,0)</f>
        <v>0</v>
      </c>
      <c r="BH239" s="167">
        <f>IF(N239="sníž. přenesená",J239,0)</f>
        <v>0</v>
      </c>
      <c r="BI239" s="167">
        <f>IF(N239="nulová",J239,0)</f>
        <v>0</v>
      </c>
      <c r="BJ239" s="20" t="s">
        <v>78</v>
      </c>
      <c r="BK239" s="167">
        <f>ROUND(I239*H239,2)</f>
        <v>0</v>
      </c>
      <c r="BL239" s="20" t="s">
        <v>127</v>
      </c>
      <c r="BM239" s="166" t="s">
        <v>268</v>
      </c>
    </row>
    <row r="240" spans="1:47" s="2" customFormat="1" ht="19.5">
      <c r="A240" s="330"/>
      <c r="B240" s="30"/>
      <c r="C240" s="333"/>
      <c r="D240" s="168" t="s">
        <v>129</v>
      </c>
      <c r="E240" s="333"/>
      <c r="F240" s="169" t="s">
        <v>262</v>
      </c>
      <c r="G240" s="333"/>
      <c r="H240" s="333"/>
      <c r="I240" s="333"/>
      <c r="J240" s="333"/>
      <c r="K240" s="333"/>
      <c r="L240" s="32"/>
      <c r="M240" s="170"/>
      <c r="N240" s="171"/>
      <c r="O240" s="52"/>
      <c r="P240" s="52"/>
      <c r="Q240" s="52"/>
      <c r="R240" s="52"/>
      <c r="S240" s="52"/>
      <c r="T240" s="53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T240" s="20" t="s">
        <v>129</v>
      </c>
      <c r="AU240" s="20" t="s">
        <v>149</v>
      </c>
    </row>
    <row r="241" spans="2:51" s="13" customFormat="1" ht="12">
      <c r="B241" s="172"/>
      <c r="C241" s="173"/>
      <c r="D241" s="168" t="s">
        <v>131</v>
      </c>
      <c r="E241" s="174" t="s">
        <v>17</v>
      </c>
      <c r="F241" s="175" t="s">
        <v>161</v>
      </c>
      <c r="G241" s="173"/>
      <c r="H241" s="174" t="s">
        <v>17</v>
      </c>
      <c r="I241" s="173"/>
      <c r="J241" s="173"/>
      <c r="K241" s="173"/>
      <c r="L241" s="176"/>
      <c r="M241" s="177"/>
      <c r="N241" s="178"/>
      <c r="O241" s="178"/>
      <c r="P241" s="178"/>
      <c r="Q241" s="178"/>
      <c r="R241" s="178"/>
      <c r="S241" s="178"/>
      <c r="T241" s="179"/>
      <c r="AT241" s="180" t="s">
        <v>131</v>
      </c>
      <c r="AU241" s="180" t="s">
        <v>149</v>
      </c>
      <c r="AV241" s="13" t="s">
        <v>78</v>
      </c>
      <c r="AW241" s="13" t="s">
        <v>31</v>
      </c>
      <c r="AX241" s="13" t="s">
        <v>70</v>
      </c>
      <c r="AY241" s="180" t="s">
        <v>120</v>
      </c>
    </row>
    <row r="242" spans="2:51" s="14" customFormat="1" ht="12">
      <c r="B242" s="181"/>
      <c r="C242" s="182"/>
      <c r="D242" s="168" t="s">
        <v>131</v>
      </c>
      <c r="E242" s="183" t="s">
        <v>17</v>
      </c>
      <c r="F242" s="184" t="s">
        <v>269</v>
      </c>
      <c r="G242" s="182"/>
      <c r="H242" s="185">
        <v>12.5</v>
      </c>
      <c r="I242" s="182"/>
      <c r="J242" s="182"/>
      <c r="K242" s="182"/>
      <c r="L242" s="186"/>
      <c r="M242" s="187"/>
      <c r="N242" s="188"/>
      <c r="O242" s="188"/>
      <c r="P242" s="188"/>
      <c r="Q242" s="188"/>
      <c r="R242" s="188"/>
      <c r="S242" s="188"/>
      <c r="T242" s="189"/>
      <c r="AT242" s="190" t="s">
        <v>131</v>
      </c>
      <c r="AU242" s="190" t="s">
        <v>149</v>
      </c>
      <c r="AV242" s="14" t="s">
        <v>80</v>
      </c>
      <c r="AW242" s="14" t="s">
        <v>31</v>
      </c>
      <c r="AX242" s="14" t="s">
        <v>70</v>
      </c>
      <c r="AY242" s="190" t="s">
        <v>120</v>
      </c>
    </row>
    <row r="243" spans="2:51" s="13" customFormat="1" ht="12">
      <c r="B243" s="172"/>
      <c r="C243" s="173"/>
      <c r="D243" s="168" t="s">
        <v>131</v>
      </c>
      <c r="E243" s="174" t="s">
        <v>17</v>
      </c>
      <c r="F243" s="175" t="s">
        <v>154</v>
      </c>
      <c r="G243" s="173"/>
      <c r="H243" s="174" t="s">
        <v>17</v>
      </c>
      <c r="I243" s="173"/>
      <c r="J243" s="173"/>
      <c r="K243" s="173"/>
      <c r="L243" s="176"/>
      <c r="M243" s="177"/>
      <c r="N243" s="178"/>
      <c r="O243" s="178"/>
      <c r="P243" s="178"/>
      <c r="Q243" s="178"/>
      <c r="R243" s="178"/>
      <c r="S243" s="178"/>
      <c r="T243" s="179"/>
      <c r="AT243" s="180" t="s">
        <v>131</v>
      </c>
      <c r="AU243" s="180" t="s">
        <v>149</v>
      </c>
      <c r="AV243" s="13" t="s">
        <v>78</v>
      </c>
      <c r="AW243" s="13" t="s">
        <v>31</v>
      </c>
      <c r="AX243" s="13" t="s">
        <v>70</v>
      </c>
      <c r="AY243" s="180" t="s">
        <v>120</v>
      </c>
    </row>
    <row r="244" spans="2:51" s="14" customFormat="1" ht="12">
      <c r="B244" s="181"/>
      <c r="C244" s="182"/>
      <c r="D244" s="168" t="s">
        <v>131</v>
      </c>
      <c r="E244" s="183" t="s">
        <v>17</v>
      </c>
      <c r="F244" s="184" t="s">
        <v>587</v>
      </c>
      <c r="G244" s="182"/>
      <c r="H244" s="185">
        <f>SUM(7*6.25*0.15)</f>
        <v>6.5625</v>
      </c>
      <c r="I244" s="182"/>
      <c r="J244" s="182"/>
      <c r="K244" s="182"/>
      <c r="L244" s="186"/>
      <c r="M244" s="187"/>
      <c r="N244" s="188"/>
      <c r="O244" s="188"/>
      <c r="P244" s="188"/>
      <c r="Q244" s="188"/>
      <c r="R244" s="188"/>
      <c r="S244" s="188"/>
      <c r="T244" s="189"/>
      <c r="AT244" s="190" t="s">
        <v>131</v>
      </c>
      <c r="AU244" s="190" t="s">
        <v>149</v>
      </c>
      <c r="AV244" s="14" t="s">
        <v>80</v>
      </c>
      <c r="AW244" s="14" t="s">
        <v>31</v>
      </c>
      <c r="AX244" s="14" t="s">
        <v>70</v>
      </c>
      <c r="AY244" s="190" t="s">
        <v>120</v>
      </c>
    </row>
    <row r="245" spans="2:51" s="13" customFormat="1" ht="12">
      <c r="B245" s="172"/>
      <c r="C245" s="173"/>
      <c r="D245" s="168" t="s">
        <v>131</v>
      </c>
      <c r="E245" s="174" t="s">
        <v>17</v>
      </c>
      <c r="F245" s="175" t="s">
        <v>589</v>
      </c>
      <c r="G245" s="173"/>
      <c r="H245" s="174" t="s">
        <v>17</v>
      </c>
      <c r="I245" s="173"/>
      <c r="J245" s="173"/>
      <c r="K245" s="173"/>
      <c r="L245" s="176"/>
      <c r="M245" s="177"/>
      <c r="N245" s="178"/>
      <c r="O245" s="178"/>
      <c r="P245" s="178"/>
      <c r="Q245" s="178"/>
      <c r="R245" s="178"/>
      <c r="S245" s="178"/>
      <c r="T245" s="179"/>
      <c r="AT245" s="180" t="s">
        <v>131</v>
      </c>
      <c r="AU245" s="180" t="s">
        <v>149</v>
      </c>
      <c r="AV245" s="13" t="s">
        <v>78</v>
      </c>
      <c r="AW245" s="13" t="s">
        <v>31</v>
      </c>
      <c r="AX245" s="13" t="s">
        <v>70</v>
      </c>
      <c r="AY245" s="180" t="s">
        <v>120</v>
      </c>
    </row>
    <row r="246" spans="2:51" s="14" customFormat="1" ht="12">
      <c r="B246" s="181"/>
      <c r="C246" s="182"/>
      <c r="D246" s="168" t="s">
        <v>131</v>
      </c>
      <c r="E246" s="183" t="s">
        <v>17</v>
      </c>
      <c r="F246" s="184" t="s">
        <v>591</v>
      </c>
      <c r="G246" s="182"/>
      <c r="H246" s="185">
        <f>SUM(9*9.25*3*0.15)</f>
        <v>37.4625</v>
      </c>
      <c r="I246" s="182"/>
      <c r="J246" s="182"/>
      <c r="K246" s="182"/>
      <c r="L246" s="186"/>
      <c r="M246" s="187"/>
      <c r="N246" s="188"/>
      <c r="O246" s="188"/>
      <c r="P246" s="188"/>
      <c r="Q246" s="188"/>
      <c r="R246" s="188"/>
      <c r="S246" s="188"/>
      <c r="T246" s="189"/>
      <c r="AT246" s="190" t="s">
        <v>131</v>
      </c>
      <c r="AU246" s="190" t="s">
        <v>149</v>
      </c>
      <c r="AV246" s="14" t="s">
        <v>80</v>
      </c>
      <c r="AW246" s="14" t="s">
        <v>31</v>
      </c>
      <c r="AX246" s="14" t="s">
        <v>70</v>
      </c>
      <c r="AY246" s="190" t="s">
        <v>120</v>
      </c>
    </row>
    <row r="247" spans="2:51" s="15" customFormat="1" ht="12">
      <c r="B247" s="191"/>
      <c r="C247" s="192"/>
      <c r="D247" s="168" t="s">
        <v>131</v>
      </c>
      <c r="E247" s="193" t="s">
        <v>17</v>
      </c>
      <c r="F247" s="194" t="s">
        <v>134</v>
      </c>
      <c r="G247" s="192"/>
      <c r="H247" s="195">
        <f>SUM(H242:H246)</f>
        <v>56.525</v>
      </c>
      <c r="I247" s="192"/>
      <c r="J247" s="192"/>
      <c r="K247" s="192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131</v>
      </c>
      <c r="AU247" s="200" t="s">
        <v>149</v>
      </c>
      <c r="AV247" s="15" t="s">
        <v>127</v>
      </c>
      <c r="AW247" s="15" t="s">
        <v>31</v>
      </c>
      <c r="AX247" s="15" t="s">
        <v>78</v>
      </c>
      <c r="AY247" s="200" t="s">
        <v>120</v>
      </c>
    </row>
    <row r="248" spans="1:65" s="2" customFormat="1" ht="16.5" customHeight="1">
      <c r="A248" s="330"/>
      <c r="B248" s="30"/>
      <c r="C248" s="201" t="s">
        <v>270</v>
      </c>
      <c r="D248" s="201" t="s">
        <v>197</v>
      </c>
      <c r="E248" s="202" t="s">
        <v>271</v>
      </c>
      <c r="F248" s="203" t="s">
        <v>272</v>
      </c>
      <c r="G248" s="204" t="s">
        <v>179</v>
      </c>
      <c r="H248" s="205">
        <f>SUM(H252)</f>
        <v>61.87500000000001</v>
      </c>
      <c r="I248" s="351"/>
      <c r="J248" s="206">
        <f>ROUND(I248*H248,2)</f>
        <v>0</v>
      </c>
      <c r="K248" s="203" t="s">
        <v>126</v>
      </c>
      <c r="L248" s="207"/>
      <c r="M248" s="208" t="s">
        <v>17</v>
      </c>
      <c r="N248" s="209" t="s">
        <v>41</v>
      </c>
      <c r="O248" s="164">
        <v>0</v>
      </c>
      <c r="P248" s="164">
        <f>O248*H248</f>
        <v>0</v>
      </c>
      <c r="Q248" s="164">
        <v>0.125</v>
      </c>
      <c r="R248" s="164">
        <f>Q248*H248</f>
        <v>7.734375000000001</v>
      </c>
      <c r="S248" s="164">
        <v>0</v>
      </c>
      <c r="T248" s="165">
        <f>S248*H248</f>
        <v>0</v>
      </c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R248" s="166" t="s">
        <v>183</v>
      </c>
      <c r="AT248" s="166" t="s">
        <v>197</v>
      </c>
      <c r="AU248" s="166" t="s">
        <v>149</v>
      </c>
      <c r="AY248" s="20" t="s">
        <v>120</v>
      </c>
      <c r="BE248" s="167">
        <f>IF(N248="základní",J248,0)</f>
        <v>0</v>
      </c>
      <c r="BF248" s="167">
        <f>IF(N248="snížená",J248,0)</f>
        <v>0</v>
      </c>
      <c r="BG248" s="167">
        <f>IF(N248="zákl. přenesená",J248,0)</f>
        <v>0</v>
      </c>
      <c r="BH248" s="167">
        <f>IF(N248="sníž. přenesená",J248,0)</f>
        <v>0</v>
      </c>
      <c r="BI248" s="167">
        <f>IF(N248="nulová",J248,0)</f>
        <v>0</v>
      </c>
      <c r="BJ248" s="20" t="s">
        <v>78</v>
      </c>
      <c r="BK248" s="167">
        <f>ROUND(I248*H248,2)</f>
        <v>0</v>
      </c>
      <c r="BL248" s="20" t="s">
        <v>127</v>
      </c>
      <c r="BM248" s="166" t="s">
        <v>273</v>
      </c>
    </row>
    <row r="249" spans="1:47" s="2" customFormat="1" ht="12">
      <c r="A249" s="330"/>
      <c r="B249" s="30"/>
      <c r="C249" s="333"/>
      <c r="D249" s="168" t="s">
        <v>129</v>
      </c>
      <c r="E249" s="333"/>
      <c r="F249" s="169" t="s">
        <v>272</v>
      </c>
      <c r="G249" s="333"/>
      <c r="H249" s="333"/>
      <c r="I249" s="333"/>
      <c r="J249" s="333"/>
      <c r="K249" s="333"/>
      <c r="L249" s="32"/>
      <c r="M249" s="170"/>
      <c r="N249" s="171"/>
      <c r="O249" s="52"/>
      <c r="P249" s="52"/>
      <c r="Q249" s="52"/>
      <c r="R249" s="52"/>
      <c r="S249" s="52"/>
      <c r="T249" s="53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T249" s="20" t="s">
        <v>129</v>
      </c>
      <c r="AU249" s="20" t="s">
        <v>149</v>
      </c>
    </row>
    <row r="250" spans="2:51" s="13" customFormat="1" ht="12">
      <c r="B250" s="172"/>
      <c r="C250" s="173"/>
      <c r="D250" s="168" t="s">
        <v>131</v>
      </c>
      <c r="E250" s="174" t="s">
        <v>17</v>
      </c>
      <c r="F250" s="175" t="s">
        <v>161</v>
      </c>
      <c r="G250" s="173"/>
      <c r="H250" s="174" t="s">
        <v>17</v>
      </c>
      <c r="I250" s="173"/>
      <c r="J250" s="173"/>
      <c r="K250" s="173"/>
      <c r="L250" s="176"/>
      <c r="M250" s="177"/>
      <c r="N250" s="178"/>
      <c r="O250" s="178"/>
      <c r="P250" s="178"/>
      <c r="Q250" s="178"/>
      <c r="R250" s="178"/>
      <c r="S250" s="178"/>
      <c r="T250" s="179"/>
      <c r="AT250" s="180" t="s">
        <v>131</v>
      </c>
      <c r="AU250" s="180" t="s">
        <v>149</v>
      </c>
      <c r="AV250" s="13" t="s">
        <v>78</v>
      </c>
      <c r="AW250" s="13" t="s">
        <v>31</v>
      </c>
      <c r="AX250" s="13" t="s">
        <v>70</v>
      </c>
      <c r="AY250" s="180" t="s">
        <v>120</v>
      </c>
    </row>
    <row r="251" spans="2:51" s="13" customFormat="1" ht="12">
      <c r="B251" s="172"/>
      <c r="C251" s="173"/>
      <c r="D251" s="168" t="s">
        <v>131</v>
      </c>
      <c r="E251" s="174" t="s">
        <v>17</v>
      </c>
      <c r="F251" s="175" t="s">
        <v>589</v>
      </c>
      <c r="G251" s="173"/>
      <c r="H251" s="174" t="s">
        <v>17</v>
      </c>
      <c r="I251" s="173"/>
      <c r="J251" s="173"/>
      <c r="K251" s="173"/>
      <c r="L251" s="176"/>
      <c r="M251" s="177"/>
      <c r="N251" s="178"/>
      <c r="O251" s="178"/>
      <c r="P251" s="178"/>
      <c r="Q251" s="178"/>
      <c r="R251" s="178"/>
      <c r="S251" s="178"/>
      <c r="T251" s="179"/>
      <c r="AT251" s="180" t="s">
        <v>131</v>
      </c>
      <c r="AU251" s="180" t="s">
        <v>149</v>
      </c>
      <c r="AV251" s="13" t="s">
        <v>78</v>
      </c>
      <c r="AW251" s="13" t="s">
        <v>31</v>
      </c>
      <c r="AX251" s="13" t="s">
        <v>70</v>
      </c>
      <c r="AY251" s="180" t="s">
        <v>120</v>
      </c>
    </row>
    <row r="252" spans="2:51" s="14" customFormat="1" ht="12">
      <c r="B252" s="181"/>
      <c r="C252" s="182"/>
      <c r="D252" s="168" t="s">
        <v>131</v>
      </c>
      <c r="E252" s="182"/>
      <c r="F252" s="184" t="s">
        <v>592</v>
      </c>
      <c r="G252" s="182"/>
      <c r="H252" s="185">
        <f>SUM(56.25*1.1)</f>
        <v>61.87500000000001</v>
      </c>
      <c r="I252" s="182"/>
      <c r="J252" s="182"/>
      <c r="K252" s="182"/>
      <c r="L252" s="186"/>
      <c r="M252" s="187"/>
      <c r="N252" s="188"/>
      <c r="O252" s="188"/>
      <c r="P252" s="188"/>
      <c r="Q252" s="188"/>
      <c r="R252" s="188"/>
      <c r="S252" s="188"/>
      <c r="T252" s="189"/>
      <c r="AT252" s="190" t="s">
        <v>131</v>
      </c>
      <c r="AU252" s="190" t="s">
        <v>149</v>
      </c>
      <c r="AV252" s="14" t="s">
        <v>80</v>
      </c>
      <c r="AW252" s="14" t="s">
        <v>4</v>
      </c>
      <c r="AX252" s="14" t="s">
        <v>78</v>
      </c>
      <c r="AY252" s="190" t="s">
        <v>120</v>
      </c>
    </row>
    <row r="253" spans="1:65" s="2" customFormat="1" ht="16.5" customHeight="1">
      <c r="A253" s="330"/>
      <c r="B253" s="30"/>
      <c r="C253" s="156" t="s">
        <v>274</v>
      </c>
      <c r="D253" s="156" t="s">
        <v>122</v>
      </c>
      <c r="E253" s="157" t="s">
        <v>275</v>
      </c>
      <c r="F253" s="158" t="s">
        <v>276</v>
      </c>
      <c r="G253" s="159" t="s">
        <v>186</v>
      </c>
      <c r="H253" s="160">
        <f>SUM(H258+H262+H266+H273)</f>
        <v>8.75225</v>
      </c>
      <c r="I253" s="350"/>
      <c r="J253" s="161">
        <f>ROUND(I253*H253,2)</f>
        <v>0</v>
      </c>
      <c r="K253" s="158" t="s">
        <v>126</v>
      </c>
      <c r="L253" s="32"/>
      <c r="M253" s="162" t="s">
        <v>17</v>
      </c>
      <c r="N253" s="163" t="s">
        <v>41</v>
      </c>
      <c r="O253" s="164">
        <v>1.442</v>
      </c>
      <c r="P253" s="164">
        <f>O253*H253</f>
        <v>12.620744499999999</v>
      </c>
      <c r="Q253" s="164">
        <v>2.25634</v>
      </c>
      <c r="R253" s="164">
        <f>Q253*H253</f>
        <v>19.748051765</v>
      </c>
      <c r="S253" s="164">
        <v>0</v>
      </c>
      <c r="T253" s="165">
        <f>S253*H253</f>
        <v>0</v>
      </c>
      <c r="U253" s="330"/>
      <c r="V253" s="330"/>
      <c r="W253" s="330"/>
      <c r="X253" s="330"/>
      <c r="Y253" s="330"/>
      <c r="Z253" s="330"/>
      <c r="AA253" s="330"/>
      <c r="AB253" s="330"/>
      <c r="AC253" s="330"/>
      <c r="AD253" s="330"/>
      <c r="AE253" s="330"/>
      <c r="AR253" s="166" t="s">
        <v>127</v>
      </c>
      <c r="AT253" s="166" t="s">
        <v>122</v>
      </c>
      <c r="AU253" s="166" t="s">
        <v>149</v>
      </c>
      <c r="AY253" s="20" t="s">
        <v>120</v>
      </c>
      <c r="BE253" s="167">
        <f>IF(N253="základní",J253,0)</f>
        <v>0</v>
      </c>
      <c r="BF253" s="167">
        <f>IF(N253="snížená",J253,0)</f>
        <v>0</v>
      </c>
      <c r="BG253" s="167">
        <f>IF(N253="zákl. přenesená",J253,0)</f>
        <v>0</v>
      </c>
      <c r="BH253" s="167">
        <f>IF(N253="sníž. přenesená",J253,0)</f>
        <v>0</v>
      </c>
      <c r="BI253" s="167">
        <f>IF(N253="nulová",J253,0)</f>
        <v>0</v>
      </c>
      <c r="BJ253" s="20" t="s">
        <v>78</v>
      </c>
      <c r="BK253" s="167">
        <f>ROUND(I253*H253,2)</f>
        <v>0</v>
      </c>
      <c r="BL253" s="20" t="s">
        <v>127</v>
      </c>
      <c r="BM253" s="166" t="s">
        <v>277</v>
      </c>
    </row>
    <row r="254" spans="1:47" s="2" customFormat="1" ht="12">
      <c r="A254" s="330"/>
      <c r="B254" s="30"/>
      <c r="C254" s="333"/>
      <c r="D254" s="168" t="s">
        <v>129</v>
      </c>
      <c r="E254" s="333"/>
      <c r="F254" s="169" t="s">
        <v>601</v>
      </c>
      <c r="G254" s="333"/>
      <c r="H254" s="333"/>
      <c r="I254" s="333"/>
      <c r="J254" s="333"/>
      <c r="K254" s="333"/>
      <c r="L254" s="32"/>
      <c r="M254" s="170"/>
      <c r="N254" s="171"/>
      <c r="O254" s="52"/>
      <c r="P254" s="52"/>
      <c r="Q254" s="52"/>
      <c r="R254" s="52"/>
      <c r="S254" s="52"/>
      <c r="T254" s="53"/>
      <c r="U254" s="330"/>
      <c r="V254" s="330"/>
      <c r="W254" s="330"/>
      <c r="X254" s="330"/>
      <c r="Y254" s="330"/>
      <c r="Z254" s="330"/>
      <c r="AA254" s="330"/>
      <c r="AB254" s="330"/>
      <c r="AC254" s="330"/>
      <c r="AD254" s="330"/>
      <c r="AE254" s="330"/>
      <c r="AT254" s="20" t="s">
        <v>129</v>
      </c>
      <c r="AU254" s="20" t="s">
        <v>149</v>
      </c>
    </row>
    <row r="255" spans="2:51" s="13" customFormat="1" ht="12">
      <c r="B255" s="172"/>
      <c r="C255" s="173"/>
      <c r="D255" s="168" t="s">
        <v>131</v>
      </c>
      <c r="E255" s="174" t="s">
        <v>17</v>
      </c>
      <c r="F255" s="175" t="s">
        <v>159</v>
      </c>
      <c r="G255" s="173"/>
      <c r="H255" s="174" t="s">
        <v>17</v>
      </c>
      <c r="I255" s="173"/>
      <c r="J255" s="173"/>
      <c r="K255" s="173"/>
      <c r="L255" s="176"/>
      <c r="M255" s="177"/>
      <c r="N255" s="178"/>
      <c r="O255" s="178"/>
      <c r="P255" s="178"/>
      <c r="Q255" s="178"/>
      <c r="R255" s="178"/>
      <c r="S255" s="178"/>
      <c r="T255" s="179"/>
      <c r="AT255" s="180" t="s">
        <v>131</v>
      </c>
      <c r="AU255" s="180" t="s">
        <v>149</v>
      </c>
      <c r="AV255" s="13" t="s">
        <v>78</v>
      </c>
      <c r="AW255" s="13" t="s">
        <v>31</v>
      </c>
      <c r="AX255" s="13" t="s">
        <v>70</v>
      </c>
      <c r="AY255" s="180" t="s">
        <v>120</v>
      </c>
    </row>
    <row r="256" spans="2:51" s="13" customFormat="1" ht="22.5">
      <c r="B256" s="172"/>
      <c r="C256" s="173"/>
      <c r="D256" s="168" t="s">
        <v>131</v>
      </c>
      <c r="E256" s="174" t="s">
        <v>17</v>
      </c>
      <c r="F256" s="175" t="s">
        <v>278</v>
      </c>
      <c r="G256" s="173"/>
      <c r="H256" s="174" t="s">
        <v>17</v>
      </c>
      <c r="I256" s="173"/>
      <c r="J256" s="173"/>
      <c r="K256" s="173"/>
      <c r="L256" s="176"/>
      <c r="M256" s="177"/>
      <c r="N256" s="178"/>
      <c r="O256" s="178"/>
      <c r="P256" s="178"/>
      <c r="Q256" s="178"/>
      <c r="R256" s="178"/>
      <c r="S256" s="178"/>
      <c r="T256" s="179"/>
      <c r="AT256" s="180" t="s">
        <v>131</v>
      </c>
      <c r="AU256" s="180" t="s">
        <v>149</v>
      </c>
      <c r="AV256" s="13" t="s">
        <v>78</v>
      </c>
      <c r="AW256" s="13" t="s">
        <v>31</v>
      </c>
      <c r="AX256" s="13" t="s">
        <v>70</v>
      </c>
      <c r="AY256" s="180" t="s">
        <v>120</v>
      </c>
    </row>
    <row r="257" spans="2:51" s="14" customFormat="1" ht="12">
      <c r="B257" s="181"/>
      <c r="C257" s="182"/>
      <c r="D257" s="168" t="s">
        <v>131</v>
      </c>
      <c r="E257" s="183" t="s">
        <v>17</v>
      </c>
      <c r="F257" s="184" t="s">
        <v>279</v>
      </c>
      <c r="G257" s="182"/>
      <c r="H257" s="185">
        <v>6.15</v>
      </c>
      <c r="I257" s="182"/>
      <c r="J257" s="182"/>
      <c r="K257" s="182"/>
      <c r="L257" s="186"/>
      <c r="M257" s="187"/>
      <c r="N257" s="188"/>
      <c r="O257" s="188"/>
      <c r="P257" s="188"/>
      <c r="Q257" s="188"/>
      <c r="R257" s="188"/>
      <c r="S257" s="188"/>
      <c r="T257" s="189"/>
      <c r="AT257" s="190" t="s">
        <v>131</v>
      </c>
      <c r="AU257" s="190" t="s">
        <v>149</v>
      </c>
      <c r="AV257" s="14" t="s">
        <v>80</v>
      </c>
      <c r="AW257" s="14" t="s">
        <v>31</v>
      </c>
      <c r="AX257" s="14" t="s">
        <v>70</v>
      </c>
      <c r="AY257" s="190" t="s">
        <v>120</v>
      </c>
    </row>
    <row r="258" spans="2:51" s="16" customFormat="1" ht="12">
      <c r="B258" s="210"/>
      <c r="C258" s="211"/>
      <c r="D258" s="168" t="s">
        <v>131</v>
      </c>
      <c r="E258" s="212" t="s">
        <v>17</v>
      </c>
      <c r="F258" s="213" t="s">
        <v>220</v>
      </c>
      <c r="G258" s="211"/>
      <c r="H258" s="214">
        <v>6.15</v>
      </c>
      <c r="I258" s="211"/>
      <c r="J258" s="211"/>
      <c r="K258" s="211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131</v>
      </c>
      <c r="AU258" s="219" t="s">
        <v>149</v>
      </c>
      <c r="AV258" s="16" t="s">
        <v>149</v>
      </c>
      <c r="AW258" s="16" t="s">
        <v>31</v>
      </c>
      <c r="AX258" s="16" t="s">
        <v>70</v>
      </c>
      <c r="AY258" s="219" t="s">
        <v>120</v>
      </c>
    </row>
    <row r="259" spans="2:51" s="13" customFormat="1" ht="12">
      <c r="B259" s="172"/>
      <c r="C259" s="173"/>
      <c r="D259" s="168" t="s">
        <v>131</v>
      </c>
      <c r="E259" s="174" t="s">
        <v>17</v>
      </c>
      <c r="F259" s="175" t="s">
        <v>161</v>
      </c>
      <c r="G259" s="173"/>
      <c r="H259" s="174" t="s">
        <v>17</v>
      </c>
      <c r="I259" s="173"/>
      <c r="J259" s="173"/>
      <c r="K259" s="173"/>
      <c r="L259" s="176"/>
      <c r="M259" s="177"/>
      <c r="N259" s="178"/>
      <c r="O259" s="178"/>
      <c r="P259" s="178"/>
      <c r="Q259" s="178"/>
      <c r="R259" s="178"/>
      <c r="S259" s="178"/>
      <c r="T259" s="179"/>
      <c r="AT259" s="180" t="s">
        <v>131</v>
      </c>
      <c r="AU259" s="180" t="s">
        <v>149</v>
      </c>
      <c r="AV259" s="13" t="s">
        <v>78</v>
      </c>
      <c r="AW259" s="13" t="s">
        <v>31</v>
      </c>
      <c r="AX259" s="13" t="s">
        <v>70</v>
      </c>
      <c r="AY259" s="180" t="s">
        <v>120</v>
      </c>
    </row>
    <row r="260" spans="2:51" s="13" customFormat="1" ht="22.5">
      <c r="B260" s="172"/>
      <c r="C260" s="173"/>
      <c r="D260" s="168" t="s">
        <v>131</v>
      </c>
      <c r="E260" s="174" t="s">
        <v>17</v>
      </c>
      <c r="F260" s="175" t="s">
        <v>278</v>
      </c>
      <c r="G260" s="173"/>
      <c r="H260" s="174" t="s">
        <v>17</v>
      </c>
      <c r="I260" s="173"/>
      <c r="J260" s="173"/>
      <c r="K260" s="173"/>
      <c r="L260" s="176"/>
      <c r="M260" s="177"/>
      <c r="N260" s="178"/>
      <c r="O260" s="178"/>
      <c r="P260" s="178"/>
      <c r="Q260" s="178"/>
      <c r="R260" s="178"/>
      <c r="S260" s="178"/>
      <c r="T260" s="179"/>
      <c r="AT260" s="180" t="s">
        <v>131</v>
      </c>
      <c r="AU260" s="180" t="s">
        <v>149</v>
      </c>
      <c r="AV260" s="13" t="s">
        <v>78</v>
      </c>
      <c r="AW260" s="13" t="s">
        <v>31</v>
      </c>
      <c r="AX260" s="13" t="s">
        <v>70</v>
      </c>
      <c r="AY260" s="180" t="s">
        <v>120</v>
      </c>
    </row>
    <row r="261" spans="2:51" s="14" customFormat="1" ht="12">
      <c r="B261" s="181"/>
      <c r="C261" s="182"/>
      <c r="D261" s="168" t="s">
        <v>131</v>
      </c>
      <c r="E261" s="183" t="s">
        <v>17</v>
      </c>
      <c r="F261" s="184" t="s">
        <v>280</v>
      </c>
      <c r="G261" s="182"/>
      <c r="H261" s="185">
        <v>0.788</v>
      </c>
      <c r="I261" s="182"/>
      <c r="J261" s="182"/>
      <c r="K261" s="182"/>
      <c r="L261" s="186"/>
      <c r="M261" s="187"/>
      <c r="N261" s="188"/>
      <c r="O261" s="188"/>
      <c r="P261" s="188"/>
      <c r="Q261" s="188"/>
      <c r="R261" s="188"/>
      <c r="S261" s="188"/>
      <c r="T261" s="189"/>
      <c r="AT261" s="190" t="s">
        <v>131</v>
      </c>
      <c r="AU261" s="190" t="s">
        <v>149</v>
      </c>
      <c r="AV261" s="14" t="s">
        <v>80</v>
      </c>
      <c r="AW261" s="14" t="s">
        <v>31</v>
      </c>
      <c r="AX261" s="14" t="s">
        <v>70</v>
      </c>
      <c r="AY261" s="190" t="s">
        <v>120</v>
      </c>
    </row>
    <row r="262" spans="2:51" s="16" customFormat="1" ht="12">
      <c r="B262" s="210"/>
      <c r="C262" s="211"/>
      <c r="D262" s="168" t="s">
        <v>131</v>
      </c>
      <c r="E262" s="212" t="s">
        <v>17</v>
      </c>
      <c r="F262" s="213" t="s">
        <v>220</v>
      </c>
      <c r="G262" s="211"/>
      <c r="H262" s="214">
        <v>0.788</v>
      </c>
      <c r="I262" s="211"/>
      <c r="J262" s="211"/>
      <c r="K262" s="211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131</v>
      </c>
      <c r="AU262" s="219" t="s">
        <v>149</v>
      </c>
      <c r="AV262" s="16" t="s">
        <v>149</v>
      </c>
      <c r="AW262" s="16" t="s">
        <v>31</v>
      </c>
      <c r="AX262" s="16" t="s">
        <v>70</v>
      </c>
      <c r="AY262" s="219" t="s">
        <v>120</v>
      </c>
    </row>
    <row r="263" spans="2:51" s="13" customFormat="1" ht="12">
      <c r="B263" s="172"/>
      <c r="C263" s="173"/>
      <c r="D263" s="168" t="s">
        <v>131</v>
      </c>
      <c r="E263" s="174" t="s">
        <v>17</v>
      </c>
      <c r="F263" s="175" t="s">
        <v>589</v>
      </c>
      <c r="G263" s="173"/>
      <c r="H263" s="174" t="s">
        <v>17</v>
      </c>
      <c r="I263" s="173"/>
      <c r="J263" s="173"/>
      <c r="K263" s="173"/>
      <c r="L263" s="176"/>
      <c r="M263" s="177"/>
      <c r="N263" s="178"/>
      <c r="O263" s="178"/>
      <c r="P263" s="178"/>
      <c r="Q263" s="178"/>
      <c r="R263" s="178"/>
      <c r="S263" s="178"/>
      <c r="T263" s="179"/>
      <c r="AT263" s="180" t="s">
        <v>131</v>
      </c>
      <c r="AU263" s="180" t="s">
        <v>149</v>
      </c>
      <c r="AV263" s="13" t="s">
        <v>78</v>
      </c>
      <c r="AW263" s="13" t="s">
        <v>31</v>
      </c>
      <c r="AX263" s="13" t="s">
        <v>70</v>
      </c>
      <c r="AY263" s="180" t="s">
        <v>120</v>
      </c>
    </row>
    <row r="264" spans="2:51" s="13" customFormat="1" ht="22.5">
      <c r="B264" s="172"/>
      <c r="C264" s="173"/>
      <c r="D264" s="168" t="s">
        <v>131</v>
      </c>
      <c r="E264" s="174" t="s">
        <v>17</v>
      </c>
      <c r="F264" s="175" t="s">
        <v>278</v>
      </c>
      <c r="G264" s="173"/>
      <c r="H264" s="174" t="s">
        <v>17</v>
      </c>
      <c r="I264" s="173"/>
      <c r="J264" s="173"/>
      <c r="K264" s="173"/>
      <c r="L264" s="176"/>
      <c r="M264" s="177"/>
      <c r="N264" s="178"/>
      <c r="O264" s="178"/>
      <c r="P264" s="178"/>
      <c r="Q264" s="178"/>
      <c r="R264" s="178"/>
      <c r="S264" s="178"/>
      <c r="T264" s="179"/>
      <c r="AT264" s="180" t="s">
        <v>131</v>
      </c>
      <c r="AU264" s="180" t="s">
        <v>149</v>
      </c>
      <c r="AV264" s="13" t="s">
        <v>78</v>
      </c>
      <c r="AW264" s="13" t="s">
        <v>31</v>
      </c>
      <c r="AX264" s="13" t="s">
        <v>70</v>
      </c>
      <c r="AY264" s="180" t="s">
        <v>120</v>
      </c>
    </row>
    <row r="265" spans="2:51" s="14" customFormat="1" ht="12">
      <c r="B265" s="181"/>
      <c r="C265" s="182"/>
      <c r="D265" s="168" t="s">
        <v>131</v>
      </c>
      <c r="E265" s="183" t="s">
        <v>17</v>
      </c>
      <c r="F265" s="184" t="s">
        <v>600</v>
      </c>
      <c r="G265" s="182"/>
      <c r="H265" s="185">
        <f>SUM(3.975*0.15)</f>
        <v>0.59625</v>
      </c>
      <c r="I265" s="182"/>
      <c r="J265" s="182"/>
      <c r="K265" s="182"/>
      <c r="L265" s="186"/>
      <c r="M265" s="187"/>
      <c r="N265" s="188"/>
      <c r="O265" s="188"/>
      <c r="P265" s="188"/>
      <c r="Q265" s="188"/>
      <c r="R265" s="188"/>
      <c r="S265" s="188"/>
      <c r="T265" s="189"/>
      <c r="AT265" s="190" t="s">
        <v>131</v>
      </c>
      <c r="AU265" s="190" t="s">
        <v>149</v>
      </c>
      <c r="AV265" s="14" t="s">
        <v>80</v>
      </c>
      <c r="AW265" s="14" t="s">
        <v>31</v>
      </c>
      <c r="AX265" s="14" t="s">
        <v>70</v>
      </c>
      <c r="AY265" s="190" t="s">
        <v>120</v>
      </c>
    </row>
    <row r="266" spans="2:51" s="16" customFormat="1" ht="12">
      <c r="B266" s="210"/>
      <c r="C266" s="211"/>
      <c r="D266" s="168" t="s">
        <v>131</v>
      </c>
      <c r="E266" s="212" t="s">
        <v>17</v>
      </c>
      <c r="F266" s="213" t="s">
        <v>220</v>
      </c>
      <c r="G266" s="211"/>
      <c r="H266" s="214">
        <f>SUM(H265)</f>
        <v>0.59625</v>
      </c>
      <c r="I266" s="211"/>
      <c r="J266" s="211"/>
      <c r="K266" s="211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131</v>
      </c>
      <c r="AU266" s="219" t="s">
        <v>149</v>
      </c>
      <c r="AV266" s="16" t="s">
        <v>149</v>
      </c>
      <c r="AW266" s="16" t="s">
        <v>31</v>
      </c>
      <c r="AX266" s="16" t="s">
        <v>70</v>
      </c>
      <c r="AY266" s="219" t="s">
        <v>120</v>
      </c>
    </row>
    <row r="267" spans="2:51" s="13" customFormat="1" ht="12">
      <c r="B267" s="172"/>
      <c r="C267" s="173"/>
      <c r="D267" s="168" t="s">
        <v>131</v>
      </c>
      <c r="E267" s="174" t="s">
        <v>17</v>
      </c>
      <c r="F267" s="175" t="s">
        <v>28</v>
      </c>
      <c r="G267" s="173"/>
      <c r="H267" s="174" t="s">
        <v>17</v>
      </c>
      <c r="I267" s="173"/>
      <c r="J267" s="173"/>
      <c r="K267" s="173"/>
      <c r="L267" s="176"/>
      <c r="M267" s="177"/>
      <c r="N267" s="178"/>
      <c r="O267" s="178"/>
      <c r="P267" s="178"/>
      <c r="Q267" s="178"/>
      <c r="R267" s="178"/>
      <c r="S267" s="178"/>
      <c r="T267" s="179"/>
      <c r="AT267" s="180" t="s">
        <v>131</v>
      </c>
      <c r="AU267" s="180" t="s">
        <v>149</v>
      </c>
      <c r="AV267" s="13" t="s">
        <v>78</v>
      </c>
      <c r="AW267" s="13" t="s">
        <v>31</v>
      </c>
      <c r="AX267" s="13" t="s">
        <v>70</v>
      </c>
      <c r="AY267" s="180" t="s">
        <v>120</v>
      </c>
    </row>
    <row r="268" spans="2:51" s="13" customFormat="1" ht="22.5">
      <c r="B268" s="172"/>
      <c r="C268" s="173"/>
      <c r="D268" s="168" t="s">
        <v>131</v>
      </c>
      <c r="E268" s="174" t="s">
        <v>17</v>
      </c>
      <c r="F268" s="175" t="s">
        <v>278</v>
      </c>
      <c r="G268" s="173"/>
      <c r="H268" s="174" t="s">
        <v>17</v>
      </c>
      <c r="I268" s="173"/>
      <c r="J268" s="173"/>
      <c r="K268" s="173"/>
      <c r="L268" s="176"/>
      <c r="M268" s="177"/>
      <c r="N268" s="178"/>
      <c r="O268" s="178"/>
      <c r="P268" s="178"/>
      <c r="Q268" s="178"/>
      <c r="R268" s="178"/>
      <c r="S268" s="178"/>
      <c r="T268" s="179"/>
      <c r="AT268" s="180" t="s">
        <v>131</v>
      </c>
      <c r="AU268" s="180" t="s">
        <v>149</v>
      </c>
      <c r="AV268" s="13" t="s">
        <v>78</v>
      </c>
      <c r="AW268" s="13" t="s">
        <v>31</v>
      </c>
      <c r="AX268" s="13" t="s">
        <v>70</v>
      </c>
      <c r="AY268" s="180" t="s">
        <v>120</v>
      </c>
    </row>
    <row r="269" spans="2:51" s="14" customFormat="1" ht="12">
      <c r="B269" s="181"/>
      <c r="C269" s="182"/>
      <c r="D269" s="168" t="s">
        <v>131</v>
      </c>
      <c r="E269" s="183" t="s">
        <v>17</v>
      </c>
      <c r="F269" s="184" t="s">
        <v>281</v>
      </c>
      <c r="G269" s="182"/>
      <c r="H269" s="185">
        <v>1.094</v>
      </c>
      <c r="I269" s="182"/>
      <c r="J269" s="182"/>
      <c r="K269" s="182"/>
      <c r="L269" s="186"/>
      <c r="M269" s="187"/>
      <c r="N269" s="188"/>
      <c r="O269" s="188"/>
      <c r="P269" s="188"/>
      <c r="Q269" s="188"/>
      <c r="R269" s="188"/>
      <c r="S269" s="188"/>
      <c r="T269" s="189"/>
      <c r="AT269" s="190" t="s">
        <v>131</v>
      </c>
      <c r="AU269" s="190" t="s">
        <v>149</v>
      </c>
      <c r="AV269" s="14" t="s">
        <v>80</v>
      </c>
      <c r="AW269" s="14" t="s">
        <v>31</v>
      </c>
      <c r="AX269" s="14" t="s">
        <v>70</v>
      </c>
      <c r="AY269" s="190" t="s">
        <v>120</v>
      </c>
    </row>
    <row r="270" spans="2:51" s="14" customFormat="1" ht="12">
      <c r="B270" s="181"/>
      <c r="C270" s="182"/>
      <c r="D270" s="168" t="s">
        <v>131</v>
      </c>
      <c r="E270" s="183" t="s">
        <v>17</v>
      </c>
      <c r="F270" s="184" t="s">
        <v>282</v>
      </c>
      <c r="G270" s="182"/>
      <c r="H270" s="185">
        <v>2.228</v>
      </c>
      <c r="I270" s="182"/>
      <c r="J270" s="182"/>
      <c r="K270" s="182"/>
      <c r="L270" s="186"/>
      <c r="M270" s="187"/>
      <c r="N270" s="188"/>
      <c r="O270" s="188"/>
      <c r="P270" s="188"/>
      <c r="Q270" s="188"/>
      <c r="R270" s="188"/>
      <c r="S270" s="188"/>
      <c r="T270" s="189"/>
      <c r="AT270" s="190" t="s">
        <v>131</v>
      </c>
      <c r="AU270" s="190" t="s">
        <v>149</v>
      </c>
      <c r="AV270" s="14" t="s">
        <v>80</v>
      </c>
      <c r="AW270" s="14" t="s">
        <v>31</v>
      </c>
      <c r="AX270" s="14" t="s">
        <v>70</v>
      </c>
      <c r="AY270" s="190" t="s">
        <v>120</v>
      </c>
    </row>
    <row r="271" spans="2:51" s="14" customFormat="1" ht="12">
      <c r="B271" s="181"/>
      <c r="C271" s="182"/>
      <c r="D271" s="168" t="s">
        <v>131</v>
      </c>
      <c r="E271" s="183" t="s">
        <v>17</v>
      </c>
      <c r="F271" s="184" t="s">
        <v>283</v>
      </c>
      <c r="G271" s="182"/>
      <c r="H271" s="185">
        <v>0.565</v>
      </c>
      <c r="I271" s="182"/>
      <c r="J271" s="182"/>
      <c r="K271" s="182"/>
      <c r="L271" s="186"/>
      <c r="M271" s="187"/>
      <c r="N271" s="188"/>
      <c r="O271" s="188"/>
      <c r="P271" s="188"/>
      <c r="Q271" s="188"/>
      <c r="R271" s="188"/>
      <c r="S271" s="188"/>
      <c r="T271" s="189"/>
      <c r="AT271" s="190" t="s">
        <v>131</v>
      </c>
      <c r="AU271" s="190" t="s">
        <v>149</v>
      </c>
      <c r="AV271" s="14" t="s">
        <v>80</v>
      </c>
      <c r="AW271" s="14" t="s">
        <v>31</v>
      </c>
      <c r="AX271" s="14" t="s">
        <v>70</v>
      </c>
      <c r="AY271" s="190" t="s">
        <v>120</v>
      </c>
    </row>
    <row r="272" spans="2:51" s="14" customFormat="1" ht="12">
      <c r="B272" s="181"/>
      <c r="C272" s="182"/>
      <c r="D272" s="168" t="s">
        <v>131</v>
      </c>
      <c r="E272" s="183" t="s">
        <v>17</v>
      </c>
      <c r="F272" s="184" t="s">
        <v>284</v>
      </c>
      <c r="G272" s="182"/>
      <c r="H272" s="185">
        <v>-2.669</v>
      </c>
      <c r="I272" s="182"/>
      <c r="J272" s="182"/>
      <c r="K272" s="182"/>
      <c r="L272" s="186"/>
      <c r="M272" s="187"/>
      <c r="N272" s="188"/>
      <c r="O272" s="188"/>
      <c r="P272" s="188"/>
      <c r="Q272" s="188"/>
      <c r="R272" s="188"/>
      <c r="S272" s="188"/>
      <c r="T272" s="189"/>
      <c r="AT272" s="190" t="s">
        <v>131</v>
      </c>
      <c r="AU272" s="190" t="s">
        <v>149</v>
      </c>
      <c r="AV272" s="14" t="s">
        <v>80</v>
      </c>
      <c r="AW272" s="14" t="s">
        <v>31</v>
      </c>
      <c r="AX272" s="14" t="s">
        <v>70</v>
      </c>
      <c r="AY272" s="190" t="s">
        <v>120</v>
      </c>
    </row>
    <row r="273" spans="2:51" s="16" customFormat="1" ht="12">
      <c r="B273" s="210"/>
      <c r="C273" s="211"/>
      <c r="D273" s="168" t="s">
        <v>131</v>
      </c>
      <c r="E273" s="212" t="s">
        <v>17</v>
      </c>
      <c r="F273" s="213" t="s">
        <v>220</v>
      </c>
      <c r="G273" s="211"/>
      <c r="H273" s="214">
        <v>1.218</v>
      </c>
      <c r="I273" s="211"/>
      <c r="J273" s="211"/>
      <c r="K273" s="211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131</v>
      </c>
      <c r="AU273" s="219" t="s">
        <v>149</v>
      </c>
      <c r="AV273" s="16" t="s">
        <v>149</v>
      </c>
      <c r="AW273" s="16" t="s">
        <v>31</v>
      </c>
      <c r="AX273" s="16" t="s">
        <v>70</v>
      </c>
      <c r="AY273" s="219" t="s">
        <v>120</v>
      </c>
    </row>
    <row r="274" spans="2:51" s="15" customFormat="1" ht="12">
      <c r="B274" s="191"/>
      <c r="C274" s="192"/>
      <c r="D274" s="168" t="s">
        <v>131</v>
      </c>
      <c r="E274" s="193" t="s">
        <v>17</v>
      </c>
      <c r="F274" s="194" t="s">
        <v>134</v>
      </c>
      <c r="G274" s="192"/>
      <c r="H274" s="195">
        <v>12.131</v>
      </c>
      <c r="I274" s="192"/>
      <c r="J274" s="192"/>
      <c r="K274" s="192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131</v>
      </c>
      <c r="AU274" s="200" t="s">
        <v>149</v>
      </c>
      <c r="AV274" s="15" t="s">
        <v>127</v>
      </c>
      <c r="AW274" s="15" t="s">
        <v>31</v>
      </c>
      <c r="AX274" s="15" t="s">
        <v>78</v>
      </c>
      <c r="AY274" s="200" t="s">
        <v>120</v>
      </c>
    </row>
    <row r="275" spans="1:65" s="2" customFormat="1" ht="16.5" customHeight="1">
      <c r="A275" s="330"/>
      <c r="B275" s="30"/>
      <c r="C275" s="156" t="s">
        <v>285</v>
      </c>
      <c r="D275" s="156" t="s">
        <v>122</v>
      </c>
      <c r="E275" s="157" t="s">
        <v>286</v>
      </c>
      <c r="F275" s="158" t="s">
        <v>287</v>
      </c>
      <c r="G275" s="159" t="s">
        <v>179</v>
      </c>
      <c r="H275" s="160">
        <v>18.75</v>
      </c>
      <c r="I275" s="350"/>
      <c r="J275" s="161">
        <f>ROUND(I275*H275,2)</f>
        <v>0</v>
      </c>
      <c r="K275" s="158" t="s">
        <v>126</v>
      </c>
      <c r="L275" s="32"/>
      <c r="M275" s="162" t="s">
        <v>17</v>
      </c>
      <c r="N275" s="163" t="s">
        <v>41</v>
      </c>
      <c r="O275" s="164">
        <v>0.305</v>
      </c>
      <c r="P275" s="164">
        <f>O275*H275</f>
        <v>5.71875</v>
      </c>
      <c r="Q275" s="164">
        <v>1.995E-06</v>
      </c>
      <c r="R275" s="164">
        <f>Q275*H275</f>
        <v>3.740625E-05</v>
      </c>
      <c r="S275" s="164">
        <v>0</v>
      </c>
      <c r="T275" s="165">
        <f>S275*H275</f>
        <v>0</v>
      </c>
      <c r="U275" s="330"/>
      <c r="V275" s="330"/>
      <c r="W275" s="330"/>
      <c r="X275" s="330"/>
      <c r="Y275" s="330"/>
      <c r="Z275" s="330"/>
      <c r="AA275" s="330"/>
      <c r="AB275" s="330"/>
      <c r="AC275" s="330"/>
      <c r="AD275" s="330"/>
      <c r="AE275" s="330"/>
      <c r="AR275" s="166" t="s">
        <v>127</v>
      </c>
      <c r="AT275" s="166" t="s">
        <v>122</v>
      </c>
      <c r="AU275" s="166" t="s">
        <v>149</v>
      </c>
      <c r="AY275" s="20" t="s">
        <v>120</v>
      </c>
      <c r="BE275" s="167">
        <f>IF(N275="základní",J275,0)</f>
        <v>0</v>
      </c>
      <c r="BF275" s="167">
        <f>IF(N275="snížená",J275,0)</f>
        <v>0</v>
      </c>
      <c r="BG275" s="167">
        <f>IF(N275="zákl. přenesená",J275,0)</f>
        <v>0</v>
      </c>
      <c r="BH275" s="167">
        <f>IF(N275="sníž. přenesená",J275,0)</f>
        <v>0</v>
      </c>
      <c r="BI275" s="167">
        <f>IF(N275="nulová",J275,0)</f>
        <v>0</v>
      </c>
      <c r="BJ275" s="20" t="s">
        <v>78</v>
      </c>
      <c r="BK275" s="167">
        <f>ROUND(I275*H275,2)</f>
        <v>0</v>
      </c>
      <c r="BL275" s="20" t="s">
        <v>127</v>
      </c>
      <c r="BM275" s="166" t="s">
        <v>288</v>
      </c>
    </row>
    <row r="276" spans="1:47" s="2" customFormat="1" ht="12">
      <c r="A276" s="330"/>
      <c r="B276" s="30"/>
      <c r="C276" s="333"/>
      <c r="D276" s="168" t="s">
        <v>129</v>
      </c>
      <c r="E276" s="333"/>
      <c r="F276" s="169" t="s">
        <v>289</v>
      </c>
      <c r="G276" s="333"/>
      <c r="H276" s="333"/>
      <c r="I276" s="333"/>
      <c r="J276" s="333"/>
      <c r="K276" s="333"/>
      <c r="L276" s="32"/>
      <c r="M276" s="170"/>
      <c r="N276" s="171"/>
      <c r="O276" s="52"/>
      <c r="P276" s="52"/>
      <c r="Q276" s="52"/>
      <c r="R276" s="52"/>
      <c r="S276" s="52"/>
      <c r="T276" s="53"/>
      <c r="U276" s="330"/>
      <c r="V276" s="330"/>
      <c r="W276" s="330"/>
      <c r="X276" s="330"/>
      <c r="Y276" s="330"/>
      <c r="Z276" s="330"/>
      <c r="AA276" s="330"/>
      <c r="AB276" s="330"/>
      <c r="AC276" s="330"/>
      <c r="AD276" s="330"/>
      <c r="AE276" s="330"/>
      <c r="AT276" s="20" t="s">
        <v>129</v>
      </c>
      <c r="AU276" s="20" t="s">
        <v>149</v>
      </c>
    </row>
    <row r="277" spans="2:51" s="13" customFormat="1" ht="12">
      <c r="B277" s="172"/>
      <c r="C277" s="173"/>
      <c r="D277" s="168" t="s">
        <v>131</v>
      </c>
      <c r="E277" s="174" t="s">
        <v>17</v>
      </c>
      <c r="F277" s="175" t="s">
        <v>589</v>
      </c>
      <c r="G277" s="173"/>
      <c r="H277" s="174" t="s">
        <v>17</v>
      </c>
      <c r="I277" s="173"/>
      <c r="J277" s="173"/>
      <c r="K277" s="173"/>
      <c r="L277" s="176"/>
      <c r="M277" s="177"/>
      <c r="N277" s="178"/>
      <c r="O277" s="178"/>
      <c r="P277" s="178"/>
      <c r="Q277" s="178"/>
      <c r="R277" s="178"/>
      <c r="S277" s="178"/>
      <c r="T277" s="179"/>
      <c r="AT277" s="180" t="s">
        <v>131</v>
      </c>
      <c r="AU277" s="180" t="s">
        <v>149</v>
      </c>
      <c r="AV277" s="13" t="s">
        <v>78</v>
      </c>
      <c r="AW277" s="13" t="s">
        <v>31</v>
      </c>
      <c r="AX277" s="13" t="s">
        <v>70</v>
      </c>
      <c r="AY277" s="180" t="s">
        <v>120</v>
      </c>
    </row>
    <row r="278" spans="2:51" s="14" customFormat="1" ht="12">
      <c r="B278" s="181"/>
      <c r="C278" s="182"/>
      <c r="D278" s="168" t="s">
        <v>131</v>
      </c>
      <c r="E278" s="183" t="s">
        <v>17</v>
      </c>
      <c r="F278" s="184" t="s">
        <v>590</v>
      </c>
      <c r="G278" s="182"/>
      <c r="H278" s="185">
        <v>18.75</v>
      </c>
      <c r="I278" s="182"/>
      <c r="J278" s="182"/>
      <c r="K278" s="182"/>
      <c r="L278" s="186"/>
      <c r="M278" s="187"/>
      <c r="N278" s="188"/>
      <c r="O278" s="188"/>
      <c r="P278" s="188"/>
      <c r="Q278" s="188"/>
      <c r="R278" s="188"/>
      <c r="S278" s="188"/>
      <c r="T278" s="189"/>
      <c r="AT278" s="190" t="s">
        <v>131</v>
      </c>
      <c r="AU278" s="190" t="s">
        <v>149</v>
      </c>
      <c r="AV278" s="14" t="s">
        <v>80</v>
      </c>
      <c r="AW278" s="14" t="s">
        <v>31</v>
      </c>
      <c r="AX278" s="14" t="s">
        <v>70</v>
      </c>
      <c r="AY278" s="190" t="s">
        <v>120</v>
      </c>
    </row>
    <row r="279" spans="2:51" s="15" customFormat="1" ht="12">
      <c r="B279" s="191"/>
      <c r="C279" s="192"/>
      <c r="D279" s="168" t="s">
        <v>131</v>
      </c>
      <c r="E279" s="193" t="s">
        <v>17</v>
      </c>
      <c r="F279" s="194" t="s">
        <v>134</v>
      </c>
      <c r="G279" s="192"/>
      <c r="H279" s="195">
        <v>18.75</v>
      </c>
      <c r="I279" s="192"/>
      <c r="J279" s="192"/>
      <c r="K279" s="192"/>
      <c r="L279" s="196"/>
      <c r="M279" s="197"/>
      <c r="N279" s="198"/>
      <c r="O279" s="198"/>
      <c r="P279" s="198"/>
      <c r="Q279" s="198"/>
      <c r="R279" s="198"/>
      <c r="S279" s="198"/>
      <c r="T279" s="199"/>
      <c r="AT279" s="200" t="s">
        <v>131</v>
      </c>
      <c r="AU279" s="200" t="s">
        <v>149</v>
      </c>
      <c r="AV279" s="15" t="s">
        <v>127</v>
      </c>
      <c r="AW279" s="15" t="s">
        <v>31</v>
      </c>
      <c r="AX279" s="15" t="s">
        <v>78</v>
      </c>
      <c r="AY279" s="200" t="s">
        <v>120</v>
      </c>
    </row>
    <row r="280" spans="2:63" s="12" customFormat="1" ht="20.85" customHeight="1">
      <c r="B280" s="141"/>
      <c r="C280" s="142"/>
      <c r="D280" s="143" t="s">
        <v>69</v>
      </c>
      <c r="E280" s="154" t="s">
        <v>290</v>
      </c>
      <c r="F280" s="154" t="s">
        <v>291</v>
      </c>
      <c r="G280" s="142"/>
      <c r="H280" s="142"/>
      <c r="I280" s="142"/>
      <c r="J280" s="155">
        <f>BK280</f>
        <v>0</v>
      </c>
      <c r="K280" s="142"/>
      <c r="L280" s="146"/>
      <c r="M280" s="147"/>
      <c r="N280" s="148"/>
      <c r="O280" s="148"/>
      <c r="P280" s="149" t="e">
        <f>SUM(#REF!)</f>
        <v>#REF!</v>
      </c>
      <c r="Q280" s="148"/>
      <c r="R280" s="149" t="e">
        <f>SUM(#REF!)</f>
        <v>#REF!</v>
      </c>
      <c r="S280" s="148"/>
      <c r="T280" s="150" t="e">
        <f>SUM(#REF!)</f>
        <v>#REF!</v>
      </c>
      <c r="AR280" s="151" t="s">
        <v>78</v>
      </c>
      <c r="AT280" s="152" t="s">
        <v>69</v>
      </c>
      <c r="AU280" s="152" t="s">
        <v>80</v>
      </c>
      <c r="AY280" s="151" t="s">
        <v>120</v>
      </c>
      <c r="BK280" s="153">
        <f>SUM(BK281:BK283)</f>
        <v>0</v>
      </c>
    </row>
    <row r="281" spans="1:65" s="2" customFormat="1" ht="16.5" customHeight="1">
      <c r="A281" s="330"/>
      <c r="B281" s="30"/>
      <c r="C281" s="337">
        <v>26</v>
      </c>
      <c r="D281" s="341" t="s">
        <v>122</v>
      </c>
      <c r="E281" s="342" t="s">
        <v>575</v>
      </c>
      <c r="F281" s="342" t="s">
        <v>577</v>
      </c>
      <c r="G281" s="339" t="s">
        <v>576</v>
      </c>
      <c r="H281" s="160">
        <v>11</v>
      </c>
      <c r="I281" s="350"/>
      <c r="J281" s="161">
        <f>ROUND(I281*H281,2)</f>
        <v>0</v>
      </c>
      <c r="K281" s="158" t="s">
        <v>126</v>
      </c>
      <c r="L281" s="32"/>
      <c r="M281" s="162" t="s">
        <v>17</v>
      </c>
      <c r="N281" s="163" t="s">
        <v>41</v>
      </c>
      <c r="O281" s="164">
        <v>0.269</v>
      </c>
      <c r="P281" s="164">
        <f>O281*H281</f>
        <v>2.959</v>
      </c>
      <c r="Q281" s="164">
        <v>0.2922087</v>
      </c>
      <c r="R281" s="164">
        <f>Q281*H281</f>
        <v>3.2142957</v>
      </c>
      <c r="S281" s="164">
        <v>0</v>
      </c>
      <c r="T281" s="165">
        <f>S281*H281</f>
        <v>0</v>
      </c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R281" s="166" t="s">
        <v>127</v>
      </c>
      <c r="AT281" s="166" t="s">
        <v>122</v>
      </c>
      <c r="AU281" s="166" t="s">
        <v>149</v>
      </c>
      <c r="AY281" s="20" t="s">
        <v>120</v>
      </c>
      <c r="BE281" s="167">
        <f>IF(N281="základní",J281,0)</f>
        <v>0</v>
      </c>
      <c r="BF281" s="167">
        <f>IF(N281="snížená",J281,0)</f>
        <v>0</v>
      </c>
      <c r="BG281" s="167">
        <f>IF(N281="zákl. přenesená",J281,0)</f>
        <v>0</v>
      </c>
      <c r="BH281" s="167">
        <f>IF(N281="sníž. přenesená",J281,0)</f>
        <v>0</v>
      </c>
      <c r="BI281" s="167">
        <f>IF(N281="nulová",J281,0)</f>
        <v>0</v>
      </c>
      <c r="BJ281" s="20" t="s">
        <v>78</v>
      </c>
      <c r="BK281" s="167">
        <f>ROUND(I281*H281,2)</f>
        <v>0</v>
      </c>
      <c r="BL281" s="20" t="s">
        <v>127</v>
      </c>
      <c r="BM281" s="166" t="s">
        <v>292</v>
      </c>
    </row>
    <row r="282" spans="1:47" s="2" customFormat="1" ht="12">
      <c r="A282" s="330"/>
      <c r="B282" s="30"/>
      <c r="C282" s="336"/>
      <c r="D282" s="343" t="s">
        <v>129</v>
      </c>
      <c r="E282" s="336"/>
      <c r="F282" s="344" t="s">
        <v>578</v>
      </c>
      <c r="G282" s="336"/>
      <c r="H282" s="333"/>
      <c r="I282" s="333"/>
      <c r="J282" s="333"/>
      <c r="K282" s="333"/>
      <c r="L282" s="32"/>
      <c r="M282" s="170"/>
      <c r="N282" s="171"/>
      <c r="O282" s="52"/>
      <c r="P282" s="52"/>
      <c r="Q282" s="52"/>
      <c r="R282" s="52"/>
      <c r="S282" s="52"/>
      <c r="T282" s="53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T282" s="20" t="s">
        <v>129</v>
      </c>
      <c r="AU282" s="20" t="s">
        <v>149</v>
      </c>
    </row>
    <row r="283" spans="1:65" s="2" customFormat="1" ht="16.5" customHeight="1">
      <c r="A283" s="330"/>
      <c r="B283" s="30"/>
      <c r="C283" s="338">
        <v>27</v>
      </c>
      <c r="D283" s="345" t="s">
        <v>197</v>
      </c>
      <c r="E283" s="346" t="s">
        <v>574</v>
      </c>
      <c r="F283" s="346" t="s">
        <v>606</v>
      </c>
      <c r="G283" s="340" t="s">
        <v>576</v>
      </c>
      <c r="H283" s="205">
        <v>11</v>
      </c>
      <c r="I283" s="351"/>
      <c r="J283" s="206">
        <f>ROUND(I283*H283,2)</f>
        <v>0</v>
      </c>
      <c r="K283" s="203" t="s">
        <v>126</v>
      </c>
      <c r="L283" s="207"/>
      <c r="M283" s="208" t="s">
        <v>17</v>
      </c>
      <c r="N283" s="209" t="s">
        <v>41</v>
      </c>
      <c r="O283" s="164">
        <v>0</v>
      </c>
      <c r="P283" s="164">
        <f>O283*H283</f>
        <v>0</v>
      </c>
      <c r="Q283" s="164">
        <v>0.0166</v>
      </c>
      <c r="R283" s="164">
        <f>Q283*H283</f>
        <v>0.1826</v>
      </c>
      <c r="S283" s="164">
        <v>0</v>
      </c>
      <c r="T283" s="165">
        <f>S283*H283</f>
        <v>0</v>
      </c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R283" s="166" t="s">
        <v>183</v>
      </c>
      <c r="AT283" s="166" t="s">
        <v>197</v>
      </c>
      <c r="AU283" s="166" t="s">
        <v>149</v>
      </c>
      <c r="AY283" s="20" t="s">
        <v>120</v>
      </c>
      <c r="BE283" s="167">
        <f>IF(N283="základní",J283,0)</f>
        <v>0</v>
      </c>
      <c r="BF283" s="167">
        <f>IF(N283="snížená",J283,0)</f>
        <v>0</v>
      </c>
      <c r="BG283" s="167">
        <f>IF(N283="zákl. přenesená",J283,0)</f>
        <v>0</v>
      </c>
      <c r="BH283" s="167">
        <f>IF(N283="sníž. přenesená",J283,0)</f>
        <v>0</v>
      </c>
      <c r="BI283" s="167">
        <f>IF(N283="nulová",J283,0)</f>
        <v>0</v>
      </c>
      <c r="BJ283" s="20" t="s">
        <v>78</v>
      </c>
      <c r="BK283" s="167">
        <f>ROUND(I283*H283,2)</f>
        <v>0</v>
      </c>
      <c r="BL283" s="20" t="s">
        <v>127</v>
      </c>
      <c r="BM283" s="166" t="s">
        <v>293</v>
      </c>
    </row>
    <row r="284" spans="1:47" s="2" customFormat="1" ht="12">
      <c r="A284" s="330"/>
      <c r="B284" s="30"/>
      <c r="C284" s="333"/>
      <c r="D284" s="168" t="s">
        <v>129</v>
      </c>
      <c r="E284" s="333"/>
      <c r="F284" s="169" t="s">
        <v>607</v>
      </c>
      <c r="G284" s="333"/>
      <c r="H284" s="333"/>
      <c r="I284" s="333"/>
      <c r="J284" s="333"/>
      <c r="K284" s="333"/>
      <c r="L284" s="32"/>
      <c r="M284" s="170"/>
      <c r="N284" s="171"/>
      <c r="O284" s="52"/>
      <c r="P284" s="52"/>
      <c r="Q284" s="52"/>
      <c r="R284" s="52"/>
      <c r="S284" s="52"/>
      <c r="T284" s="53"/>
      <c r="U284" s="330"/>
      <c r="V284" s="330"/>
      <c r="W284" s="330"/>
      <c r="X284" s="330"/>
      <c r="Y284" s="330"/>
      <c r="Z284" s="330"/>
      <c r="AA284" s="330"/>
      <c r="AB284" s="330"/>
      <c r="AC284" s="330"/>
      <c r="AD284" s="330"/>
      <c r="AE284" s="330"/>
      <c r="AT284" s="20" t="s">
        <v>129</v>
      </c>
      <c r="AU284" s="20" t="s">
        <v>149</v>
      </c>
    </row>
    <row r="285" spans="1:47" s="2" customFormat="1" ht="12">
      <c r="A285" s="330"/>
      <c r="B285" s="30"/>
      <c r="C285" s="333"/>
      <c r="D285" s="168"/>
      <c r="E285" s="333"/>
      <c r="F285" s="169"/>
      <c r="G285" s="333"/>
      <c r="H285" s="333"/>
      <c r="I285" s="333"/>
      <c r="J285" s="333"/>
      <c r="K285" s="333"/>
      <c r="L285" s="32"/>
      <c r="M285" s="170"/>
      <c r="N285" s="335"/>
      <c r="O285" s="336"/>
      <c r="P285" s="336"/>
      <c r="Q285" s="336"/>
      <c r="R285" s="336"/>
      <c r="S285" s="336"/>
      <c r="T285" s="53"/>
      <c r="U285" s="330"/>
      <c r="V285" s="330"/>
      <c r="W285" s="330"/>
      <c r="X285" s="330"/>
      <c r="Y285" s="330"/>
      <c r="Z285" s="330"/>
      <c r="AA285" s="330"/>
      <c r="AB285" s="330"/>
      <c r="AC285" s="330"/>
      <c r="AD285" s="330"/>
      <c r="AE285" s="330"/>
      <c r="AT285" s="20"/>
      <c r="AU285" s="20"/>
    </row>
    <row r="286" spans="2:63" s="12" customFormat="1" ht="20.85" customHeight="1">
      <c r="B286" s="141"/>
      <c r="C286" s="142"/>
      <c r="D286" s="143" t="s">
        <v>69</v>
      </c>
      <c r="E286" s="154" t="s">
        <v>294</v>
      </c>
      <c r="F286" s="154" t="s">
        <v>295</v>
      </c>
      <c r="G286" s="142"/>
      <c r="H286" s="142"/>
      <c r="I286" s="142"/>
      <c r="J286" s="155">
        <f>BK286</f>
        <v>0</v>
      </c>
      <c r="K286" s="142"/>
      <c r="L286" s="146"/>
      <c r="M286" s="147"/>
      <c r="N286" s="148"/>
      <c r="O286" s="148"/>
      <c r="P286" s="149">
        <f>SUM(P287:P300)</f>
        <v>27.19703</v>
      </c>
      <c r="Q286" s="148"/>
      <c r="R286" s="149">
        <f>SUM(R287:R300)</f>
        <v>0</v>
      </c>
      <c r="S286" s="148"/>
      <c r="T286" s="150">
        <f>SUM(T287:T300)</f>
        <v>0</v>
      </c>
      <c r="AR286" s="151" t="s">
        <v>78</v>
      </c>
      <c r="AT286" s="152" t="s">
        <v>69</v>
      </c>
      <c r="AU286" s="152" t="s">
        <v>80</v>
      </c>
      <c r="AY286" s="151" t="s">
        <v>120</v>
      </c>
      <c r="BK286" s="153">
        <f>SUM(BK287:BK300)</f>
        <v>0</v>
      </c>
    </row>
    <row r="287" spans="1:65" s="2" customFormat="1" ht="16.5" customHeight="1">
      <c r="A287" s="330"/>
      <c r="B287" s="30"/>
      <c r="C287" s="156">
        <v>28</v>
      </c>
      <c r="D287" s="156" t="s">
        <v>122</v>
      </c>
      <c r="E287" s="157" t="s">
        <v>296</v>
      </c>
      <c r="F287" s="158" t="s">
        <v>297</v>
      </c>
      <c r="G287" s="159" t="s">
        <v>125</v>
      </c>
      <c r="H287" s="160">
        <v>213.75</v>
      </c>
      <c r="I287" s="350"/>
      <c r="J287" s="161">
        <f>ROUND(I287*H287,2)</f>
        <v>0</v>
      </c>
      <c r="K287" s="158" t="s">
        <v>126</v>
      </c>
      <c r="L287" s="32"/>
      <c r="M287" s="162" t="s">
        <v>17</v>
      </c>
      <c r="N287" s="163" t="s">
        <v>41</v>
      </c>
      <c r="O287" s="164">
        <v>0.115</v>
      </c>
      <c r="P287" s="164">
        <f>O287*H287</f>
        <v>24.58125</v>
      </c>
      <c r="Q287" s="164">
        <v>0</v>
      </c>
      <c r="R287" s="164">
        <f>Q287*H287</f>
        <v>0</v>
      </c>
      <c r="S287" s="164">
        <v>0</v>
      </c>
      <c r="T287" s="165">
        <f>S287*H287</f>
        <v>0</v>
      </c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R287" s="166" t="s">
        <v>127</v>
      </c>
      <c r="AT287" s="166" t="s">
        <v>122</v>
      </c>
      <c r="AU287" s="166" t="s">
        <v>149</v>
      </c>
      <c r="AY287" s="20" t="s">
        <v>120</v>
      </c>
      <c r="BE287" s="167">
        <f>IF(N287="základní",J287,0)</f>
        <v>0</v>
      </c>
      <c r="BF287" s="167">
        <f>IF(N287="snížená",J287,0)</f>
        <v>0</v>
      </c>
      <c r="BG287" s="167">
        <f>IF(N287="zákl. přenesená",J287,0)</f>
        <v>0</v>
      </c>
      <c r="BH287" s="167">
        <f>IF(N287="sníž. přenesená",J287,0)</f>
        <v>0</v>
      </c>
      <c r="BI287" s="167">
        <f>IF(N287="nulová",J287,0)</f>
        <v>0</v>
      </c>
      <c r="BJ287" s="20" t="s">
        <v>78</v>
      </c>
      <c r="BK287" s="167">
        <f>ROUND(I287*H287,2)</f>
        <v>0</v>
      </c>
      <c r="BL287" s="20" t="s">
        <v>127</v>
      </c>
      <c r="BM287" s="166" t="s">
        <v>298</v>
      </c>
    </row>
    <row r="288" spans="1:47" s="2" customFormat="1" ht="19.5">
      <c r="A288" s="330"/>
      <c r="B288" s="30"/>
      <c r="C288" s="333"/>
      <c r="D288" s="168" t="s">
        <v>129</v>
      </c>
      <c r="E288" s="333"/>
      <c r="F288" s="169" t="s">
        <v>299</v>
      </c>
      <c r="G288" s="333"/>
      <c r="H288" s="333"/>
      <c r="I288" s="333"/>
      <c r="J288" s="333"/>
      <c r="K288" s="333"/>
      <c r="L288" s="32"/>
      <c r="M288" s="170"/>
      <c r="N288" s="171"/>
      <c r="O288" s="52"/>
      <c r="P288" s="52"/>
      <c r="Q288" s="52"/>
      <c r="R288" s="52"/>
      <c r="S288" s="52"/>
      <c r="T288" s="53"/>
      <c r="U288" s="330"/>
      <c r="V288" s="330"/>
      <c r="W288" s="330"/>
      <c r="X288" s="330"/>
      <c r="Y288" s="330"/>
      <c r="Z288" s="330"/>
      <c r="AA288" s="330"/>
      <c r="AB288" s="330"/>
      <c r="AC288" s="330"/>
      <c r="AD288" s="330"/>
      <c r="AE288" s="330"/>
      <c r="AT288" s="20" t="s">
        <v>129</v>
      </c>
      <c r="AU288" s="20" t="s">
        <v>149</v>
      </c>
    </row>
    <row r="289" spans="2:51" s="13" customFormat="1" ht="12">
      <c r="B289" s="172"/>
      <c r="C289" s="173"/>
      <c r="D289" s="168" t="s">
        <v>131</v>
      </c>
      <c r="E289" s="174" t="s">
        <v>17</v>
      </c>
      <c r="F289" s="175" t="s">
        <v>159</v>
      </c>
      <c r="G289" s="173"/>
      <c r="H289" s="174" t="s">
        <v>17</v>
      </c>
      <c r="I289" s="173"/>
      <c r="J289" s="173"/>
      <c r="K289" s="173"/>
      <c r="L289" s="176"/>
      <c r="M289" s="177"/>
      <c r="N289" s="178"/>
      <c r="O289" s="178"/>
      <c r="P289" s="178"/>
      <c r="Q289" s="178"/>
      <c r="R289" s="178"/>
      <c r="S289" s="178"/>
      <c r="T289" s="179"/>
      <c r="AT289" s="180" t="s">
        <v>131</v>
      </c>
      <c r="AU289" s="180" t="s">
        <v>149</v>
      </c>
      <c r="AV289" s="13" t="s">
        <v>78</v>
      </c>
      <c r="AW289" s="13" t="s">
        <v>31</v>
      </c>
      <c r="AX289" s="13" t="s">
        <v>70</v>
      </c>
      <c r="AY289" s="180" t="s">
        <v>120</v>
      </c>
    </row>
    <row r="290" spans="2:51" s="14" customFormat="1" ht="12">
      <c r="B290" s="181"/>
      <c r="C290" s="182"/>
      <c r="D290" s="168" t="s">
        <v>131</v>
      </c>
      <c r="E290" s="183" t="s">
        <v>17</v>
      </c>
      <c r="F290" s="184" t="s">
        <v>300</v>
      </c>
      <c r="G290" s="182"/>
      <c r="H290" s="185">
        <v>130</v>
      </c>
      <c r="I290" s="182"/>
      <c r="J290" s="182"/>
      <c r="K290" s="182"/>
      <c r="L290" s="186"/>
      <c r="M290" s="187"/>
      <c r="N290" s="188"/>
      <c r="O290" s="188"/>
      <c r="P290" s="188"/>
      <c r="Q290" s="188"/>
      <c r="R290" s="188"/>
      <c r="S290" s="188"/>
      <c r="T290" s="189"/>
      <c r="AT290" s="190" t="s">
        <v>131</v>
      </c>
      <c r="AU290" s="190" t="s">
        <v>149</v>
      </c>
      <c r="AV290" s="14" t="s">
        <v>80</v>
      </c>
      <c r="AW290" s="14" t="s">
        <v>31</v>
      </c>
      <c r="AX290" s="14" t="s">
        <v>70</v>
      </c>
      <c r="AY290" s="190" t="s">
        <v>120</v>
      </c>
    </row>
    <row r="291" spans="2:51" s="13" customFormat="1" ht="12">
      <c r="B291" s="172"/>
      <c r="C291" s="173"/>
      <c r="D291" s="168" t="s">
        <v>131</v>
      </c>
      <c r="E291" s="174" t="s">
        <v>17</v>
      </c>
      <c r="F291" s="175" t="s">
        <v>161</v>
      </c>
      <c r="G291" s="173"/>
      <c r="H291" s="174" t="s">
        <v>17</v>
      </c>
      <c r="I291" s="173"/>
      <c r="J291" s="173"/>
      <c r="K291" s="173"/>
      <c r="L291" s="176"/>
      <c r="M291" s="177"/>
      <c r="N291" s="178"/>
      <c r="O291" s="178"/>
      <c r="P291" s="178"/>
      <c r="Q291" s="178"/>
      <c r="R291" s="178"/>
      <c r="S291" s="178"/>
      <c r="T291" s="179"/>
      <c r="AT291" s="180" t="s">
        <v>131</v>
      </c>
      <c r="AU291" s="180" t="s">
        <v>149</v>
      </c>
      <c r="AV291" s="13" t="s">
        <v>78</v>
      </c>
      <c r="AW291" s="13" t="s">
        <v>31</v>
      </c>
      <c r="AX291" s="13" t="s">
        <v>70</v>
      </c>
      <c r="AY291" s="180" t="s">
        <v>120</v>
      </c>
    </row>
    <row r="292" spans="2:51" s="14" customFormat="1" ht="12">
      <c r="B292" s="181"/>
      <c r="C292" s="182"/>
      <c r="D292" s="168" t="s">
        <v>131</v>
      </c>
      <c r="E292" s="183" t="s">
        <v>17</v>
      </c>
      <c r="F292" s="184" t="s">
        <v>301</v>
      </c>
      <c r="G292" s="182"/>
      <c r="H292" s="185">
        <v>16.25</v>
      </c>
      <c r="I292" s="182"/>
      <c r="J292" s="182"/>
      <c r="K292" s="182"/>
      <c r="L292" s="186"/>
      <c r="M292" s="187"/>
      <c r="N292" s="188"/>
      <c r="O292" s="188"/>
      <c r="P292" s="188"/>
      <c r="Q292" s="188"/>
      <c r="R292" s="188"/>
      <c r="S292" s="188"/>
      <c r="T292" s="189"/>
      <c r="AT292" s="190" t="s">
        <v>131</v>
      </c>
      <c r="AU292" s="190" t="s">
        <v>149</v>
      </c>
      <c r="AV292" s="14" t="s">
        <v>80</v>
      </c>
      <c r="AW292" s="14" t="s">
        <v>31</v>
      </c>
      <c r="AX292" s="14" t="s">
        <v>70</v>
      </c>
      <c r="AY292" s="190" t="s">
        <v>120</v>
      </c>
    </row>
    <row r="293" spans="2:51" s="13" customFormat="1" ht="12">
      <c r="B293" s="172"/>
      <c r="C293" s="173"/>
      <c r="D293" s="168" t="s">
        <v>131</v>
      </c>
      <c r="E293" s="174" t="s">
        <v>17</v>
      </c>
      <c r="F293" s="175" t="s">
        <v>168</v>
      </c>
      <c r="G293" s="173"/>
      <c r="H293" s="174" t="s">
        <v>17</v>
      </c>
      <c r="I293" s="173"/>
      <c r="J293" s="173"/>
      <c r="K293" s="173"/>
      <c r="L293" s="176"/>
      <c r="M293" s="177"/>
      <c r="N293" s="178"/>
      <c r="O293" s="178"/>
      <c r="P293" s="178"/>
      <c r="Q293" s="178"/>
      <c r="R293" s="178"/>
      <c r="S293" s="178"/>
      <c r="T293" s="179"/>
      <c r="AT293" s="180" t="s">
        <v>131</v>
      </c>
      <c r="AU293" s="180" t="s">
        <v>149</v>
      </c>
      <c r="AV293" s="13" t="s">
        <v>78</v>
      </c>
      <c r="AW293" s="13" t="s">
        <v>31</v>
      </c>
      <c r="AX293" s="13" t="s">
        <v>70</v>
      </c>
      <c r="AY293" s="180" t="s">
        <v>120</v>
      </c>
    </row>
    <row r="294" spans="2:51" s="14" customFormat="1" ht="12">
      <c r="B294" s="181"/>
      <c r="C294" s="182"/>
      <c r="D294" s="168" t="s">
        <v>131</v>
      </c>
      <c r="E294" s="183" t="s">
        <v>17</v>
      </c>
      <c r="F294" s="184" t="s">
        <v>302</v>
      </c>
      <c r="G294" s="182"/>
      <c r="H294" s="185">
        <v>67.5</v>
      </c>
      <c r="I294" s="182"/>
      <c r="J294" s="182"/>
      <c r="K294" s="182"/>
      <c r="L294" s="186"/>
      <c r="M294" s="187"/>
      <c r="N294" s="188"/>
      <c r="O294" s="188"/>
      <c r="P294" s="188"/>
      <c r="Q294" s="188"/>
      <c r="R294" s="188"/>
      <c r="S294" s="188"/>
      <c r="T294" s="189"/>
      <c r="AT294" s="190" t="s">
        <v>131</v>
      </c>
      <c r="AU294" s="190" t="s">
        <v>149</v>
      </c>
      <c r="AV294" s="14" t="s">
        <v>80</v>
      </c>
      <c r="AW294" s="14" t="s">
        <v>31</v>
      </c>
      <c r="AX294" s="14" t="s">
        <v>70</v>
      </c>
      <c r="AY294" s="190" t="s">
        <v>120</v>
      </c>
    </row>
    <row r="295" spans="2:51" s="15" customFormat="1" ht="12">
      <c r="B295" s="191"/>
      <c r="C295" s="192"/>
      <c r="D295" s="168" t="s">
        <v>131</v>
      </c>
      <c r="E295" s="193" t="s">
        <v>17</v>
      </c>
      <c r="F295" s="194" t="s">
        <v>134</v>
      </c>
      <c r="G295" s="192"/>
      <c r="H295" s="195">
        <v>213.75</v>
      </c>
      <c r="I295" s="192"/>
      <c r="J295" s="192"/>
      <c r="K295" s="192"/>
      <c r="L295" s="196"/>
      <c r="M295" s="197"/>
      <c r="N295" s="198"/>
      <c r="O295" s="198"/>
      <c r="P295" s="198"/>
      <c r="Q295" s="198"/>
      <c r="R295" s="198"/>
      <c r="S295" s="198"/>
      <c r="T295" s="199"/>
      <c r="AT295" s="200" t="s">
        <v>131</v>
      </c>
      <c r="AU295" s="200" t="s">
        <v>149</v>
      </c>
      <c r="AV295" s="15" t="s">
        <v>127</v>
      </c>
      <c r="AW295" s="15" t="s">
        <v>31</v>
      </c>
      <c r="AX295" s="15" t="s">
        <v>78</v>
      </c>
      <c r="AY295" s="200" t="s">
        <v>120</v>
      </c>
    </row>
    <row r="296" spans="1:65" s="2" customFormat="1" ht="16.5" customHeight="1">
      <c r="A296" s="330"/>
      <c r="B296" s="30"/>
      <c r="C296" s="156">
        <v>29</v>
      </c>
      <c r="D296" s="156" t="s">
        <v>122</v>
      </c>
      <c r="E296" s="157" t="s">
        <v>303</v>
      </c>
      <c r="F296" s="158" t="s">
        <v>304</v>
      </c>
      <c r="G296" s="159" t="s">
        <v>125</v>
      </c>
      <c r="H296" s="160">
        <v>8.438</v>
      </c>
      <c r="I296" s="350"/>
      <c r="J296" s="161">
        <f>ROUND(I296*H296,2)</f>
        <v>0</v>
      </c>
      <c r="K296" s="158" t="s">
        <v>126</v>
      </c>
      <c r="L296" s="32"/>
      <c r="M296" s="162" t="s">
        <v>17</v>
      </c>
      <c r="N296" s="163" t="s">
        <v>41</v>
      </c>
      <c r="O296" s="164">
        <v>0.31</v>
      </c>
      <c r="P296" s="164">
        <f>O296*H296</f>
        <v>2.61578</v>
      </c>
      <c r="Q296" s="164">
        <v>0</v>
      </c>
      <c r="R296" s="164">
        <f>Q296*H296</f>
        <v>0</v>
      </c>
      <c r="S296" s="164">
        <v>0</v>
      </c>
      <c r="T296" s="165">
        <f>S296*H296</f>
        <v>0</v>
      </c>
      <c r="U296" s="330"/>
      <c r="V296" s="330"/>
      <c r="W296" s="330"/>
      <c r="X296" s="330"/>
      <c r="Y296" s="330"/>
      <c r="Z296" s="330"/>
      <c r="AA296" s="330"/>
      <c r="AB296" s="330"/>
      <c r="AC296" s="330"/>
      <c r="AD296" s="330"/>
      <c r="AE296" s="330"/>
      <c r="AR296" s="166" t="s">
        <v>127</v>
      </c>
      <c r="AT296" s="166" t="s">
        <v>122</v>
      </c>
      <c r="AU296" s="166" t="s">
        <v>149</v>
      </c>
      <c r="AY296" s="20" t="s">
        <v>120</v>
      </c>
      <c r="BE296" s="167">
        <f>IF(N296="základní",J296,0)</f>
        <v>0</v>
      </c>
      <c r="BF296" s="167">
        <f>IF(N296="snížená",J296,0)</f>
        <v>0</v>
      </c>
      <c r="BG296" s="167">
        <f>IF(N296="zákl. přenesená",J296,0)</f>
        <v>0</v>
      </c>
      <c r="BH296" s="167">
        <f>IF(N296="sníž. přenesená",J296,0)</f>
        <v>0</v>
      </c>
      <c r="BI296" s="167">
        <f>IF(N296="nulová",J296,0)</f>
        <v>0</v>
      </c>
      <c r="BJ296" s="20" t="s">
        <v>78</v>
      </c>
      <c r="BK296" s="167">
        <f>ROUND(I296*H296,2)</f>
        <v>0</v>
      </c>
      <c r="BL296" s="20" t="s">
        <v>127</v>
      </c>
      <c r="BM296" s="166" t="s">
        <v>305</v>
      </c>
    </row>
    <row r="297" spans="1:47" s="2" customFormat="1" ht="29.25">
      <c r="A297" s="330"/>
      <c r="B297" s="30"/>
      <c r="C297" s="333"/>
      <c r="D297" s="168" t="s">
        <v>129</v>
      </c>
      <c r="E297" s="333"/>
      <c r="F297" s="169" t="s">
        <v>306</v>
      </c>
      <c r="G297" s="333"/>
      <c r="H297" s="333"/>
      <c r="I297" s="333"/>
      <c r="J297" s="333"/>
      <c r="K297" s="333"/>
      <c r="L297" s="32"/>
      <c r="M297" s="170"/>
      <c r="N297" s="171"/>
      <c r="O297" s="52"/>
      <c r="P297" s="52"/>
      <c r="Q297" s="52"/>
      <c r="R297" s="52"/>
      <c r="S297" s="52"/>
      <c r="T297" s="53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T297" s="20" t="s">
        <v>129</v>
      </c>
      <c r="AU297" s="20" t="s">
        <v>149</v>
      </c>
    </row>
    <row r="298" spans="2:51" s="13" customFormat="1" ht="12">
      <c r="B298" s="172"/>
      <c r="C298" s="173"/>
      <c r="D298" s="168" t="s">
        <v>131</v>
      </c>
      <c r="E298" s="174" t="s">
        <v>17</v>
      </c>
      <c r="F298" s="175" t="s">
        <v>589</v>
      </c>
      <c r="G298" s="173"/>
      <c r="H298" s="174" t="s">
        <v>17</v>
      </c>
      <c r="I298" s="173"/>
      <c r="J298" s="173"/>
      <c r="K298" s="173"/>
      <c r="L298" s="176"/>
      <c r="M298" s="177"/>
      <c r="N298" s="178"/>
      <c r="O298" s="178"/>
      <c r="P298" s="178"/>
      <c r="Q298" s="178"/>
      <c r="R298" s="178"/>
      <c r="S298" s="178"/>
      <c r="T298" s="179"/>
      <c r="AT298" s="180" t="s">
        <v>131</v>
      </c>
      <c r="AU298" s="180" t="s">
        <v>149</v>
      </c>
      <c r="AV298" s="13" t="s">
        <v>78</v>
      </c>
      <c r="AW298" s="13" t="s">
        <v>31</v>
      </c>
      <c r="AX298" s="13" t="s">
        <v>70</v>
      </c>
      <c r="AY298" s="180" t="s">
        <v>120</v>
      </c>
    </row>
    <row r="299" spans="2:51" s="14" customFormat="1" ht="12">
      <c r="B299" s="181"/>
      <c r="C299" s="182"/>
      <c r="D299" s="168" t="s">
        <v>131</v>
      </c>
      <c r="E299" s="183" t="s">
        <v>17</v>
      </c>
      <c r="F299" s="184" t="s">
        <v>598</v>
      </c>
      <c r="G299" s="182"/>
      <c r="H299" s="185">
        <f>SUM(0.45*6.25*3)</f>
        <v>8.4375</v>
      </c>
      <c r="I299" s="182"/>
      <c r="J299" s="182"/>
      <c r="K299" s="182"/>
      <c r="L299" s="186"/>
      <c r="M299" s="187"/>
      <c r="N299" s="188"/>
      <c r="O299" s="188"/>
      <c r="P299" s="188"/>
      <c r="Q299" s="188"/>
      <c r="R299" s="188"/>
      <c r="S299" s="188"/>
      <c r="T299" s="189"/>
      <c r="AT299" s="190" t="s">
        <v>131</v>
      </c>
      <c r="AU299" s="190" t="s">
        <v>149</v>
      </c>
      <c r="AV299" s="14" t="s">
        <v>80</v>
      </c>
      <c r="AW299" s="14" t="s">
        <v>31</v>
      </c>
      <c r="AX299" s="14" t="s">
        <v>70</v>
      </c>
      <c r="AY299" s="190" t="s">
        <v>120</v>
      </c>
    </row>
    <row r="300" spans="2:51" s="15" customFormat="1" ht="12">
      <c r="B300" s="191"/>
      <c r="C300" s="192"/>
      <c r="D300" s="168" t="s">
        <v>131</v>
      </c>
      <c r="E300" s="193" t="s">
        <v>17</v>
      </c>
      <c r="F300" s="194" t="s">
        <v>134</v>
      </c>
      <c r="G300" s="192"/>
      <c r="H300" s="195">
        <v>8.438</v>
      </c>
      <c r="I300" s="192"/>
      <c r="J300" s="192"/>
      <c r="K300" s="192"/>
      <c r="L300" s="196"/>
      <c r="M300" s="197"/>
      <c r="N300" s="198"/>
      <c r="O300" s="198"/>
      <c r="P300" s="198"/>
      <c r="Q300" s="198"/>
      <c r="R300" s="198"/>
      <c r="S300" s="198"/>
      <c r="T300" s="199"/>
      <c r="AT300" s="200" t="s">
        <v>131</v>
      </c>
      <c r="AU300" s="200" t="s">
        <v>149</v>
      </c>
      <c r="AV300" s="15" t="s">
        <v>127</v>
      </c>
      <c r="AW300" s="15" t="s">
        <v>31</v>
      </c>
      <c r="AX300" s="15" t="s">
        <v>78</v>
      </c>
      <c r="AY300" s="200" t="s">
        <v>120</v>
      </c>
    </row>
    <row r="301" spans="2:63" s="12" customFormat="1" ht="20.85" customHeight="1">
      <c r="B301" s="141"/>
      <c r="C301" s="142"/>
      <c r="D301" s="143" t="s">
        <v>69</v>
      </c>
      <c r="E301" s="154" t="s">
        <v>307</v>
      </c>
      <c r="F301" s="154" t="s">
        <v>308</v>
      </c>
      <c r="G301" s="142"/>
      <c r="H301" s="142"/>
      <c r="I301" s="142"/>
      <c r="J301" s="155">
        <f>BK301</f>
        <v>0</v>
      </c>
      <c r="K301" s="142"/>
      <c r="L301" s="146"/>
      <c r="M301" s="147"/>
      <c r="N301" s="148"/>
      <c r="O301" s="148"/>
      <c r="P301" s="149">
        <f>P302+P328</f>
        <v>240.139227</v>
      </c>
      <c r="Q301" s="148"/>
      <c r="R301" s="149">
        <f>R302+R328</f>
        <v>0</v>
      </c>
      <c r="S301" s="148"/>
      <c r="T301" s="150">
        <f>T302+T328</f>
        <v>0</v>
      </c>
      <c r="AR301" s="151" t="s">
        <v>78</v>
      </c>
      <c r="AT301" s="152" t="s">
        <v>69</v>
      </c>
      <c r="AU301" s="152" t="s">
        <v>80</v>
      </c>
      <c r="AY301" s="151" t="s">
        <v>120</v>
      </c>
      <c r="BK301" s="153">
        <f>BK302+BK328</f>
        <v>0</v>
      </c>
    </row>
    <row r="302" spans="2:63" s="17" customFormat="1" ht="20.85" customHeight="1">
      <c r="B302" s="220"/>
      <c r="C302" s="221"/>
      <c r="D302" s="222" t="s">
        <v>69</v>
      </c>
      <c r="E302" s="222" t="s">
        <v>309</v>
      </c>
      <c r="F302" s="222" t="s">
        <v>310</v>
      </c>
      <c r="G302" s="221"/>
      <c r="H302" s="221"/>
      <c r="I302" s="221"/>
      <c r="J302" s="223">
        <f>BK302</f>
        <v>0</v>
      </c>
      <c r="K302" s="221"/>
      <c r="L302" s="224"/>
      <c r="M302" s="225"/>
      <c r="N302" s="226"/>
      <c r="O302" s="226"/>
      <c r="P302" s="227">
        <f>SUM(P303:P327)</f>
        <v>7.221227</v>
      </c>
      <c r="Q302" s="226"/>
      <c r="R302" s="227">
        <f>SUM(R303:R327)</f>
        <v>0</v>
      </c>
      <c r="S302" s="226"/>
      <c r="T302" s="228">
        <f>SUM(T303:T327)</f>
        <v>0</v>
      </c>
      <c r="AR302" s="229" t="s">
        <v>78</v>
      </c>
      <c r="AT302" s="230" t="s">
        <v>69</v>
      </c>
      <c r="AU302" s="230" t="s">
        <v>149</v>
      </c>
      <c r="AY302" s="229" t="s">
        <v>120</v>
      </c>
      <c r="BK302" s="231">
        <f>SUM(BK303:BK327)</f>
        <v>0</v>
      </c>
    </row>
    <row r="303" spans="1:65" s="2" customFormat="1" ht="16.5" customHeight="1">
      <c r="A303" s="330"/>
      <c r="B303" s="30"/>
      <c r="C303" s="156">
        <v>30</v>
      </c>
      <c r="D303" s="156" t="s">
        <v>122</v>
      </c>
      <c r="E303" s="157" t="s">
        <v>311</v>
      </c>
      <c r="F303" s="158" t="s">
        <v>312</v>
      </c>
      <c r="G303" s="159" t="s">
        <v>215</v>
      </c>
      <c r="H303" s="160">
        <v>74.716</v>
      </c>
      <c r="I303" s="350"/>
      <c r="J303" s="161">
        <f>ROUND(I303*H303,2)</f>
        <v>0</v>
      </c>
      <c r="K303" s="158" t="s">
        <v>126</v>
      </c>
      <c r="L303" s="32"/>
      <c r="M303" s="162" t="s">
        <v>17</v>
      </c>
      <c r="N303" s="163" t="s">
        <v>41</v>
      </c>
      <c r="O303" s="164">
        <v>0.03</v>
      </c>
      <c r="P303" s="164">
        <f>O303*H303</f>
        <v>2.2414799999999997</v>
      </c>
      <c r="Q303" s="164">
        <v>0</v>
      </c>
      <c r="R303" s="164">
        <f>Q303*H303</f>
        <v>0</v>
      </c>
      <c r="S303" s="164">
        <v>0</v>
      </c>
      <c r="T303" s="165">
        <f>S303*H303</f>
        <v>0</v>
      </c>
      <c r="U303" s="330"/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R303" s="166" t="s">
        <v>127</v>
      </c>
      <c r="AT303" s="166" t="s">
        <v>122</v>
      </c>
      <c r="AU303" s="166" t="s">
        <v>127</v>
      </c>
      <c r="AY303" s="20" t="s">
        <v>120</v>
      </c>
      <c r="BE303" s="167">
        <f>IF(N303="základní",J303,0)</f>
        <v>0</v>
      </c>
      <c r="BF303" s="167">
        <f>IF(N303="snížená",J303,0)</f>
        <v>0</v>
      </c>
      <c r="BG303" s="167">
        <f>IF(N303="zákl. přenesená",J303,0)</f>
        <v>0</v>
      </c>
      <c r="BH303" s="167">
        <f>IF(N303="sníž. přenesená",J303,0)</f>
        <v>0</v>
      </c>
      <c r="BI303" s="167">
        <f>IF(N303="nulová",J303,0)</f>
        <v>0</v>
      </c>
      <c r="BJ303" s="20" t="s">
        <v>78</v>
      </c>
      <c r="BK303" s="167">
        <f>ROUND(I303*H303,2)</f>
        <v>0</v>
      </c>
      <c r="BL303" s="20" t="s">
        <v>127</v>
      </c>
      <c r="BM303" s="166" t="s">
        <v>313</v>
      </c>
    </row>
    <row r="304" spans="1:47" s="2" customFormat="1" ht="12">
      <c r="A304" s="330"/>
      <c r="B304" s="30"/>
      <c r="C304" s="333"/>
      <c r="D304" s="168" t="s">
        <v>129</v>
      </c>
      <c r="E304" s="333"/>
      <c r="F304" s="169" t="s">
        <v>314</v>
      </c>
      <c r="G304" s="333"/>
      <c r="H304" s="333"/>
      <c r="I304" s="333"/>
      <c r="J304" s="333"/>
      <c r="K304" s="333"/>
      <c r="L304" s="32"/>
      <c r="M304" s="170"/>
      <c r="N304" s="171"/>
      <c r="O304" s="52"/>
      <c r="P304" s="52"/>
      <c r="Q304" s="52"/>
      <c r="R304" s="52"/>
      <c r="S304" s="52"/>
      <c r="T304" s="53"/>
      <c r="U304" s="330"/>
      <c r="V304" s="330"/>
      <c r="W304" s="330"/>
      <c r="X304" s="330"/>
      <c r="Y304" s="330"/>
      <c r="Z304" s="330"/>
      <c r="AA304" s="330"/>
      <c r="AB304" s="330"/>
      <c r="AC304" s="330"/>
      <c r="AD304" s="330"/>
      <c r="AE304" s="330"/>
      <c r="AT304" s="20" t="s">
        <v>129</v>
      </c>
      <c r="AU304" s="20" t="s">
        <v>127</v>
      </c>
    </row>
    <row r="305" spans="2:51" s="13" customFormat="1" ht="12">
      <c r="B305" s="172"/>
      <c r="C305" s="173"/>
      <c r="D305" s="168" t="s">
        <v>131</v>
      </c>
      <c r="E305" s="174" t="s">
        <v>17</v>
      </c>
      <c r="F305" s="175" t="s">
        <v>315</v>
      </c>
      <c r="G305" s="173"/>
      <c r="H305" s="174" t="s">
        <v>17</v>
      </c>
      <c r="I305" s="173"/>
      <c r="J305" s="173"/>
      <c r="K305" s="173"/>
      <c r="L305" s="176"/>
      <c r="M305" s="177"/>
      <c r="N305" s="178"/>
      <c r="O305" s="178"/>
      <c r="P305" s="178"/>
      <c r="Q305" s="178"/>
      <c r="R305" s="178"/>
      <c r="S305" s="178"/>
      <c r="T305" s="179"/>
      <c r="AT305" s="180" t="s">
        <v>131</v>
      </c>
      <c r="AU305" s="180" t="s">
        <v>127</v>
      </c>
      <c r="AV305" s="13" t="s">
        <v>78</v>
      </c>
      <c r="AW305" s="13" t="s">
        <v>31</v>
      </c>
      <c r="AX305" s="13" t="s">
        <v>70</v>
      </c>
      <c r="AY305" s="180" t="s">
        <v>120</v>
      </c>
    </row>
    <row r="306" spans="2:51" s="14" customFormat="1" ht="12">
      <c r="B306" s="181"/>
      <c r="C306" s="182"/>
      <c r="D306" s="168" t="s">
        <v>131</v>
      </c>
      <c r="E306" s="183" t="s">
        <v>17</v>
      </c>
      <c r="F306" s="184" t="s">
        <v>316</v>
      </c>
      <c r="G306" s="182"/>
      <c r="H306" s="185">
        <v>74.716</v>
      </c>
      <c r="I306" s="182"/>
      <c r="J306" s="182"/>
      <c r="K306" s="182"/>
      <c r="L306" s="186"/>
      <c r="M306" s="187"/>
      <c r="N306" s="188"/>
      <c r="O306" s="188"/>
      <c r="P306" s="188"/>
      <c r="Q306" s="188"/>
      <c r="R306" s="188"/>
      <c r="S306" s="188"/>
      <c r="T306" s="189"/>
      <c r="AT306" s="190" t="s">
        <v>131</v>
      </c>
      <c r="AU306" s="190" t="s">
        <v>127</v>
      </c>
      <c r="AV306" s="14" t="s">
        <v>80</v>
      </c>
      <c r="AW306" s="14" t="s">
        <v>31</v>
      </c>
      <c r="AX306" s="14" t="s">
        <v>70</v>
      </c>
      <c r="AY306" s="190" t="s">
        <v>120</v>
      </c>
    </row>
    <row r="307" spans="2:51" s="15" customFormat="1" ht="12">
      <c r="B307" s="191"/>
      <c r="C307" s="192"/>
      <c r="D307" s="168" t="s">
        <v>131</v>
      </c>
      <c r="E307" s="193" t="s">
        <v>17</v>
      </c>
      <c r="F307" s="194" t="s">
        <v>134</v>
      </c>
      <c r="G307" s="192"/>
      <c r="H307" s="195">
        <v>74.716</v>
      </c>
      <c r="I307" s="192"/>
      <c r="J307" s="192"/>
      <c r="K307" s="192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131</v>
      </c>
      <c r="AU307" s="200" t="s">
        <v>127</v>
      </c>
      <c r="AV307" s="15" t="s">
        <v>127</v>
      </c>
      <c r="AW307" s="15" t="s">
        <v>31</v>
      </c>
      <c r="AX307" s="15" t="s">
        <v>78</v>
      </c>
      <c r="AY307" s="200" t="s">
        <v>120</v>
      </c>
    </row>
    <row r="308" spans="1:65" s="2" customFormat="1" ht="16.5" customHeight="1">
      <c r="A308" s="330"/>
      <c r="B308" s="30"/>
      <c r="C308" s="156">
        <v>31</v>
      </c>
      <c r="D308" s="156" t="s">
        <v>122</v>
      </c>
      <c r="E308" s="157" t="s">
        <v>317</v>
      </c>
      <c r="F308" s="158" t="s">
        <v>318</v>
      </c>
      <c r="G308" s="159" t="s">
        <v>215</v>
      </c>
      <c r="H308" s="160">
        <v>1419.604</v>
      </c>
      <c r="I308" s="350"/>
      <c r="J308" s="161">
        <f>ROUND(I308*H308,2)</f>
        <v>0</v>
      </c>
      <c r="K308" s="158" t="s">
        <v>126</v>
      </c>
      <c r="L308" s="32"/>
      <c r="M308" s="162" t="s">
        <v>17</v>
      </c>
      <c r="N308" s="163" t="s">
        <v>41</v>
      </c>
      <c r="O308" s="164">
        <v>0.002</v>
      </c>
      <c r="P308" s="164">
        <f>O308*H308</f>
        <v>2.839208</v>
      </c>
      <c r="Q308" s="164">
        <v>0</v>
      </c>
      <c r="R308" s="164">
        <f>Q308*H308</f>
        <v>0</v>
      </c>
      <c r="S308" s="164">
        <v>0</v>
      </c>
      <c r="T308" s="165">
        <f>S308*H308</f>
        <v>0</v>
      </c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R308" s="166" t="s">
        <v>127</v>
      </c>
      <c r="AT308" s="166" t="s">
        <v>122</v>
      </c>
      <c r="AU308" s="166" t="s">
        <v>127</v>
      </c>
      <c r="AY308" s="20" t="s">
        <v>120</v>
      </c>
      <c r="BE308" s="167">
        <f>IF(N308="základní",J308,0)</f>
        <v>0</v>
      </c>
      <c r="BF308" s="167">
        <f>IF(N308="snížená",J308,0)</f>
        <v>0</v>
      </c>
      <c r="BG308" s="167">
        <f>IF(N308="zákl. přenesená",J308,0)</f>
        <v>0</v>
      </c>
      <c r="BH308" s="167">
        <f>IF(N308="sníž. přenesená",J308,0)</f>
        <v>0</v>
      </c>
      <c r="BI308" s="167">
        <f>IF(N308="nulová",J308,0)</f>
        <v>0</v>
      </c>
      <c r="BJ308" s="20" t="s">
        <v>78</v>
      </c>
      <c r="BK308" s="167">
        <f>ROUND(I308*H308,2)</f>
        <v>0</v>
      </c>
      <c r="BL308" s="20" t="s">
        <v>127</v>
      </c>
      <c r="BM308" s="166" t="s">
        <v>319</v>
      </c>
    </row>
    <row r="309" spans="1:47" s="2" customFormat="1" ht="12">
      <c r="A309" s="330"/>
      <c r="B309" s="30"/>
      <c r="C309" s="333"/>
      <c r="D309" s="168" t="s">
        <v>129</v>
      </c>
      <c r="E309" s="333"/>
      <c r="F309" s="169" t="s">
        <v>320</v>
      </c>
      <c r="G309" s="333"/>
      <c r="H309" s="333"/>
      <c r="I309" s="333"/>
      <c r="J309" s="333"/>
      <c r="K309" s="333"/>
      <c r="L309" s="32"/>
      <c r="M309" s="170"/>
      <c r="N309" s="171"/>
      <c r="O309" s="52"/>
      <c r="P309" s="52"/>
      <c r="Q309" s="52"/>
      <c r="R309" s="52"/>
      <c r="S309" s="52"/>
      <c r="T309" s="53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T309" s="20" t="s">
        <v>129</v>
      </c>
      <c r="AU309" s="20" t="s">
        <v>127</v>
      </c>
    </row>
    <row r="310" spans="2:51" s="14" customFormat="1" ht="12">
      <c r="B310" s="181"/>
      <c r="C310" s="182"/>
      <c r="D310" s="168" t="s">
        <v>131</v>
      </c>
      <c r="E310" s="183" t="s">
        <v>17</v>
      </c>
      <c r="F310" s="184" t="s">
        <v>321</v>
      </c>
      <c r="G310" s="182"/>
      <c r="H310" s="185">
        <v>74.716</v>
      </c>
      <c r="I310" s="182"/>
      <c r="J310" s="182"/>
      <c r="K310" s="182"/>
      <c r="L310" s="186"/>
      <c r="M310" s="187"/>
      <c r="N310" s="188"/>
      <c r="O310" s="188"/>
      <c r="P310" s="188"/>
      <c r="Q310" s="188"/>
      <c r="R310" s="188"/>
      <c r="S310" s="188"/>
      <c r="T310" s="189"/>
      <c r="AT310" s="190" t="s">
        <v>131</v>
      </c>
      <c r="AU310" s="190" t="s">
        <v>127</v>
      </c>
      <c r="AV310" s="14" t="s">
        <v>80</v>
      </c>
      <c r="AW310" s="14" t="s">
        <v>31</v>
      </c>
      <c r="AX310" s="14" t="s">
        <v>78</v>
      </c>
      <c r="AY310" s="190" t="s">
        <v>120</v>
      </c>
    </row>
    <row r="311" spans="2:51" s="14" customFormat="1" ht="12">
      <c r="B311" s="181"/>
      <c r="C311" s="182"/>
      <c r="D311" s="168" t="s">
        <v>131</v>
      </c>
      <c r="E311" s="182"/>
      <c r="F311" s="184" t="s">
        <v>322</v>
      </c>
      <c r="G311" s="182"/>
      <c r="H311" s="185">
        <v>1419.604</v>
      </c>
      <c r="I311" s="182"/>
      <c r="J311" s="182"/>
      <c r="K311" s="182"/>
      <c r="L311" s="186"/>
      <c r="M311" s="187"/>
      <c r="N311" s="188"/>
      <c r="O311" s="188"/>
      <c r="P311" s="188"/>
      <c r="Q311" s="188"/>
      <c r="R311" s="188"/>
      <c r="S311" s="188"/>
      <c r="T311" s="189"/>
      <c r="AT311" s="190" t="s">
        <v>131</v>
      </c>
      <c r="AU311" s="190" t="s">
        <v>127</v>
      </c>
      <c r="AV311" s="14" t="s">
        <v>80</v>
      </c>
      <c r="AW311" s="14" t="s">
        <v>4</v>
      </c>
      <c r="AX311" s="14" t="s">
        <v>78</v>
      </c>
      <c r="AY311" s="190" t="s">
        <v>120</v>
      </c>
    </row>
    <row r="312" spans="1:65" s="2" customFormat="1" ht="16.5" customHeight="1">
      <c r="A312" s="330"/>
      <c r="B312" s="30"/>
      <c r="C312" s="156">
        <v>32</v>
      </c>
      <c r="D312" s="156" t="s">
        <v>122</v>
      </c>
      <c r="E312" s="157" t="s">
        <v>323</v>
      </c>
      <c r="F312" s="158" t="s">
        <v>324</v>
      </c>
      <c r="G312" s="159" t="s">
        <v>215</v>
      </c>
      <c r="H312" s="160">
        <v>24.051</v>
      </c>
      <c r="I312" s="350"/>
      <c r="J312" s="161">
        <f>ROUND(I312*H312,2)</f>
        <v>0</v>
      </c>
      <c r="K312" s="158" t="s">
        <v>126</v>
      </c>
      <c r="L312" s="32"/>
      <c r="M312" s="162" t="s">
        <v>17</v>
      </c>
      <c r="N312" s="163" t="s">
        <v>41</v>
      </c>
      <c r="O312" s="164">
        <v>0.032</v>
      </c>
      <c r="P312" s="164">
        <f>O312*H312</f>
        <v>0.769632</v>
      </c>
      <c r="Q312" s="164">
        <v>0</v>
      </c>
      <c r="R312" s="164">
        <f>Q312*H312</f>
        <v>0</v>
      </c>
      <c r="S312" s="164">
        <v>0</v>
      </c>
      <c r="T312" s="165">
        <f>S312*H312</f>
        <v>0</v>
      </c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R312" s="166" t="s">
        <v>127</v>
      </c>
      <c r="AT312" s="166" t="s">
        <v>122</v>
      </c>
      <c r="AU312" s="166" t="s">
        <v>127</v>
      </c>
      <c r="AY312" s="20" t="s">
        <v>120</v>
      </c>
      <c r="BE312" s="167">
        <f>IF(N312="základní",J312,0)</f>
        <v>0</v>
      </c>
      <c r="BF312" s="167">
        <f>IF(N312="snížená",J312,0)</f>
        <v>0</v>
      </c>
      <c r="BG312" s="167">
        <f>IF(N312="zákl. přenesená",J312,0)</f>
        <v>0</v>
      </c>
      <c r="BH312" s="167">
        <f>IF(N312="sníž. přenesená",J312,0)</f>
        <v>0</v>
      </c>
      <c r="BI312" s="167">
        <f>IF(N312="nulová",J312,0)</f>
        <v>0</v>
      </c>
      <c r="BJ312" s="20" t="s">
        <v>78</v>
      </c>
      <c r="BK312" s="167">
        <f>ROUND(I312*H312,2)</f>
        <v>0</v>
      </c>
      <c r="BL312" s="20" t="s">
        <v>127</v>
      </c>
      <c r="BM312" s="166" t="s">
        <v>325</v>
      </c>
    </row>
    <row r="313" spans="1:47" s="2" customFormat="1" ht="12">
      <c r="A313" s="330"/>
      <c r="B313" s="30"/>
      <c r="C313" s="333"/>
      <c r="D313" s="168" t="s">
        <v>129</v>
      </c>
      <c r="E313" s="333"/>
      <c r="F313" s="169" t="s">
        <v>326</v>
      </c>
      <c r="G313" s="333"/>
      <c r="H313" s="333"/>
      <c r="I313" s="333"/>
      <c r="J313" s="333"/>
      <c r="K313" s="333"/>
      <c r="L313" s="32"/>
      <c r="M313" s="170"/>
      <c r="N313" s="171"/>
      <c r="O313" s="52"/>
      <c r="P313" s="52"/>
      <c r="Q313" s="52"/>
      <c r="R313" s="52"/>
      <c r="S313" s="52"/>
      <c r="T313" s="53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T313" s="20" t="s">
        <v>129</v>
      </c>
      <c r="AU313" s="20" t="s">
        <v>127</v>
      </c>
    </row>
    <row r="314" spans="2:51" s="13" customFormat="1" ht="12">
      <c r="B314" s="172"/>
      <c r="C314" s="173"/>
      <c r="D314" s="168" t="s">
        <v>131</v>
      </c>
      <c r="E314" s="174" t="s">
        <v>17</v>
      </c>
      <c r="F314" s="175" t="s">
        <v>327</v>
      </c>
      <c r="G314" s="173"/>
      <c r="H314" s="174" t="s">
        <v>17</v>
      </c>
      <c r="I314" s="173"/>
      <c r="J314" s="173"/>
      <c r="K314" s="173"/>
      <c r="L314" s="176"/>
      <c r="M314" s="177"/>
      <c r="N314" s="178"/>
      <c r="O314" s="178"/>
      <c r="P314" s="178"/>
      <c r="Q314" s="178"/>
      <c r="R314" s="178"/>
      <c r="S314" s="178"/>
      <c r="T314" s="179"/>
      <c r="AT314" s="180" t="s">
        <v>131</v>
      </c>
      <c r="AU314" s="180" t="s">
        <v>127</v>
      </c>
      <c r="AV314" s="13" t="s">
        <v>78</v>
      </c>
      <c r="AW314" s="13" t="s">
        <v>31</v>
      </c>
      <c r="AX314" s="13" t="s">
        <v>70</v>
      </c>
      <c r="AY314" s="180" t="s">
        <v>120</v>
      </c>
    </row>
    <row r="315" spans="2:51" s="14" customFormat="1" ht="12">
      <c r="B315" s="181"/>
      <c r="C315" s="182"/>
      <c r="D315" s="168" t="s">
        <v>131</v>
      </c>
      <c r="E315" s="183" t="s">
        <v>17</v>
      </c>
      <c r="F315" s="184" t="s">
        <v>328</v>
      </c>
      <c r="G315" s="182"/>
      <c r="H315" s="185">
        <v>0.988</v>
      </c>
      <c r="I315" s="182"/>
      <c r="J315" s="182"/>
      <c r="K315" s="182"/>
      <c r="L315" s="186"/>
      <c r="M315" s="187"/>
      <c r="N315" s="188"/>
      <c r="O315" s="188"/>
      <c r="P315" s="188"/>
      <c r="Q315" s="188"/>
      <c r="R315" s="188"/>
      <c r="S315" s="188"/>
      <c r="T315" s="189"/>
      <c r="AT315" s="190" t="s">
        <v>131</v>
      </c>
      <c r="AU315" s="190" t="s">
        <v>127</v>
      </c>
      <c r="AV315" s="14" t="s">
        <v>80</v>
      </c>
      <c r="AW315" s="14" t="s">
        <v>31</v>
      </c>
      <c r="AX315" s="14" t="s">
        <v>70</v>
      </c>
      <c r="AY315" s="190" t="s">
        <v>120</v>
      </c>
    </row>
    <row r="316" spans="2:51" s="13" customFormat="1" ht="12">
      <c r="B316" s="172"/>
      <c r="C316" s="173"/>
      <c r="D316" s="168" t="s">
        <v>131</v>
      </c>
      <c r="E316" s="174" t="s">
        <v>17</v>
      </c>
      <c r="F316" s="175" t="s">
        <v>329</v>
      </c>
      <c r="G316" s="173"/>
      <c r="H316" s="174" t="s">
        <v>17</v>
      </c>
      <c r="I316" s="173"/>
      <c r="J316" s="173"/>
      <c r="K316" s="173"/>
      <c r="L316" s="176"/>
      <c r="M316" s="177"/>
      <c r="N316" s="178"/>
      <c r="O316" s="178"/>
      <c r="P316" s="178"/>
      <c r="Q316" s="178"/>
      <c r="R316" s="178"/>
      <c r="S316" s="178"/>
      <c r="T316" s="179"/>
      <c r="AT316" s="180" t="s">
        <v>131</v>
      </c>
      <c r="AU316" s="180" t="s">
        <v>127</v>
      </c>
      <c r="AV316" s="13" t="s">
        <v>78</v>
      </c>
      <c r="AW316" s="13" t="s">
        <v>31</v>
      </c>
      <c r="AX316" s="13" t="s">
        <v>70</v>
      </c>
      <c r="AY316" s="180" t="s">
        <v>120</v>
      </c>
    </row>
    <row r="317" spans="2:51" s="14" customFormat="1" ht="12">
      <c r="B317" s="181"/>
      <c r="C317" s="182"/>
      <c r="D317" s="168" t="s">
        <v>131</v>
      </c>
      <c r="E317" s="183" t="s">
        <v>17</v>
      </c>
      <c r="F317" s="184" t="s">
        <v>330</v>
      </c>
      <c r="G317" s="182"/>
      <c r="H317" s="185">
        <v>23.063</v>
      </c>
      <c r="I317" s="182"/>
      <c r="J317" s="182"/>
      <c r="K317" s="182"/>
      <c r="L317" s="186"/>
      <c r="M317" s="187"/>
      <c r="N317" s="188"/>
      <c r="O317" s="188"/>
      <c r="P317" s="188"/>
      <c r="Q317" s="188"/>
      <c r="R317" s="188"/>
      <c r="S317" s="188"/>
      <c r="T317" s="189"/>
      <c r="AT317" s="190" t="s">
        <v>131</v>
      </c>
      <c r="AU317" s="190" t="s">
        <v>127</v>
      </c>
      <c r="AV317" s="14" t="s">
        <v>80</v>
      </c>
      <c r="AW317" s="14" t="s">
        <v>31</v>
      </c>
      <c r="AX317" s="14" t="s">
        <v>70</v>
      </c>
      <c r="AY317" s="190" t="s">
        <v>120</v>
      </c>
    </row>
    <row r="318" spans="2:51" s="15" customFormat="1" ht="12">
      <c r="B318" s="191"/>
      <c r="C318" s="192"/>
      <c r="D318" s="168" t="s">
        <v>131</v>
      </c>
      <c r="E318" s="193" t="s">
        <v>17</v>
      </c>
      <c r="F318" s="194" t="s">
        <v>134</v>
      </c>
      <c r="G318" s="192"/>
      <c r="H318" s="195">
        <v>24.051</v>
      </c>
      <c r="I318" s="192"/>
      <c r="J318" s="192"/>
      <c r="K318" s="192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131</v>
      </c>
      <c r="AU318" s="200" t="s">
        <v>127</v>
      </c>
      <c r="AV318" s="15" t="s">
        <v>127</v>
      </c>
      <c r="AW318" s="15" t="s">
        <v>31</v>
      </c>
      <c r="AX318" s="15" t="s">
        <v>78</v>
      </c>
      <c r="AY318" s="200" t="s">
        <v>120</v>
      </c>
    </row>
    <row r="319" spans="1:65" s="2" customFormat="1" ht="16.5" customHeight="1">
      <c r="A319" s="330"/>
      <c r="B319" s="30"/>
      <c r="C319" s="156">
        <v>33</v>
      </c>
      <c r="D319" s="156" t="s">
        <v>122</v>
      </c>
      <c r="E319" s="157" t="s">
        <v>331</v>
      </c>
      <c r="F319" s="158" t="s">
        <v>332</v>
      </c>
      <c r="G319" s="159" t="s">
        <v>215</v>
      </c>
      <c r="H319" s="160">
        <v>456.969</v>
      </c>
      <c r="I319" s="350"/>
      <c r="J319" s="161">
        <f>ROUND(I319*H319,2)</f>
        <v>0</v>
      </c>
      <c r="K319" s="158" t="s">
        <v>126</v>
      </c>
      <c r="L319" s="32"/>
      <c r="M319" s="162" t="s">
        <v>17</v>
      </c>
      <c r="N319" s="163" t="s">
        <v>41</v>
      </c>
      <c r="O319" s="164">
        <v>0.003</v>
      </c>
      <c r="P319" s="164">
        <f>O319*H319</f>
        <v>1.370907</v>
      </c>
      <c r="Q319" s="164">
        <v>0</v>
      </c>
      <c r="R319" s="164">
        <f>Q319*H319</f>
        <v>0</v>
      </c>
      <c r="S319" s="164">
        <v>0</v>
      </c>
      <c r="T319" s="165">
        <f>S319*H319</f>
        <v>0</v>
      </c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R319" s="166" t="s">
        <v>127</v>
      </c>
      <c r="AT319" s="166" t="s">
        <v>122</v>
      </c>
      <c r="AU319" s="166" t="s">
        <v>127</v>
      </c>
      <c r="AY319" s="20" t="s">
        <v>120</v>
      </c>
      <c r="BE319" s="167">
        <f>IF(N319="základní",J319,0)</f>
        <v>0</v>
      </c>
      <c r="BF319" s="167">
        <f>IF(N319="snížená",J319,0)</f>
        <v>0</v>
      </c>
      <c r="BG319" s="167">
        <f>IF(N319="zákl. přenesená",J319,0)</f>
        <v>0</v>
      </c>
      <c r="BH319" s="167">
        <f>IF(N319="sníž. přenesená",J319,0)</f>
        <v>0</v>
      </c>
      <c r="BI319" s="167">
        <f>IF(N319="nulová",J319,0)</f>
        <v>0</v>
      </c>
      <c r="BJ319" s="20" t="s">
        <v>78</v>
      </c>
      <c r="BK319" s="167">
        <f>ROUND(I319*H319,2)</f>
        <v>0</v>
      </c>
      <c r="BL319" s="20" t="s">
        <v>127</v>
      </c>
      <c r="BM319" s="166" t="s">
        <v>333</v>
      </c>
    </row>
    <row r="320" spans="1:47" s="2" customFormat="1" ht="12">
      <c r="A320" s="330"/>
      <c r="B320" s="30"/>
      <c r="C320" s="333"/>
      <c r="D320" s="168" t="s">
        <v>129</v>
      </c>
      <c r="E320" s="333"/>
      <c r="F320" s="169" t="s">
        <v>320</v>
      </c>
      <c r="G320" s="333"/>
      <c r="H320" s="333"/>
      <c r="I320" s="333"/>
      <c r="J320" s="333"/>
      <c r="K320" s="333"/>
      <c r="L320" s="32"/>
      <c r="M320" s="170"/>
      <c r="N320" s="171"/>
      <c r="O320" s="52"/>
      <c r="P320" s="52"/>
      <c r="Q320" s="52"/>
      <c r="R320" s="52"/>
      <c r="S320" s="52"/>
      <c r="T320" s="53"/>
      <c r="U320" s="330"/>
      <c r="V320" s="330"/>
      <c r="W320" s="330"/>
      <c r="X320" s="330"/>
      <c r="Y320" s="330"/>
      <c r="Z320" s="330"/>
      <c r="AA320" s="330"/>
      <c r="AB320" s="330"/>
      <c r="AC320" s="330"/>
      <c r="AD320" s="330"/>
      <c r="AE320" s="330"/>
      <c r="AT320" s="20" t="s">
        <v>129</v>
      </c>
      <c r="AU320" s="20" t="s">
        <v>127</v>
      </c>
    </row>
    <row r="321" spans="2:51" s="14" customFormat="1" ht="12">
      <c r="B321" s="181"/>
      <c r="C321" s="182"/>
      <c r="D321" s="168" t="s">
        <v>131</v>
      </c>
      <c r="E321" s="183" t="s">
        <v>17</v>
      </c>
      <c r="F321" s="184" t="s">
        <v>334</v>
      </c>
      <c r="G321" s="182"/>
      <c r="H321" s="185">
        <v>24.051</v>
      </c>
      <c r="I321" s="182"/>
      <c r="J321" s="182"/>
      <c r="K321" s="182"/>
      <c r="L321" s="186"/>
      <c r="M321" s="187"/>
      <c r="N321" s="188"/>
      <c r="O321" s="188"/>
      <c r="P321" s="188"/>
      <c r="Q321" s="188"/>
      <c r="R321" s="188"/>
      <c r="S321" s="188"/>
      <c r="T321" s="189"/>
      <c r="AT321" s="190" t="s">
        <v>131</v>
      </c>
      <c r="AU321" s="190" t="s">
        <v>127</v>
      </c>
      <c r="AV321" s="14" t="s">
        <v>80</v>
      </c>
      <c r="AW321" s="14" t="s">
        <v>31</v>
      </c>
      <c r="AX321" s="14" t="s">
        <v>78</v>
      </c>
      <c r="AY321" s="190" t="s">
        <v>120</v>
      </c>
    </row>
    <row r="322" spans="2:51" s="14" customFormat="1" ht="12">
      <c r="B322" s="181"/>
      <c r="C322" s="182"/>
      <c r="D322" s="168" t="s">
        <v>131</v>
      </c>
      <c r="E322" s="182"/>
      <c r="F322" s="184" t="s">
        <v>335</v>
      </c>
      <c r="G322" s="182"/>
      <c r="H322" s="185">
        <v>456.969</v>
      </c>
      <c r="I322" s="182"/>
      <c r="J322" s="182"/>
      <c r="K322" s="182"/>
      <c r="L322" s="186"/>
      <c r="M322" s="187"/>
      <c r="N322" s="188"/>
      <c r="O322" s="188"/>
      <c r="P322" s="188"/>
      <c r="Q322" s="188"/>
      <c r="R322" s="188"/>
      <c r="S322" s="188"/>
      <c r="T322" s="189"/>
      <c r="AT322" s="190" t="s">
        <v>131</v>
      </c>
      <c r="AU322" s="190" t="s">
        <v>127</v>
      </c>
      <c r="AV322" s="14" t="s">
        <v>80</v>
      </c>
      <c r="AW322" s="14" t="s">
        <v>4</v>
      </c>
      <c r="AX322" s="14" t="s">
        <v>78</v>
      </c>
      <c r="AY322" s="190" t="s">
        <v>120</v>
      </c>
    </row>
    <row r="323" spans="1:65" s="2" customFormat="1" ht="24">
      <c r="A323" s="330"/>
      <c r="B323" s="30"/>
      <c r="C323" s="156">
        <v>34</v>
      </c>
      <c r="D323" s="156" t="s">
        <v>122</v>
      </c>
      <c r="E323" s="157" t="s">
        <v>336</v>
      </c>
      <c r="F323" s="158" t="s">
        <v>337</v>
      </c>
      <c r="G323" s="159" t="s">
        <v>215</v>
      </c>
      <c r="H323" s="160">
        <v>97.779</v>
      </c>
      <c r="I323" s="350"/>
      <c r="J323" s="161">
        <f>ROUND(I323*H323,2)</f>
        <v>0</v>
      </c>
      <c r="K323" s="158" t="s">
        <v>126</v>
      </c>
      <c r="L323" s="32"/>
      <c r="M323" s="162" t="s">
        <v>17</v>
      </c>
      <c r="N323" s="163" t="s">
        <v>41</v>
      </c>
      <c r="O323" s="164">
        <v>0</v>
      </c>
      <c r="P323" s="164">
        <f>O323*H323</f>
        <v>0</v>
      </c>
      <c r="Q323" s="164">
        <v>0</v>
      </c>
      <c r="R323" s="164">
        <f>Q323*H323</f>
        <v>0</v>
      </c>
      <c r="S323" s="164">
        <v>0</v>
      </c>
      <c r="T323" s="165">
        <f>S323*H323</f>
        <v>0</v>
      </c>
      <c r="U323" s="330"/>
      <c r="V323" s="330"/>
      <c r="W323" s="330"/>
      <c r="X323" s="330"/>
      <c r="Y323" s="330"/>
      <c r="Z323" s="330"/>
      <c r="AA323" s="330"/>
      <c r="AB323" s="330"/>
      <c r="AC323" s="330"/>
      <c r="AD323" s="330"/>
      <c r="AE323" s="330"/>
      <c r="AR323" s="166" t="s">
        <v>127</v>
      </c>
      <c r="AT323" s="166" t="s">
        <v>122</v>
      </c>
      <c r="AU323" s="166" t="s">
        <v>127</v>
      </c>
      <c r="AY323" s="20" t="s">
        <v>120</v>
      </c>
      <c r="BE323" s="167">
        <f>IF(N323="základní",J323,0)</f>
        <v>0</v>
      </c>
      <c r="BF323" s="167">
        <f>IF(N323="snížená",J323,0)</f>
        <v>0</v>
      </c>
      <c r="BG323" s="167">
        <f>IF(N323="zákl. přenesená",J323,0)</f>
        <v>0</v>
      </c>
      <c r="BH323" s="167">
        <f>IF(N323="sníž. přenesená",J323,0)</f>
        <v>0</v>
      </c>
      <c r="BI323" s="167">
        <f>IF(N323="nulová",J323,0)</f>
        <v>0</v>
      </c>
      <c r="BJ323" s="20" t="s">
        <v>78</v>
      </c>
      <c r="BK323" s="167">
        <f>ROUND(I323*H323,2)</f>
        <v>0</v>
      </c>
      <c r="BL323" s="20" t="s">
        <v>127</v>
      </c>
      <c r="BM323" s="166" t="s">
        <v>338</v>
      </c>
    </row>
    <row r="324" spans="1:47" s="2" customFormat="1" ht="19.5">
      <c r="A324" s="330"/>
      <c r="B324" s="30"/>
      <c r="C324" s="333"/>
      <c r="D324" s="168" t="s">
        <v>129</v>
      </c>
      <c r="E324" s="333"/>
      <c r="F324" s="169" t="s">
        <v>337</v>
      </c>
      <c r="G324" s="333"/>
      <c r="H324" s="333"/>
      <c r="I324" s="333"/>
      <c r="J324" s="333"/>
      <c r="K324" s="333"/>
      <c r="L324" s="32"/>
      <c r="M324" s="170"/>
      <c r="N324" s="171"/>
      <c r="O324" s="52"/>
      <c r="P324" s="52"/>
      <c r="Q324" s="52"/>
      <c r="R324" s="52"/>
      <c r="S324" s="52"/>
      <c r="T324" s="53"/>
      <c r="U324" s="330"/>
      <c r="V324" s="330"/>
      <c r="W324" s="330"/>
      <c r="X324" s="330"/>
      <c r="Y324" s="330"/>
      <c r="Z324" s="330"/>
      <c r="AA324" s="330"/>
      <c r="AB324" s="330"/>
      <c r="AC324" s="330"/>
      <c r="AD324" s="330"/>
      <c r="AE324" s="330"/>
      <c r="AT324" s="20" t="s">
        <v>129</v>
      </c>
      <c r="AU324" s="20" t="s">
        <v>127</v>
      </c>
    </row>
    <row r="325" spans="2:51" s="14" customFormat="1" ht="12">
      <c r="B325" s="181"/>
      <c r="C325" s="182"/>
      <c r="D325" s="168" t="s">
        <v>131</v>
      </c>
      <c r="E325" s="183" t="s">
        <v>17</v>
      </c>
      <c r="F325" s="184" t="s">
        <v>339</v>
      </c>
      <c r="G325" s="182"/>
      <c r="H325" s="185">
        <v>97.779</v>
      </c>
      <c r="I325" s="182"/>
      <c r="J325" s="182"/>
      <c r="K325" s="182"/>
      <c r="L325" s="186"/>
      <c r="M325" s="187"/>
      <c r="N325" s="188"/>
      <c r="O325" s="188"/>
      <c r="P325" s="188"/>
      <c r="Q325" s="188"/>
      <c r="R325" s="188"/>
      <c r="S325" s="188"/>
      <c r="T325" s="189"/>
      <c r="AT325" s="190" t="s">
        <v>131</v>
      </c>
      <c r="AU325" s="190" t="s">
        <v>127</v>
      </c>
      <c r="AV325" s="14" t="s">
        <v>80</v>
      </c>
      <c r="AW325" s="14" t="s">
        <v>31</v>
      </c>
      <c r="AX325" s="14" t="s">
        <v>78</v>
      </c>
      <c r="AY325" s="190" t="s">
        <v>120</v>
      </c>
    </row>
    <row r="326" spans="1:65" s="2" customFormat="1" ht="24">
      <c r="A326" s="330"/>
      <c r="B326" s="30"/>
      <c r="C326" s="156">
        <v>35</v>
      </c>
      <c r="D326" s="156" t="s">
        <v>122</v>
      </c>
      <c r="E326" s="157" t="s">
        <v>340</v>
      </c>
      <c r="F326" s="158" t="s">
        <v>341</v>
      </c>
      <c r="G326" s="159" t="s">
        <v>215</v>
      </c>
      <c r="H326" s="160">
        <v>0.988</v>
      </c>
      <c r="I326" s="350"/>
      <c r="J326" s="161">
        <f>ROUND(I326*H326,2)</f>
        <v>0</v>
      </c>
      <c r="K326" s="158" t="s">
        <v>126</v>
      </c>
      <c r="L326" s="32"/>
      <c r="M326" s="162" t="s">
        <v>17</v>
      </c>
      <c r="N326" s="163" t="s">
        <v>41</v>
      </c>
      <c r="O326" s="164">
        <v>0</v>
      </c>
      <c r="P326" s="164">
        <f>O326*H326</f>
        <v>0</v>
      </c>
      <c r="Q326" s="164">
        <v>0</v>
      </c>
      <c r="R326" s="164">
        <f>Q326*H326</f>
        <v>0</v>
      </c>
      <c r="S326" s="164">
        <v>0</v>
      </c>
      <c r="T326" s="165">
        <f>S326*H326</f>
        <v>0</v>
      </c>
      <c r="U326" s="330"/>
      <c r="V326" s="330"/>
      <c r="W326" s="330"/>
      <c r="X326" s="330"/>
      <c r="Y326" s="330"/>
      <c r="Z326" s="330"/>
      <c r="AA326" s="330"/>
      <c r="AB326" s="330"/>
      <c r="AC326" s="330"/>
      <c r="AD326" s="330"/>
      <c r="AE326" s="330"/>
      <c r="AR326" s="166" t="s">
        <v>127</v>
      </c>
      <c r="AT326" s="166" t="s">
        <v>122</v>
      </c>
      <c r="AU326" s="166" t="s">
        <v>127</v>
      </c>
      <c r="AY326" s="20" t="s">
        <v>120</v>
      </c>
      <c r="BE326" s="167">
        <f>IF(N326="základní",J326,0)</f>
        <v>0</v>
      </c>
      <c r="BF326" s="167">
        <f>IF(N326="snížená",J326,0)</f>
        <v>0</v>
      </c>
      <c r="BG326" s="167">
        <f>IF(N326="zákl. přenesená",J326,0)</f>
        <v>0</v>
      </c>
      <c r="BH326" s="167">
        <f>IF(N326="sníž. přenesená",J326,0)</f>
        <v>0</v>
      </c>
      <c r="BI326" s="167">
        <f>IF(N326="nulová",J326,0)</f>
        <v>0</v>
      </c>
      <c r="BJ326" s="20" t="s">
        <v>78</v>
      </c>
      <c r="BK326" s="167">
        <f>ROUND(I326*H326,2)</f>
        <v>0</v>
      </c>
      <c r="BL326" s="20" t="s">
        <v>127</v>
      </c>
      <c r="BM326" s="166" t="s">
        <v>342</v>
      </c>
    </row>
    <row r="327" spans="1:47" s="2" customFormat="1" ht="19.5">
      <c r="A327" s="330"/>
      <c r="B327" s="30"/>
      <c r="C327" s="333"/>
      <c r="D327" s="168" t="s">
        <v>129</v>
      </c>
      <c r="E327" s="333"/>
      <c r="F327" s="169" t="s">
        <v>341</v>
      </c>
      <c r="G327" s="333"/>
      <c r="H327" s="333"/>
      <c r="I327" s="333"/>
      <c r="J327" s="333"/>
      <c r="K327" s="333"/>
      <c r="L327" s="32"/>
      <c r="M327" s="170"/>
      <c r="N327" s="171"/>
      <c r="O327" s="52"/>
      <c r="P327" s="52"/>
      <c r="Q327" s="52"/>
      <c r="R327" s="52"/>
      <c r="S327" s="52"/>
      <c r="T327" s="53"/>
      <c r="U327" s="330"/>
      <c r="V327" s="330"/>
      <c r="W327" s="330"/>
      <c r="X327" s="330"/>
      <c r="Y327" s="330"/>
      <c r="Z327" s="330"/>
      <c r="AA327" s="330"/>
      <c r="AB327" s="330"/>
      <c r="AC327" s="330"/>
      <c r="AD327" s="330"/>
      <c r="AE327" s="330"/>
      <c r="AT327" s="20" t="s">
        <v>129</v>
      </c>
      <c r="AU327" s="20" t="s">
        <v>127</v>
      </c>
    </row>
    <row r="328" spans="2:63" s="17" customFormat="1" ht="20.85" customHeight="1">
      <c r="B328" s="220"/>
      <c r="C328" s="221"/>
      <c r="D328" s="222" t="s">
        <v>69</v>
      </c>
      <c r="E328" s="222" t="s">
        <v>343</v>
      </c>
      <c r="F328" s="222" t="s">
        <v>344</v>
      </c>
      <c r="G328" s="221"/>
      <c r="H328" s="221"/>
      <c r="I328" s="221"/>
      <c r="J328" s="223">
        <f>BK328</f>
        <v>0</v>
      </c>
      <c r="K328" s="221"/>
      <c r="L328" s="224"/>
      <c r="M328" s="225"/>
      <c r="N328" s="226"/>
      <c r="O328" s="226"/>
      <c r="P328" s="227">
        <f>SUM(P329:P330)</f>
        <v>232.918</v>
      </c>
      <c r="Q328" s="226"/>
      <c r="R328" s="227">
        <f>SUM(R329:R330)</f>
        <v>0</v>
      </c>
      <c r="S328" s="226"/>
      <c r="T328" s="228">
        <f>SUM(T329:T330)</f>
        <v>0</v>
      </c>
      <c r="AR328" s="229" t="s">
        <v>78</v>
      </c>
      <c r="AT328" s="230" t="s">
        <v>69</v>
      </c>
      <c r="AU328" s="230" t="s">
        <v>149</v>
      </c>
      <c r="AY328" s="229" t="s">
        <v>120</v>
      </c>
      <c r="BK328" s="231">
        <f>SUM(BK329:BK330)</f>
        <v>0</v>
      </c>
    </row>
    <row r="329" spans="1:65" s="2" customFormat="1" ht="16.5" customHeight="1">
      <c r="A329" s="330"/>
      <c r="B329" s="30"/>
      <c r="C329" s="156">
        <v>36</v>
      </c>
      <c r="D329" s="156" t="s">
        <v>122</v>
      </c>
      <c r="E329" s="157" t="s">
        <v>345</v>
      </c>
      <c r="F329" s="158" t="s">
        <v>346</v>
      </c>
      <c r="G329" s="159" t="s">
        <v>215</v>
      </c>
      <c r="H329" s="160">
        <v>183.4</v>
      </c>
      <c r="I329" s="350"/>
      <c r="J329" s="161">
        <f>ROUND(I329*H329,2)</f>
        <v>0</v>
      </c>
      <c r="K329" s="158" t="s">
        <v>126</v>
      </c>
      <c r="L329" s="32"/>
      <c r="M329" s="162" t="s">
        <v>17</v>
      </c>
      <c r="N329" s="163" t="s">
        <v>41</v>
      </c>
      <c r="O329" s="164">
        <v>1.27</v>
      </c>
      <c r="P329" s="164">
        <f>O329*H329</f>
        <v>232.918</v>
      </c>
      <c r="Q329" s="164">
        <v>0</v>
      </c>
      <c r="R329" s="164">
        <f>Q329*H329</f>
        <v>0</v>
      </c>
      <c r="S329" s="164">
        <v>0</v>
      </c>
      <c r="T329" s="165">
        <f>S329*H329</f>
        <v>0</v>
      </c>
      <c r="U329" s="330"/>
      <c r="V329" s="330"/>
      <c r="W329" s="330"/>
      <c r="X329" s="330"/>
      <c r="Y329" s="330"/>
      <c r="Z329" s="330"/>
      <c r="AA329" s="330"/>
      <c r="AB329" s="330"/>
      <c r="AC329" s="330"/>
      <c r="AD329" s="330"/>
      <c r="AE329" s="330"/>
      <c r="AR329" s="166" t="s">
        <v>127</v>
      </c>
      <c r="AT329" s="166" t="s">
        <v>122</v>
      </c>
      <c r="AU329" s="166" t="s">
        <v>127</v>
      </c>
      <c r="AY329" s="20" t="s">
        <v>120</v>
      </c>
      <c r="BE329" s="167">
        <f>IF(N329="základní",J329,0)</f>
        <v>0</v>
      </c>
      <c r="BF329" s="167">
        <f>IF(N329="snížená",J329,0)</f>
        <v>0</v>
      </c>
      <c r="BG329" s="167">
        <f>IF(N329="zákl. přenesená",J329,0)</f>
        <v>0</v>
      </c>
      <c r="BH329" s="167">
        <f>IF(N329="sníž. přenesená",J329,0)</f>
        <v>0</v>
      </c>
      <c r="BI329" s="167">
        <f>IF(N329="nulová",J329,0)</f>
        <v>0</v>
      </c>
      <c r="BJ329" s="20" t="s">
        <v>78</v>
      </c>
      <c r="BK329" s="167">
        <f>ROUND(I329*H329,2)</f>
        <v>0</v>
      </c>
      <c r="BL329" s="20" t="s">
        <v>127</v>
      </c>
      <c r="BM329" s="166" t="s">
        <v>347</v>
      </c>
    </row>
    <row r="330" spans="1:47" s="2" customFormat="1" ht="12">
      <c r="A330" s="330"/>
      <c r="B330" s="30"/>
      <c r="C330" s="333"/>
      <c r="D330" s="168" t="s">
        <v>129</v>
      </c>
      <c r="E330" s="333"/>
      <c r="F330" s="169" t="s">
        <v>348</v>
      </c>
      <c r="G330" s="333"/>
      <c r="H330" s="333"/>
      <c r="I330" s="333"/>
      <c r="J330" s="333"/>
      <c r="K330" s="333"/>
      <c r="L330" s="32"/>
      <c r="M330" s="170"/>
      <c r="N330" s="171"/>
      <c r="O330" s="52"/>
      <c r="P330" s="52"/>
      <c r="Q330" s="52"/>
      <c r="R330" s="52"/>
      <c r="S330" s="52"/>
      <c r="T330" s="53"/>
      <c r="U330" s="330"/>
      <c r="V330" s="330"/>
      <c r="W330" s="330"/>
      <c r="X330" s="330"/>
      <c r="Y330" s="330"/>
      <c r="Z330" s="330"/>
      <c r="AA330" s="330"/>
      <c r="AB330" s="330"/>
      <c r="AC330" s="330"/>
      <c r="AD330" s="330"/>
      <c r="AE330" s="330"/>
      <c r="AT330" s="20" t="s">
        <v>129</v>
      </c>
      <c r="AU330" s="20" t="s">
        <v>127</v>
      </c>
    </row>
    <row r="331" spans="2:63" s="12" customFormat="1" ht="25.9" customHeight="1">
      <c r="B331" s="141"/>
      <c r="C331" s="142"/>
      <c r="D331" s="143" t="s">
        <v>69</v>
      </c>
      <c r="E331" s="144" t="s">
        <v>349</v>
      </c>
      <c r="F331" s="144" t="s">
        <v>350</v>
      </c>
      <c r="G331" s="142"/>
      <c r="H331" s="142"/>
      <c r="I331" s="142"/>
      <c r="J331" s="145">
        <f>BK331</f>
        <v>0</v>
      </c>
      <c r="K331" s="142"/>
      <c r="L331" s="146"/>
      <c r="M331" s="147"/>
      <c r="N331" s="148"/>
      <c r="O331" s="148"/>
      <c r="P331" s="149">
        <f>P332</f>
        <v>3010.5068499999998</v>
      </c>
      <c r="Q331" s="148"/>
      <c r="R331" s="149">
        <f>R332</f>
        <v>21.642710234352002</v>
      </c>
      <c r="S331" s="148"/>
      <c r="T331" s="150">
        <f>T332</f>
        <v>0</v>
      </c>
      <c r="AR331" s="151" t="s">
        <v>80</v>
      </c>
      <c r="AT331" s="152" t="s">
        <v>69</v>
      </c>
      <c r="AU331" s="152" t="s">
        <v>70</v>
      </c>
      <c r="AY331" s="151" t="s">
        <v>120</v>
      </c>
      <c r="BK331" s="153">
        <f>BK332</f>
        <v>0</v>
      </c>
    </row>
    <row r="332" spans="2:63" s="12" customFormat="1" ht="22.9" customHeight="1">
      <c r="B332" s="141"/>
      <c r="C332" s="142"/>
      <c r="D332" s="143" t="s">
        <v>69</v>
      </c>
      <c r="E332" s="154" t="s">
        <v>351</v>
      </c>
      <c r="F332" s="154" t="s">
        <v>352</v>
      </c>
      <c r="G332" s="142"/>
      <c r="H332" s="142"/>
      <c r="I332" s="142"/>
      <c r="J332" s="155">
        <f>BK332</f>
        <v>0</v>
      </c>
      <c r="K332" s="142"/>
      <c r="L332" s="146"/>
      <c r="M332" s="147"/>
      <c r="N332" s="148"/>
      <c r="O332" s="148"/>
      <c r="P332" s="149">
        <f>SUM(P333:P382)</f>
        <v>3010.5068499999998</v>
      </c>
      <c r="Q332" s="148"/>
      <c r="R332" s="149">
        <f>SUM(R333:R382)</f>
        <v>21.642710234352002</v>
      </c>
      <c r="S332" s="148"/>
      <c r="T332" s="150">
        <f>SUM(T333:T382)</f>
        <v>0</v>
      </c>
      <c r="AR332" s="151" t="s">
        <v>80</v>
      </c>
      <c r="AT332" s="152" t="s">
        <v>69</v>
      </c>
      <c r="AU332" s="152" t="s">
        <v>78</v>
      </c>
      <c r="AY332" s="151" t="s">
        <v>120</v>
      </c>
      <c r="BK332" s="153">
        <f>SUM(BK333:BK382)</f>
        <v>0</v>
      </c>
    </row>
    <row r="333" spans="1:65" s="2" customFormat="1" ht="16.5" customHeight="1">
      <c r="A333" s="330"/>
      <c r="B333" s="30"/>
      <c r="C333" s="156">
        <v>37</v>
      </c>
      <c r="D333" s="156" t="s">
        <v>122</v>
      </c>
      <c r="E333" s="157" t="s">
        <v>353</v>
      </c>
      <c r="F333" s="158" t="s">
        <v>354</v>
      </c>
      <c r="G333" s="159" t="s">
        <v>125</v>
      </c>
      <c r="H333" s="160">
        <v>25</v>
      </c>
      <c r="I333" s="350"/>
      <c r="J333" s="161">
        <f>ROUND(I333*H333,2)</f>
        <v>0</v>
      </c>
      <c r="K333" s="158" t="s">
        <v>126</v>
      </c>
      <c r="L333" s="32"/>
      <c r="M333" s="162" t="s">
        <v>17</v>
      </c>
      <c r="N333" s="163" t="s">
        <v>41</v>
      </c>
      <c r="O333" s="164">
        <v>1.145</v>
      </c>
      <c r="P333" s="164">
        <f>O333*H333</f>
        <v>28.625</v>
      </c>
      <c r="Q333" s="164">
        <v>0.044000959</v>
      </c>
      <c r="R333" s="164">
        <f>Q333*H333</f>
        <v>1.100023975</v>
      </c>
      <c r="S333" s="164">
        <v>0</v>
      </c>
      <c r="T333" s="165">
        <f>S333*H333</f>
        <v>0</v>
      </c>
      <c r="U333" s="330"/>
      <c r="V333" s="330"/>
      <c r="W333" s="330"/>
      <c r="X333" s="330"/>
      <c r="Y333" s="330"/>
      <c r="Z333" s="330"/>
      <c r="AA333" s="330"/>
      <c r="AB333" s="330"/>
      <c r="AC333" s="330"/>
      <c r="AD333" s="330"/>
      <c r="AE333" s="330"/>
      <c r="AR333" s="166" t="s">
        <v>127</v>
      </c>
      <c r="AT333" s="166" t="s">
        <v>122</v>
      </c>
      <c r="AU333" s="166" t="s">
        <v>80</v>
      </c>
      <c r="AY333" s="20" t="s">
        <v>120</v>
      </c>
      <c r="BE333" s="167">
        <f>IF(N333="základní",J333,0)</f>
        <v>0</v>
      </c>
      <c r="BF333" s="167">
        <f>IF(N333="snížená",J333,0)</f>
        <v>0</v>
      </c>
      <c r="BG333" s="167">
        <f>IF(N333="zákl. přenesená",J333,0)</f>
        <v>0</v>
      </c>
      <c r="BH333" s="167">
        <f>IF(N333="sníž. přenesená",J333,0)</f>
        <v>0</v>
      </c>
      <c r="BI333" s="167">
        <f>IF(N333="nulová",J333,0)</f>
        <v>0</v>
      </c>
      <c r="BJ333" s="20" t="s">
        <v>78</v>
      </c>
      <c r="BK333" s="167">
        <f>ROUND(I333*H333,2)</f>
        <v>0</v>
      </c>
      <c r="BL333" s="20" t="s">
        <v>127</v>
      </c>
      <c r="BM333" s="166" t="s">
        <v>355</v>
      </c>
    </row>
    <row r="334" spans="1:47" s="2" customFormat="1" ht="19.5">
      <c r="A334" s="330"/>
      <c r="B334" s="30"/>
      <c r="C334" s="333"/>
      <c r="D334" s="168" t="s">
        <v>129</v>
      </c>
      <c r="E334" s="333"/>
      <c r="F334" s="169" t="s">
        <v>356</v>
      </c>
      <c r="G334" s="333"/>
      <c r="H334" s="333"/>
      <c r="I334" s="333"/>
      <c r="J334" s="333"/>
      <c r="K334" s="333"/>
      <c r="L334" s="32"/>
      <c r="M334" s="170"/>
      <c r="N334" s="171"/>
      <c r="O334" s="52"/>
      <c r="P334" s="52"/>
      <c r="Q334" s="52"/>
      <c r="R334" s="52"/>
      <c r="S334" s="52"/>
      <c r="T334" s="53"/>
      <c r="U334" s="330"/>
      <c r="V334" s="330"/>
      <c r="W334" s="330"/>
      <c r="X334" s="330"/>
      <c r="Y334" s="330"/>
      <c r="Z334" s="330"/>
      <c r="AA334" s="330"/>
      <c r="AB334" s="330"/>
      <c r="AC334" s="330"/>
      <c r="AD334" s="330"/>
      <c r="AE334" s="330"/>
      <c r="AT334" s="20" t="s">
        <v>129</v>
      </c>
      <c r="AU334" s="20" t="s">
        <v>80</v>
      </c>
    </row>
    <row r="335" spans="2:51" s="13" customFormat="1" ht="12">
      <c r="B335" s="172"/>
      <c r="C335" s="173"/>
      <c r="D335" s="168" t="s">
        <v>131</v>
      </c>
      <c r="E335" s="174" t="s">
        <v>17</v>
      </c>
      <c r="F335" s="175" t="s">
        <v>168</v>
      </c>
      <c r="G335" s="173"/>
      <c r="H335" s="174" t="s">
        <v>17</v>
      </c>
      <c r="I335" s="173"/>
      <c r="J335" s="173"/>
      <c r="K335" s="173"/>
      <c r="L335" s="176"/>
      <c r="M335" s="177"/>
      <c r="N335" s="178"/>
      <c r="O335" s="178"/>
      <c r="P335" s="178"/>
      <c r="Q335" s="178"/>
      <c r="R335" s="178"/>
      <c r="S335" s="178"/>
      <c r="T335" s="179"/>
      <c r="AT335" s="180" t="s">
        <v>131</v>
      </c>
      <c r="AU335" s="180" t="s">
        <v>80</v>
      </c>
      <c r="AV335" s="13" t="s">
        <v>78</v>
      </c>
      <c r="AW335" s="13" t="s">
        <v>31</v>
      </c>
      <c r="AX335" s="13" t="s">
        <v>70</v>
      </c>
      <c r="AY335" s="180" t="s">
        <v>120</v>
      </c>
    </row>
    <row r="336" spans="2:51" s="14" customFormat="1" ht="12">
      <c r="B336" s="181"/>
      <c r="C336" s="182"/>
      <c r="D336" s="168" t="s">
        <v>131</v>
      </c>
      <c r="E336" s="183" t="s">
        <v>17</v>
      </c>
      <c r="F336" s="184" t="s">
        <v>228</v>
      </c>
      <c r="G336" s="182"/>
      <c r="H336" s="185">
        <v>25</v>
      </c>
      <c r="I336" s="182"/>
      <c r="J336" s="182"/>
      <c r="K336" s="182"/>
      <c r="L336" s="186"/>
      <c r="M336" s="187"/>
      <c r="N336" s="188"/>
      <c r="O336" s="188"/>
      <c r="P336" s="188"/>
      <c r="Q336" s="188"/>
      <c r="R336" s="188"/>
      <c r="S336" s="188"/>
      <c r="T336" s="189"/>
      <c r="AT336" s="190" t="s">
        <v>131</v>
      </c>
      <c r="AU336" s="190" t="s">
        <v>80</v>
      </c>
      <c r="AV336" s="14" t="s">
        <v>80</v>
      </c>
      <c r="AW336" s="14" t="s">
        <v>31</v>
      </c>
      <c r="AX336" s="14" t="s">
        <v>70</v>
      </c>
      <c r="AY336" s="190" t="s">
        <v>120</v>
      </c>
    </row>
    <row r="337" spans="2:51" s="15" customFormat="1" ht="12">
      <c r="B337" s="191"/>
      <c r="C337" s="192"/>
      <c r="D337" s="168" t="s">
        <v>131</v>
      </c>
      <c r="E337" s="193" t="s">
        <v>17</v>
      </c>
      <c r="F337" s="194" t="s">
        <v>134</v>
      </c>
      <c r="G337" s="192"/>
      <c r="H337" s="195">
        <v>25</v>
      </c>
      <c r="I337" s="192"/>
      <c r="J337" s="192"/>
      <c r="K337" s="192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131</v>
      </c>
      <c r="AU337" s="200" t="s">
        <v>80</v>
      </c>
      <c r="AV337" s="15" t="s">
        <v>127</v>
      </c>
      <c r="AW337" s="15" t="s">
        <v>31</v>
      </c>
      <c r="AX337" s="15" t="s">
        <v>78</v>
      </c>
      <c r="AY337" s="200" t="s">
        <v>120</v>
      </c>
    </row>
    <row r="338" spans="1:65" s="2" customFormat="1" ht="21.75" customHeight="1">
      <c r="A338" s="330"/>
      <c r="B338" s="30"/>
      <c r="C338" s="156">
        <v>38</v>
      </c>
      <c r="D338" s="156" t="s">
        <v>122</v>
      </c>
      <c r="E338" s="157" t="s">
        <v>357</v>
      </c>
      <c r="F338" s="158" t="s">
        <v>358</v>
      </c>
      <c r="G338" s="159" t="s">
        <v>125</v>
      </c>
      <c r="H338" s="160">
        <f>SUM(H359)</f>
        <v>1271.264</v>
      </c>
      <c r="I338" s="350"/>
      <c r="J338" s="161">
        <f>ROUND(I338*H338,2)</f>
        <v>0</v>
      </c>
      <c r="K338" s="158" t="s">
        <v>247</v>
      </c>
      <c r="L338" s="32"/>
      <c r="M338" s="162" t="s">
        <v>17</v>
      </c>
      <c r="N338" s="163" t="s">
        <v>41</v>
      </c>
      <c r="O338" s="164">
        <v>1.145</v>
      </c>
      <c r="P338" s="164">
        <f>O338*H338</f>
        <v>1455.59728</v>
      </c>
      <c r="Q338" s="164">
        <v>0.008000959</v>
      </c>
      <c r="R338" s="164">
        <f>Q338*H338</f>
        <v>10.171331142176</v>
      </c>
      <c r="S338" s="164">
        <v>0</v>
      </c>
      <c r="T338" s="165">
        <f>S338*H338</f>
        <v>0</v>
      </c>
      <c r="U338" s="330"/>
      <c r="V338" s="330"/>
      <c r="W338" s="330"/>
      <c r="X338" s="330"/>
      <c r="Y338" s="330"/>
      <c r="Z338" s="330"/>
      <c r="AA338" s="330"/>
      <c r="AB338" s="330"/>
      <c r="AC338" s="330"/>
      <c r="AD338" s="330"/>
      <c r="AE338" s="330"/>
      <c r="AR338" s="166" t="s">
        <v>127</v>
      </c>
      <c r="AT338" s="166" t="s">
        <v>122</v>
      </c>
      <c r="AU338" s="166" t="s">
        <v>80</v>
      </c>
      <c r="AY338" s="20" t="s">
        <v>120</v>
      </c>
      <c r="BE338" s="167">
        <f>IF(N338="základní",J338,0)</f>
        <v>0</v>
      </c>
      <c r="BF338" s="167">
        <f>IF(N338="snížená",J338,0)</f>
        <v>0</v>
      </c>
      <c r="BG338" s="167">
        <f>IF(N338="zákl. přenesená",J338,0)</f>
        <v>0</v>
      </c>
      <c r="BH338" s="167">
        <f>IF(N338="sníž. přenesená",J338,0)</f>
        <v>0</v>
      </c>
      <c r="BI338" s="167">
        <f>IF(N338="nulová",J338,0)</f>
        <v>0</v>
      </c>
      <c r="BJ338" s="20" t="s">
        <v>78</v>
      </c>
      <c r="BK338" s="167">
        <f>ROUND(I338*H338,2)</f>
        <v>0</v>
      </c>
      <c r="BL338" s="20" t="s">
        <v>127</v>
      </c>
      <c r="BM338" s="166" t="s">
        <v>359</v>
      </c>
    </row>
    <row r="339" spans="1:47" s="2" customFormat="1" ht="12">
      <c r="A339" s="330"/>
      <c r="B339" s="30"/>
      <c r="C339" s="333"/>
      <c r="D339" s="168" t="s">
        <v>129</v>
      </c>
      <c r="E339" s="333"/>
      <c r="F339" s="169" t="s">
        <v>358</v>
      </c>
      <c r="G339" s="333"/>
      <c r="H339" s="333"/>
      <c r="I339" s="333"/>
      <c r="J339" s="333"/>
      <c r="K339" s="333"/>
      <c r="L339" s="32"/>
      <c r="M339" s="170"/>
      <c r="N339" s="171"/>
      <c r="O339" s="52"/>
      <c r="P339" s="52"/>
      <c r="Q339" s="52"/>
      <c r="R339" s="52"/>
      <c r="S339" s="52"/>
      <c r="T339" s="53"/>
      <c r="U339" s="330"/>
      <c r="V339" s="330"/>
      <c r="W339" s="330"/>
      <c r="X339" s="330"/>
      <c r="Y339" s="330"/>
      <c r="Z339" s="330"/>
      <c r="AA339" s="330"/>
      <c r="AB339" s="330"/>
      <c r="AC339" s="330"/>
      <c r="AD339" s="330"/>
      <c r="AE339" s="330"/>
      <c r="AT339" s="20" t="s">
        <v>129</v>
      </c>
      <c r="AU339" s="20" t="s">
        <v>80</v>
      </c>
    </row>
    <row r="340" spans="2:51" s="13" customFormat="1" ht="12">
      <c r="B340" s="172"/>
      <c r="C340" s="173"/>
      <c r="D340" s="168" t="s">
        <v>131</v>
      </c>
      <c r="E340" s="174" t="s">
        <v>17</v>
      </c>
      <c r="F340" s="175" t="s">
        <v>139</v>
      </c>
      <c r="G340" s="173"/>
      <c r="H340" s="174" t="s">
        <v>17</v>
      </c>
      <c r="I340" s="173"/>
      <c r="J340" s="173"/>
      <c r="K340" s="173"/>
      <c r="L340" s="176"/>
      <c r="M340" s="177"/>
      <c r="N340" s="178"/>
      <c r="O340" s="178"/>
      <c r="P340" s="178"/>
      <c r="Q340" s="178"/>
      <c r="R340" s="178"/>
      <c r="S340" s="178"/>
      <c r="T340" s="179"/>
      <c r="AT340" s="180" t="s">
        <v>131</v>
      </c>
      <c r="AU340" s="180" t="s">
        <v>80</v>
      </c>
      <c r="AV340" s="13" t="s">
        <v>78</v>
      </c>
      <c r="AW340" s="13" t="s">
        <v>31</v>
      </c>
      <c r="AX340" s="13" t="s">
        <v>70</v>
      </c>
      <c r="AY340" s="180" t="s">
        <v>120</v>
      </c>
    </row>
    <row r="341" spans="2:51" s="14" customFormat="1" ht="12">
      <c r="B341" s="181"/>
      <c r="C341" s="182"/>
      <c r="D341" s="168" t="s">
        <v>131</v>
      </c>
      <c r="E341" s="183" t="s">
        <v>17</v>
      </c>
      <c r="F341" s="184" t="s">
        <v>140</v>
      </c>
      <c r="G341" s="182"/>
      <c r="H341" s="185">
        <v>1047.204</v>
      </c>
      <c r="I341" s="182"/>
      <c r="J341" s="182"/>
      <c r="K341" s="182"/>
      <c r="L341" s="186"/>
      <c r="M341" s="187"/>
      <c r="N341" s="188"/>
      <c r="O341" s="188"/>
      <c r="P341" s="188"/>
      <c r="Q341" s="188"/>
      <c r="R341" s="188"/>
      <c r="S341" s="188"/>
      <c r="T341" s="189"/>
      <c r="AT341" s="190" t="s">
        <v>131</v>
      </c>
      <c r="AU341" s="190" t="s">
        <v>80</v>
      </c>
      <c r="AV341" s="14" t="s">
        <v>80</v>
      </c>
      <c r="AW341" s="14" t="s">
        <v>31</v>
      </c>
      <c r="AX341" s="14" t="s">
        <v>70</v>
      </c>
      <c r="AY341" s="190" t="s">
        <v>120</v>
      </c>
    </row>
    <row r="342" spans="2:51" s="13" customFormat="1" ht="12">
      <c r="B342" s="172"/>
      <c r="C342" s="173"/>
      <c r="D342" s="168" t="s">
        <v>131</v>
      </c>
      <c r="E342" s="174" t="s">
        <v>17</v>
      </c>
      <c r="F342" s="175" t="s">
        <v>141</v>
      </c>
      <c r="G342" s="173"/>
      <c r="H342" s="174" t="s">
        <v>17</v>
      </c>
      <c r="I342" s="173"/>
      <c r="J342" s="173"/>
      <c r="K342" s="173"/>
      <c r="L342" s="176"/>
      <c r="M342" s="177"/>
      <c r="N342" s="178"/>
      <c r="O342" s="178"/>
      <c r="P342" s="178"/>
      <c r="Q342" s="178"/>
      <c r="R342" s="178"/>
      <c r="S342" s="178"/>
      <c r="T342" s="179"/>
      <c r="AT342" s="180" t="s">
        <v>131</v>
      </c>
      <c r="AU342" s="180" t="s">
        <v>80</v>
      </c>
      <c r="AV342" s="13" t="s">
        <v>78</v>
      </c>
      <c r="AW342" s="13" t="s">
        <v>31</v>
      </c>
      <c r="AX342" s="13" t="s">
        <v>70</v>
      </c>
      <c r="AY342" s="180" t="s">
        <v>120</v>
      </c>
    </row>
    <row r="343" spans="2:51" s="14" customFormat="1" ht="12">
      <c r="B343" s="181"/>
      <c r="C343" s="182"/>
      <c r="D343" s="168" t="s">
        <v>131</v>
      </c>
      <c r="E343" s="183" t="s">
        <v>17</v>
      </c>
      <c r="F343" s="184" t="s">
        <v>581</v>
      </c>
      <c r="G343" s="182"/>
      <c r="H343" s="185">
        <v>44</v>
      </c>
      <c r="I343" s="182"/>
      <c r="J343" s="182"/>
      <c r="K343" s="182"/>
      <c r="L343" s="186"/>
      <c r="M343" s="187"/>
      <c r="N343" s="188"/>
      <c r="O343" s="188"/>
      <c r="P343" s="188"/>
      <c r="Q343" s="188"/>
      <c r="R343" s="188"/>
      <c r="S343" s="188"/>
      <c r="T343" s="189"/>
      <c r="AT343" s="190" t="s">
        <v>131</v>
      </c>
      <c r="AU343" s="190" t="s">
        <v>80</v>
      </c>
      <c r="AV343" s="14" t="s">
        <v>80</v>
      </c>
      <c r="AW343" s="14" t="s">
        <v>31</v>
      </c>
      <c r="AX343" s="14" t="s">
        <v>70</v>
      </c>
      <c r="AY343" s="190" t="s">
        <v>120</v>
      </c>
    </row>
    <row r="344" spans="2:51" s="13" customFormat="1" ht="12">
      <c r="B344" s="172"/>
      <c r="C344" s="173"/>
      <c r="D344" s="168" t="s">
        <v>131</v>
      </c>
      <c r="E344" s="174" t="s">
        <v>17</v>
      </c>
      <c r="F344" s="175" t="s">
        <v>142</v>
      </c>
      <c r="G344" s="173"/>
      <c r="H344" s="174" t="s">
        <v>17</v>
      </c>
      <c r="I344" s="173"/>
      <c r="J344" s="173"/>
      <c r="K344" s="173"/>
      <c r="L344" s="176"/>
      <c r="M344" s="177"/>
      <c r="N344" s="178"/>
      <c r="O344" s="178"/>
      <c r="P344" s="178"/>
      <c r="Q344" s="178"/>
      <c r="R344" s="178"/>
      <c r="S344" s="178"/>
      <c r="T344" s="179"/>
      <c r="AT344" s="180" t="s">
        <v>131</v>
      </c>
      <c r="AU344" s="180" t="s">
        <v>80</v>
      </c>
      <c r="AV344" s="13" t="s">
        <v>78</v>
      </c>
      <c r="AW344" s="13" t="s">
        <v>31</v>
      </c>
      <c r="AX344" s="13" t="s">
        <v>70</v>
      </c>
      <c r="AY344" s="180" t="s">
        <v>120</v>
      </c>
    </row>
    <row r="345" spans="2:51" s="14" customFormat="1" ht="12">
      <c r="B345" s="181"/>
      <c r="C345" s="182"/>
      <c r="D345" s="168" t="s">
        <v>131</v>
      </c>
      <c r="E345" s="183" t="s">
        <v>17</v>
      </c>
      <c r="F345" s="184" t="s">
        <v>143</v>
      </c>
      <c r="G345" s="182"/>
      <c r="H345" s="185">
        <v>179.56</v>
      </c>
      <c r="I345" s="182"/>
      <c r="J345" s="182"/>
      <c r="K345" s="182"/>
      <c r="L345" s="186"/>
      <c r="M345" s="187"/>
      <c r="N345" s="188"/>
      <c r="O345" s="188"/>
      <c r="P345" s="188"/>
      <c r="Q345" s="188"/>
      <c r="R345" s="188"/>
      <c r="S345" s="188"/>
      <c r="T345" s="189"/>
      <c r="AT345" s="190" t="s">
        <v>131</v>
      </c>
      <c r="AU345" s="190" t="s">
        <v>80</v>
      </c>
      <c r="AV345" s="14" t="s">
        <v>80</v>
      </c>
      <c r="AW345" s="14" t="s">
        <v>31</v>
      </c>
      <c r="AX345" s="14" t="s">
        <v>70</v>
      </c>
      <c r="AY345" s="190" t="s">
        <v>120</v>
      </c>
    </row>
    <row r="346" spans="2:51" s="13" customFormat="1" ht="12">
      <c r="B346" s="172"/>
      <c r="C346" s="173"/>
      <c r="D346" s="168" t="s">
        <v>131</v>
      </c>
      <c r="E346" s="174" t="s">
        <v>17</v>
      </c>
      <c r="F346" s="175" t="s">
        <v>144</v>
      </c>
      <c r="G346" s="173"/>
      <c r="H346" s="174" t="s">
        <v>17</v>
      </c>
      <c r="I346" s="173"/>
      <c r="J346" s="173"/>
      <c r="K346" s="173"/>
      <c r="L346" s="176"/>
      <c r="M346" s="177"/>
      <c r="N346" s="178"/>
      <c r="O346" s="178"/>
      <c r="P346" s="178"/>
      <c r="Q346" s="178"/>
      <c r="R346" s="178"/>
      <c r="S346" s="178"/>
      <c r="T346" s="179"/>
      <c r="AT346" s="180" t="s">
        <v>131</v>
      </c>
      <c r="AU346" s="180" t="s">
        <v>80</v>
      </c>
      <c r="AV346" s="13" t="s">
        <v>78</v>
      </c>
      <c r="AW346" s="13" t="s">
        <v>31</v>
      </c>
      <c r="AX346" s="13" t="s">
        <v>70</v>
      </c>
      <c r="AY346" s="180" t="s">
        <v>120</v>
      </c>
    </row>
    <row r="347" spans="2:51" s="14" customFormat="1" ht="12">
      <c r="B347" s="181"/>
      <c r="C347" s="182"/>
      <c r="D347" s="168" t="s">
        <v>131</v>
      </c>
      <c r="E347" s="183" t="s">
        <v>17</v>
      </c>
      <c r="F347" s="184" t="s">
        <v>582</v>
      </c>
      <c r="G347" s="182"/>
      <c r="H347" s="185">
        <v>8</v>
      </c>
      <c r="I347" s="182"/>
      <c r="J347" s="182"/>
      <c r="K347" s="182"/>
      <c r="L347" s="186"/>
      <c r="M347" s="187"/>
      <c r="N347" s="188"/>
      <c r="O347" s="188"/>
      <c r="P347" s="188"/>
      <c r="Q347" s="188"/>
      <c r="R347" s="188"/>
      <c r="S347" s="188"/>
      <c r="T347" s="189"/>
      <c r="AT347" s="190" t="s">
        <v>131</v>
      </c>
      <c r="AU347" s="190" t="s">
        <v>80</v>
      </c>
      <c r="AV347" s="14" t="s">
        <v>80</v>
      </c>
      <c r="AW347" s="14" t="s">
        <v>31</v>
      </c>
      <c r="AX347" s="14" t="s">
        <v>70</v>
      </c>
      <c r="AY347" s="190" t="s">
        <v>120</v>
      </c>
    </row>
    <row r="348" spans="2:51" s="13" customFormat="1" ht="12">
      <c r="B348" s="172"/>
      <c r="C348" s="173"/>
      <c r="D348" s="168" t="s">
        <v>131</v>
      </c>
      <c r="E348" s="174" t="s">
        <v>17</v>
      </c>
      <c r="F348" s="175" t="s">
        <v>145</v>
      </c>
      <c r="G348" s="173"/>
      <c r="H348" s="174" t="s">
        <v>17</v>
      </c>
      <c r="I348" s="173"/>
      <c r="J348" s="173"/>
      <c r="K348" s="173"/>
      <c r="L348" s="176"/>
      <c r="M348" s="177"/>
      <c r="N348" s="178"/>
      <c r="O348" s="178"/>
      <c r="P348" s="178"/>
      <c r="Q348" s="178"/>
      <c r="R348" s="178"/>
      <c r="S348" s="178"/>
      <c r="T348" s="179"/>
      <c r="AT348" s="180" t="s">
        <v>131</v>
      </c>
      <c r="AU348" s="180" t="s">
        <v>80</v>
      </c>
      <c r="AV348" s="13" t="s">
        <v>78</v>
      </c>
      <c r="AW348" s="13" t="s">
        <v>31</v>
      </c>
      <c r="AX348" s="13" t="s">
        <v>70</v>
      </c>
      <c r="AY348" s="180" t="s">
        <v>120</v>
      </c>
    </row>
    <row r="349" spans="2:51" s="14" customFormat="1" ht="12">
      <c r="B349" s="181"/>
      <c r="C349" s="182"/>
      <c r="D349" s="168" t="s">
        <v>131</v>
      </c>
      <c r="E349" s="183" t="s">
        <v>17</v>
      </c>
      <c r="F349" s="184" t="s">
        <v>583</v>
      </c>
      <c r="G349" s="182"/>
      <c r="H349" s="185">
        <v>2</v>
      </c>
      <c r="I349" s="182"/>
      <c r="J349" s="182"/>
      <c r="K349" s="182"/>
      <c r="L349" s="186"/>
      <c r="M349" s="187"/>
      <c r="N349" s="188"/>
      <c r="O349" s="188"/>
      <c r="P349" s="188"/>
      <c r="Q349" s="188"/>
      <c r="R349" s="188"/>
      <c r="S349" s="188"/>
      <c r="T349" s="189"/>
      <c r="AT349" s="190" t="s">
        <v>131</v>
      </c>
      <c r="AU349" s="190" t="s">
        <v>80</v>
      </c>
      <c r="AV349" s="14" t="s">
        <v>80</v>
      </c>
      <c r="AW349" s="14" t="s">
        <v>31</v>
      </c>
      <c r="AX349" s="14" t="s">
        <v>70</v>
      </c>
      <c r="AY349" s="190" t="s">
        <v>120</v>
      </c>
    </row>
    <row r="350" spans="2:51" s="13" customFormat="1" ht="12">
      <c r="B350" s="172"/>
      <c r="C350" s="173"/>
      <c r="D350" s="168" t="s">
        <v>131</v>
      </c>
      <c r="E350" s="174" t="s">
        <v>17</v>
      </c>
      <c r="F350" s="175" t="s">
        <v>146</v>
      </c>
      <c r="G350" s="173"/>
      <c r="H350" s="174" t="s">
        <v>17</v>
      </c>
      <c r="I350" s="173"/>
      <c r="J350" s="173"/>
      <c r="K350" s="173"/>
      <c r="L350" s="176"/>
      <c r="M350" s="177"/>
      <c r="N350" s="178"/>
      <c r="O350" s="178"/>
      <c r="P350" s="178"/>
      <c r="Q350" s="178"/>
      <c r="R350" s="178"/>
      <c r="S350" s="178"/>
      <c r="T350" s="179"/>
      <c r="AT350" s="180" t="s">
        <v>131</v>
      </c>
      <c r="AU350" s="180" t="s">
        <v>80</v>
      </c>
      <c r="AV350" s="13" t="s">
        <v>78</v>
      </c>
      <c r="AW350" s="13" t="s">
        <v>31</v>
      </c>
      <c r="AX350" s="13" t="s">
        <v>70</v>
      </c>
      <c r="AY350" s="180" t="s">
        <v>120</v>
      </c>
    </row>
    <row r="351" spans="2:51" s="14" customFormat="1" ht="12">
      <c r="B351" s="181"/>
      <c r="C351" s="182"/>
      <c r="D351" s="168" t="s">
        <v>131</v>
      </c>
      <c r="E351" s="183" t="s">
        <v>17</v>
      </c>
      <c r="F351" s="184" t="s">
        <v>584</v>
      </c>
      <c r="G351" s="182"/>
      <c r="H351" s="185">
        <v>1.5</v>
      </c>
      <c r="I351" s="182"/>
      <c r="J351" s="182"/>
      <c r="K351" s="182"/>
      <c r="L351" s="186"/>
      <c r="M351" s="187"/>
      <c r="N351" s="188"/>
      <c r="O351" s="188"/>
      <c r="P351" s="188"/>
      <c r="Q351" s="188"/>
      <c r="R351" s="188"/>
      <c r="S351" s="188"/>
      <c r="T351" s="189"/>
      <c r="AT351" s="190" t="s">
        <v>131</v>
      </c>
      <c r="AU351" s="190" t="s">
        <v>80</v>
      </c>
      <c r="AV351" s="14" t="s">
        <v>80</v>
      </c>
      <c r="AW351" s="14" t="s">
        <v>31</v>
      </c>
      <c r="AX351" s="14" t="s">
        <v>70</v>
      </c>
      <c r="AY351" s="190" t="s">
        <v>120</v>
      </c>
    </row>
    <row r="352" spans="2:51" s="13" customFormat="1" ht="12">
      <c r="B352" s="172"/>
      <c r="C352" s="173"/>
      <c r="D352" s="168" t="s">
        <v>131</v>
      </c>
      <c r="E352" s="174" t="s">
        <v>17</v>
      </c>
      <c r="F352" s="175" t="s">
        <v>147</v>
      </c>
      <c r="G352" s="173"/>
      <c r="H352" s="174" t="s">
        <v>17</v>
      </c>
      <c r="I352" s="173"/>
      <c r="J352" s="173"/>
      <c r="K352" s="173"/>
      <c r="L352" s="176"/>
      <c r="M352" s="177"/>
      <c r="N352" s="178"/>
      <c r="O352" s="178"/>
      <c r="P352" s="178"/>
      <c r="Q352" s="178"/>
      <c r="R352" s="178"/>
      <c r="S352" s="178"/>
      <c r="T352" s="179"/>
      <c r="AT352" s="180" t="s">
        <v>131</v>
      </c>
      <c r="AU352" s="180" t="s">
        <v>80</v>
      </c>
      <c r="AV352" s="13" t="s">
        <v>78</v>
      </c>
      <c r="AW352" s="13" t="s">
        <v>31</v>
      </c>
      <c r="AX352" s="13" t="s">
        <v>70</v>
      </c>
      <c r="AY352" s="180" t="s">
        <v>120</v>
      </c>
    </row>
    <row r="353" spans="2:51" s="14" customFormat="1" ht="12">
      <c r="B353" s="181"/>
      <c r="C353" s="182"/>
      <c r="D353" s="168" t="s">
        <v>131</v>
      </c>
      <c r="E353" s="183" t="s">
        <v>17</v>
      </c>
      <c r="F353" s="184" t="s">
        <v>585</v>
      </c>
      <c r="G353" s="182"/>
      <c r="H353" s="185">
        <v>8</v>
      </c>
      <c r="I353" s="182"/>
      <c r="J353" s="182"/>
      <c r="K353" s="182"/>
      <c r="L353" s="186"/>
      <c r="M353" s="187"/>
      <c r="N353" s="188"/>
      <c r="O353" s="188"/>
      <c r="P353" s="188"/>
      <c r="Q353" s="188"/>
      <c r="R353" s="188"/>
      <c r="S353" s="188"/>
      <c r="T353" s="189"/>
      <c r="AT353" s="190" t="s">
        <v>131</v>
      </c>
      <c r="AU353" s="190" t="s">
        <v>80</v>
      </c>
      <c r="AV353" s="14" t="s">
        <v>80</v>
      </c>
      <c r="AW353" s="14" t="s">
        <v>31</v>
      </c>
      <c r="AX353" s="14" t="s">
        <v>70</v>
      </c>
      <c r="AY353" s="190" t="s">
        <v>120</v>
      </c>
    </row>
    <row r="354" spans="2:51" s="13" customFormat="1" ht="12">
      <c r="B354" s="172"/>
      <c r="C354" s="173"/>
      <c r="D354" s="168" t="s">
        <v>131</v>
      </c>
      <c r="E354" s="174" t="s">
        <v>17</v>
      </c>
      <c r="F354" s="175" t="s">
        <v>148</v>
      </c>
      <c r="G354" s="173"/>
      <c r="H354" s="174" t="s">
        <v>17</v>
      </c>
      <c r="I354" s="173"/>
      <c r="J354" s="173"/>
      <c r="K354" s="173"/>
      <c r="L354" s="176"/>
      <c r="M354" s="177"/>
      <c r="N354" s="178"/>
      <c r="O354" s="178"/>
      <c r="P354" s="178"/>
      <c r="Q354" s="178"/>
      <c r="R354" s="178"/>
      <c r="S354" s="178"/>
      <c r="T354" s="179"/>
      <c r="AT354" s="180" t="s">
        <v>131</v>
      </c>
      <c r="AU354" s="180" t="s">
        <v>80</v>
      </c>
      <c r="AV354" s="13" t="s">
        <v>78</v>
      </c>
      <c r="AW354" s="13" t="s">
        <v>31</v>
      </c>
      <c r="AX354" s="13" t="s">
        <v>70</v>
      </c>
      <c r="AY354" s="180" t="s">
        <v>120</v>
      </c>
    </row>
    <row r="355" spans="2:51" s="14" customFormat="1" ht="12">
      <c r="B355" s="181"/>
      <c r="C355" s="182"/>
      <c r="D355" s="168" t="s">
        <v>131</v>
      </c>
      <c r="E355" s="183" t="s">
        <v>17</v>
      </c>
      <c r="F355" s="184" t="s">
        <v>586</v>
      </c>
      <c r="G355" s="182"/>
      <c r="H355" s="185">
        <v>6</v>
      </c>
      <c r="I355" s="182"/>
      <c r="J355" s="182"/>
      <c r="K355" s="182"/>
      <c r="L355" s="186"/>
      <c r="M355" s="187"/>
      <c r="N355" s="188"/>
      <c r="O355" s="188"/>
      <c r="P355" s="188"/>
      <c r="Q355" s="188"/>
      <c r="R355" s="188"/>
      <c r="S355" s="188"/>
      <c r="T355" s="189"/>
      <c r="AT355" s="190" t="s">
        <v>131</v>
      </c>
      <c r="AU355" s="190" t="s">
        <v>80</v>
      </c>
      <c r="AV355" s="14" t="s">
        <v>80</v>
      </c>
      <c r="AW355" s="14" t="s">
        <v>31</v>
      </c>
      <c r="AX355" s="14" t="s">
        <v>70</v>
      </c>
      <c r="AY355" s="190" t="s">
        <v>120</v>
      </c>
    </row>
    <row r="356" spans="2:51" s="16" customFormat="1" ht="12">
      <c r="B356" s="210"/>
      <c r="C356" s="211"/>
      <c r="D356" s="168" t="s">
        <v>131</v>
      </c>
      <c r="E356" s="212" t="s">
        <v>17</v>
      </c>
      <c r="F356" s="213" t="s">
        <v>220</v>
      </c>
      <c r="G356" s="192"/>
      <c r="H356" s="353">
        <f>SUM(H341:H355)</f>
        <v>1296.264</v>
      </c>
      <c r="I356" s="211"/>
      <c r="J356" s="211"/>
      <c r="K356" s="211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131</v>
      </c>
      <c r="AU356" s="219" t="s">
        <v>80</v>
      </c>
      <c r="AV356" s="16" t="s">
        <v>149</v>
      </c>
      <c r="AW356" s="16" t="s">
        <v>31</v>
      </c>
      <c r="AX356" s="16" t="s">
        <v>70</v>
      </c>
      <c r="AY356" s="219" t="s">
        <v>120</v>
      </c>
    </row>
    <row r="357" spans="2:51" s="14" customFormat="1" ht="12">
      <c r="B357" s="181"/>
      <c r="C357" s="182"/>
      <c r="D357" s="168" t="s">
        <v>131</v>
      </c>
      <c r="E357" s="183" t="s">
        <v>17</v>
      </c>
      <c r="F357" s="184" t="s">
        <v>360</v>
      </c>
      <c r="G357" s="182"/>
      <c r="H357" s="185">
        <v>-25</v>
      </c>
      <c r="I357" s="182"/>
      <c r="J357" s="182"/>
      <c r="K357" s="182"/>
      <c r="L357" s="186"/>
      <c r="M357" s="187"/>
      <c r="N357" s="188"/>
      <c r="O357" s="188"/>
      <c r="P357" s="188"/>
      <c r="Q357" s="188"/>
      <c r="R357" s="188"/>
      <c r="S357" s="188"/>
      <c r="T357" s="189"/>
      <c r="AT357" s="190" t="s">
        <v>131</v>
      </c>
      <c r="AU357" s="190" t="s">
        <v>80</v>
      </c>
      <c r="AV357" s="14" t="s">
        <v>80</v>
      </c>
      <c r="AW357" s="14" t="s">
        <v>31</v>
      </c>
      <c r="AX357" s="14" t="s">
        <v>70</v>
      </c>
      <c r="AY357" s="190" t="s">
        <v>120</v>
      </c>
    </row>
    <row r="358" spans="2:51" s="16" customFormat="1" ht="12">
      <c r="B358" s="210"/>
      <c r="C358" s="211"/>
      <c r="D358" s="168" t="s">
        <v>131</v>
      </c>
      <c r="E358" s="212" t="s">
        <v>17</v>
      </c>
      <c r="F358" s="213" t="s">
        <v>220</v>
      </c>
      <c r="G358" s="211"/>
      <c r="H358" s="214">
        <v>-25</v>
      </c>
      <c r="I358" s="211"/>
      <c r="J358" s="211"/>
      <c r="K358" s="211"/>
      <c r="L358" s="215"/>
      <c r="M358" s="216"/>
      <c r="N358" s="217"/>
      <c r="O358" s="217"/>
      <c r="P358" s="217"/>
      <c r="Q358" s="217"/>
      <c r="R358" s="217"/>
      <c r="S358" s="217"/>
      <c r="T358" s="218"/>
      <c r="AT358" s="219" t="s">
        <v>131</v>
      </c>
      <c r="AU358" s="219" t="s">
        <v>80</v>
      </c>
      <c r="AV358" s="16" t="s">
        <v>149</v>
      </c>
      <c r="AW358" s="16" t="s">
        <v>31</v>
      </c>
      <c r="AX358" s="16" t="s">
        <v>70</v>
      </c>
      <c r="AY358" s="219" t="s">
        <v>120</v>
      </c>
    </row>
    <row r="359" spans="2:51" s="15" customFormat="1" ht="12">
      <c r="B359" s="191"/>
      <c r="C359" s="192"/>
      <c r="D359" s="168" t="s">
        <v>131</v>
      </c>
      <c r="E359" s="193" t="s">
        <v>17</v>
      </c>
      <c r="F359" s="194" t="s">
        <v>134</v>
      </c>
      <c r="G359" s="192"/>
      <c r="H359" s="195">
        <f>SUM(H356+H358)</f>
        <v>1271.264</v>
      </c>
      <c r="I359" s="192"/>
      <c r="J359" s="192"/>
      <c r="K359" s="192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131</v>
      </c>
      <c r="AU359" s="200" t="s">
        <v>80</v>
      </c>
      <c r="AV359" s="15" t="s">
        <v>127</v>
      </c>
      <c r="AW359" s="15" t="s">
        <v>31</v>
      </c>
      <c r="AX359" s="15" t="s">
        <v>78</v>
      </c>
      <c r="AY359" s="200" t="s">
        <v>120</v>
      </c>
    </row>
    <row r="360" spans="1:65" s="2" customFormat="1" ht="21.75" customHeight="1">
      <c r="A360" s="352"/>
      <c r="B360" s="30"/>
      <c r="C360" s="156">
        <v>39</v>
      </c>
      <c r="D360" s="156" t="s">
        <v>122</v>
      </c>
      <c r="E360" s="157" t="s">
        <v>357</v>
      </c>
      <c r="F360" s="158" t="s">
        <v>599</v>
      </c>
      <c r="G360" s="159" t="s">
        <v>125</v>
      </c>
      <c r="H360" s="160">
        <f>SUM(H378)</f>
        <v>1296.264</v>
      </c>
      <c r="I360" s="350"/>
      <c r="J360" s="161">
        <f>ROUND(I360*H360,2)</f>
        <v>0</v>
      </c>
      <c r="K360" s="158" t="s">
        <v>247</v>
      </c>
      <c r="L360" s="32"/>
      <c r="M360" s="162" t="s">
        <v>17</v>
      </c>
      <c r="N360" s="163" t="s">
        <v>41</v>
      </c>
      <c r="O360" s="164">
        <v>1.145</v>
      </c>
      <c r="P360" s="164">
        <f>O360*H360</f>
        <v>1484.22228</v>
      </c>
      <c r="Q360" s="164">
        <v>0.008000959</v>
      </c>
      <c r="R360" s="164">
        <f>Q360*H360</f>
        <v>10.371355117176</v>
      </c>
      <c r="S360" s="164">
        <v>0</v>
      </c>
      <c r="T360" s="165">
        <f>S360*H360</f>
        <v>0</v>
      </c>
      <c r="U360" s="352"/>
      <c r="V360" s="352"/>
      <c r="W360" s="352"/>
      <c r="X360" s="352"/>
      <c r="Y360" s="352"/>
      <c r="Z360" s="352"/>
      <c r="AA360" s="352"/>
      <c r="AB360" s="352"/>
      <c r="AC360" s="352"/>
      <c r="AD360" s="352"/>
      <c r="AE360" s="352"/>
      <c r="AR360" s="166" t="s">
        <v>127</v>
      </c>
      <c r="AT360" s="166" t="s">
        <v>122</v>
      </c>
      <c r="AU360" s="166" t="s">
        <v>80</v>
      </c>
      <c r="AY360" s="20" t="s">
        <v>120</v>
      </c>
      <c r="BE360" s="167">
        <f>IF(N360="základní",J360,0)</f>
        <v>0</v>
      </c>
      <c r="BF360" s="167">
        <f>IF(N360="snížená",J360,0)</f>
        <v>0</v>
      </c>
      <c r="BG360" s="167">
        <f>IF(N360="zákl. přenesená",J360,0)</f>
        <v>0</v>
      </c>
      <c r="BH360" s="167">
        <f>IF(N360="sníž. přenesená",J360,0)</f>
        <v>0</v>
      </c>
      <c r="BI360" s="167">
        <f>IF(N360="nulová",J360,0)</f>
        <v>0</v>
      </c>
      <c r="BJ360" s="20" t="s">
        <v>78</v>
      </c>
      <c r="BK360" s="167">
        <f>ROUND(I360*H360,2)</f>
        <v>0</v>
      </c>
      <c r="BL360" s="20" t="s">
        <v>127</v>
      </c>
      <c r="BM360" s="166" t="s">
        <v>359</v>
      </c>
    </row>
    <row r="361" spans="1:65" s="2" customFormat="1" ht="30" customHeight="1">
      <c r="A361" s="352"/>
      <c r="B361" s="30"/>
      <c r="C361" s="156"/>
      <c r="D361" s="156"/>
      <c r="E361" s="157"/>
      <c r="F361" s="356" t="s">
        <v>608</v>
      </c>
      <c r="G361" s="159"/>
      <c r="H361" s="160"/>
      <c r="I361" s="357"/>
      <c r="J361" s="161"/>
      <c r="K361" s="158"/>
      <c r="L361" s="32"/>
      <c r="M361" s="162"/>
      <c r="N361" s="354"/>
      <c r="O361" s="355"/>
      <c r="P361" s="355"/>
      <c r="Q361" s="355"/>
      <c r="R361" s="355"/>
      <c r="S361" s="355"/>
      <c r="T361" s="165"/>
      <c r="U361" s="352"/>
      <c r="V361" s="352"/>
      <c r="W361" s="352"/>
      <c r="X361" s="352"/>
      <c r="Y361" s="352"/>
      <c r="Z361" s="352"/>
      <c r="AA361" s="352"/>
      <c r="AB361" s="352"/>
      <c r="AC361" s="352"/>
      <c r="AD361" s="352"/>
      <c r="AE361" s="352"/>
      <c r="AR361" s="166"/>
      <c r="AT361" s="166"/>
      <c r="AU361" s="166"/>
      <c r="AY361" s="20"/>
      <c r="BE361" s="167"/>
      <c r="BF361" s="167"/>
      <c r="BG361" s="167"/>
      <c r="BH361" s="167"/>
      <c r="BI361" s="167"/>
      <c r="BJ361" s="20"/>
      <c r="BK361" s="167"/>
      <c r="BL361" s="20"/>
      <c r="BM361" s="166"/>
    </row>
    <row r="362" spans="1:65" s="2" customFormat="1" ht="12" customHeight="1">
      <c r="A362" s="352"/>
      <c r="B362" s="30"/>
      <c r="C362" s="156"/>
      <c r="D362" s="156"/>
      <c r="E362" s="157"/>
      <c r="F362" s="175" t="s">
        <v>139</v>
      </c>
      <c r="G362" s="173"/>
      <c r="H362" s="174" t="s">
        <v>17</v>
      </c>
      <c r="I362" s="357"/>
      <c r="J362" s="161"/>
      <c r="K362" s="158"/>
      <c r="L362" s="32"/>
      <c r="M362" s="162"/>
      <c r="N362" s="354"/>
      <c r="O362" s="355"/>
      <c r="P362" s="355"/>
      <c r="Q362" s="355"/>
      <c r="R362" s="355"/>
      <c r="S362" s="355"/>
      <c r="T362" s="165"/>
      <c r="U362" s="352"/>
      <c r="V362" s="352"/>
      <c r="W362" s="352"/>
      <c r="X362" s="352"/>
      <c r="Y362" s="352"/>
      <c r="Z362" s="352"/>
      <c r="AA362" s="352"/>
      <c r="AB362" s="352"/>
      <c r="AC362" s="352"/>
      <c r="AD362" s="352"/>
      <c r="AE362" s="352"/>
      <c r="AR362" s="166"/>
      <c r="AT362" s="166"/>
      <c r="AU362" s="166"/>
      <c r="AY362" s="20"/>
      <c r="BE362" s="167"/>
      <c r="BF362" s="167"/>
      <c r="BG362" s="167"/>
      <c r="BH362" s="167"/>
      <c r="BI362" s="167"/>
      <c r="BJ362" s="20"/>
      <c r="BK362" s="167"/>
      <c r="BL362" s="20"/>
      <c r="BM362" s="166"/>
    </row>
    <row r="363" spans="1:65" s="2" customFormat="1" ht="12" customHeight="1">
      <c r="A363" s="352"/>
      <c r="B363" s="30"/>
      <c r="C363" s="156"/>
      <c r="D363" s="156"/>
      <c r="E363" s="157"/>
      <c r="F363" s="184" t="s">
        <v>140</v>
      </c>
      <c r="G363" s="182"/>
      <c r="H363" s="185">
        <v>1047.204</v>
      </c>
      <c r="I363" s="357"/>
      <c r="J363" s="161"/>
      <c r="K363" s="158"/>
      <c r="L363" s="32"/>
      <c r="M363" s="162"/>
      <c r="N363" s="354"/>
      <c r="O363" s="355"/>
      <c r="P363" s="355"/>
      <c r="Q363" s="355"/>
      <c r="R363" s="355"/>
      <c r="S363" s="355"/>
      <c r="T363" s="165"/>
      <c r="U363" s="352"/>
      <c r="V363" s="352"/>
      <c r="W363" s="352"/>
      <c r="X363" s="352"/>
      <c r="Y363" s="352"/>
      <c r="Z363" s="352"/>
      <c r="AA363" s="352"/>
      <c r="AB363" s="352"/>
      <c r="AC363" s="352"/>
      <c r="AD363" s="352"/>
      <c r="AE363" s="352"/>
      <c r="AR363" s="166"/>
      <c r="AT363" s="166"/>
      <c r="AU363" s="166"/>
      <c r="AY363" s="20"/>
      <c r="BE363" s="167"/>
      <c r="BF363" s="167"/>
      <c r="BG363" s="167"/>
      <c r="BH363" s="167"/>
      <c r="BI363" s="167"/>
      <c r="BJ363" s="20"/>
      <c r="BK363" s="167"/>
      <c r="BL363" s="20"/>
      <c r="BM363" s="166"/>
    </row>
    <row r="364" spans="1:65" s="2" customFormat="1" ht="12" customHeight="1">
      <c r="A364" s="352"/>
      <c r="B364" s="30"/>
      <c r="C364" s="156"/>
      <c r="D364" s="156"/>
      <c r="E364" s="157"/>
      <c r="F364" s="175" t="s">
        <v>141</v>
      </c>
      <c r="G364" s="173"/>
      <c r="H364" s="174" t="s">
        <v>17</v>
      </c>
      <c r="I364" s="357"/>
      <c r="J364" s="161"/>
      <c r="K364" s="158"/>
      <c r="L364" s="32"/>
      <c r="M364" s="162"/>
      <c r="N364" s="354"/>
      <c r="O364" s="355"/>
      <c r="P364" s="355"/>
      <c r="Q364" s="355"/>
      <c r="R364" s="355"/>
      <c r="S364" s="355"/>
      <c r="T364" s="165"/>
      <c r="U364" s="352"/>
      <c r="V364" s="352"/>
      <c r="W364" s="352"/>
      <c r="X364" s="352"/>
      <c r="Y364" s="352"/>
      <c r="Z364" s="352"/>
      <c r="AA364" s="352"/>
      <c r="AB364" s="352"/>
      <c r="AC364" s="352"/>
      <c r="AD364" s="352"/>
      <c r="AE364" s="352"/>
      <c r="AR364" s="166"/>
      <c r="AT364" s="166"/>
      <c r="AU364" s="166"/>
      <c r="AY364" s="20"/>
      <c r="BE364" s="167"/>
      <c r="BF364" s="167"/>
      <c r="BG364" s="167"/>
      <c r="BH364" s="167"/>
      <c r="BI364" s="167"/>
      <c r="BJ364" s="20"/>
      <c r="BK364" s="167"/>
      <c r="BL364" s="20"/>
      <c r="BM364" s="166"/>
    </row>
    <row r="365" spans="1:65" s="2" customFormat="1" ht="12" customHeight="1">
      <c r="A365" s="352"/>
      <c r="B365" s="30"/>
      <c r="C365" s="156"/>
      <c r="D365" s="156"/>
      <c r="E365" s="157"/>
      <c r="F365" s="184" t="s">
        <v>581</v>
      </c>
      <c r="G365" s="182"/>
      <c r="H365" s="185">
        <v>44</v>
      </c>
      <c r="I365" s="357"/>
      <c r="J365" s="161"/>
      <c r="K365" s="158"/>
      <c r="L365" s="32"/>
      <c r="M365" s="162"/>
      <c r="N365" s="354"/>
      <c r="O365" s="355"/>
      <c r="P365" s="355"/>
      <c r="Q365" s="355"/>
      <c r="R365" s="355"/>
      <c r="S365" s="355"/>
      <c r="T365" s="165"/>
      <c r="U365" s="352"/>
      <c r="V365" s="352"/>
      <c r="W365" s="352"/>
      <c r="X365" s="352"/>
      <c r="Y365" s="352"/>
      <c r="Z365" s="352"/>
      <c r="AA365" s="352"/>
      <c r="AB365" s="352"/>
      <c r="AC365" s="352"/>
      <c r="AD365" s="352"/>
      <c r="AE365" s="352"/>
      <c r="AR365" s="166"/>
      <c r="AT365" s="166"/>
      <c r="AU365" s="166"/>
      <c r="AY365" s="20"/>
      <c r="BE365" s="167"/>
      <c r="BF365" s="167"/>
      <c r="BG365" s="167"/>
      <c r="BH365" s="167"/>
      <c r="BI365" s="167"/>
      <c r="BJ365" s="20"/>
      <c r="BK365" s="167"/>
      <c r="BL365" s="20"/>
      <c r="BM365" s="166"/>
    </row>
    <row r="366" spans="1:65" s="2" customFormat="1" ht="12" customHeight="1">
      <c r="A366" s="352"/>
      <c r="B366" s="30"/>
      <c r="C366" s="156"/>
      <c r="D366" s="156"/>
      <c r="E366" s="157"/>
      <c r="F366" s="175" t="s">
        <v>142</v>
      </c>
      <c r="G366" s="173"/>
      <c r="H366" s="174" t="s">
        <v>17</v>
      </c>
      <c r="I366" s="357"/>
      <c r="J366" s="161"/>
      <c r="K366" s="158"/>
      <c r="L366" s="32"/>
      <c r="M366" s="162"/>
      <c r="N366" s="354"/>
      <c r="O366" s="355"/>
      <c r="P366" s="355"/>
      <c r="Q366" s="355"/>
      <c r="R366" s="355"/>
      <c r="S366" s="355"/>
      <c r="T366" s="165"/>
      <c r="U366" s="352"/>
      <c r="V366" s="352"/>
      <c r="W366" s="352"/>
      <c r="X366" s="352"/>
      <c r="Y366" s="352"/>
      <c r="Z366" s="352"/>
      <c r="AA366" s="352"/>
      <c r="AB366" s="352"/>
      <c r="AC366" s="352"/>
      <c r="AD366" s="352"/>
      <c r="AE366" s="352"/>
      <c r="AR366" s="166"/>
      <c r="AT366" s="166"/>
      <c r="AU366" s="166"/>
      <c r="AY366" s="20"/>
      <c r="BE366" s="167"/>
      <c r="BF366" s="167"/>
      <c r="BG366" s="167"/>
      <c r="BH366" s="167"/>
      <c r="BI366" s="167"/>
      <c r="BJ366" s="20"/>
      <c r="BK366" s="167"/>
      <c r="BL366" s="20"/>
      <c r="BM366" s="166"/>
    </row>
    <row r="367" spans="1:65" s="2" customFormat="1" ht="12" customHeight="1">
      <c r="A367" s="352"/>
      <c r="B367" s="30"/>
      <c r="C367" s="156"/>
      <c r="D367" s="156"/>
      <c r="E367" s="157"/>
      <c r="F367" s="184" t="s">
        <v>143</v>
      </c>
      <c r="G367" s="182"/>
      <c r="H367" s="185">
        <v>179.56</v>
      </c>
      <c r="I367" s="357"/>
      <c r="J367" s="161"/>
      <c r="K367" s="158"/>
      <c r="L367" s="32"/>
      <c r="M367" s="162"/>
      <c r="N367" s="354"/>
      <c r="O367" s="355"/>
      <c r="P367" s="355"/>
      <c r="Q367" s="355"/>
      <c r="R367" s="355"/>
      <c r="S367" s="355"/>
      <c r="T367" s="165"/>
      <c r="U367" s="352"/>
      <c r="V367" s="352"/>
      <c r="W367" s="352"/>
      <c r="X367" s="352"/>
      <c r="Y367" s="352"/>
      <c r="Z367" s="352"/>
      <c r="AA367" s="352"/>
      <c r="AB367" s="352"/>
      <c r="AC367" s="352"/>
      <c r="AD367" s="352"/>
      <c r="AE367" s="352"/>
      <c r="AR367" s="166"/>
      <c r="AT367" s="166"/>
      <c r="AU367" s="166"/>
      <c r="AY367" s="20"/>
      <c r="BE367" s="167"/>
      <c r="BF367" s="167"/>
      <c r="BG367" s="167"/>
      <c r="BH367" s="167"/>
      <c r="BI367" s="167"/>
      <c r="BJ367" s="20"/>
      <c r="BK367" s="167"/>
      <c r="BL367" s="20"/>
      <c r="BM367" s="166"/>
    </row>
    <row r="368" spans="1:65" s="2" customFormat="1" ht="12" customHeight="1">
      <c r="A368" s="352"/>
      <c r="B368" s="30"/>
      <c r="C368" s="156"/>
      <c r="D368" s="156"/>
      <c r="E368" s="157"/>
      <c r="F368" s="175" t="s">
        <v>144</v>
      </c>
      <c r="G368" s="173"/>
      <c r="H368" s="174" t="s">
        <v>17</v>
      </c>
      <c r="I368" s="357"/>
      <c r="J368" s="161"/>
      <c r="K368" s="158"/>
      <c r="L368" s="32"/>
      <c r="M368" s="162"/>
      <c r="N368" s="354"/>
      <c r="O368" s="355"/>
      <c r="P368" s="355"/>
      <c r="Q368" s="355"/>
      <c r="R368" s="355"/>
      <c r="S368" s="355"/>
      <c r="T368" s="165"/>
      <c r="U368" s="352"/>
      <c r="V368" s="352"/>
      <c r="W368" s="352"/>
      <c r="X368" s="352"/>
      <c r="Y368" s="352"/>
      <c r="Z368" s="352"/>
      <c r="AA368" s="352"/>
      <c r="AB368" s="352"/>
      <c r="AC368" s="352"/>
      <c r="AD368" s="352"/>
      <c r="AE368" s="352"/>
      <c r="AR368" s="166"/>
      <c r="AT368" s="166"/>
      <c r="AU368" s="166"/>
      <c r="AY368" s="20"/>
      <c r="BE368" s="167"/>
      <c r="BF368" s="167"/>
      <c r="BG368" s="167"/>
      <c r="BH368" s="167"/>
      <c r="BI368" s="167"/>
      <c r="BJ368" s="20"/>
      <c r="BK368" s="167"/>
      <c r="BL368" s="20"/>
      <c r="BM368" s="166"/>
    </row>
    <row r="369" spans="1:65" s="2" customFormat="1" ht="12" customHeight="1">
      <c r="A369" s="352"/>
      <c r="B369" s="30"/>
      <c r="C369" s="156"/>
      <c r="D369" s="156"/>
      <c r="E369" s="157"/>
      <c r="F369" s="184" t="s">
        <v>582</v>
      </c>
      <c r="G369" s="182"/>
      <c r="H369" s="185">
        <v>8</v>
      </c>
      <c r="I369" s="357"/>
      <c r="J369" s="161"/>
      <c r="K369" s="158"/>
      <c r="L369" s="32"/>
      <c r="M369" s="162"/>
      <c r="N369" s="354"/>
      <c r="O369" s="355"/>
      <c r="P369" s="355"/>
      <c r="Q369" s="355"/>
      <c r="R369" s="355"/>
      <c r="S369" s="355"/>
      <c r="T369" s="165"/>
      <c r="U369" s="352"/>
      <c r="V369" s="352"/>
      <c r="W369" s="352"/>
      <c r="X369" s="352"/>
      <c r="Y369" s="352"/>
      <c r="Z369" s="352"/>
      <c r="AA369" s="352"/>
      <c r="AB369" s="352"/>
      <c r="AC369" s="352"/>
      <c r="AD369" s="352"/>
      <c r="AE369" s="352"/>
      <c r="AR369" s="166"/>
      <c r="AT369" s="166"/>
      <c r="AU369" s="166"/>
      <c r="AY369" s="20"/>
      <c r="BE369" s="167"/>
      <c r="BF369" s="167"/>
      <c r="BG369" s="167"/>
      <c r="BH369" s="167"/>
      <c r="BI369" s="167"/>
      <c r="BJ369" s="20"/>
      <c r="BK369" s="167"/>
      <c r="BL369" s="20"/>
      <c r="BM369" s="166"/>
    </row>
    <row r="370" spans="1:65" s="2" customFormat="1" ht="12" customHeight="1">
      <c r="A370" s="352"/>
      <c r="B370" s="30"/>
      <c r="C370" s="156"/>
      <c r="D370" s="156"/>
      <c r="E370" s="157"/>
      <c r="F370" s="175" t="s">
        <v>145</v>
      </c>
      <c r="G370" s="173"/>
      <c r="H370" s="174" t="s">
        <v>17</v>
      </c>
      <c r="I370" s="357"/>
      <c r="J370" s="161"/>
      <c r="K370" s="158"/>
      <c r="L370" s="32"/>
      <c r="M370" s="162"/>
      <c r="N370" s="354"/>
      <c r="O370" s="355"/>
      <c r="P370" s="355"/>
      <c r="Q370" s="355"/>
      <c r="R370" s="355"/>
      <c r="S370" s="355"/>
      <c r="T370" s="165"/>
      <c r="U370" s="352"/>
      <c r="V370" s="352"/>
      <c r="W370" s="352"/>
      <c r="X370" s="352"/>
      <c r="Y370" s="352"/>
      <c r="Z370" s="352"/>
      <c r="AA370" s="352"/>
      <c r="AB370" s="352"/>
      <c r="AC370" s="352"/>
      <c r="AD370" s="352"/>
      <c r="AE370" s="352"/>
      <c r="AR370" s="166"/>
      <c r="AT370" s="166"/>
      <c r="AU370" s="166"/>
      <c r="AY370" s="20"/>
      <c r="BE370" s="167"/>
      <c r="BF370" s="167"/>
      <c r="BG370" s="167"/>
      <c r="BH370" s="167"/>
      <c r="BI370" s="167"/>
      <c r="BJ370" s="20"/>
      <c r="BK370" s="167"/>
      <c r="BL370" s="20"/>
      <c r="BM370" s="166"/>
    </row>
    <row r="371" spans="1:65" s="2" customFormat="1" ht="12" customHeight="1">
      <c r="A371" s="352"/>
      <c r="B371" s="30"/>
      <c r="C371" s="156"/>
      <c r="D371" s="156"/>
      <c r="E371" s="157"/>
      <c r="F371" s="184" t="s">
        <v>583</v>
      </c>
      <c r="G371" s="182"/>
      <c r="H371" s="185">
        <v>2</v>
      </c>
      <c r="I371" s="357"/>
      <c r="J371" s="161"/>
      <c r="K371" s="158"/>
      <c r="L371" s="32"/>
      <c r="M371" s="162"/>
      <c r="N371" s="354"/>
      <c r="O371" s="355"/>
      <c r="P371" s="355"/>
      <c r="Q371" s="355"/>
      <c r="R371" s="355"/>
      <c r="S371" s="355"/>
      <c r="T371" s="165"/>
      <c r="U371" s="352"/>
      <c r="V371" s="352"/>
      <c r="W371" s="352"/>
      <c r="X371" s="352"/>
      <c r="Y371" s="352"/>
      <c r="Z371" s="352"/>
      <c r="AA371" s="352"/>
      <c r="AB371" s="352"/>
      <c r="AC371" s="352"/>
      <c r="AD371" s="352"/>
      <c r="AE371" s="352"/>
      <c r="AR371" s="166"/>
      <c r="AT371" s="166"/>
      <c r="AU371" s="166"/>
      <c r="AY371" s="20"/>
      <c r="BE371" s="167"/>
      <c r="BF371" s="167"/>
      <c r="BG371" s="167"/>
      <c r="BH371" s="167"/>
      <c r="BI371" s="167"/>
      <c r="BJ371" s="20"/>
      <c r="BK371" s="167"/>
      <c r="BL371" s="20"/>
      <c r="BM371" s="166"/>
    </row>
    <row r="372" spans="1:65" s="2" customFormat="1" ht="12" customHeight="1">
      <c r="A372" s="352"/>
      <c r="B372" s="30"/>
      <c r="C372" s="156"/>
      <c r="D372" s="156"/>
      <c r="E372" s="157"/>
      <c r="F372" s="175" t="s">
        <v>146</v>
      </c>
      <c r="G372" s="173"/>
      <c r="H372" s="174" t="s">
        <v>17</v>
      </c>
      <c r="I372" s="357"/>
      <c r="J372" s="161"/>
      <c r="K372" s="158"/>
      <c r="L372" s="32"/>
      <c r="M372" s="162"/>
      <c r="N372" s="354"/>
      <c r="O372" s="355"/>
      <c r="P372" s="355"/>
      <c r="Q372" s="355"/>
      <c r="R372" s="355"/>
      <c r="S372" s="355"/>
      <c r="T372" s="165"/>
      <c r="U372" s="352"/>
      <c r="V372" s="352"/>
      <c r="W372" s="352"/>
      <c r="X372" s="352"/>
      <c r="Y372" s="352"/>
      <c r="Z372" s="352"/>
      <c r="AA372" s="352"/>
      <c r="AB372" s="352"/>
      <c r="AC372" s="352"/>
      <c r="AD372" s="352"/>
      <c r="AE372" s="352"/>
      <c r="AR372" s="166"/>
      <c r="AT372" s="166"/>
      <c r="AU372" s="166"/>
      <c r="AY372" s="20"/>
      <c r="BE372" s="167"/>
      <c r="BF372" s="167"/>
      <c r="BG372" s="167"/>
      <c r="BH372" s="167"/>
      <c r="BI372" s="167"/>
      <c r="BJ372" s="20"/>
      <c r="BK372" s="167"/>
      <c r="BL372" s="20"/>
      <c r="BM372" s="166"/>
    </row>
    <row r="373" spans="1:65" s="2" customFormat="1" ht="12" customHeight="1">
      <c r="A373" s="352"/>
      <c r="B373" s="30"/>
      <c r="C373" s="156"/>
      <c r="D373" s="156"/>
      <c r="E373" s="157"/>
      <c r="F373" s="184" t="s">
        <v>584</v>
      </c>
      <c r="G373" s="182"/>
      <c r="H373" s="185">
        <v>1.5</v>
      </c>
      <c r="I373" s="357"/>
      <c r="J373" s="161"/>
      <c r="K373" s="158"/>
      <c r="L373" s="32"/>
      <c r="M373" s="162"/>
      <c r="N373" s="354"/>
      <c r="O373" s="355"/>
      <c r="P373" s="355"/>
      <c r="Q373" s="355"/>
      <c r="R373" s="355"/>
      <c r="S373" s="355"/>
      <c r="T373" s="165"/>
      <c r="U373" s="352"/>
      <c r="V373" s="352"/>
      <c r="W373" s="352"/>
      <c r="X373" s="352"/>
      <c r="Y373" s="352"/>
      <c r="Z373" s="352"/>
      <c r="AA373" s="352"/>
      <c r="AB373" s="352"/>
      <c r="AC373" s="352"/>
      <c r="AD373" s="352"/>
      <c r="AE373" s="352"/>
      <c r="AR373" s="166"/>
      <c r="AT373" s="166"/>
      <c r="AU373" s="166"/>
      <c r="AY373" s="20"/>
      <c r="BE373" s="167"/>
      <c r="BF373" s="167"/>
      <c r="BG373" s="167"/>
      <c r="BH373" s="167"/>
      <c r="BI373" s="167"/>
      <c r="BJ373" s="20"/>
      <c r="BK373" s="167"/>
      <c r="BL373" s="20"/>
      <c r="BM373" s="166"/>
    </row>
    <row r="374" spans="1:65" s="2" customFormat="1" ht="12" customHeight="1">
      <c r="A374" s="352"/>
      <c r="B374" s="30"/>
      <c r="C374" s="156"/>
      <c r="D374" s="156"/>
      <c r="E374" s="157"/>
      <c r="F374" s="175" t="s">
        <v>147</v>
      </c>
      <c r="G374" s="173"/>
      <c r="H374" s="174" t="s">
        <v>17</v>
      </c>
      <c r="I374" s="357"/>
      <c r="J374" s="161"/>
      <c r="K374" s="158"/>
      <c r="L374" s="32"/>
      <c r="M374" s="162"/>
      <c r="N374" s="354"/>
      <c r="O374" s="355"/>
      <c r="P374" s="355"/>
      <c r="Q374" s="355"/>
      <c r="R374" s="355"/>
      <c r="S374" s="355"/>
      <c r="T374" s="165"/>
      <c r="U374" s="352"/>
      <c r="V374" s="352"/>
      <c r="W374" s="352"/>
      <c r="X374" s="352"/>
      <c r="Y374" s="352"/>
      <c r="Z374" s="352"/>
      <c r="AA374" s="352"/>
      <c r="AB374" s="352"/>
      <c r="AC374" s="352"/>
      <c r="AD374" s="352"/>
      <c r="AE374" s="352"/>
      <c r="AR374" s="166"/>
      <c r="AT374" s="166"/>
      <c r="AU374" s="166"/>
      <c r="AY374" s="20"/>
      <c r="BE374" s="167"/>
      <c r="BF374" s="167"/>
      <c r="BG374" s="167"/>
      <c r="BH374" s="167"/>
      <c r="BI374" s="167"/>
      <c r="BJ374" s="20"/>
      <c r="BK374" s="167"/>
      <c r="BL374" s="20"/>
      <c r="BM374" s="166"/>
    </row>
    <row r="375" spans="1:65" s="2" customFormat="1" ht="12" customHeight="1">
      <c r="A375" s="352"/>
      <c r="B375" s="30"/>
      <c r="C375" s="156"/>
      <c r="D375" s="156"/>
      <c r="E375" s="157"/>
      <c r="F375" s="184" t="s">
        <v>585</v>
      </c>
      <c r="G375" s="182"/>
      <c r="H375" s="185">
        <v>8</v>
      </c>
      <c r="I375" s="357"/>
      <c r="J375" s="161"/>
      <c r="K375" s="158"/>
      <c r="L375" s="32"/>
      <c r="M375" s="162"/>
      <c r="N375" s="354"/>
      <c r="O375" s="355"/>
      <c r="P375" s="355"/>
      <c r="Q375" s="355"/>
      <c r="R375" s="355"/>
      <c r="S375" s="355"/>
      <c r="T375" s="165"/>
      <c r="U375" s="352"/>
      <c r="V375" s="352"/>
      <c r="W375" s="352"/>
      <c r="X375" s="352"/>
      <c r="Y375" s="352"/>
      <c r="Z375" s="352"/>
      <c r="AA375" s="352"/>
      <c r="AB375" s="352"/>
      <c r="AC375" s="352"/>
      <c r="AD375" s="352"/>
      <c r="AE375" s="352"/>
      <c r="AR375" s="166"/>
      <c r="AT375" s="166"/>
      <c r="AU375" s="166"/>
      <c r="AY375" s="20"/>
      <c r="BE375" s="167"/>
      <c r="BF375" s="167"/>
      <c r="BG375" s="167"/>
      <c r="BH375" s="167"/>
      <c r="BI375" s="167"/>
      <c r="BJ375" s="20"/>
      <c r="BK375" s="167"/>
      <c r="BL375" s="20"/>
      <c r="BM375" s="166"/>
    </row>
    <row r="376" spans="1:65" s="2" customFormat="1" ht="12" customHeight="1">
      <c r="A376" s="352"/>
      <c r="B376" s="30"/>
      <c r="C376" s="156"/>
      <c r="D376" s="156"/>
      <c r="E376" s="157"/>
      <c r="F376" s="175" t="s">
        <v>148</v>
      </c>
      <c r="G376" s="173"/>
      <c r="H376" s="174" t="s">
        <v>17</v>
      </c>
      <c r="I376" s="357"/>
      <c r="J376" s="161"/>
      <c r="K376" s="158"/>
      <c r="L376" s="32"/>
      <c r="M376" s="162"/>
      <c r="N376" s="354"/>
      <c r="O376" s="355"/>
      <c r="P376" s="355"/>
      <c r="Q376" s="355"/>
      <c r="R376" s="355"/>
      <c r="S376" s="355"/>
      <c r="T376" s="165"/>
      <c r="U376" s="352"/>
      <c r="V376" s="352"/>
      <c r="W376" s="352"/>
      <c r="X376" s="352"/>
      <c r="Y376" s="352"/>
      <c r="Z376" s="352"/>
      <c r="AA376" s="352"/>
      <c r="AB376" s="352"/>
      <c r="AC376" s="352"/>
      <c r="AD376" s="352"/>
      <c r="AE376" s="352"/>
      <c r="AR376" s="166"/>
      <c r="AT376" s="166"/>
      <c r="AU376" s="166"/>
      <c r="AY376" s="20"/>
      <c r="BE376" s="167"/>
      <c r="BF376" s="167"/>
      <c r="BG376" s="167"/>
      <c r="BH376" s="167"/>
      <c r="BI376" s="167"/>
      <c r="BJ376" s="20"/>
      <c r="BK376" s="167"/>
      <c r="BL376" s="20"/>
      <c r="BM376" s="166"/>
    </row>
    <row r="377" spans="1:65" s="2" customFormat="1" ht="12" customHeight="1">
      <c r="A377" s="352"/>
      <c r="B377" s="30"/>
      <c r="C377" s="156"/>
      <c r="D377" s="156"/>
      <c r="E377" s="157"/>
      <c r="F377" s="184" t="s">
        <v>586</v>
      </c>
      <c r="G377" s="182"/>
      <c r="H377" s="185">
        <v>6</v>
      </c>
      <c r="I377" s="357"/>
      <c r="J377" s="161"/>
      <c r="K377" s="158"/>
      <c r="L377" s="32"/>
      <c r="M377" s="162"/>
      <c r="N377" s="354"/>
      <c r="O377" s="355"/>
      <c r="P377" s="355"/>
      <c r="Q377" s="355"/>
      <c r="R377" s="355"/>
      <c r="S377" s="355"/>
      <c r="T377" s="165"/>
      <c r="U377" s="352"/>
      <c r="V377" s="352"/>
      <c r="W377" s="352"/>
      <c r="X377" s="352"/>
      <c r="Y377" s="352"/>
      <c r="Z377" s="352"/>
      <c r="AA377" s="352"/>
      <c r="AB377" s="352"/>
      <c r="AC377" s="352"/>
      <c r="AD377" s="352"/>
      <c r="AE377" s="352"/>
      <c r="AR377" s="166"/>
      <c r="AT377" s="166"/>
      <c r="AU377" s="166"/>
      <c r="AY377" s="20"/>
      <c r="BE377" s="167"/>
      <c r="BF377" s="167"/>
      <c r="BG377" s="167"/>
      <c r="BH377" s="167"/>
      <c r="BI377" s="167"/>
      <c r="BJ377" s="20"/>
      <c r="BK377" s="167"/>
      <c r="BL377" s="20"/>
      <c r="BM377" s="166"/>
    </row>
    <row r="378" spans="1:65" s="2" customFormat="1" ht="12" customHeight="1">
      <c r="A378" s="352"/>
      <c r="B378" s="30"/>
      <c r="C378" s="156"/>
      <c r="D378" s="156"/>
      <c r="E378" s="157"/>
      <c r="F378" s="213" t="s">
        <v>220</v>
      </c>
      <c r="G378" s="192"/>
      <c r="H378" s="353">
        <f>SUM(H363:H377)</f>
        <v>1296.264</v>
      </c>
      <c r="I378" s="357"/>
      <c r="J378" s="161"/>
      <c r="K378" s="158"/>
      <c r="L378" s="32"/>
      <c r="M378" s="162"/>
      <c r="N378" s="354"/>
      <c r="O378" s="355"/>
      <c r="P378" s="355"/>
      <c r="Q378" s="355"/>
      <c r="R378" s="355"/>
      <c r="S378" s="355"/>
      <c r="T378" s="165"/>
      <c r="U378" s="352"/>
      <c r="V378" s="352"/>
      <c r="W378" s="352"/>
      <c r="X378" s="352"/>
      <c r="Y378" s="352"/>
      <c r="Z378" s="352"/>
      <c r="AA378" s="352"/>
      <c r="AB378" s="352"/>
      <c r="AC378" s="352"/>
      <c r="AD378" s="352"/>
      <c r="AE378" s="352"/>
      <c r="AR378" s="166"/>
      <c r="AT378" s="166"/>
      <c r="AU378" s="166"/>
      <c r="AY378" s="20"/>
      <c r="BE378" s="167"/>
      <c r="BF378" s="167"/>
      <c r="BG378" s="167"/>
      <c r="BH378" s="167"/>
      <c r="BI378" s="167"/>
      <c r="BJ378" s="20"/>
      <c r="BK378" s="167"/>
      <c r="BL378" s="20"/>
      <c r="BM378" s="166"/>
    </row>
    <row r="379" spans="1:65" s="2" customFormat="1" ht="16.5" customHeight="1">
      <c r="A379" s="330"/>
      <c r="B379" s="30"/>
      <c r="C379" s="156">
        <v>40</v>
      </c>
      <c r="D379" s="156" t="s">
        <v>122</v>
      </c>
      <c r="E379" s="157" t="s">
        <v>361</v>
      </c>
      <c r="F379" s="158" t="s">
        <v>362</v>
      </c>
      <c r="G379" s="159" t="s">
        <v>215</v>
      </c>
      <c r="H379" s="160">
        <v>14.863</v>
      </c>
      <c r="I379" s="350"/>
      <c r="J379" s="161">
        <f>ROUND(I379*H379,2)</f>
        <v>0</v>
      </c>
      <c r="K379" s="158" t="s">
        <v>126</v>
      </c>
      <c r="L379" s="32"/>
      <c r="M379" s="162" t="s">
        <v>17</v>
      </c>
      <c r="N379" s="163" t="s">
        <v>41</v>
      </c>
      <c r="O379" s="164">
        <v>1.67</v>
      </c>
      <c r="P379" s="164">
        <f>O379*H379</f>
        <v>24.821209999999997</v>
      </c>
      <c r="Q379" s="164">
        <v>0</v>
      </c>
      <c r="R379" s="164">
        <f>Q379*H379</f>
        <v>0</v>
      </c>
      <c r="S379" s="164">
        <v>0</v>
      </c>
      <c r="T379" s="165">
        <f>S379*H379</f>
        <v>0</v>
      </c>
      <c r="U379" s="330"/>
      <c r="V379" s="330"/>
      <c r="W379" s="330"/>
      <c r="X379" s="330"/>
      <c r="Y379" s="330"/>
      <c r="Z379" s="330"/>
      <c r="AA379" s="330"/>
      <c r="AB379" s="330"/>
      <c r="AC379" s="330"/>
      <c r="AD379" s="330"/>
      <c r="AE379" s="330"/>
      <c r="AR379" s="166" t="s">
        <v>234</v>
      </c>
      <c r="AT379" s="166" t="s">
        <v>122</v>
      </c>
      <c r="AU379" s="166" t="s">
        <v>80</v>
      </c>
      <c r="AY379" s="20" t="s">
        <v>120</v>
      </c>
      <c r="BE379" s="167">
        <f>IF(N379="základní",J379,0)</f>
        <v>0</v>
      </c>
      <c r="BF379" s="167">
        <f>IF(N379="snížená",J379,0)</f>
        <v>0</v>
      </c>
      <c r="BG379" s="167">
        <f>IF(N379="zákl. přenesená",J379,0)</f>
        <v>0</v>
      </c>
      <c r="BH379" s="167">
        <f>IF(N379="sníž. přenesená",J379,0)</f>
        <v>0</v>
      </c>
      <c r="BI379" s="167">
        <f>IF(N379="nulová",J379,0)</f>
        <v>0</v>
      </c>
      <c r="BJ379" s="20" t="s">
        <v>78</v>
      </c>
      <c r="BK379" s="167">
        <f>ROUND(I379*H379,2)</f>
        <v>0</v>
      </c>
      <c r="BL379" s="20" t="s">
        <v>234</v>
      </c>
      <c r="BM379" s="166" t="s">
        <v>363</v>
      </c>
    </row>
    <row r="380" spans="1:47" s="2" customFormat="1" ht="19.5">
      <c r="A380" s="330"/>
      <c r="B380" s="30"/>
      <c r="C380" s="333"/>
      <c r="D380" s="168" t="s">
        <v>129</v>
      </c>
      <c r="E380" s="333"/>
      <c r="F380" s="169" t="s">
        <v>364</v>
      </c>
      <c r="G380" s="333"/>
      <c r="H380" s="333"/>
      <c r="I380" s="333"/>
      <c r="J380" s="333"/>
      <c r="K380" s="333"/>
      <c r="L380" s="32"/>
      <c r="M380" s="170"/>
      <c r="N380" s="171"/>
      <c r="O380" s="52"/>
      <c r="P380" s="52"/>
      <c r="Q380" s="52"/>
      <c r="R380" s="52"/>
      <c r="S380" s="52"/>
      <c r="T380" s="53"/>
      <c r="U380" s="330"/>
      <c r="V380" s="330"/>
      <c r="W380" s="330"/>
      <c r="X380" s="330"/>
      <c r="Y380" s="330"/>
      <c r="Z380" s="330"/>
      <c r="AA380" s="330"/>
      <c r="AB380" s="330"/>
      <c r="AC380" s="330"/>
      <c r="AD380" s="330"/>
      <c r="AE380" s="330"/>
      <c r="AT380" s="20" t="s">
        <v>129</v>
      </c>
      <c r="AU380" s="20" t="s">
        <v>80</v>
      </c>
    </row>
    <row r="381" spans="1:65" s="2" customFormat="1" ht="16.5" customHeight="1">
      <c r="A381" s="330"/>
      <c r="B381" s="30"/>
      <c r="C381" s="156">
        <v>41</v>
      </c>
      <c r="D381" s="156" t="s">
        <v>122</v>
      </c>
      <c r="E381" s="157" t="s">
        <v>365</v>
      </c>
      <c r="F381" s="158" t="s">
        <v>366</v>
      </c>
      <c r="G381" s="159" t="s">
        <v>215</v>
      </c>
      <c r="H381" s="160">
        <v>14.863</v>
      </c>
      <c r="I381" s="350"/>
      <c r="J381" s="161">
        <f>ROUND(I381*H381,2)</f>
        <v>0</v>
      </c>
      <c r="K381" s="158" t="s">
        <v>126</v>
      </c>
      <c r="L381" s="32"/>
      <c r="M381" s="162" t="s">
        <v>17</v>
      </c>
      <c r="N381" s="163" t="s">
        <v>41</v>
      </c>
      <c r="O381" s="164">
        <v>1.16</v>
      </c>
      <c r="P381" s="164">
        <f>O381*H381</f>
        <v>17.241079999999997</v>
      </c>
      <c r="Q381" s="164">
        <v>0</v>
      </c>
      <c r="R381" s="164">
        <f>Q381*H381</f>
        <v>0</v>
      </c>
      <c r="S381" s="164">
        <v>0</v>
      </c>
      <c r="T381" s="165">
        <f>S381*H381</f>
        <v>0</v>
      </c>
      <c r="U381" s="330"/>
      <c r="V381" s="330"/>
      <c r="W381" s="330"/>
      <c r="X381" s="330"/>
      <c r="Y381" s="330"/>
      <c r="Z381" s="330"/>
      <c r="AA381" s="330"/>
      <c r="AB381" s="330"/>
      <c r="AC381" s="330"/>
      <c r="AD381" s="330"/>
      <c r="AE381" s="330"/>
      <c r="AR381" s="166" t="s">
        <v>234</v>
      </c>
      <c r="AT381" s="166" t="s">
        <v>122</v>
      </c>
      <c r="AU381" s="166" t="s">
        <v>80</v>
      </c>
      <c r="AY381" s="20" t="s">
        <v>120</v>
      </c>
      <c r="BE381" s="167">
        <f>IF(N381="základní",J381,0)</f>
        <v>0</v>
      </c>
      <c r="BF381" s="167">
        <f>IF(N381="snížená",J381,0)</f>
        <v>0</v>
      </c>
      <c r="BG381" s="167">
        <f>IF(N381="zákl. přenesená",J381,0)</f>
        <v>0</v>
      </c>
      <c r="BH381" s="167">
        <f>IF(N381="sníž. přenesená",J381,0)</f>
        <v>0</v>
      </c>
      <c r="BI381" s="167">
        <f>IF(N381="nulová",J381,0)</f>
        <v>0</v>
      </c>
      <c r="BJ381" s="20" t="s">
        <v>78</v>
      </c>
      <c r="BK381" s="167">
        <f>ROUND(I381*H381,2)</f>
        <v>0</v>
      </c>
      <c r="BL381" s="20" t="s">
        <v>234</v>
      </c>
      <c r="BM381" s="166" t="s">
        <v>367</v>
      </c>
    </row>
    <row r="382" spans="1:47" s="2" customFormat="1" ht="19.5">
      <c r="A382" s="330"/>
      <c r="B382" s="30"/>
      <c r="C382" s="333"/>
      <c r="D382" s="168" t="s">
        <v>129</v>
      </c>
      <c r="E382" s="333"/>
      <c r="F382" s="169" t="s">
        <v>368</v>
      </c>
      <c r="G382" s="333"/>
      <c r="H382" s="333"/>
      <c r="I382" s="333"/>
      <c r="J382" s="333"/>
      <c r="K382" s="333"/>
      <c r="L382" s="32"/>
      <c r="M382" s="232"/>
      <c r="N382" s="233"/>
      <c r="O382" s="234"/>
      <c r="P382" s="234"/>
      <c r="Q382" s="234"/>
      <c r="R382" s="234"/>
      <c r="S382" s="234"/>
      <c r="T382" s="235"/>
      <c r="U382" s="330"/>
      <c r="V382" s="330"/>
      <c r="W382" s="330"/>
      <c r="X382" s="330"/>
      <c r="Y382" s="330"/>
      <c r="Z382" s="330"/>
      <c r="AA382" s="330"/>
      <c r="AB382" s="330"/>
      <c r="AC382" s="330"/>
      <c r="AD382" s="330"/>
      <c r="AE382" s="330"/>
      <c r="AT382" s="20" t="s">
        <v>129</v>
      </c>
      <c r="AU382" s="20" t="s">
        <v>80</v>
      </c>
    </row>
    <row r="383" spans="1:31" s="2" customFormat="1" ht="6.95" customHeight="1">
      <c r="A383" s="330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32"/>
      <c r="M383" s="330"/>
      <c r="O383" s="330"/>
      <c r="P383" s="330"/>
      <c r="Q383" s="330"/>
      <c r="R383" s="330"/>
      <c r="S383" s="330"/>
      <c r="T383" s="330"/>
      <c r="U383" s="330"/>
      <c r="V383" s="330"/>
      <c r="W383" s="330"/>
      <c r="X383" s="330"/>
      <c r="Y383" s="330"/>
      <c r="Z383" s="330"/>
      <c r="AA383" s="330"/>
      <c r="AB383" s="330"/>
      <c r="AC383" s="330"/>
      <c r="AD383" s="330"/>
      <c r="AE383" s="330"/>
    </row>
  </sheetData>
  <mergeCells count="9">
    <mergeCell ref="E50:H50"/>
    <mergeCell ref="E94:H94"/>
    <mergeCell ref="E96:H96"/>
    <mergeCell ref="L2:V2"/>
    <mergeCell ref="E9:H9"/>
    <mergeCell ref="E18:H18"/>
    <mergeCell ref="E27:H27"/>
    <mergeCell ref="E48:H48"/>
    <mergeCell ref="E7:AI7"/>
  </mergeCells>
  <printOptions/>
  <pageMargins left="0.25" right="0.25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92"/>
  <sheetViews>
    <sheetView workbookViewId="0" topLeftCell="A68">
      <selection activeCell="I85" sqref="I85:I90"/>
    </sheetView>
  </sheetViews>
  <sheetFormatPr defaultColWidth="9.140625" defaultRowHeight="12"/>
  <cols>
    <col min="1" max="1" width="8.28125" style="328" customWidth="1"/>
    <col min="2" max="2" width="1.1484375" style="328" customWidth="1"/>
    <col min="3" max="3" width="4.140625" style="328" customWidth="1"/>
    <col min="4" max="4" width="4.28125" style="328" customWidth="1"/>
    <col min="5" max="5" width="17.140625" style="328" customWidth="1"/>
    <col min="6" max="6" width="100.8515625" style="328" customWidth="1"/>
    <col min="7" max="7" width="7.421875" style="328" customWidth="1"/>
    <col min="8" max="8" width="14.00390625" style="328" customWidth="1"/>
    <col min="9" max="9" width="15.8515625" style="328" customWidth="1"/>
    <col min="10" max="11" width="22.28125" style="328" customWidth="1"/>
    <col min="12" max="12" width="9.28125" style="328" customWidth="1"/>
    <col min="13" max="13" width="10.8515625" style="328" hidden="1" customWidth="1"/>
    <col min="14" max="14" width="9.28125" style="328" customWidth="1"/>
    <col min="15" max="20" width="14.140625" style="328" hidden="1" customWidth="1"/>
    <col min="21" max="21" width="16.28125" style="328" hidden="1" customWidth="1"/>
    <col min="22" max="22" width="12.28125" style="328" customWidth="1"/>
    <col min="23" max="23" width="16.28125" style="328" customWidth="1"/>
    <col min="24" max="24" width="12.28125" style="328" customWidth="1"/>
    <col min="25" max="25" width="15.00390625" style="328" customWidth="1"/>
    <col min="26" max="26" width="11.00390625" style="328" customWidth="1"/>
    <col min="27" max="27" width="15.00390625" style="328" customWidth="1"/>
    <col min="28" max="28" width="16.28125" style="328" customWidth="1"/>
    <col min="29" max="29" width="11.00390625" style="328" customWidth="1"/>
    <col min="30" max="30" width="15.00390625" style="328" customWidth="1"/>
    <col min="31" max="31" width="16.28125" style="328" customWidth="1"/>
    <col min="32" max="16384" width="9.28125" style="328" customWidth="1"/>
  </cols>
  <sheetData>
    <row r="1" ht="12">
      <c r="A1" s="318"/>
    </row>
    <row r="2" spans="12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0" t="s">
        <v>83</v>
      </c>
    </row>
    <row r="3" spans="2:46" ht="6.9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23"/>
      <c r="AT3" s="20" t="s">
        <v>80</v>
      </c>
    </row>
    <row r="4" spans="2:46" ht="24.95" customHeight="1">
      <c r="B4" s="23"/>
      <c r="D4" s="89" t="s">
        <v>84</v>
      </c>
      <c r="L4" s="23"/>
      <c r="M4" s="90" t="s">
        <v>10</v>
      </c>
      <c r="AT4" s="20" t="s">
        <v>4</v>
      </c>
    </row>
    <row r="5" spans="2:12" ht="6.95" customHeight="1">
      <c r="B5" s="23"/>
      <c r="L5" s="23"/>
    </row>
    <row r="6" spans="2:12" ht="12" customHeight="1">
      <c r="B6" s="23"/>
      <c r="D6" s="329" t="s">
        <v>14</v>
      </c>
      <c r="L6" s="23"/>
    </row>
    <row r="7" spans="2:35" ht="16.5" customHeight="1">
      <c r="B7" s="23"/>
      <c r="E7" s="402" t="s">
        <v>580</v>
      </c>
      <c r="F7" s="402"/>
      <c r="G7" s="402"/>
      <c r="H7" s="402"/>
      <c r="I7" s="334"/>
      <c r="J7" s="334"/>
      <c r="K7" s="334"/>
      <c r="L7" s="23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</row>
    <row r="8" spans="1:31" s="2" customFormat="1" ht="12" customHeight="1">
      <c r="A8" s="330"/>
      <c r="B8" s="32"/>
      <c r="C8" s="330"/>
      <c r="D8" s="329" t="s">
        <v>85</v>
      </c>
      <c r="E8" s="330"/>
      <c r="F8" s="330"/>
      <c r="G8" s="330"/>
      <c r="H8" s="330"/>
      <c r="I8" s="330"/>
      <c r="J8" s="330"/>
      <c r="K8" s="330"/>
      <c r="L8" s="91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</row>
    <row r="9" spans="1:31" s="2" customFormat="1" ht="16.5" customHeight="1">
      <c r="A9" s="330"/>
      <c r="B9" s="32"/>
      <c r="C9" s="330"/>
      <c r="D9" s="330"/>
      <c r="E9" s="398" t="s">
        <v>369</v>
      </c>
      <c r="F9" s="399"/>
      <c r="G9" s="399"/>
      <c r="H9" s="399"/>
      <c r="I9" s="330"/>
      <c r="J9" s="330"/>
      <c r="K9" s="330"/>
      <c r="L9" s="91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</row>
    <row r="10" spans="1:31" s="2" customFormat="1" ht="12">
      <c r="A10" s="330"/>
      <c r="B10" s="32"/>
      <c r="C10" s="330"/>
      <c r="D10" s="330"/>
      <c r="E10" s="330"/>
      <c r="F10" s="330"/>
      <c r="G10" s="330"/>
      <c r="H10" s="330"/>
      <c r="I10" s="330"/>
      <c r="J10" s="330"/>
      <c r="K10" s="330"/>
      <c r="L10" s="91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</row>
    <row r="11" spans="1:31" s="2" customFormat="1" ht="12" customHeight="1">
      <c r="A11" s="330"/>
      <c r="B11" s="32"/>
      <c r="C11" s="330"/>
      <c r="D11" s="329" t="s">
        <v>16</v>
      </c>
      <c r="E11" s="330"/>
      <c r="F11" s="331" t="s">
        <v>17</v>
      </c>
      <c r="G11" s="330"/>
      <c r="H11" s="330"/>
      <c r="I11" s="329" t="s">
        <v>18</v>
      </c>
      <c r="J11" s="331" t="s">
        <v>17</v>
      </c>
      <c r="K11" s="330"/>
      <c r="L11" s="91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</row>
    <row r="12" spans="1:31" s="2" customFormat="1" ht="12" customHeight="1">
      <c r="A12" s="330"/>
      <c r="B12" s="32"/>
      <c r="C12" s="330"/>
      <c r="D12" s="329" t="s">
        <v>19</v>
      </c>
      <c r="E12" s="330"/>
      <c r="F12" s="331" t="s">
        <v>20</v>
      </c>
      <c r="G12" s="330"/>
      <c r="H12" s="330"/>
      <c r="I12" s="329" t="s">
        <v>21</v>
      </c>
      <c r="J12" s="92"/>
      <c r="K12" s="330"/>
      <c r="L12" s="91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</row>
    <row r="13" spans="1:31" s="2" customFormat="1" ht="10.9" customHeight="1">
      <c r="A13" s="330"/>
      <c r="B13" s="32"/>
      <c r="C13" s="330"/>
      <c r="D13" s="330"/>
      <c r="E13" s="330"/>
      <c r="F13" s="330"/>
      <c r="G13" s="330"/>
      <c r="H13" s="330"/>
      <c r="I13" s="330"/>
      <c r="J13" s="330"/>
      <c r="K13" s="330"/>
      <c r="L13" s="91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</row>
    <row r="14" spans="1:31" s="2" customFormat="1" ht="12" customHeight="1">
      <c r="A14" s="330"/>
      <c r="B14" s="32"/>
      <c r="C14" s="330"/>
      <c r="D14" s="329" t="s">
        <v>23</v>
      </c>
      <c r="E14" s="330"/>
      <c r="F14" s="330"/>
      <c r="G14" s="330"/>
      <c r="H14" s="330"/>
      <c r="I14" s="329" t="s">
        <v>24</v>
      </c>
      <c r="J14" s="331" t="s">
        <v>17</v>
      </c>
      <c r="K14" s="330"/>
      <c r="L14" s="91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</row>
    <row r="15" spans="1:31" s="2" customFormat="1" ht="18" customHeight="1">
      <c r="A15" s="330"/>
      <c r="B15" s="32"/>
      <c r="C15" s="330"/>
      <c r="D15" s="330"/>
      <c r="E15" s="331" t="s">
        <v>25</v>
      </c>
      <c r="F15" s="330"/>
      <c r="G15" s="330"/>
      <c r="H15" s="330"/>
      <c r="I15" s="329" t="s">
        <v>26</v>
      </c>
      <c r="J15" s="331" t="s">
        <v>17</v>
      </c>
      <c r="K15" s="330"/>
      <c r="L15" s="91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</row>
    <row r="16" spans="1:31" s="2" customFormat="1" ht="6.95" customHeight="1">
      <c r="A16" s="330"/>
      <c r="B16" s="32"/>
      <c r="C16" s="330"/>
      <c r="D16" s="330"/>
      <c r="E16" s="330"/>
      <c r="F16" s="330"/>
      <c r="G16" s="330"/>
      <c r="H16" s="330"/>
      <c r="I16" s="330"/>
      <c r="J16" s="330"/>
      <c r="K16" s="330"/>
      <c r="L16" s="91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</row>
    <row r="17" spans="1:31" s="2" customFormat="1" ht="12" customHeight="1">
      <c r="A17" s="330"/>
      <c r="B17" s="32"/>
      <c r="C17" s="330"/>
      <c r="D17" s="329" t="s">
        <v>27</v>
      </c>
      <c r="E17" s="330"/>
      <c r="F17" s="330"/>
      <c r="G17" s="330"/>
      <c r="H17" s="330"/>
      <c r="I17" s="329" t="s">
        <v>24</v>
      </c>
      <c r="J17" s="347"/>
      <c r="K17" s="330"/>
      <c r="L17" s="91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</row>
    <row r="18" spans="1:31" s="2" customFormat="1" ht="18" customHeight="1">
      <c r="A18" s="330"/>
      <c r="B18" s="32"/>
      <c r="C18" s="330"/>
      <c r="D18" s="330"/>
      <c r="E18" s="400"/>
      <c r="F18" s="400"/>
      <c r="G18" s="400"/>
      <c r="H18" s="400"/>
      <c r="I18" s="329" t="s">
        <v>26</v>
      </c>
      <c r="J18" s="347"/>
      <c r="K18" s="330"/>
      <c r="L18" s="91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</row>
    <row r="19" spans="1:31" s="2" customFormat="1" ht="6.95" customHeight="1">
      <c r="A19" s="330"/>
      <c r="B19" s="32"/>
      <c r="C19" s="330"/>
      <c r="D19" s="330"/>
      <c r="E19" s="330"/>
      <c r="F19" s="330"/>
      <c r="G19" s="330"/>
      <c r="H19" s="330"/>
      <c r="I19" s="330"/>
      <c r="J19" s="330"/>
      <c r="K19" s="330"/>
      <c r="L19" s="91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</row>
    <row r="20" spans="1:31" s="2" customFormat="1" ht="12" customHeight="1">
      <c r="A20" s="330"/>
      <c r="B20" s="32"/>
      <c r="C20" s="330"/>
      <c r="D20" s="329" t="s">
        <v>29</v>
      </c>
      <c r="E20" s="330"/>
      <c r="F20" s="330"/>
      <c r="G20" s="330"/>
      <c r="H20" s="330"/>
      <c r="I20" s="329" t="s">
        <v>24</v>
      </c>
      <c r="J20" s="331" t="s">
        <v>17</v>
      </c>
      <c r="K20" s="330"/>
      <c r="L20" s="91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</row>
    <row r="21" spans="1:31" s="2" customFormat="1" ht="18" customHeight="1">
      <c r="A21" s="330"/>
      <c r="B21" s="32"/>
      <c r="C21" s="330"/>
      <c r="D21" s="330"/>
      <c r="E21" s="331" t="s">
        <v>30</v>
      </c>
      <c r="F21" s="330"/>
      <c r="G21" s="330"/>
      <c r="H21" s="330"/>
      <c r="I21" s="329" t="s">
        <v>26</v>
      </c>
      <c r="J21" s="331" t="s">
        <v>17</v>
      </c>
      <c r="K21" s="330"/>
      <c r="L21" s="91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</row>
    <row r="22" spans="1:31" s="2" customFormat="1" ht="6.95" customHeight="1">
      <c r="A22" s="330"/>
      <c r="B22" s="32"/>
      <c r="C22" s="330"/>
      <c r="D22" s="330"/>
      <c r="E22" s="330"/>
      <c r="F22" s="330"/>
      <c r="G22" s="330"/>
      <c r="H22" s="330"/>
      <c r="I22" s="330"/>
      <c r="J22" s="330"/>
      <c r="K22" s="330"/>
      <c r="L22" s="91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</row>
    <row r="23" spans="1:31" s="2" customFormat="1" ht="12" customHeight="1">
      <c r="A23" s="330"/>
      <c r="B23" s="32"/>
      <c r="C23" s="330"/>
      <c r="D23" s="329" t="s">
        <v>32</v>
      </c>
      <c r="E23" s="330"/>
      <c r="F23" s="330"/>
      <c r="G23" s="330"/>
      <c r="H23" s="330"/>
      <c r="I23" s="329" t="s">
        <v>24</v>
      </c>
      <c r="J23" s="331" t="s">
        <v>17</v>
      </c>
      <c r="K23" s="330"/>
      <c r="L23" s="91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</row>
    <row r="24" spans="1:31" s="2" customFormat="1" ht="18" customHeight="1">
      <c r="A24" s="330"/>
      <c r="B24" s="32"/>
      <c r="C24" s="330"/>
      <c r="D24" s="330"/>
      <c r="E24" s="331" t="s">
        <v>33</v>
      </c>
      <c r="F24" s="330"/>
      <c r="G24" s="330"/>
      <c r="H24" s="330"/>
      <c r="I24" s="329" t="s">
        <v>26</v>
      </c>
      <c r="J24" s="331" t="s">
        <v>17</v>
      </c>
      <c r="K24" s="330"/>
      <c r="L24" s="91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</row>
    <row r="25" spans="1:31" s="2" customFormat="1" ht="6.95" customHeight="1">
      <c r="A25" s="330"/>
      <c r="B25" s="32"/>
      <c r="C25" s="330"/>
      <c r="D25" s="330"/>
      <c r="E25" s="330"/>
      <c r="F25" s="330"/>
      <c r="G25" s="330"/>
      <c r="H25" s="330"/>
      <c r="I25" s="330"/>
      <c r="J25" s="330"/>
      <c r="K25" s="330"/>
      <c r="L25" s="91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</row>
    <row r="26" spans="1:31" s="2" customFormat="1" ht="12" customHeight="1">
      <c r="A26" s="330"/>
      <c r="B26" s="32"/>
      <c r="C26" s="330"/>
      <c r="D26" s="329" t="s">
        <v>34</v>
      </c>
      <c r="E26" s="330"/>
      <c r="F26" s="330"/>
      <c r="G26" s="330"/>
      <c r="H26" s="330"/>
      <c r="I26" s="330"/>
      <c r="J26" s="330"/>
      <c r="K26" s="330"/>
      <c r="L26" s="91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</row>
    <row r="27" spans="1:31" s="8" customFormat="1" ht="47.25" customHeight="1">
      <c r="A27" s="93"/>
      <c r="B27" s="94"/>
      <c r="C27" s="93"/>
      <c r="D27" s="93"/>
      <c r="E27" s="401" t="s">
        <v>370</v>
      </c>
      <c r="F27" s="401"/>
      <c r="G27" s="401"/>
      <c r="H27" s="401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30"/>
      <c r="B28" s="32"/>
      <c r="C28" s="330"/>
      <c r="D28" s="330"/>
      <c r="E28" s="330"/>
      <c r="F28" s="330"/>
      <c r="G28" s="330"/>
      <c r="H28" s="330"/>
      <c r="I28" s="330"/>
      <c r="J28" s="330"/>
      <c r="K28" s="330"/>
      <c r="L28" s="91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</row>
    <row r="29" spans="1:31" s="2" customFormat="1" ht="6.95" customHeight="1">
      <c r="A29" s="330"/>
      <c r="B29" s="32"/>
      <c r="C29" s="330"/>
      <c r="D29" s="96"/>
      <c r="E29" s="96"/>
      <c r="F29" s="96"/>
      <c r="G29" s="96"/>
      <c r="H29" s="96"/>
      <c r="I29" s="96"/>
      <c r="J29" s="96"/>
      <c r="K29" s="96"/>
      <c r="L29" s="91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</row>
    <row r="30" spans="1:31" s="2" customFormat="1" ht="25.35" customHeight="1">
      <c r="A30" s="330"/>
      <c r="B30" s="32"/>
      <c r="C30" s="330"/>
      <c r="D30" s="97" t="s">
        <v>36</v>
      </c>
      <c r="E30" s="330"/>
      <c r="F30" s="330"/>
      <c r="G30" s="330"/>
      <c r="H30" s="330"/>
      <c r="I30" s="330"/>
      <c r="J30" s="98">
        <f>ROUND(J82,2)</f>
        <v>0</v>
      </c>
      <c r="K30" s="330"/>
      <c r="L30" s="91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</row>
    <row r="31" spans="1:31" s="2" customFormat="1" ht="6.95" customHeight="1">
      <c r="A31" s="330"/>
      <c r="B31" s="32"/>
      <c r="C31" s="330"/>
      <c r="D31" s="96"/>
      <c r="E31" s="96"/>
      <c r="F31" s="96"/>
      <c r="G31" s="96"/>
      <c r="H31" s="96"/>
      <c r="I31" s="96"/>
      <c r="J31" s="96"/>
      <c r="K31" s="96"/>
      <c r="L31" s="91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</row>
    <row r="32" spans="1:31" s="2" customFormat="1" ht="14.45" customHeight="1">
      <c r="A32" s="330"/>
      <c r="B32" s="32"/>
      <c r="C32" s="330"/>
      <c r="D32" s="330"/>
      <c r="E32" s="330"/>
      <c r="F32" s="99" t="s">
        <v>38</v>
      </c>
      <c r="G32" s="330"/>
      <c r="H32" s="330"/>
      <c r="I32" s="99" t="s">
        <v>37</v>
      </c>
      <c r="J32" s="99" t="s">
        <v>39</v>
      </c>
      <c r="K32" s="330"/>
      <c r="L32" s="91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</row>
    <row r="33" spans="1:31" s="2" customFormat="1" ht="14.45" customHeight="1">
      <c r="A33" s="330"/>
      <c r="B33" s="32"/>
      <c r="C33" s="330"/>
      <c r="D33" s="100" t="s">
        <v>40</v>
      </c>
      <c r="E33" s="329" t="s">
        <v>41</v>
      </c>
      <c r="F33" s="101">
        <f>ROUND((SUM(BE82:BE91)),2)</f>
        <v>0</v>
      </c>
      <c r="G33" s="330"/>
      <c r="H33" s="330"/>
      <c r="I33" s="102">
        <v>0.21</v>
      </c>
      <c r="J33" s="101">
        <f>ROUND(((SUM(BE82:BE91))*I33),2)</f>
        <v>0</v>
      </c>
      <c r="K33" s="330"/>
      <c r="L33" s="91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</row>
    <row r="34" spans="1:31" s="2" customFormat="1" ht="14.45" customHeight="1">
      <c r="A34" s="330"/>
      <c r="B34" s="32"/>
      <c r="C34" s="330"/>
      <c r="D34" s="330"/>
      <c r="E34" s="329" t="s">
        <v>42</v>
      </c>
      <c r="F34" s="101">
        <f>ROUND((SUM(BF82:BF91)),2)</f>
        <v>0</v>
      </c>
      <c r="G34" s="330"/>
      <c r="H34" s="330"/>
      <c r="I34" s="102">
        <v>0.15</v>
      </c>
      <c r="J34" s="101">
        <f>ROUND(((SUM(BF82:BF91))*I34),2)</f>
        <v>0</v>
      </c>
      <c r="K34" s="330"/>
      <c r="L34" s="91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</row>
    <row r="35" spans="1:31" s="2" customFormat="1" ht="14.45" customHeight="1" hidden="1">
      <c r="A35" s="330"/>
      <c r="B35" s="32"/>
      <c r="C35" s="330"/>
      <c r="D35" s="330"/>
      <c r="E35" s="329" t="s">
        <v>43</v>
      </c>
      <c r="F35" s="101">
        <f>ROUND((SUM(BG82:BG91)),2)</f>
        <v>0</v>
      </c>
      <c r="G35" s="330"/>
      <c r="H35" s="330"/>
      <c r="I35" s="102">
        <v>0.21</v>
      </c>
      <c r="J35" s="101">
        <f>0</f>
        <v>0</v>
      </c>
      <c r="K35" s="330"/>
      <c r="L35" s="91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</row>
    <row r="36" spans="1:31" s="2" customFormat="1" ht="14.45" customHeight="1" hidden="1">
      <c r="A36" s="330"/>
      <c r="B36" s="32"/>
      <c r="C36" s="330"/>
      <c r="D36" s="330"/>
      <c r="E36" s="329" t="s">
        <v>44</v>
      </c>
      <c r="F36" s="101">
        <f>ROUND((SUM(BH82:BH91)),2)</f>
        <v>0</v>
      </c>
      <c r="G36" s="330"/>
      <c r="H36" s="330"/>
      <c r="I36" s="102">
        <v>0.15</v>
      </c>
      <c r="J36" s="101">
        <f>0</f>
        <v>0</v>
      </c>
      <c r="K36" s="330"/>
      <c r="L36" s="91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</row>
    <row r="37" spans="1:31" s="2" customFormat="1" ht="14.45" customHeight="1" hidden="1">
      <c r="A37" s="330"/>
      <c r="B37" s="32"/>
      <c r="C37" s="330"/>
      <c r="D37" s="330"/>
      <c r="E37" s="329" t="s">
        <v>45</v>
      </c>
      <c r="F37" s="101">
        <f>ROUND((SUM(BI82:BI91)),2)</f>
        <v>0</v>
      </c>
      <c r="G37" s="330"/>
      <c r="H37" s="330"/>
      <c r="I37" s="102">
        <v>0</v>
      </c>
      <c r="J37" s="101">
        <f>0</f>
        <v>0</v>
      </c>
      <c r="K37" s="330"/>
      <c r="L37" s="91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</row>
    <row r="38" spans="1:31" s="2" customFormat="1" ht="6.95" customHeight="1">
      <c r="A38" s="330"/>
      <c r="B38" s="32"/>
      <c r="C38" s="330"/>
      <c r="D38" s="330"/>
      <c r="E38" s="330"/>
      <c r="F38" s="330"/>
      <c r="G38" s="330"/>
      <c r="H38" s="330"/>
      <c r="I38" s="330"/>
      <c r="J38" s="330"/>
      <c r="K38" s="330"/>
      <c r="L38" s="91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</row>
    <row r="39" spans="1:31" s="2" customFormat="1" ht="25.35" customHeight="1">
      <c r="A39" s="330"/>
      <c r="B39" s="32"/>
      <c r="C39" s="103"/>
      <c r="D39" s="104" t="s">
        <v>46</v>
      </c>
      <c r="E39" s="105"/>
      <c r="F39" s="105"/>
      <c r="G39" s="106" t="s">
        <v>47</v>
      </c>
      <c r="H39" s="107" t="s">
        <v>48</v>
      </c>
      <c r="I39" s="105"/>
      <c r="J39" s="108">
        <f>SUM(J30:J37)</f>
        <v>0</v>
      </c>
      <c r="K39" s="109"/>
      <c r="L39" s="91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</row>
    <row r="40" spans="1:31" s="2" customFormat="1" ht="14.45" customHeight="1">
      <c r="A40" s="330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91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</row>
    <row r="44" spans="1:31" s="2" customFormat="1" ht="6.95" customHeight="1">
      <c r="A44" s="330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91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</row>
    <row r="45" spans="1:31" s="2" customFormat="1" ht="24.95" customHeight="1">
      <c r="A45" s="330"/>
      <c r="B45" s="30"/>
      <c r="C45" s="25" t="s">
        <v>87</v>
      </c>
      <c r="D45" s="333"/>
      <c r="E45" s="333"/>
      <c r="F45" s="333"/>
      <c r="G45" s="333"/>
      <c r="H45" s="333"/>
      <c r="I45" s="333"/>
      <c r="J45" s="333"/>
      <c r="K45" s="333"/>
      <c r="L45" s="91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</row>
    <row r="46" spans="1:31" s="2" customFormat="1" ht="6.95" customHeight="1">
      <c r="A46" s="330"/>
      <c r="B46" s="30"/>
      <c r="C46" s="333"/>
      <c r="D46" s="333"/>
      <c r="E46" s="333"/>
      <c r="F46" s="333"/>
      <c r="G46" s="333"/>
      <c r="H46" s="333"/>
      <c r="I46" s="333"/>
      <c r="J46" s="333"/>
      <c r="K46" s="333"/>
      <c r="L46" s="91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</row>
    <row r="47" spans="1:31" s="2" customFormat="1" ht="12" customHeight="1">
      <c r="A47" s="330"/>
      <c r="B47" s="30"/>
      <c r="C47" s="332" t="s">
        <v>14</v>
      </c>
      <c r="D47" s="333"/>
      <c r="E47" s="333"/>
      <c r="F47" s="333"/>
      <c r="G47" s="333"/>
      <c r="H47" s="333"/>
      <c r="I47" s="333"/>
      <c r="J47" s="333"/>
      <c r="K47" s="333"/>
      <c r="L47" s="91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</row>
    <row r="48" spans="1:31" s="2" customFormat="1" ht="16.5" customHeight="1">
      <c r="A48" s="330"/>
      <c r="B48" s="30"/>
      <c r="C48" s="333"/>
      <c r="D48" s="333"/>
      <c r="E48" s="396" t="str">
        <f>E7</f>
        <v xml:space="preserve"> Opravy Tyršovy ulice, Benešov</v>
      </c>
      <c r="F48" s="397"/>
      <c r="G48" s="397"/>
      <c r="H48" s="397"/>
      <c r="I48" s="333"/>
      <c r="J48" s="333"/>
      <c r="K48" s="333"/>
      <c r="L48" s="91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</row>
    <row r="49" spans="1:31" s="2" customFormat="1" ht="12" customHeight="1">
      <c r="A49" s="330"/>
      <c r="B49" s="30"/>
      <c r="C49" s="332" t="s">
        <v>85</v>
      </c>
      <c r="D49" s="333"/>
      <c r="E49" s="333"/>
      <c r="F49" s="333"/>
      <c r="G49" s="333"/>
      <c r="H49" s="333"/>
      <c r="I49" s="333"/>
      <c r="J49" s="333"/>
      <c r="K49" s="333"/>
      <c r="L49" s="91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</row>
    <row r="50" spans="1:31" s="2" customFormat="1" ht="16.5" customHeight="1">
      <c r="A50" s="330"/>
      <c r="B50" s="30"/>
      <c r="C50" s="333"/>
      <c r="D50" s="333"/>
      <c r="E50" s="371" t="str">
        <f>E9</f>
        <v xml:space="preserve">VON - Vedlejší a ostatní rozpočtové náklady </v>
      </c>
      <c r="F50" s="395"/>
      <c r="G50" s="395"/>
      <c r="H50" s="395"/>
      <c r="I50" s="333"/>
      <c r="J50" s="333"/>
      <c r="K50" s="333"/>
      <c r="L50" s="91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</row>
    <row r="51" spans="1:31" s="2" customFormat="1" ht="6.95" customHeight="1">
      <c r="A51" s="330"/>
      <c r="B51" s="30"/>
      <c r="C51" s="333"/>
      <c r="D51" s="333"/>
      <c r="E51" s="333"/>
      <c r="F51" s="333"/>
      <c r="G51" s="333"/>
      <c r="H51" s="333"/>
      <c r="I51" s="333"/>
      <c r="J51" s="333"/>
      <c r="K51" s="333"/>
      <c r="L51" s="91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</row>
    <row r="52" spans="1:31" s="2" customFormat="1" ht="12" customHeight="1">
      <c r="A52" s="330"/>
      <c r="B52" s="30"/>
      <c r="C52" s="332" t="s">
        <v>19</v>
      </c>
      <c r="D52" s="333"/>
      <c r="E52" s="333"/>
      <c r="F52" s="317" t="str">
        <f>F12</f>
        <v xml:space="preserve"> Tyršova ulice, Benešov</v>
      </c>
      <c r="G52" s="333"/>
      <c r="H52" s="333"/>
      <c r="I52" s="332" t="s">
        <v>21</v>
      </c>
      <c r="J52" s="324" t="str">
        <f>IF(J12="","",J12)</f>
        <v/>
      </c>
      <c r="K52" s="333"/>
      <c r="L52" s="91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</row>
    <row r="53" spans="1:31" s="2" customFormat="1" ht="6.95" customHeight="1">
      <c r="A53" s="330"/>
      <c r="B53" s="30"/>
      <c r="C53" s="333"/>
      <c r="D53" s="333"/>
      <c r="E53" s="333"/>
      <c r="F53" s="333"/>
      <c r="G53" s="333"/>
      <c r="H53" s="333"/>
      <c r="I53" s="333"/>
      <c r="J53" s="333"/>
      <c r="K53" s="333"/>
      <c r="L53" s="91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</row>
    <row r="54" spans="1:31" s="2" customFormat="1" ht="25.7" customHeight="1">
      <c r="A54" s="330"/>
      <c r="B54" s="30"/>
      <c r="C54" s="332" t="s">
        <v>23</v>
      </c>
      <c r="D54" s="333"/>
      <c r="E54" s="333"/>
      <c r="F54" s="317" t="str">
        <f>E15</f>
        <v>Město Benešov, Masarykovo náměstí 100, 256 01 Bene</v>
      </c>
      <c r="G54" s="333"/>
      <c r="H54" s="333"/>
      <c r="I54" s="332" t="s">
        <v>29</v>
      </c>
      <c r="J54" s="319" t="str">
        <f>E21</f>
        <v>JVA ARCHITEKTI S.R.O.</v>
      </c>
      <c r="K54" s="333"/>
      <c r="L54" s="91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</row>
    <row r="55" spans="1:31" s="2" customFormat="1" ht="15.2" customHeight="1">
      <c r="A55" s="330"/>
      <c r="B55" s="30"/>
      <c r="C55" s="332" t="s">
        <v>27</v>
      </c>
      <c r="D55" s="333"/>
      <c r="E55" s="333"/>
      <c r="F55" s="317" t="str">
        <f>IF(E18="","",E18)</f>
        <v/>
      </c>
      <c r="G55" s="333"/>
      <c r="H55" s="333"/>
      <c r="I55" s="332" t="s">
        <v>32</v>
      </c>
      <c r="J55" s="319" t="str">
        <f>E24</f>
        <v>Michal Jirka</v>
      </c>
      <c r="K55" s="333"/>
      <c r="L55" s="91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</row>
    <row r="56" spans="1:31" s="2" customFormat="1" ht="10.35" customHeight="1">
      <c r="A56" s="330"/>
      <c r="B56" s="30"/>
      <c r="C56" s="333"/>
      <c r="D56" s="333"/>
      <c r="E56" s="333"/>
      <c r="F56" s="333"/>
      <c r="G56" s="333"/>
      <c r="H56" s="333"/>
      <c r="I56" s="333"/>
      <c r="J56" s="333"/>
      <c r="K56" s="333"/>
      <c r="L56" s="91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</row>
    <row r="57" spans="1:31" s="2" customFormat="1" ht="29.25" customHeight="1">
      <c r="A57" s="330"/>
      <c r="B57" s="30"/>
      <c r="C57" s="114" t="s">
        <v>88</v>
      </c>
      <c r="D57" s="115"/>
      <c r="E57" s="115"/>
      <c r="F57" s="115"/>
      <c r="G57" s="115"/>
      <c r="H57" s="115"/>
      <c r="I57" s="115"/>
      <c r="J57" s="116" t="s">
        <v>89</v>
      </c>
      <c r="K57" s="115"/>
      <c r="L57" s="91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</row>
    <row r="58" spans="1:31" s="2" customFormat="1" ht="10.35" customHeight="1">
      <c r="A58" s="330"/>
      <c r="B58" s="30"/>
      <c r="C58" s="333"/>
      <c r="D58" s="333"/>
      <c r="E58" s="333"/>
      <c r="F58" s="333"/>
      <c r="G58" s="333"/>
      <c r="H58" s="333"/>
      <c r="I58" s="333"/>
      <c r="J58" s="333"/>
      <c r="K58" s="333"/>
      <c r="L58" s="91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</row>
    <row r="59" spans="1:47" s="2" customFormat="1" ht="22.9" customHeight="1">
      <c r="A59" s="330"/>
      <c r="B59" s="30"/>
      <c r="C59" s="117" t="s">
        <v>68</v>
      </c>
      <c r="D59" s="333"/>
      <c r="E59" s="333"/>
      <c r="F59" s="333"/>
      <c r="G59" s="333"/>
      <c r="H59" s="333"/>
      <c r="I59" s="333"/>
      <c r="J59" s="327">
        <f>J82</f>
        <v>0</v>
      </c>
      <c r="K59" s="333"/>
      <c r="L59" s="91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U59" s="20" t="s">
        <v>90</v>
      </c>
    </row>
    <row r="60" spans="2:12" s="9" customFormat="1" ht="24.95" customHeight="1">
      <c r="B60" s="118"/>
      <c r="C60" s="119"/>
      <c r="D60" s="120" t="s">
        <v>371</v>
      </c>
      <c r="E60" s="121"/>
      <c r="F60" s="121"/>
      <c r="G60" s="121"/>
      <c r="H60" s="121"/>
      <c r="I60" s="121"/>
      <c r="J60" s="122">
        <f>J83</f>
        <v>0</v>
      </c>
      <c r="K60" s="119"/>
      <c r="L60" s="123"/>
    </row>
    <row r="61" spans="2:12" s="10" customFormat="1" ht="19.9" customHeight="1">
      <c r="B61" s="124"/>
      <c r="C61" s="125"/>
      <c r="D61" s="126" t="s">
        <v>372</v>
      </c>
      <c r="E61" s="127"/>
      <c r="F61" s="127"/>
      <c r="G61" s="127"/>
      <c r="H61" s="127"/>
      <c r="I61" s="127"/>
      <c r="J61" s="128">
        <f>J84</f>
        <v>0</v>
      </c>
      <c r="K61" s="125"/>
      <c r="L61" s="129"/>
    </row>
    <row r="62" spans="2:12" s="10" customFormat="1" ht="19.9" customHeight="1">
      <c r="B62" s="124"/>
      <c r="C62" s="125"/>
      <c r="D62" s="126" t="s">
        <v>373</v>
      </c>
      <c r="E62" s="127"/>
      <c r="F62" s="127"/>
      <c r="G62" s="127"/>
      <c r="H62" s="127"/>
      <c r="I62" s="127"/>
      <c r="J62" s="128">
        <f>J87</f>
        <v>0</v>
      </c>
      <c r="K62" s="125"/>
      <c r="L62" s="129"/>
    </row>
    <row r="63" spans="1:31" s="2" customFormat="1" ht="21.75" customHeight="1">
      <c r="A63" s="330"/>
      <c r="B63" s="30"/>
      <c r="C63" s="333"/>
      <c r="D63" s="333"/>
      <c r="E63" s="333"/>
      <c r="F63" s="333"/>
      <c r="G63" s="333"/>
      <c r="H63" s="333"/>
      <c r="I63" s="333"/>
      <c r="J63" s="333"/>
      <c r="K63" s="333"/>
      <c r="L63" s="91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</row>
    <row r="64" spans="1:31" s="2" customFormat="1" ht="6.95" customHeight="1">
      <c r="A64" s="330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91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</row>
    <row r="68" spans="1:31" s="2" customFormat="1" ht="6.95" customHeight="1">
      <c r="A68" s="330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91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</row>
    <row r="69" spans="1:31" s="2" customFormat="1" ht="24.95" customHeight="1">
      <c r="A69" s="330"/>
      <c r="B69" s="30"/>
      <c r="C69" s="25" t="s">
        <v>105</v>
      </c>
      <c r="D69" s="333"/>
      <c r="E69" s="333"/>
      <c r="F69" s="333"/>
      <c r="G69" s="333"/>
      <c r="H69" s="333"/>
      <c r="I69" s="333"/>
      <c r="J69" s="333"/>
      <c r="K69" s="333"/>
      <c r="L69" s="91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</row>
    <row r="70" spans="1:31" s="2" customFormat="1" ht="6.95" customHeight="1">
      <c r="A70" s="330"/>
      <c r="B70" s="30"/>
      <c r="C70" s="333"/>
      <c r="D70" s="333"/>
      <c r="E70" s="333"/>
      <c r="F70" s="333"/>
      <c r="G70" s="333"/>
      <c r="H70" s="333"/>
      <c r="I70" s="333"/>
      <c r="J70" s="333"/>
      <c r="K70" s="333"/>
      <c r="L70" s="91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</row>
    <row r="71" spans="1:31" s="2" customFormat="1" ht="12" customHeight="1">
      <c r="A71" s="330"/>
      <c r="B71" s="30"/>
      <c r="C71" s="332" t="s">
        <v>14</v>
      </c>
      <c r="D71" s="333"/>
      <c r="E71" s="333"/>
      <c r="F71" s="333"/>
      <c r="G71" s="333"/>
      <c r="H71" s="333"/>
      <c r="I71" s="333"/>
      <c r="J71" s="333"/>
      <c r="K71" s="333"/>
      <c r="L71" s="91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</row>
    <row r="72" spans="1:31" s="2" customFormat="1" ht="16.5" customHeight="1">
      <c r="A72" s="330"/>
      <c r="B72" s="30"/>
      <c r="C72" s="333"/>
      <c r="D72" s="333"/>
      <c r="E72" s="396" t="str">
        <f>E7</f>
        <v xml:space="preserve"> Opravy Tyršovy ulice, Benešov</v>
      </c>
      <c r="F72" s="397"/>
      <c r="G72" s="397"/>
      <c r="H72" s="397"/>
      <c r="I72" s="333"/>
      <c r="J72" s="333"/>
      <c r="K72" s="333"/>
      <c r="L72" s="91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</row>
    <row r="73" spans="1:31" s="2" customFormat="1" ht="12" customHeight="1">
      <c r="A73" s="330"/>
      <c r="B73" s="30"/>
      <c r="C73" s="332" t="s">
        <v>85</v>
      </c>
      <c r="D73" s="333"/>
      <c r="E73" s="333"/>
      <c r="F73" s="333"/>
      <c r="G73" s="333"/>
      <c r="H73" s="333"/>
      <c r="I73" s="333"/>
      <c r="J73" s="333"/>
      <c r="K73" s="333"/>
      <c r="L73" s="91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</row>
    <row r="74" spans="1:31" s="2" customFormat="1" ht="16.5" customHeight="1">
      <c r="A74" s="330"/>
      <c r="B74" s="30"/>
      <c r="C74" s="333"/>
      <c r="D74" s="333"/>
      <c r="E74" s="371" t="str">
        <f>E9</f>
        <v xml:space="preserve">VON - Vedlejší a ostatní rozpočtové náklady </v>
      </c>
      <c r="F74" s="395"/>
      <c r="G74" s="395"/>
      <c r="H74" s="395"/>
      <c r="I74" s="333"/>
      <c r="J74" s="333"/>
      <c r="K74" s="333"/>
      <c r="L74" s="91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</row>
    <row r="75" spans="1:31" s="2" customFormat="1" ht="6.95" customHeight="1">
      <c r="A75" s="330"/>
      <c r="B75" s="30"/>
      <c r="C75" s="333"/>
      <c r="D75" s="333"/>
      <c r="E75" s="333"/>
      <c r="F75" s="333"/>
      <c r="G75" s="333"/>
      <c r="H75" s="333"/>
      <c r="I75" s="333"/>
      <c r="J75" s="333"/>
      <c r="K75" s="333"/>
      <c r="L75" s="91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</row>
    <row r="76" spans="1:31" s="2" customFormat="1" ht="12" customHeight="1">
      <c r="A76" s="330"/>
      <c r="B76" s="30"/>
      <c r="C76" s="332" t="s">
        <v>19</v>
      </c>
      <c r="D76" s="333"/>
      <c r="E76" s="333"/>
      <c r="F76" s="317" t="str">
        <f>F12</f>
        <v xml:space="preserve"> Tyršova ulice, Benešov</v>
      </c>
      <c r="G76" s="333"/>
      <c r="H76" s="333"/>
      <c r="I76" s="332" t="s">
        <v>21</v>
      </c>
      <c r="J76" s="324" t="str">
        <f>IF(J12="","",J12)</f>
        <v/>
      </c>
      <c r="K76" s="333"/>
      <c r="L76" s="91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</row>
    <row r="77" spans="1:31" s="2" customFormat="1" ht="6.95" customHeight="1">
      <c r="A77" s="330"/>
      <c r="B77" s="30"/>
      <c r="C77" s="333"/>
      <c r="D77" s="333"/>
      <c r="E77" s="333"/>
      <c r="F77" s="333"/>
      <c r="G77" s="333"/>
      <c r="H77" s="333"/>
      <c r="I77" s="333"/>
      <c r="J77" s="333"/>
      <c r="K77" s="333"/>
      <c r="L77" s="91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</row>
    <row r="78" spans="1:31" s="2" customFormat="1" ht="25.7" customHeight="1">
      <c r="A78" s="330"/>
      <c r="B78" s="30"/>
      <c r="C78" s="332" t="s">
        <v>23</v>
      </c>
      <c r="D78" s="333"/>
      <c r="E78" s="333"/>
      <c r="F78" s="317" t="str">
        <f>E15</f>
        <v>Město Benešov, Masarykovo náměstí 100, 256 01 Bene</v>
      </c>
      <c r="G78" s="333"/>
      <c r="H78" s="333"/>
      <c r="I78" s="332" t="s">
        <v>29</v>
      </c>
      <c r="J78" s="319" t="str">
        <f>E21</f>
        <v>JVA ARCHITEKTI S.R.O.</v>
      </c>
      <c r="K78" s="333"/>
      <c r="L78" s="91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</row>
    <row r="79" spans="1:31" s="2" customFormat="1" ht="15.2" customHeight="1">
      <c r="A79" s="330"/>
      <c r="B79" s="30"/>
      <c r="C79" s="332" t="s">
        <v>27</v>
      </c>
      <c r="D79" s="333"/>
      <c r="E79" s="333"/>
      <c r="F79" s="317" t="str">
        <f>IF(E18="","",E18)</f>
        <v/>
      </c>
      <c r="G79" s="333"/>
      <c r="H79" s="333"/>
      <c r="I79" s="332" t="s">
        <v>32</v>
      </c>
      <c r="J79" s="319" t="str">
        <f>E24</f>
        <v>Michal Jirka</v>
      </c>
      <c r="K79" s="333"/>
      <c r="L79" s="91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</row>
    <row r="80" spans="1:31" s="2" customFormat="1" ht="10.35" customHeight="1">
      <c r="A80" s="330"/>
      <c r="B80" s="30"/>
      <c r="C80" s="333"/>
      <c r="D80" s="333"/>
      <c r="E80" s="333"/>
      <c r="F80" s="333"/>
      <c r="G80" s="333"/>
      <c r="H80" s="333"/>
      <c r="I80" s="333"/>
      <c r="J80" s="333"/>
      <c r="K80" s="333"/>
      <c r="L80" s="91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</row>
    <row r="81" spans="1:31" s="11" customFormat="1" ht="29.25" customHeight="1">
      <c r="A81" s="130"/>
      <c r="B81" s="131"/>
      <c r="C81" s="132" t="s">
        <v>106</v>
      </c>
      <c r="D81" s="133" t="s">
        <v>55</v>
      </c>
      <c r="E81" s="133" t="s">
        <v>51</v>
      </c>
      <c r="F81" s="133" t="s">
        <v>52</v>
      </c>
      <c r="G81" s="133" t="s">
        <v>107</v>
      </c>
      <c r="H81" s="133" t="s">
        <v>108</v>
      </c>
      <c r="I81" s="133" t="s">
        <v>109</v>
      </c>
      <c r="J81" s="133" t="s">
        <v>89</v>
      </c>
      <c r="K81" s="134" t="s">
        <v>110</v>
      </c>
      <c r="L81" s="135"/>
      <c r="M81" s="56" t="s">
        <v>17</v>
      </c>
      <c r="N81" s="57" t="s">
        <v>40</v>
      </c>
      <c r="O81" s="57" t="s">
        <v>111</v>
      </c>
      <c r="P81" s="57" t="s">
        <v>112</v>
      </c>
      <c r="Q81" s="57" t="s">
        <v>113</v>
      </c>
      <c r="R81" s="57" t="s">
        <v>114</v>
      </c>
      <c r="S81" s="57" t="s">
        <v>115</v>
      </c>
      <c r="T81" s="58" t="s">
        <v>116</v>
      </c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</row>
    <row r="82" spans="1:63" s="2" customFormat="1" ht="22.9" customHeight="1">
      <c r="A82" s="330"/>
      <c r="B82" s="30"/>
      <c r="C82" s="63" t="s">
        <v>117</v>
      </c>
      <c r="D82" s="333"/>
      <c r="E82" s="333"/>
      <c r="F82" s="333"/>
      <c r="G82" s="333"/>
      <c r="H82" s="333"/>
      <c r="I82" s="333"/>
      <c r="J82" s="136">
        <f>BK82</f>
        <v>0</v>
      </c>
      <c r="K82" s="333"/>
      <c r="L82" s="32"/>
      <c r="M82" s="59"/>
      <c r="N82" s="137"/>
      <c r="O82" s="60"/>
      <c r="P82" s="138">
        <f>P83</f>
        <v>0</v>
      </c>
      <c r="Q82" s="60"/>
      <c r="R82" s="138">
        <f>R83</f>
        <v>0</v>
      </c>
      <c r="S82" s="60"/>
      <c r="T82" s="139">
        <f>T83</f>
        <v>0</v>
      </c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T82" s="20" t="s">
        <v>69</v>
      </c>
      <c r="AU82" s="20" t="s">
        <v>90</v>
      </c>
      <c r="BK82" s="140">
        <f>BK83</f>
        <v>0</v>
      </c>
    </row>
    <row r="83" spans="2:63" s="12" customFormat="1" ht="25.9" customHeight="1">
      <c r="B83" s="141"/>
      <c r="C83" s="142"/>
      <c r="D83" s="143" t="s">
        <v>69</v>
      </c>
      <c r="E83" s="144" t="s">
        <v>374</v>
      </c>
      <c r="F83" s="144" t="s">
        <v>375</v>
      </c>
      <c r="G83" s="142"/>
      <c r="H83" s="142"/>
      <c r="I83" s="142"/>
      <c r="J83" s="145">
        <f>BK83</f>
        <v>0</v>
      </c>
      <c r="K83" s="142"/>
      <c r="L83" s="146"/>
      <c r="M83" s="147"/>
      <c r="N83" s="148"/>
      <c r="O83" s="148"/>
      <c r="P83" s="149">
        <f>P84+P87</f>
        <v>0</v>
      </c>
      <c r="Q83" s="148"/>
      <c r="R83" s="149">
        <f>R84+R87</f>
        <v>0</v>
      </c>
      <c r="S83" s="148"/>
      <c r="T83" s="150">
        <f>T84+T87</f>
        <v>0</v>
      </c>
      <c r="AR83" s="151" t="s">
        <v>163</v>
      </c>
      <c r="AT83" s="152" t="s">
        <v>69</v>
      </c>
      <c r="AU83" s="152" t="s">
        <v>70</v>
      </c>
      <c r="AY83" s="151" t="s">
        <v>120</v>
      </c>
      <c r="BK83" s="153">
        <f>BK84+BK87</f>
        <v>0</v>
      </c>
    </row>
    <row r="84" spans="2:63" s="12" customFormat="1" ht="22.9" customHeight="1">
      <c r="B84" s="141"/>
      <c r="C84" s="142"/>
      <c r="D84" s="143" t="s">
        <v>69</v>
      </c>
      <c r="E84" s="154" t="s">
        <v>376</v>
      </c>
      <c r="F84" s="154" t="s">
        <v>377</v>
      </c>
      <c r="G84" s="142"/>
      <c r="H84" s="142"/>
      <c r="I84" s="142"/>
      <c r="J84" s="155">
        <f>BK84</f>
        <v>0</v>
      </c>
      <c r="K84" s="142"/>
      <c r="L84" s="146"/>
      <c r="M84" s="147"/>
      <c r="N84" s="148"/>
      <c r="O84" s="148"/>
      <c r="P84" s="149">
        <f>SUM(P85:P86)</f>
        <v>0</v>
      </c>
      <c r="Q84" s="148"/>
      <c r="R84" s="149">
        <f>SUM(R85:R86)</f>
        <v>0</v>
      </c>
      <c r="S84" s="148"/>
      <c r="T84" s="150">
        <f>SUM(T85:T86)</f>
        <v>0</v>
      </c>
      <c r="AR84" s="151" t="s">
        <v>163</v>
      </c>
      <c r="AT84" s="152" t="s">
        <v>69</v>
      </c>
      <c r="AU84" s="152" t="s">
        <v>78</v>
      </c>
      <c r="AY84" s="151" t="s">
        <v>120</v>
      </c>
      <c r="BK84" s="153">
        <f>SUM(BK85:BK86)</f>
        <v>0</v>
      </c>
    </row>
    <row r="85" spans="1:65" s="2" customFormat="1" ht="16.5" customHeight="1">
      <c r="A85" s="330"/>
      <c r="B85" s="30"/>
      <c r="C85" s="156" t="s">
        <v>78</v>
      </c>
      <c r="D85" s="156" t="s">
        <v>122</v>
      </c>
      <c r="E85" s="157" t="s">
        <v>378</v>
      </c>
      <c r="F85" s="158" t="s">
        <v>379</v>
      </c>
      <c r="G85" s="159" t="s">
        <v>380</v>
      </c>
      <c r="H85" s="160">
        <v>1</v>
      </c>
      <c r="I85" s="350"/>
      <c r="J85" s="161">
        <f>ROUND(I85*H85,2)</f>
        <v>0</v>
      </c>
      <c r="K85" s="158" t="s">
        <v>126</v>
      </c>
      <c r="L85" s="32"/>
      <c r="M85" s="162" t="s">
        <v>17</v>
      </c>
      <c r="N85" s="163" t="s">
        <v>41</v>
      </c>
      <c r="O85" s="164">
        <v>0</v>
      </c>
      <c r="P85" s="164">
        <f>O85*H85</f>
        <v>0</v>
      </c>
      <c r="Q85" s="164">
        <v>0</v>
      </c>
      <c r="R85" s="164">
        <f>Q85*H85</f>
        <v>0</v>
      </c>
      <c r="S85" s="164">
        <v>0</v>
      </c>
      <c r="T85" s="165">
        <f>S85*H85</f>
        <v>0</v>
      </c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R85" s="166" t="s">
        <v>381</v>
      </c>
      <c r="AT85" s="166" t="s">
        <v>122</v>
      </c>
      <c r="AU85" s="166" t="s">
        <v>80</v>
      </c>
      <c r="AY85" s="20" t="s">
        <v>120</v>
      </c>
      <c r="BE85" s="167">
        <f>IF(N85="základní",J85,0)</f>
        <v>0</v>
      </c>
      <c r="BF85" s="167">
        <f>IF(N85="snížená",J85,0)</f>
        <v>0</v>
      </c>
      <c r="BG85" s="167">
        <f>IF(N85="zákl. přenesená",J85,0)</f>
        <v>0</v>
      </c>
      <c r="BH85" s="167">
        <f>IF(N85="sníž. přenesená",J85,0)</f>
        <v>0</v>
      </c>
      <c r="BI85" s="167">
        <f>IF(N85="nulová",J85,0)</f>
        <v>0</v>
      </c>
      <c r="BJ85" s="20" t="s">
        <v>78</v>
      </c>
      <c r="BK85" s="167">
        <f>ROUND(I85*H85,2)</f>
        <v>0</v>
      </c>
      <c r="BL85" s="20" t="s">
        <v>381</v>
      </c>
      <c r="BM85" s="166" t="s">
        <v>382</v>
      </c>
    </row>
    <row r="86" spans="1:47" s="2" customFormat="1" ht="12">
      <c r="A86" s="330"/>
      <c r="B86" s="30"/>
      <c r="C86" s="333"/>
      <c r="D86" s="168" t="s">
        <v>129</v>
      </c>
      <c r="E86" s="333"/>
      <c r="F86" s="169" t="s">
        <v>602</v>
      </c>
      <c r="G86" s="333"/>
      <c r="H86" s="333"/>
      <c r="I86" s="333"/>
      <c r="J86" s="333"/>
      <c r="K86" s="333"/>
      <c r="L86" s="32"/>
      <c r="M86" s="170"/>
      <c r="N86" s="171"/>
      <c r="O86" s="52"/>
      <c r="P86" s="52"/>
      <c r="Q86" s="52"/>
      <c r="R86" s="52"/>
      <c r="S86" s="52"/>
      <c r="T86" s="53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T86" s="20" t="s">
        <v>129</v>
      </c>
      <c r="AU86" s="20" t="s">
        <v>80</v>
      </c>
    </row>
    <row r="87" spans="2:63" s="12" customFormat="1" ht="22.9" customHeight="1">
      <c r="B87" s="141"/>
      <c r="C87" s="142"/>
      <c r="D87" s="143" t="s">
        <v>69</v>
      </c>
      <c r="E87" s="154" t="s">
        <v>383</v>
      </c>
      <c r="F87" s="154" t="s">
        <v>384</v>
      </c>
      <c r="G87" s="142"/>
      <c r="H87" s="142"/>
      <c r="I87" s="142"/>
      <c r="J87" s="155">
        <f>BK87</f>
        <v>0</v>
      </c>
      <c r="K87" s="142"/>
      <c r="L87" s="146"/>
      <c r="M87" s="147"/>
      <c r="N87" s="148"/>
      <c r="O87" s="148"/>
      <c r="P87" s="149">
        <f>SUM(P88:P91)</f>
        <v>0</v>
      </c>
      <c r="Q87" s="148"/>
      <c r="R87" s="149">
        <f>SUM(R88:R91)</f>
        <v>0</v>
      </c>
      <c r="S87" s="148"/>
      <c r="T87" s="150">
        <f>SUM(T88:T91)</f>
        <v>0</v>
      </c>
      <c r="AR87" s="151" t="s">
        <v>163</v>
      </c>
      <c r="AT87" s="152" t="s">
        <v>69</v>
      </c>
      <c r="AU87" s="152" t="s">
        <v>78</v>
      </c>
      <c r="AY87" s="151" t="s">
        <v>120</v>
      </c>
      <c r="BK87" s="153">
        <f>SUM(BK88:BK91)</f>
        <v>0</v>
      </c>
    </row>
    <row r="88" spans="1:65" s="2" customFormat="1" ht="16.5" customHeight="1">
      <c r="A88" s="330"/>
      <c r="B88" s="30"/>
      <c r="C88" s="156" t="s">
        <v>80</v>
      </c>
      <c r="D88" s="156" t="s">
        <v>122</v>
      </c>
      <c r="E88" s="157" t="s">
        <v>385</v>
      </c>
      <c r="F88" s="158" t="s">
        <v>384</v>
      </c>
      <c r="G88" s="159" t="s">
        <v>380</v>
      </c>
      <c r="H88" s="160">
        <v>1</v>
      </c>
      <c r="I88" s="350"/>
      <c r="J88" s="161">
        <f>ROUND(I88*H88,2)</f>
        <v>0</v>
      </c>
      <c r="K88" s="158" t="s">
        <v>126</v>
      </c>
      <c r="L88" s="32"/>
      <c r="M88" s="162" t="s">
        <v>17</v>
      </c>
      <c r="N88" s="163" t="s">
        <v>41</v>
      </c>
      <c r="O88" s="164">
        <v>0</v>
      </c>
      <c r="P88" s="164">
        <f>O88*H88</f>
        <v>0</v>
      </c>
      <c r="Q88" s="164">
        <v>0</v>
      </c>
      <c r="R88" s="164">
        <f>Q88*H88</f>
        <v>0</v>
      </c>
      <c r="S88" s="164">
        <v>0</v>
      </c>
      <c r="T88" s="165">
        <f>S88*H88</f>
        <v>0</v>
      </c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R88" s="166" t="s">
        <v>381</v>
      </c>
      <c r="AT88" s="166" t="s">
        <v>122</v>
      </c>
      <c r="AU88" s="166" t="s">
        <v>80</v>
      </c>
      <c r="AY88" s="20" t="s">
        <v>120</v>
      </c>
      <c r="BE88" s="167">
        <f>IF(N88="základní",J88,0)</f>
        <v>0</v>
      </c>
      <c r="BF88" s="167">
        <f>IF(N88="snížená",J88,0)</f>
        <v>0</v>
      </c>
      <c r="BG88" s="167">
        <f>IF(N88="zákl. přenesená",J88,0)</f>
        <v>0</v>
      </c>
      <c r="BH88" s="167">
        <f>IF(N88="sníž. přenesená",J88,0)</f>
        <v>0</v>
      </c>
      <c r="BI88" s="167">
        <f>IF(N88="nulová",J88,0)</f>
        <v>0</v>
      </c>
      <c r="BJ88" s="20" t="s">
        <v>78</v>
      </c>
      <c r="BK88" s="167">
        <f>ROUND(I88*H88,2)</f>
        <v>0</v>
      </c>
      <c r="BL88" s="20" t="s">
        <v>381</v>
      </c>
      <c r="BM88" s="166" t="s">
        <v>386</v>
      </c>
    </row>
    <row r="89" spans="1:47" s="2" customFormat="1" ht="12">
      <c r="A89" s="330"/>
      <c r="B89" s="30"/>
      <c r="C89" s="333"/>
      <c r="D89" s="168" t="s">
        <v>129</v>
      </c>
      <c r="E89" s="333"/>
      <c r="F89" s="169" t="s">
        <v>604</v>
      </c>
      <c r="G89" s="333"/>
      <c r="H89" s="333"/>
      <c r="I89" s="333"/>
      <c r="J89" s="333"/>
      <c r="K89" s="333"/>
      <c r="L89" s="32"/>
      <c r="M89" s="170"/>
      <c r="N89" s="171"/>
      <c r="O89" s="52"/>
      <c r="P89" s="52"/>
      <c r="Q89" s="52"/>
      <c r="R89" s="52"/>
      <c r="S89" s="52"/>
      <c r="T89" s="53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T89" s="20" t="s">
        <v>129</v>
      </c>
      <c r="AU89" s="20" t="s">
        <v>80</v>
      </c>
    </row>
    <row r="90" spans="1:65" s="2" customFormat="1" ht="16.5" customHeight="1">
      <c r="A90" s="330"/>
      <c r="B90" s="30"/>
      <c r="C90" s="156" t="s">
        <v>149</v>
      </c>
      <c r="D90" s="156" t="s">
        <v>122</v>
      </c>
      <c r="E90" s="157" t="s">
        <v>387</v>
      </c>
      <c r="F90" s="158" t="s">
        <v>605</v>
      </c>
      <c r="G90" s="159" t="s">
        <v>380</v>
      </c>
      <c r="H90" s="160">
        <v>1</v>
      </c>
      <c r="I90" s="350"/>
      <c r="J90" s="161">
        <f>ROUND(I90*H90,2)</f>
        <v>0</v>
      </c>
      <c r="K90" s="158" t="s">
        <v>126</v>
      </c>
      <c r="L90" s="32"/>
      <c r="M90" s="162" t="s">
        <v>17</v>
      </c>
      <c r="N90" s="163" t="s">
        <v>41</v>
      </c>
      <c r="O90" s="164">
        <v>0</v>
      </c>
      <c r="P90" s="164">
        <f>O90*H90</f>
        <v>0</v>
      </c>
      <c r="Q90" s="164">
        <v>0</v>
      </c>
      <c r="R90" s="164">
        <f>Q90*H90</f>
        <v>0</v>
      </c>
      <c r="S90" s="164">
        <v>0</v>
      </c>
      <c r="T90" s="165">
        <f>S90*H90</f>
        <v>0</v>
      </c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R90" s="166" t="s">
        <v>381</v>
      </c>
      <c r="AT90" s="166" t="s">
        <v>122</v>
      </c>
      <c r="AU90" s="166" t="s">
        <v>80</v>
      </c>
      <c r="AY90" s="20" t="s">
        <v>120</v>
      </c>
      <c r="BE90" s="167">
        <f>IF(N90="základní",J90,0)</f>
        <v>0</v>
      </c>
      <c r="BF90" s="167">
        <f>IF(N90="snížená",J90,0)</f>
        <v>0</v>
      </c>
      <c r="BG90" s="167">
        <f>IF(N90="zákl. přenesená",J90,0)</f>
        <v>0</v>
      </c>
      <c r="BH90" s="167">
        <f>IF(N90="sníž. přenesená",J90,0)</f>
        <v>0</v>
      </c>
      <c r="BI90" s="167">
        <f>IF(N90="nulová",J90,0)</f>
        <v>0</v>
      </c>
      <c r="BJ90" s="20" t="s">
        <v>78</v>
      </c>
      <c r="BK90" s="167">
        <f>ROUND(I90*H90,2)</f>
        <v>0</v>
      </c>
      <c r="BL90" s="20" t="s">
        <v>381</v>
      </c>
      <c r="BM90" s="166" t="s">
        <v>388</v>
      </c>
    </row>
    <row r="91" spans="1:47" s="2" customFormat="1" ht="12">
      <c r="A91" s="330"/>
      <c r="B91" s="30"/>
      <c r="C91" s="333"/>
      <c r="D91" s="168" t="s">
        <v>129</v>
      </c>
      <c r="E91" s="333"/>
      <c r="F91" s="169" t="s">
        <v>603</v>
      </c>
      <c r="G91" s="333"/>
      <c r="H91" s="333"/>
      <c r="I91" s="333"/>
      <c r="J91" s="333"/>
      <c r="K91" s="333"/>
      <c r="L91" s="32"/>
      <c r="M91" s="232"/>
      <c r="N91" s="233"/>
      <c r="O91" s="234"/>
      <c r="P91" s="234"/>
      <c r="Q91" s="234"/>
      <c r="R91" s="234"/>
      <c r="S91" s="234"/>
      <c r="T91" s="235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T91" s="20" t="s">
        <v>129</v>
      </c>
      <c r="AU91" s="20" t="s">
        <v>80</v>
      </c>
    </row>
    <row r="92" spans="1:31" s="2" customFormat="1" ht="6.95" customHeight="1">
      <c r="A92" s="330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2"/>
      <c r="M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</row>
  </sheetData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218"/>
  <sheetViews>
    <sheetView showGridLines="0" zoomScale="110" zoomScaleNormal="110" workbookViewId="0" topLeftCell="A7">
      <selection activeCell="G41" sqref="G41:J41"/>
    </sheetView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8" customFormat="1" ht="45" customHeight="1">
      <c r="B3" s="240"/>
      <c r="C3" s="404" t="s">
        <v>389</v>
      </c>
      <c r="D3" s="404"/>
      <c r="E3" s="404"/>
      <c r="F3" s="404"/>
      <c r="G3" s="404"/>
      <c r="H3" s="404"/>
      <c r="I3" s="404"/>
      <c r="J3" s="404"/>
      <c r="K3" s="241"/>
    </row>
    <row r="4" spans="2:11" s="1" customFormat="1" ht="25.5" customHeight="1">
      <c r="B4" s="242"/>
      <c r="C4" s="405" t="s">
        <v>390</v>
      </c>
      <c r="D4" s="405"/>
      <c r="E4" s="405"/>
      <c r="F4" s="405"/>
      <c r="G4" s="405"/>
      <c r="H4" s="405"/>
      <c r="I4" s="405"/>
      <c r="J4" s="405"/>
      <c r="K4" s="243"/>
    </row>
    <row r="5" spans="2:11" s="1" customFormat="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s="1" customFormat="1" ht="15" customHeight="1">
      <c r="B6" s="242"/>
      <c r="C6" s="403" t="s">
        <v>391</v>
      </c>
      <c r="D6" s="403"/>
      <c r="E6" s="403"/>
      <c r="F6" s="403"/>
      <c r="G6" s="403"/>
      <c r="H6" s="403"/>
      <c r="I6" s="403"/>
      <c r="J6" s="403"/>
      <c r="K6" s="243"/>
    </row>
    <row r="7" spans="2:11" s="1" customFormat="1" ht="15" customHeight="1">
      <c r="B7" s="246"/>
      <c r="C7" s="403" t="s">
        <v>392</v>
      </c>
      <c r="D7" s="403"/>
      <c r="E7" s="403"/>
      <c r="F7" s="403"/>
      <c r="G7" s="403"/>
      <c r="H7" s="403"/>
      <c r="I7" s="403"/>
      <c r="J7" s="403"/>
      <c r="K7" s="243"/>
    </row>
    <row r="8" spans="2:11" s="1" customFormat="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s="1" customFormat="1" ht="15" customHeight="1">
      <c r="B9" s="246"/>
      <c r="C9" s="403" t="s">
        <v>393</v>
      </c>
      <c r="D9" s="403"/>
      <c r="E9" s="403"/>
      <c r="F9" s="403"/>
      <c r="G9" s="403"/>
      <c r="H9" s="403"/>
      <c r="I9" s="403"/>
      <c r="J9" s="403"/>
      <c r="K9" s="243"/>
    </row>
    <row r="10" spans="2:11" s="1" customFormat="1" ht="15" customHeight="1">
      <c r="B10" s="246"/>
      <c r="C10" s="245"/>
      <c r="D10" s="403" t="s">
        <v>394</v>
      </c>
      <c r="E10" s="403"/>
      <c r="F10" s="403"/>
      <c r="G10" s="403"/>
      <c r="H10" s="403"/>
      <c r="I10" s="403"/>
      <c r="J10" s="403"/>
      <c r="K10" s="243"/>
    </row>
    <row r="11" spans="2:11" s="1" customFormat="1" ht="15" customHeight="1">
      <c r="B11" s="246"/>
      <c r="C11" s="247"/>
      <c r="D11" s="403" t="s">
        <v>395</v>
      </c>
      <c r="E11" s="403"/>
      <c r="F11" s="403"/>
      <c r="G11" s="403"/>
      <c r="H11" s="403"/>
      <c r="I11" s="403"/>
      <c r="J11" s="403"/>
      <c r="K11" s="243"/>
    </row>
    <row r="12" spans="2:11" s="1" customFormat="1" ht="15" customHeight="1">
      <c r="B12" s="246"/>
      <c r="C12" s="247"/>
      <c r="D12" s="245"/>
      <c r="E12" s="245"/>
      <c r="F12" s="245"/>
      <c r="G12" s="245"/>
      <c r="H12" s="245"/>
      <c r="I12" s="245"/>
      <c r="J12" s="245"/>
      <c r="K12" s="243"/>
    </row>
    <row r="13" spans="2:11" s="1" customFormat="1" ht="15" customHeight="1">
      <c r="B13" s="246"/>
      <c r="C13" s="247"/>
      <c r="D13" s="248" t="s">
        <v>396</v>
      </c>
      <c r="E13" s="245"/>
      <c r="F13" s="245"/>
      <c r="G13" s="245"/>
      <c r="H13" s="245"/>
      <c r="I13" s="245"/>
      <c r="J13" s="245"/>
      <c r="K13" s="243"/>
    </row>
    <row r="14" spans="2:11" s="1" customFormat="1" ht="12.75" customHeight="1">
      <c r="B14" s="246"/>
      <c r="C14" s="247"/>
      <c r="D14" s="247"/>
      <c r="E14" s="247"/>
      <c r="F14" s="247"/>
      <c r="G14" s="247"/>
      <c r="H14" s="247"/>
      <c r="I14" s="247"/>
      <c r="J14" s="247"/>
      <c r="K14" s="243"/>
    </row>
    <row r="15" spans="2:11" s="1" customFormat="1" ht="15" customHeight="1">
      <c r="B15" s="246"/>
      <c r="C15" s="247"/>
      <c r="D15" s="403" t="s">
        <v>397</v>
      </c>
      <c r="E15" s="403"/>
      <c r="F15" s="403"/>
      <c r="G15" s="403"/>
      <c r="H15" s="403"/>
      <c r="I15" s="403"/>
      <c r="J15" s="403"/>
      <c r="K15" s="243"/>
    </row>
    <row r="16" spans="2:11" s="1" customFormat="1" ht="15" customHeight="1">
      <c r="B16" s="246"/>
      <c r="C16" s="247"/>
      <c r="D16" s="403" t="s">
        <v>398</v>
      </c>
      <c r="E16" s="403"/>
      <c r="F16" s="403"/>
      <c r="G16" s="403"/>
      <c r="H16" s="403"/>
      <c r="I16" s="403"/>
      <c r="J16" s="403"/>
      <c r="K16" s="243"/>
    </row>
    <row r="17" spans="2:11" s="1" customFormat="1" ht="15" customHeight="1">
      <c r="B17" s="246"/>
      <c r="C17" s="247"/>
      <c r="D17" s="403" t="s">
        <v>399</v>
      </c>
      <c r="E17" s="403"/>
      <c r="F17" s="403"/>
      <c r="G17" s="403"/>
      <c r="H17" s="403"/>
      <c r="I17" s="403"/>
      <c r="J17" s="403"/>
      <c r="K17" s="243"/>
    </row>
    <row r="18" spans="2:11" s="1" customFormat="1" ht="15" customHeight="1">
      <c r="B18" s="246"/>
      <c r="C18" s="247"/>
      <c r="D18" s="247"/>
      <c r="E18" s="249" t="s">
        <v>77</v>
      </c>
      <c r="F18" s="403" t="s">
        <v>400</v>
      </c>
      <c r="G18" s="403"/>
      <c r="H18" s="403"/>
      <c r="I18" s="403"/>
      <c r="J18" s="403"/>
      <c r="K18" s="243"/>
    </row>
    <row r="19" spans="2:11" s="1" customFormat="1" ht="15" customHeight="1">
      <c r="B19" s="246"/>
      <c r="C19" s="247"/>
      <c r="D19" s="247"/>
      <c r="E19" s="249" t="s">
        <v>401</v>
      </c>
      <c r="F19" s="403" t="s">
        <v>402</v>
      </c>
      <c r="G19" s="403"/>
      <c r="H19" s="403"/>
      <c r="I19" s="403"/>
      <c r="J19" s="403"/>
      <c r="K19" s="243"/>
    </row>
    <row r="20" spans="2:11" s="1" customFormat="1" ht="15" customHeight="1">
      <c r="B20" s="246"/>
      <c r="C20" s="247"/>
      <c r="D20" s="247"/>
      <c r="E20" s="249" t="s">
        <v>403</v>
      </c>
      <c r="F20" s="403" t="s">
        <v>404</v>
      </c>
      <c r="G20" s="403"/>
      <c r="H20" s="403"/>
      <c r="I20" s="403"/>
      <c r="J20" s="403"/>
      <c r="K20" s="243"/>
    </row>
    <row r="21" spans="2:11" s="1" customFormat="1" ht="15" customHeight="1">
      <c r="B21" s="246"/>
      <c r="C21" s="247"/>
      <c r="D21" s="247"/>
      <c r="E21" s="249" t="s">
        <v>81</v>
      </c>
      <c r="F21" s="403" t="s">
        <v>405</v>
      </c>
      <c r="G21" s="403"/>
      <c r="H21" s="403"/>
      <c r="I21" s="403"/>
      <c r="J21" s="403"/>
      <c r="K21" s="243"/>
    </row>
    <row r="22" spans="2:11" s="1" customFormat="1" ht="15" customHeight="1">
      <c r="B22" s="246"/>
      <c r="C22" s="247"/>
      <c r="D22" s="247"/>
      <c r="E22" s="249" t="s">
        <v>406</v>
      </c>
      <c r="F22" s="403" t="s">
        <v>407</v>
      </c>
      <c r="G22" s="403"/>
      <c r="H22" s="403"/>
      <c r="I22" s="403"/>
      <c r="J22" s="403"/>
      <c r="K22" s="243"/>
    </row>
    <row r="23" spans="2:11" s="1" customFormat="1" ht="15" customHeight="1">
      <c r="B23" s="246"/>
      <c r="C23" s="247"/>
      <c r="D23" s="247"/>
      <c r="E23" s="249" t="s">
        <v>408</v>
      </c>
      <c r="F23" s="403" t="s">
        <v>409</v>
      </c>
      <c r="G23" s="403"/>
      <c r="H23" s="403"/>
      <c r="I23" s="403"/>
      <c r="J23" s="403"/>
      <c r="K23" s="243"/>
    </row>
    <row r="24" spans="2:11" s="1" customFormat="1" ht="12.7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243"/>
    </row>
    <row r="25" spans="2:11" s="1" customFormat="1" ht="15" customHeight="1">
      <c r="B25" s="246"/>
      <c r="C25" s="403" t="s">
        <v>410</v>
      </c>
      <c r="D25" s="403"/>
      <c r="E25" s="403"/>
      <c r="F25" s="403"/>
      <c r="G25" s="403"/>
      <c r="H25" s="403"/>
      <c r="I25" s="403"/>
      <c r="J25" s="403"/>
      <c r="K25" s="243"/>
    </row>
    <row r="26" spans="2:11" s="1" customFormat="1" ht="15" customHeight="1">
      <c r="B26" s="246"/>
      <c r="C26" s="403" t="s">
        <v>411</v>
      </c>
      <c r="D26" s="403"/>
      <c r="E26" s="403"/>
      <c r="F26" s="403"/>
      <c r="G26" s="403"/>
      <c r="H26" s="403"/>
      <c r="I26" s="403"/>
      <c r="J26" s="403"/>
      <c r="K26" s="243"/>
    </row>
    <row r="27" spans="2:11" s="1" customFormat="1" ht="15" customHeight="1">
      <c r="B27" s="246"/>
      <c r="C27" s="245"/>
      <c r="D27" s="403" t="s">
        <v>412</v>
      </c>
      <c r="E27" s="403"/>
      <c r="F27" s="403"/>
      <c r="G27" s="403"/>
      <c r="H27" s="403"/>
      <c r="I27" s="403"/>
      <c r="J27" s="403"/>
      <c r="K27" s="243"/>
    </row>
    <row r="28" spans="2:11" s="1" customFormat="1" ht="15" customHeight="1">
      <c r="B28" s="246"/>
      <c r="C28" s="247"/>
      <c r="D28" s="403" t="s">
        <v>413</v>
      </c>
      <c r="E28" s="403"/>
      <c r="F28" s="403"/>
      <c r="G28" s="403"/>
      <c r="H28" s="403"/>
      <c r="I28" s="403"/>
      <c r="J28" s="403"/>
      <c r="K28" s="243"/>
    </row>
    <row r="29" spans="2:11" s="1" customFormat="1" ht="12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3"/>
    </row>
    <row r="30" spans="2:11" s="1" customFormat="1" ht="15" customHeight="1">
      <c r="B30" s="246"/>
      <c r="C30" s="247"/>
      <c r="D30" s="403" t="s">
        <v>414</v>
      </c>
      <c r="E30" s="403"/>
      <c r="F30" s="403"/>
      <c r="G30" s="403"/>
      <c r="H30" s="403"/>
      <c r="I30" s="403"/>
      <c r="J30" s="403"/>
      <c r="K30" s="243"/>
    </row>
    <row r="31" spans="2:11" s="1" customFormat="1" ht="15" customHeight="1">
      <c r="B31" s="246"/>
      <c r="C31" s="247"/>
      <c r="D31" s="403" t="s">
        <v>415</v>
      </c>
      <c r="E31" s="403"/>
      <c r="F31" s="403"/>
      <c r="G31" s="403"/>
      <c r="H31" s="403"/>
      <c r="I31" s="403"/>
      <c r="J31" s="403"/>
      <c r="K31" s="243"/>
    </row>
    <row r="32" spans="2:11" s="1" customFormat="1" ht="12.7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3"/>
    </row>
    <row r="33" spans="2:11" s="1" customFormat="1" ht="15" customHeight="1">
      <c r="B33" s="246"/>
      <c r="C33" s="247"/>
      <c r="D33" s="403" t="s">
        <v>416</v>
      </c>
      <c r="E33" s="403"/>
      <c r="F33" s="403"/>
      <c r="G33" s="403"/>
      <c r="H33" s="403"/>
      <c r="I33" s="403"/>
      <c r="J33" s="403"/>
      <c r="K33" s="243"/>
    </row>
    <row r="34" spans="2:11" s="1" customFormat="1" ht="15" customHeight="1">
      <c r="B34" s="246"/>
      <c r="C34" s="247"/>
      <c r="D34" s="403" t="s">
        <v>417</v>
      </c>
      <c r="E34" s="403"/>
      <c r="F34" s="403"/>
      <c r="G34" s="403"/>
      <c r="H34" s="403"/>
      <c r="I34" s="403"/>
      <c r="J34" s="403"/>
      <c r="K34" s="243"/>
    </row>
    <row r="35" spans="2:11" s="1" customFormat="1" ht="15" customHeight="1">
      <c r="B35" s="246"/>
      <c r="C35" s="247"/>
      <c r="D35" s="403" t="s">
        <v>418</v>
      </c>
      <c r="E35" s="403"/>
      <c r="F35" s="403"/>
      <c r="G35" s="403"/>
      <c r="H35" s="403"/>
      <c r="I35" s="403"/>
      <c r="J35" s="403"/>
      <c r="K35" s="243"/>
    </row>
    <row r="36" spans="2:11" s="1" customFormat="1" ht="15" customHeight="1">
      <c r="B36" s="246"/>
      <c r="C36" s="247"/>
      <c r="D36" s="245"/>
      <c r="E36" s="248" t="s">
        <v>106</v>
      </c>
      <c r="F36" s="245"/>
      <c r="G36" s="403" t="s">
        <v>419</v>
      </c>
      <c r="H36" s="403"/>
      <c r="I36" s="403"/>
      <c r="J36" s="403"/>
      <c r="K36" s="243"/>
    </row>
    <row r="37" spans="2:11" s="1" customFormat="1" ht="30.75" customHeight="1">
      <c r="B37" s="246"/>
      <c r="C37" s="247"/>
      <c r="D37" s="245"/>
      <c r="E37" s="248" t="s">
        <v>420</v>
      </c>
      <c r="F37" s="245"/>
      <c r="G37" s="403" t="s">
        <v>421</v>
      </c>
      <c r="H37" s="403"/>
      <c r="I37" s="403"/>
      <c r="J37" s="403"/>
      <c r="K37" s="243"/>
    </row>
    <row r="38" spans="2:11" s="1" customFormat="1" ht="15" customHeight="1">
      <c r="B38" s="246"/>
      <c r="C38" s="247"/>
      <c r="D38" s="245"/>
      <c r="E38" s="248" t="s">
        <v>51</v>
      </c>
      <c r="F38" s="245"/>
      <c r="G38" s="403" t="s">
        <v>422</v>
      </c>
      <c r="H38" s="403"/>
      <c r="I38" s="403"/>
      <c r="J38" s="403"/>
      <c r="K38" s="243"/>
    </row>
    <row r="39" spans="2:11" s="1" customFormat="1" ht="15" customHeight="1">
      <c r="B39" s="246"/>
      <c r="C39" s="247"/>
      <c r="D39" s="245"/>
      <c r="E39" s="248" t="s">
        <v>52</v>
      </c>
      <c r="F39" s="245"/>
      <c r="G39" s="403" t="s">
        <v>423</v>
      </c>
      <c r="H39" s="403"/>
      <c r="I39" s="403"/>
      <c r="J39" s="403"/>
      <c r="K39" s="243"/>
    </row>
    <row r="40" spans="2:11" s="1" customFormat="1" ht="15" customHeight="1">
      <c r="B40" s="246"/>
      <c r="C40" s="247"/>
      <c r="D40" s="245"/>
      <c r="E40" s="248" t="s">
        <v>107</v>
      </c>
      <c r="F40" s="245"/>
      <c r="G40" s="403" t="s">
        <v>424</v>
      </c>
      <c r="H40" s="403"/>
      <c r="I40" s="403"/>
      <c r="J40" s="403"/>
      <c r="K40" s="243"/>
    </row>
    <row r="41" spans="2:11" s="1" customFormat="1" ht="15" customHeight="1">
      <c r="B41" s="246"/>
      <c r="C41" s="247"/>
      <c r="D41" s="245"/>
      <c r="E41" s="248" t="s">
        <v>108</v>
      </c>
      <c r="F41" s="245"/>
      <c r="G41" s="403" t="s">
        <v>425</v>
      </c>
      <c r="H41" s="403"/>
      <c r="I41" s="403"/>
      <c r="J41" s="403"/>
      <c r="K41" s="243"/>
    </row>
    <row r="42" spans="2:11" s="1" customFormat="1" ht="15" customHeight="1">
      <c r="B42" s="246"/>
      <c r="C42" s="247"/>
      <c r="D42" s="245"/>
      <c r="E42" s="248" t="s">
        <v>426</v>
      </c>
      <c r="F42" s="245"/>
      <c r="G42" s="403" t="s">
        <v>427</v>
      </c>
      <c r="H42" s="403"/>
      <c r="I42" s="403"/>
      <c r="J42" s="403"/>
      <c r="K42" s="243"/>
    </row>
    <row r="43" spans="2:11" s="1" customFormat="1" ht="15" customHeight="1">
      <c r="B43" s="246"/>
      <c r="C43" s="247"/>
      <c r="D43" s="245"/>
      <c r="E43" s="248"/>
      <c r="F43" s="245"/>
      <c r="G43" s="403" t="s">
        <v>428</v>
      </c>
      <c r="H43" s="403"/>
      <c r="I43" s="403"/>
      <c r="J43" s="403"/>
      <c r="K43" s="243"/>
    </row>
    <row r="44" spans="2:11" s="1" customFormat="1" ht="15" customHeight="1">
      <c r="B44" s="246"/>
      <c r="C44" s="247"/>
      <c r="D44" s="245"/>
      <c r="E44" s="248" t="s">
        <v>429</v>
      </c>
      <c r="F44" s="245"/>
      <c r="G44" s="403" t="s">
        <v>430</v>
      </c>
      <c r="H44" s="403"/>
      <c r="I44" s="403"/>
      <c r="J44" s="403"/>
      <c r="K44" s="243"/>
    </row>
    <row r="45" spans="2:11" s="1" customFormat="1" ht="15" customHeight="1">
      <c r="B45" s="246"/>
      <c r="C45" s="247"/>
      <c r="D45" s="245"/>
      <c r="E45" s="248" t="s">
        <v>110</v>
      </c>
      <c r="F45" s="245"/>
      <c r="G45" s="403" t="s">
        <v>431</v>
      </c>
      <c r="H45" s="403"/>
      <c r="I45" s="403"/>
      <c r="J45" s="403"/>
      <c r="K45" s="243"/>
    </row>
    <row r="46" spans="2:11" s="1" customFormat="1" ht="12.75" customHeight="1">
      <c r="B46" s="246"/>
      <c r="C46" s="247"/>
      <c r="D46" s="245"/>
      <c r="E46" s="245"/>
      <c r="F46" s="245"/>
      <c r="G46" s="245"/>
      <c r="H46" s="245"/>
      <c r="I46" s="245"/>
      <c r="J46" s="245"/>
      <c r="K46" s="243"/>
    </row>
    <row r="47" spans="2:11" s="1" customFormat="1" ht="15" customHeight="1">
      <c r="B47" s="246"/>
      <c r="C47" s="247"/>
      <c r="D47" s="403" t="s">
        <v>432</v>
      </c>
      <c r="E47" s="403"/>
      <c r="F47" s="403"/>
      <c r="G47" s="403"/>
      <c r="H47" s="403"/>
      <c r="I47" s="403"/>
      <c r="J47" s="403"/>
      <c r="K47" s="243"/>
    </row>
    <row r="48" spans="2:11" s="1" customFormat="1" ht="15" customHeight="1">
      <c r="B48" s="246"/>
      <c r="C48" s="247"/>
      <c r="D48" s="247"/>
      <c r="E48" s="403" t="s">
        <v>433</v>
      </c>
      <c r="F48" s="403"/>
      <c r="G48" s="403"/>
      <c r="H48" s="403"/>
      <c r="I48" s="403"/>
      <c r="J48" s="403"/>
      <c r="K48" s="243"/>
    </row>
    <row r="49" spans="2:11" s="1" customFormat="1" ht="15" customHeight="1">
      <c r="B49" s="246"/>
      <c r="C49" s="247"/>
      <c r="D49" s="247"/>
      <c r="E49" s="403" t="s">
        <v>434</v>
      </c>
      <c r="F49" s="403"/>
      <c r="G49" s="403"/>
      <c r="H49" s="403"/>
      <c r="I49" s="403"/>
      <c r="J49" s="403"/>
      <c r="K49" s="243"/>
    </row>
    <row r="50" spans="2:11" s="1" customFormat="1" ht="15" customHeight="1">
      <c r="B50" s="246"/>
      <c r="C50" s="247"/>
      <c r="D50" s="247"/>
      <c r="E50" s="403" t="s">
        <v>435</v>
      </c>
      <c r="F50" s="403"/>
      <c r="G50" s="403"/>
      <c r="H50" s="403"/>
      <c r="I50" s="403"/>
      <c r="J50" s="403"/>
      <c r="K50" s="243"/>
    </row>
    <row r="51" spans="2:11" s="1" customFormat="1" ht="15" customHeight="1">
      <c r="B51" s="246"/>
      <c r="C51" s="247"/>
      <c r="D51" s="403" t="s">
        <v>436</v>
      </c>
      <c r="E51" s="403"/>
      <c r="F51" s="403"/>
      <c r="G51" s="403"/>
      <c r="H51" s="403"/>
      <c r="I51" s="403"/>
      <c r="J51" s="403"/>
      <c r="K51" s="243"/>
    </row>
    <row r="52" spans="2:11" s="1" customFormat="1" ht="25.5" customHeight="1">
      <c r="B52" s="242"/>
      <c r="C52" s="405" t="s">
        <v>437</v>
      </c>
      <c r="D52" s="405"/>
      <c r="E52" s="405"/>
      <c r="F52" s="405"/>
      <c r="G52" s="405"/>
      <c r="H52" s="405"/>
      <c r="I52" s="405"/>
      <c r="J52" s="405"/>
      <c r="K52" s="243"/>
    </row>
    <row r="53" spans="2:11" s="1" customFormat="1" ht="5.25" customHeight="1">
      <c r="B53" s="242"/>
      <c r="C53" s="244"/>
      <c r="D53" s="244"/>
      <c r="E53" s="244"/>
      <c r="F53" s="244"/>
      <c r="G53" s="244"/>
      <c r="H53" s="244"/>
      <c r="I53" s="244"/>
      <c r="J53" s="244"/>
      <c r="K53" s="243"/>
    </row>
    <row r="54" spans="2:11" s="1" customFormat="1" ht="15" customHeight="1">
      <c r="B54" s="242"/>
      <c r="C54" s="403" t="s">
        <v>438</v>
      </c>
      <c r="D54" s="403"/>
      <c r="E54" s="403"/>
      <c r="F54" s="403"/>
      <c r="G54" s="403"/>
      <c r="H54" s="403"/>
      <c r="I54" s="403"/>
      <c r="J54" s="403"/>
      <c r="K54" s="243"/>
    </row>
    <row r="55" spans="2:11" s="1" customFormat="1" ht="15" customHeight="1">
      <c r="B55" s="242"/>
      <c r="C55" s="403" t="s">
        <v>439</v>
      </c>
      <c r="D55" s="403"/>
      <c r="E55" s="403"/>
      <c r="F55" s="403"/>
      <c r="G55" s="403"/>
      <c r="H55" s="403"/>
      <c r="I55" s="403"/>
      <c r="J55" s="403"/>
      <c r="K55" s="243"/>
    </row>
    <row r="56" spans="2:11" s="1" customFormat="1" ht="12.75" customHeight="1">
      <c r="B56" s="242"/>
      <c r="C56" s="245"/>
      <c r="D56" s="245"/>
      <c r="E56" s="245"/>
      <c r="F56" s="245"/>
      <c r="G56" s="245"/>
      <c r="H56" s="245"/>
      <c r="I56" s="245"/>
      <c r="J56" s="245"/>
      <c r="K56" s="243"/>
    </row>
    <row r="57" spans="2:11" s="1" customFormat="1" ht="15" customHeight="1">
      <c r="B57" s="242"/>
      <c r="C57" s="403" t="s">
        <v>440</v>
      </c>
      <c r="D57" s="403"/>
      <c r="E57" s="403"/>
      <c r="F57" s="403"/>
      <c r="G57" s="403"/>
      <c r="H57" s="403"/>
      <c r="I57" s="403"/>
      <c r="J57" s="403"/>
      <c r="K57" s="243"/>
    </row>
    <row r="58" spans="2:11" s="1" customFormat="1" ht="15" customHeight="1">
      <c r="B58" s="242"/>
      <c r="C58" s="247"/>
      <c r="D58" s="403" t="s">
        <v>441</v>
      </c>
      <c r="E58" s="403"/>
      <c r="F58" s="403"/>
      <c r="G58" s="403"/>
      <c r="H58" s="403"/>
      <c r="I58" s="403"/>
      <c r="J58" s="403"/>
      <c r="K58" s="243"/>
    </row>
    <row r="59" spans="2:11" s="1" customFormat="1" ht="15" customHeight="1">
      <c r="B59" s="242"/>
      <c r="C59" s="247"/>
      <c r="D59" s="403" t="s">
        <v>442</v>
      </c>
      <c r="E59" s="403"/>
      <c r="F59" s="403"/>
      <c r="G59" s="403"/>
      <c r="H59" s="403"/>
      <c r="I59" s="403"/>
      <c r="J59" s="403"/>
      <c r="K59" s="243"/>
    </row>
    <row r="60" spans="2:11" s="1" customFormat="1" ht="15" customHeight="1">
      <c r="B60" s="242"/>
      <c r="C60" s="247"/>
      <c r="D60" s="403" t="s">
        <v>443</v>
      </c>
      <c r="E60" s="403"/>
      <c r="F60" s="403"/>
      <c r="G60" s="403"/>
      <c r="H60" s="403"/>
      <c r="I60" s="403"/>
      <c r="J60" s="403"/>
      <c r="K60" s="243"/>
    </row>
    <row r="61" spans="2:11" s="1" customFormat="1" ht="15" customHeight="1">
      <c r="B61" s="242"/>
      <c r="C61" s="247"/>
      <c r="D61" s="403" t="s">
        <v>444</v>
      </c>
      <c r="E61" s="403"/>
      <c r="F61" s="403"/>
      <c r="G61" s="403"/>
      <c r="H61" s="403"/>
      <c r="I61" s="403"/>
      <c r="J61" s="403"/>
      <c r="K61" s="243"/>
    </row>
    <row r="62" spans="2:11" s="1" customFormat="1" ht="15" customHeight="1">
      <c r="B62" s="242"/>
      <c r="C62" s="247"/>
      <c r="D62" s="407" t="s">
        <v>445</v>
      </c>
      <c r="E62" s="407"/>
      <c r="F62" s="407"/>
      <c r="G62" s="407"/>
      <c r="H62" s="407"/>
      <c r="I62" s="407"/>
      <c r="J62" s="407"/>
      <c r="K62" s="243"/>
    </row>
    <row r="63" spans="2:11" s="1" customFormat="1" ht="15" customHeight="1">
      <c r="B63" s="242"/>
      <c r="C63" s="247"/>
      <c r="D63" s="403" t="s">
        <v>446</v>
      </c>
      <c r="E63" s="403"/>
      <c r="F63" s="403"/>
      <c r="G63" s="403"/>
      <c r="H63" s="403"/>
      <c r="I63" s="403"/>
      <c r="J63" s="403"/>
      <c r="K63" s="243"/>
    </row>
    <row r="64" spans="2:11" s="1" customFormat="1" ht="12.75" customHeight="1">
      <c r="B64" s="242"/>
      <c r="C64" s="247"/>
      <c r="D64" s="247"/>
      <c r="E64" s="250"/>
      <c r="F64" s="247"/>
      <c r="G64" s="247"/>
      <c r="H64" s="247"/>
      <c r="I64" s="247"/>
      <c r="J64" s="247"/>
      <c r="K64" s="243"/>
    </row>
    <row r="65" spans="2:11" s="1" customFormat="1" ht="15" customHeight="1">
      <c r="B65" s="242"/>
      <c r="C65" s="247"/>
      <c r="D65" s="403" t="s">
        <v>447</v>
      </c>
      <c r="E65" s="403"/>
      <c r="F65" s="403"/>
      <c r="G65" s="403"/>
      <c r="H65" s="403"/>
      <c r="I65" s="403"/>
      <c r="J65" s="403"/>
      <c r="K65" s="243"/>
    </row>
    <row r="66" spans="2:11" s="1" customFormat="1" ht="15" customHeight="1">
      <c r="B66" s="242"/>
      <c r="C66" s="247"/>
      <c r="D66" s="407" t="s">
        <v>448</v>
      </c>
      <c r="E66" s="407"/>
      <c r="F66" s="407"/>
      <c r="G66" s="407"/>
      <c r="H66" s="407"/>
      <c r="I66" s="407"/>
      <c r="J66" s="407"/>
      <c r="K66" s="243"/>
    </row>
    <row r="67" spans="2:11" s="1" customFormat="1" ht="15" customHeight="1">
      <c r="B67" s="242"/>
      <c r="C67" s="247"/>
      <c r="D67" s="403" t="s">
        <v>449</v>
      </c>
      <c r="E67" s="403"/>
      <c r="F67" s="403"/>
      <c r="G67" s="403"/>
      <c r="H67" s="403"/>
      <c r="I67" s="403"/>
      <c r="J67" s="403"/>
      <c r="K67" s="243"/>
    </row>
    <row r="68" spans="2:11" s="1" customFormat="1" ht="15" customHeight="1">
      <c r="B68" s="242"/>
      <c r="C68" s="247"/>
      <c r="D68" s="403" t="s">
        <v>450</v>
      </c>
      <c r="E68" s="403"/>
      <c r="F68" s="403"/>
      <c r="G68" s="403"/>
      <c r="H68" s="403"/>
      <c r="I68" s="403"/>
      <c r="J68" s="403"/>
      <c r="K68" s="243"/>
    </row>
    <row r="69" spans="2:11" s="1" customFormat="1" ht="15" customHeight="1">
      <c r="B69" s="242"/>
      <c r="C69" s="247"/>
      <c r="D69" s="403" t="s">
        <v>451</v>
      </c>
      <c r="E69" s="403"/>
      <c r="F69" s="403"/>
      <c r="G69" s="403"/>
      <c r="H69" s="403"/>
      <c r="I69" s="403"/>
      <c r="J69" s="403"/>
      <c r="K69" s="243"/>
    </row>
    <row r="70" spans="2:11" s="1" customFormat="1" ht="15" customHeight="1">
      <c r="B70" s="242"/>
      <c r="C70" s="247"/>
      <c r="D70" s="403" t="s">
        <v>452</v>
      </c>
      <c r="E70" s="403"/>
      <c r="F70" s="403"/>
      <c r="G70" s="403"/>
      <c r="H70" s="403"/>
      <c r="I70" s="403"/>
      <c r="J70" s="403"/>
      <c r="K70" s="243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406" t="s">
        <v>453</v>
      </c>
      <c r="D75" s="406"/>
      <c r="E75" s="406"/>
      <c r="F75" s="406"/>
      <c r="G75" s="406"/>
      <c r="H75" s="406"/>
      <c r="I75" s="406"/>
      <c r="J75" s="406"/>
      <c r="K75" s="260"/>
    </row>
    <row r="76" spans="2:11" s="1" customFormat="1" ht="17.25" customHeight="1">
      <c r="B76" s="259"/>
      <c r="C76" s="261" t="s">
        <v>454</v>
      </c>
      <c r="D76" s="261"/>
      <c r="E76" s="261"/>
      <c r="F76" s="261" t="s">
        <v>455</v>
      </c>
      <c r="G76" s="262"/>
      <c r="H76" s="261" t="s">
        <v>52</v>
      </c>
      <c r="I76" s="261" t="s">
        <v>55</v>
      </c>
      <c r="J76" s="261" t="s">
        <v>456</v>
      </c>
      <c r="K76" s="260"/>
    </row>
    <row r="77" spans="2:11" s="1" customFormat="1" ht="17.25" customHeight="1">
      <c r="B77" s="259"/>
      <c r="C77" s="263" t="s">
        <v>457</v>
      </c>
      <c r="D77" s="263"/>
      <c r="E77" s="263"/>
      <c r="F77" s="264" t="s">
        <v>458</v>
      </c>
      <c r="G77" s="265"/>
      <c r="H77" s="263"/>
      <c r="I77" s="263"/>
      <c r="J77" s="263" t="s">
        <v>459</v>
      </c>
      <c r="K77" s="260"/>
    </row>
    <row r="78" spans="2:11" s="1" customFormat="1" ht="5.25" customHeight="1">
      <c r="B78" s="259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9"/>
      <c r="C79" s="248" t="s">
        <v>51</v>
      </c>
      <c r="D79" s="268"/>
      <c r="E79" s="268"/>
      <c r="F79" s="269" t="s">
        <v>460</v>
      </c>
      <c r="G79" s="270"/>
      <c r="H79" s="248" t="s">
        <v>461</v>
      </c>
      <c r="I79" s="248" t="s">
        <v>462</v>
      </c>
      <c r="J79" s="248">
        <v>20</v>
      </c>
      <c r="K79" s="260"/>
    </row>
    <row r="80" spans="2:11" s="1" customFormat="1" ht="15" customHeight="1">
      <c r="B80" s="259"/>
      <c r="C80" s="248" t="s">
        <v>463</v>
      </c>
      <c r="D80" s="248"/>
      <c r="E80" s="248"/>
      <c r="F80" s="269" t="s">
        <v>460</v>
      </c>
      <c r="G80" s="270"/>
      <c r="H80" s="248" t="s">
        <v>464</v>
      </c>
      <c r="I80" s="248" t="s">
        <v>462</v>
      </c>
      <c r="J80" s="248">
        <v>120</v>
      </c>
      <c r="K80" s="260"/>
    </row>
    <row r="81" spans="2:11" s="1" customFormat="1" ht="15" customHeight="1">
      <c r="B81" s="271"/>
      <c r="C81" s="248" t="s">
        <v>465</v>
      </c>
      <c r="D81" s="248"/>
      <c r="E81" s="248"/>
      <c r="F81" s="269" t="s">
        <v>466</v>
      </c>
      <c r="G81" s="270"/>
      <c r="H81" s="248" t="s">
        <v>467</v>
      </c>
      <c r="I81" s="248" t="s">
        <v>462</v>
      </c>
      <c r="J81" s="248">
        <v>50</v>
      </c>
      <c r="K81" s="260"/>
    </row>
    <row r="82" spans="2:11" s="1" customFormat="1" ht="15" customHeight="1">
      <c r="B82" s="271"/>
      <c r="C82" s="248" t="s">
        <v>468</v>
      </c>
      <c r="D82" s="248"/>
      <c r="E82" s="248"/>
      <c r="F82" s="269" t="s">
        <v>460</v>
      </c>
      <c r="G82" s="270"/>
      <c r="H82" s="248" t="s">
        <v>469</v>
      </c>
      <c r="I82" s="248" t="s">
        <v>470</v>
      </c>
      <c r="J82" s="248"/>
      <c r="K82" s="260"/>
    </row>
    <row r="83" spans="2:11" s="1" customFormat="1" ht="15" customHeight="1">
      <c r="B83" s="271"/>
      <c r="C83" s="272" t="s">
        <v>471</v>
      </c>
      <c r="D83" s="272"/>
      <c r="E83" s="272"/>
      <c r="F83" s="273" t="s">
        <v>466</v>
      </c>
      <c r="G83" s="272"/>
      <c r="H83" s="272" t="s">
        <v>472</v>
      </c>
      <c r="I83" s="272" t="s">
        <v>462</v>
      </c>
      <c r="J83" s="272">
        <v>15</v>
      </c>
      <c r="K83" s="260"/>
    </row>
    <row r="84" spans="2:11" s="1" customFormat="1" ht="15" customHeight="1">
      <c r="B84" s="271"/>
      <c r="C84" s="272" t="s">
        <v>473</v>
      </c>
      <c r="D84" s="272"/>
      <c r="E84" s="272"/>
      <c r="F84" s="273" t="s">
        <v>466</v>
      </c>
      <c r="G84" s="272"/>
      <c r="H84" s="272" t="s">
        <v>474</v>
      </c>
      <c r="I84" s="272" t="s">
        <v>462</v>
      </c>
      <c r="J84" s="272">
        <v>15</v>
      </c>
      <c r="K84" s="260"/>
    </row>
    <row r="85" spans="2:11" s="1" customFormat="1" ht="15" customHeight="1">
      <c r="B85" s="271"/>
      <c r="C85" s="272" t="s">
        <v>475</v>
      </c>
      <c r="D85" s="272"/>
      <c r="E85" s="272"/>
      <c r="F85" s="273" t="s">
        <v>466</v>
      </c>
      <c r="G85" s="272"/>
      <c r="H85" s="272" t="s">
        <v>476</v>
      </c>
      <c r="I85" s="272" t="s">
        <v>462</v>
      </c>
      <c r="J85" s="272">
        <v>20</v>
      </c>
      <c r="K85" s="260"/>
    </row>
    <row r="86" spans="2:11" s="1" customFormat="1" ht="15" customHeight="1">
      <c r="B86" s="271"/>
      <c r="C86" s="272" t="s">
        <v>477</v>
      </c>
      <c r="D86" s="272"/>
      <c r="E86" s="272"/>
      <c r="F86" s="273" t="s">
        <v>466</v>
      </c>
      <c r="G86" s="272"/>
      <c r="H86" s="272" t="s">
        <v>478</v>
      </c>
      <c r="I86" s="272" t="s">
        <v>462</v>
      </c>
      <c r="J86" s="272">
        <v>20</v>
      </c>
      <c r="K86" s="260"/>
    </row>
    <row r="87" spans="2:11" s="1" customFormat="1" ht="15" customHeight="1">
      <c r="B87" s="271"/>
      <c r="C87" s="248" t="s">
        <v>479</v>
      </c>
      <c r="D87" s="248"/>
      <c r="E87" s="248"/>
      <c r="F87" s="269" t="s">
        <v>466</v>
      </c>
      <c r="G87" s="270"/>
      <c r="H87" s="248" t="s">
        <v>480</v>
      </c>
      <c r="I87" s="248" t="s">
        <v>462</v>
      </c>
      <c r="J87" s="248">
        <v>50</v>
      </c>
      <c r="K87" s="260"/>
    </row>
    <row r="88" spans="2:11" s="1" customFormat="1" ht="15" customHeight="1">
      <c r="B88" s="271"/>
      <c r="C88" s="248" t="s">
        <v>481</v>
      </c>
      <c r="D88" s="248"/>
      <c r="E88" s="248"/>
      <c r="F88" s="269" t="s">
        <v>466</v>
      </c>
      <c r="G88" s="270"/>
      <c r="H88" s="248" t="s">
        <v>482</v>
      </c>
      <c r="I88" s="248" t="s">
        <v>462</v>
      </c>
      <c r="J88" s="248">
        <v>20</v>
      </c>
      <c r="K88" s="260"/>
    </row>
    <row r="89" spans="2:11" s="1" customFormat="1" ht="15" customHeight="1">
      <c r="B89" s="271"/>
      <c r="C89" s="248" t="s">
        <v>483</v>
      </c>
      <c r="D89" s="248"/>
      <c r="E89" s="248"/>
      <c r="F89" s="269" t="s">
        <v>466</v>
      </c>
      <c r="G89" s="270"/>
      <c r="H89" s="248" t="s">
        <v>484</v>
      </c>
      <c r="I89" s="248" t="s">
        <v>462</v>
      </c>
      <c r="J89" s="248">
        <v>20</v>
      </c>
      <c r="K89" s="260"/>
    </row>
    <row r="90" spans="2:11" s="1" customFormat="1" ht="15" customHeight="1">
      <c r="B90" s="271"/>
      <c r="C90" s="248" t="s">
        <v>485</v>
      </c>
      <c r="D90" s="248"/>
      <c r="E90" s="248"/>
      <c r="F90" s="269" t="s">
        <v>466</v>
      </c>
      <c r="G90" s="270"/>
      <c r="H90" s="248" t="s">
        <v>486</v>
      </c>
      <c r="I90" s="248" t="s">
        <v>462</v>
      </c>
      <c r="J90" s="248">
        <v>50</v>
      </c>
      <c r="K90" s="260"/>
    </row>
    <row r="91" spans="2:11" s="1" customFormat="1" ht="15" customHeight="1">
      <c r="B91" s="271"/>
      <c r="C91" s="248" t="s">
        <v>487</v>
      </c>
      <c r="D91" s="248"/>
      <c r="E91" s="248"/>
      <c r="F91" s="269" t="s">
        <v>466</v>
      </c>
      <c r="G91" s="270"/>
      <c r="H91" s="248" t="s">
        <v>487</v>
      </c>
      <c r="I91" s="248" t="s">
        <v>462</v>
      </c>
      <c r="J91" s="248">
        <v>50</v>
      </c>
      <c r="K91" s="260"/>
    </row>
    <row r="92" spans="2:11" s="1" customFormat="1" ht="15" customHeight="1">
      <c r="B92" s="271"/>
      <c r="C92" s="248" t="s">
        <v>488</v>
      </c>
      <c r="D92" s="248"/>
      <c r="E92" s="248"/>
      <c r="F92" s="269" t="s">
        <v>466</v>
      </c>
      <c r="G92" s="270"/>
      <c r="H92" s="248" t="s">
        <v>489</v>
      </c>
      <c r="I92" s="248" t="s">
        <v>462</v>
      </c>
      <c r="J92" s="248">
        <v>255</v>
      </c>
      <c r="K92" s="260"/>
    </row>
    <row r="93" spans="2:11" s="1" customFormat="1" ht="15" customHeight="1">
      <c r="B93" s="271"/>
      <c r="C93" s="248" t="s">
        <v>490</v>
      </c>
      <c r="D93" s="248"/>
      <c r="E93" s="248"/>
      <c r="F93" s="269" t="s">
        <v>460</v>
      </c>
      <c r="G93" s="270"/>
      <c r="H93" s="248" t="s">
        <v>491</v>
      </c>
      <c r="I93" s="248" t="s">
        <v>492</v>
      </c>
      <c r="J93" s="248"/>
      <c r="K93" s="260"/>
    </row>
    <row r="94" spans="2:11" s="1" customFormat="1" ht="15" customHeight="1">
      <c r="B94" s="271"/>
      <c r="C94" s="248" t="s">
        <v>493</v>
      </c>
      <c r="D94" s="248"/>
      <c r="E94" s="248"/>
      <c r="F94" s="269" t="s">
        <v>460</v>
      </c>
      <c r="G94" s="270"/>
      <c r="H94" s="248" t="s">
        <v>494</v>
      </c>
      <c r="I94" s="248" t="s">
        <v>495</v>
      </c>
      <c r="J94" s="248"/>
      <c r="K94" s="260"/>
    </row>
    <row r="95" spans="2:11" s="1" customFormat="1" ht="15" customHeight="1">
      <c r="B95" s="271"/>
      <c r="C95" s="248" t="s">
        <v>496</v>
      </c>
      <c r="D95" s="248"/>
      <c r="E95" s="248"/>
      <c r="F95" s="269" t="s">
        <v>460</v>
      </c>
      <c r="G95" s="270"/>
      <c r="H95" s="248" t="s">
        <v>496</v>
      </c>
      <c r="I95" s="248" t="s">
        <v>495</v>
      </c>
      <c r="J95" s="248"/>
      <c r="K95" s="260"/>
    </row>
    <row r="96" spans="2:11" s="1" customFormat="1" ht="15" customHeight="1">
      <c r="B96" s="271"/>
      <c r="C96" s="248" t="s">
        <v>36</v>
      </c>
      <c r="D96" s="248"/>
      <c r="E96" s="248"/>
      <c r="F96" s="269" t="s">
        <v>460</v>
      </c>
      <c r="G96" s="270"/>
      <c r="H96" s="248" t="s">
        <v>497</v>
      </c>
      <c r="I96" s="248" t="s">
        <v>495</v>
      </c>
      <c r="J96" s="248"/>
      <c r="K96" s="260"/>
    </row>
    <row r="97" spans="2:11" s="1" customFormat="1" ht="15" customHeight="1">
      <c r="B97" s="271"/>
      <c r="C97" s="248" t="s">
        <v>46</v>
      </c>
      <c r="D97" s="248"/>
      <c r="E97" s="248"/>
      <c r="F97" s="269" t="s">
        <v>460</v>
      </c>
      <c r="G97" s="270"/>
      <c r="H97" s="248" t="s">
        <v>498</v>
      </c>
      <c r="I97" s="248" t="s">
        <v>495</v>
      </c>
      <c r="J97" s="248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406" t="s">
        <v>499</v>
      </c>
      <c r="D102" s="406"/>
      <c r="E102" s="406"/>
      <c r="F102" s="406"/>
      <c r="G102" s="406"/>
      <c r="H102" s="406"/>
      <c r="I102" s="406"/>
      <c r="J102" s="406"/>
      <c r="K102" s="260"/>
    </row>
    <row r="103" spans="2:11" s="1" customFormat="1" ht="17.25" customHeight="1">
      <c r="B103" s="259"/>
      <c r="C103" s="261" t="s">
        <v>454</v>
      </c>
      <c r="D103" s="261"/>
      <c r="E103" s="261"/>
      <c r="F103" s="261" t="s">
        <v>455</v>
      </c>
      <c r="G103" s="262"/>
      <c r="H103" s="261" t="s">
        <v>52</v>
      </c>
      <c r="I103" s="261" t="s">
        <v>55</v>
      </c>
      <c r="J103" s="261" t="s">
        <v>456</v>
      </c>
      <c r="K103" s="260"/>
    </row>
    <row r="104" spans="2:11" s="1" customFormat="1" ht="17.25" customHeight="1">
      <c r="B104" s="259"/>
      <c r="C104" s="263" t="s">
        <v>457</v>
      </c>
      <c r="D104" s="263"/>
      <c r="E104" s="263"/>
      <c r="F104" s="264" t="s">
        <v>458</v>
      </c>
      <c r="G104" s="265"/>
      <c r="H104" s="263"/>
      <c r="I104" s="263"/>
      <c r="J104" s="263" t="s">
        <v>459</v>
      </c>
      <c r="K104" s="260"/>
    </row>
    <row r="105" spans="2:11" s="1" customFormat="1" ht="5.25" customHeight="1">
      <c r="B105" s="259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9"/>
      <c r="C106" s="248" t="s">
        <v>51</v>
      </c>
      <c r="D106" s="268"/>
      <c r="E106" s="268"/>
      <c r="F106" s="269" t="s">
        <v>460</v>
      </c>
      <c r="G106" s="248"/>
      <c r="H106" s="248" t="s">
        <v>500</v>
      </c>
      <c r="I106" s="248" t="s">
        <v>462</v>
      </c>
      <c r="J106" s="248">
        <v>20</v>
      </c>
      <c r="K106" s="260"/>
    </row>
    <row r="107" spans="2:11" s="1" customFormat="1" ht="15" customHeight="1">
      <c r="B107" s="259"/>
      <c r="C107" s="248" t="s">
        <v>463</v>
      </c>
      <c r="D107" s="248"/>
      <c r="E107" s="248"/>
      <c r="F107" s="269" t="s">
        <v>460</v>
      </c>
      <c r="G107" s="248"/>
      <c r="H107" s="248" t="s">
        <v>500</v>
      </c>
      <c r="I107" s="248" t="s">
        <v>462</v>
      </c>
      <c r="J107" s="248">
        <v>120</v>
      </c>
      <c r="K107" s="260"/>
    </row>
    <row r="108" spans="2:11" s="1" customFormat="1" ht="15" customHeight="1">
      <c r="B108" s="271"/>
      <c r="C108" s="248" t="s">
        <v>465</v>
      </c>
      <c r="D108" s="248"/>
      <c r="E108" s="248"/>
      <c r="F108" s="269" t="s">
        <v>466</v>
      </c>
      <c r="G108" s="248"/>
      <c r="H108" s="248" t="s">
        <v>500</v>
      </c>
      <c r="I108" s="248" t="s">
        <v>462</v>
      </c>
      <c r="J108" s="248">
        <v>50</v>
      </c>
      <c r="K108" s="260"/>
    </row>
    <row r="109" spans="2:11" s="1" customFormat="1" ht="15" customHeight="1">
      <c r="B109" s="271"/>
      <c r="C109" s="248" t="s">
        <v>468</v>
      </c>
      <c r="D109" s="248"/>
      <c r="E109" s="248"/>
      <c r="F109" s="269" t="s">
        <v>460</v>
      </c>
      <c r="G109" s="248"/>
      <c r="H109" s="248" t="s">
        <v>500</v>
      </c>
      <c r="I109" s="248" t="s">
        <v>470</v>
      </c>
      <c r="J109" s="248"/>
      <c r="K109" s="260"/>
    </row>
    <row r="110" spans="2:11" s="1" customFormat="1" ht="15" customHeight="1">
      <c r="B110" s="271"/>
      <c r="C110" s="248" t="s">
        <v>479</v>
      </c>
      <c r="D110" s="248"/>
      <c r="E110" s="248"/>
      <c r="F110" s="269" t="s">
        <v>466</v>
      </c>
      <c r="G110" s="248"/>
      <c r="H110" s="248" t="s">
        <v>500</v>
      </c>
      <c r="I110" s="248" t="s">
        <v>462</v>
      </c>
      <c r="J110" s="248">
        <v>50</v>
      </c>
      <c r="K110" s="260"/>
    </row>
    <row r="111" spans="2:11" s="1" customFormat="1" ht="15" customHeight="1">
      <c r="B111" s="271"/>
      <c r="C111" s="248" t="s">
        <v>487</v>
      </c>
      <c r="D111" s="248"/>
      <c r="E111" s="248"/>
      <c r="F111" s="269" t="s">
        <v>466</v>
      </c>
      <c r="G111" s="248"/>
      <c r="H111" s="248" t="s">
        <v>500</v>
      </c>
      <c r="I111" s="248" t="s">
        <v>462</v>
      </c>
      <c r="J111" s="248">
        <v>50</v>
      </c>
      <c r="K111" s="260"/>
    </row>
    <row r="112" spans="2:11" s="1" customFormat="1" ht="15" customHeight="1">
      <c r="B112" s="271"/>
      <c r="C112" s="248" t="s">
        <v>485</v>
      </c>
      <c r="D112" s="248"/>
      <c r="E112" s="248"/>
      <c r="F112" s="269" t="s">
        <v>466</v>
      </c>
      <c r="G112" s="248"/>
      <c r="H112" s="248" t="s">
        <v>500</v>
      </c>
      <c r="I112" s="248" t="s">
        <v>462</v>
      </c>
      <c r="J112" s="248">
        <v>50</v>
      </c>
      <c r="K112" s="260"/>
    </row>
    <row r="113" spans="2:11" s="1" customFormat="1" ht="15" customHeight="1">
      <c r="B113" s="271"/>
      <c r="C113" s="248" t="s">
        <v>51</v>
      </c>
      <c r="D113" s="248"/>
      <c r="E113" s="248"/>
      <c r="F113" s="269" t="s">
        <v>460</v>
      </c>
      <c r="G113" s="248"/>
      <c r="H113" s="248" t="s">
        <v>501</v>
      </c>
      <c r="I113" s="248" t="s">
        <v>462</v>
      </c>
      <c r="J113" s="248">
        <v>20</v>
      </c>
      <c r="K113" s="260"/>
    </row>
    <row r="114" spans="2:11" s="1" customFormat="1" ht="15" customHeight="1">
      <c r="B114" s="271"/>
      <c r="C114" s="248" t="s">
        <v>502</v>
      </c>
      <c r="D114" s="248"/>
      <c r="E114" s="248"/>
      <c r="F114" s="269" t="s">
        <v>460</v>
      </c>
      <c r="G114" s="248"/>
      <c r="H114" s="248" t="s">
        <v>503</v>
      </c>
      <c r="I114" s="248" t="s">
        <v>462</v>
      </c>
      <c r="J114" s="248">
        <v>120</v>
      </c>
      <c r="K114" s="260"/>
    </row>
    <row r="115" spans="2:11" s="1" customFormat="1" ht="15" customHeight="1">
      <c r="B115" s="271"/>
      <c r="C115" s="248" t="s">
        <v>36</v>
      </c>
      <c r="D115" s="248"/>
      <c r="E115" s="248"/>
      <c r="F115" s="269" t="s">
        <v>460</v>
      </c>
      <c r="G115" s="248"/>
      <c r="H115" s="248" t="s">
        <v>504</v>
      </c>
      <c r="I115" s="248" t="s">
        <v>495</v>
      </c>
      <c r="J115" s="248"/>
      <c r="K115" s="260"/>
    </row>
    <row r="116" spans="2:11" s="1" customFormat="1" ht="15" customHeight="1">
      <c r="B116" s="271"/>
      <c r="C116" s="248" t="s">
        <v>46</v>
      </c>
      <c r="D116" s="248"/>
      <c r="E116" s="248"/>
      <c r="F116" s="269" t="s">
        <v>460</v>
      </c>
      <c r="G116" s="248"/>
      <c r="H116" s="248" t="s">
        <v>505</v>
      </c>
      <c r="I116" s="248" t="s">
        <v>495</v>
      </c>
      <c r="J116" s="248"/>
      <c r="K116" s="260"/>
    </row>
    <row r="117" spans="2:11" s="1" customFormat="1" ht="15" customHeight="1">
      <c r="B117" s="271"/>
      <c r="C117" s="248" t="s">
        <v>55</v>
      </c>
      <c r="D117" s="248"/>
      <c r="E117" s="248"/>
      <c r="F117" s="269" t="s">
        <v>460</v>
      </c>
      <c r="G117" s="248"/>
      <c r="H117" s="248" t="s">
        <v>506</v>
      </c>
      <c r="I117" s="248" t="s">
        <v>507</v>
      </c>
      <c r="J117" s="248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404" t="s">
        <v>508</v>
      </c>
      <c r="D122" s="404"/>
      <c r="E122" s="404"/>
      <c r="F122" s="404"/>
      <c r="G122" s="404"/>
      <c r="H122" s="404"/>
      <c r="I122" s="404"/>
      <c r="J122" s="404"/>
      <c r="K122" s="288"/>
    </row>
    <row r="123" spans="2:11" s="1" customFormat="1" ht="17.25" customHeight="1">
      <c r="B123" s="289"/>
      <c r="C123" s="261" t="s">
        <v>454</v>
      </c>
      <c r="D123" s="261"/>
      <c r="E123" s="261"/>
      <c r="F123" s="261" t="s">
        <v>455</v>
      </c>
      <c r="G123" s="262"/>
      <c r="H123" s="261" t="s">
        <v>52</v>
      </c>
      <c r="I123" s="261" t="s">
        <v>55</v>
      </c>
      <c r="J123" s="261" t="s">
        <v>456</v>
      </c>
      <c r="K123" s="290"/>
    </row>
    <row r="124" spans="2:11" s="1" customFormat="1" ht="17.25" customHeight="1">
      <c r="B124" s="289"/>
      <c r="C124" s="263" t="s">
        <v>457</v>
      </c>
      <c r="D124" s="263"/>
      <c r="E124" s="263"/>
      <c r="F124" s="264" t="s">
        <v>458</v>
      </c>
      <c r="G124" s="265"/>
      <c r="H124" s="263"/>
      <c r="I124" s="263"/>
      <c r="J124" s="263" t="s">
        <v>459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8" t="s">
        <v>463</v>
      </c>
      <c r="D126" s="268"/>
      <c r="E126" s="268"/>
      <c r="F126" s="269" t="s">
        <v>460</v>
      </c>
      <c r="G126" s="248"/>
      <c r="H126" s="248" t="s">
        <v>500</v>
      </c>
      <c r="I126" s="248" t="s">
        <v>462</v>
      </c>
      <c r="J126" s="248">
        <v>120</v>
      </c>
      <c r="K126" s="294"/>
    </row>
    <row r="127" spans="2:11" s="1" customFormat="1" ht="15" customHeight="1">
      <c r="B127" s="291"/>
      <c r="C127" s="248" t="s">
        <v>509</v>
      </c>
      <c r="D127" s="248"/>
      <c r="E127" s="248"/>
      <c r="F127" s="269" t="s">
        <v>460</v>
      </c>
      <c r="G127" s="248"/>
      <c r="H127" s="248" t="s">
        <v>510</v>
      </c>
      <c r="I127" s="248" t="s">
        <v>462</v>
      </c>
      <c r="J127" s="248" t="s">
        <v>511</v>
      </c>
      <c r="K127" s="294"/>
    </row>
    <row r="128" spans="2:11" s="1" customFormat="1" ht="15" customHeight="1">
      <c r="B128" s="291"/>
      <c r="C128" s="248" t="s">
        <v>408</v>
      </c>
      <c r="D128" s="248"/>
      <c r="E128" s="248"/>
      <c r="F128" s="269" t="s">
        <v>460</v>
      </c>
      <c r="G128" s="248"/>
      <c r="H128" s="248" t="s">
        <v>512</v>
      </c>
      <c r="I128" s="248" t="s">
        <v>462</v>
      </c>
      <c r="J128" s="248" t="s">
        <v>511</v>
      </c>
      <c r="K128" s="294"/>
    </row>
    <row r="129" spans="2:11" s="1" customFormat="1" ht="15" customHeight="1">
      <c r="B129" s="291"/>
      <c r="C129" s="248" t="s">
        <v>471</v>
      </c>
      <c r="D129" s="248"/>
      <c r="E129" s="248"/>
      <c r="F129" s="269" t="s">
        <v>466</v>
      </c>
      <c r="G129" s="248"/>
      <c r="H129" s="248" t="s">
        <v>472</v>
      </c>
      <c r="I129" s="248" t="s">
        <v>462</v>
      </c>
      <c r="J129" s="248">
        <v>15</v>
      </c>
      <c r="K129" s="294"/>
    </row>
    <row r="130" spans="2:11" s="1" customFormat="1" ht="15" customHeight="1">
      <c r="B130" s="291"/>
      <c r="C130" s="272" t="s">
        <v>473</v>
      </c>
      <c r="D130" s="272"/>
      <c r="E130" s="272"/>
      <c r="F130" s="273" t="s">
        <v>466</v>
      </c>
      <c r="G130" s="272"/>
      <c r="H130" s="272" t="s">
        <v>474</v>
      </c>
      <c r="I130" s="272" t="s">
        <v>462</v>
      </c>
      <c r="J130" s="272">
        <v>15</v>
      </c>
      <c r="K130" s="294"/>
    </row>
    <row r="131" spans="2:11" s="1" customFormat="1" ht="15" customHeight="1">
      <c r="B131" s="291"/>
      <c r="C131" s="272" t="s">
        <v>475</v>
      </c>
      <c r="D131" s="272"/>
      <c r="E131" s="272"/>
      <c r="F131" s="273" t="s">
        <v>466</v>
      </c>
      <c r="G131" s="272"/>
      <c r="H131" s="272" t="s">
        <v>476</v>
      </c>
      <c r="I131" s="272" t="s">
        <v>462</v>
      </c>
      <c r="J131" s="272">
        <v>20</v>
      </c>
      <c r="K131" s="294"/>
    </row>
    <row r="132" spans="2:11" s="1" customFormat="1" ht="15" customHeight="1">
      <c r="B132" s="291"/>
      <c r="C132" s="272" t="s">
        <v>477</v>
      </c>
      <c r="D132" s="272"/>
      <c r="E132" s="272"/>
      <c r="F132" s="273" t="s">
        <v>466</v>
      </c>
      <c r="G132" s="272"/>
      <c r="H132" s="272" t="s">
        <v>478</v>
      </c>
      <c r="I132" s="272" t="s">
        <v>462</v>
      </c>
      <c r="J132" s="272">
        <v>20</v>
      </c>
      <c r="K132" s="294"/>
    </row>
    <row r="133" spans="2:11" s="1" customFormat="1" ht="15" customHeight="1">
      <c r="B133" s="291"/>
      <c r="C133" s="248" t="s">
        <v>465</v>
      </c>
      <c r="D133" s="248"/>
      <c r="E133" s="248"/>
      <c r="F133" s="269" t="s">
        <v>466</v>
      </c>
      <c r="G133" s="248"/>
      <c r="H133" s="248" t="s">
        <v>500</v>
      </c>
      <c r="I133" s="248" t="s">
        <v>462</v>
      </c>
      <c r="J133" s="248">
        <v>50</v>
      </c>
      <c r="K133" s="294"/>
    </row>
    <row r="134" spans="2:11" s="1" customFormat="1" ht="15" customHeight="1">
      <c r="B134" s="291"/>
      <c r="C134" s="248" t="s">
        <v>479</v>
      </c>
      <c r="D134" s="248"/>
      <c r="E134" s="248"/>
      <c r="F134" s="269" t="s">
        <v>466</v>
      </c>
      <c r="G134" s="248"/>
      <c r="H134" s="248" t="s">
        <v>500</v>
      </c>
      <c r="I134" s="248" t="s">
        <v>462</v>
      </c>
      <c r="J134" s="248">
        <v>50</v>
      </c>
      <c r="K134" s="294"/>
    </row>
    <row r="135" spans="2:11" s="1" customFormat="1" ht="15" customHeight="1">
      <c r="B135" s="291"/>
      <c r="C135" s="248" t="s">
        <v>485</v>
      </c>
      <c r="D135" s="248"/>
      <c r="E135" s="248"/>
      <c r="F135" s="269" t="s">
        <v>466</v>
      </c>
      <c r="G135" s="248"/>
      <c r="H135" s="248" t="s">
        <v>500</v>
      </c>
      <c r="I135" s="248" t="s">
        <v>462</v>
      </c>
      <c r="J135" s="248">
        <v>50</v>
      </c>
      <c r="K135" s="294"/>
    </row>
    <row r="136" spans="2:11" s="1" customFormat="1" ht="15" customHeight="1">
      <c r="B136" s="291"/>
      <c r="C136" s="248" t="s">
        <v>487</v>
      </c>
      <c r="D136" s="248"/>
      <c r="E136" s="248"/>
      <c r="F136" s="269" t="s">
        <v>466</v>
      </c>
      <c r="G136" s="248"/>
      <c r="H136" s="248" t="s">
        <v>500</v>
      </c>
      <c r="I136" s="248" t="s">
        <v>462</v>
      </c>
      <c r="J136" s="248">
        <v>50</v>
      </c>
      <c r="K136" s="294"/>
    </row>
    <row r="137" spans="2:11" s="1" customFormat="1" ht="15" customHeight="1">
      <c r="B137" s="291"/>
      <c r="C137" s="248" t="s">
        <v>488</v>
      </c>
      <c r="D137" s="248"/>
      <c r="E137" s="248"/>
      <c r="F137" s="269" t="s">
        <v>466</v>
      </c>
      <c r="G137" s="248"/>
      <c r="H137" s="248" t="s">
        <v>513</v>
      </c>
      <c r="I137" s="248" t="s">
        <v>462</v>
      </c>
      <c r="J137" s="248">
        <v>255</v>
      </c>
      <c r="K137" s="294"/>
    </row>
    <row r="138" spans="2:11" s="1" customFormat="1" ht="15" customHeight="1">
      <c r="B138" s="291"/>
      <c r="C138" s="248" t="s">
        <v>490</v>
      </c>
      <c r="D138" s="248"/>
      <c r="E138" s="248"/>
      <c r="F138" s="269" t="s">
        <v>460</v>
      </c>
      <c r="G138" s="248"/>
      <c r="H138" s="248" t="s">
        <v>514</v>
      </c>
      <c r="I138" s="248" t="s">
        <v>492</v>
      </c>
      <c r="J138" s="248"/>
      <c r="K138" s="294"/>
    </row>
    <row r="139" spans="2:11" s="1" customFormat="1" ht="15" customHeight="1">
      <c r="B139" s="291"/>
      <c r="C139" s="248" t="s">
        <v>493</v>
      </c>
      <c r="D139" s="248"/>
      <c r="E139" s="248"/>
      <c r="F139" s="269" t="s">
        <v>460</v>
      </c>
      <c r="G139" s="248"/>
      <c r="H139" s="248" t="s">
        <v>515</v>
      </c>
      <c r="I139" s="248" t="s">
        <v>495</v>
      </c>
      <c r="J139" s="248"/>
      <c r="K139" s="294"/>
    </row>
    <row r="140" spans="2:11" s="1" customFormat="1" ht="15" customHeight="1">
      <c r="B140" s="291"/>
      <c r="C140" s="248" t="s">
        <v>496</v>
      </c>
      <c r="D140" s="248"/>
      <c r="E140" s="248"/>
      <c r="F140" s="269" t="s">
        <v>460</v>
      </c>
      <c r="G140" s="248"/>
      <c r="H140" s="248" t="s">
        <v>496</v>
      </c>
      <c r="I140" s="248" t="s">
        <v>495</v>
      </c>
      <c r="J140" s="248"/>
      <c r="K140" s="294"/>
    </row>
    <row r="141" spans="2:11" s="1" customFormat="1" ht="15" customHeight="1">
      <c r="B141" s="291"/>
      <c r="C141" s="248" t="s">
        <v>36</v>
      </c>
      <c r="D141" s="248"/>
      <c r="E141" s="248"/>
      <c r="F141" s="269" t="s">
        <v>460</v>
      </c>
      <c r="G141" s="248"/>
      <c r="H141" s="248" t="s">
        <v>516</v>
      </c>
      <c r="I141" s="248" t="s">
        <v>495</v>
      </c>
      <c r="J141" s="248"/>
      <c r="K141" s="294"/>
    </row>
    <row r="142" spans="2:11" s="1" customFormat="1" ht="15" customHeight="1">
      <c r="B142" s="291"/>
      <c r="C142" s="248" t="s">
        <v>517</v>
      </c>
      <c r="D142" s="248"/>
      <c r="E142" s="248"/>
      <c r="F142" s="269" t="s">
        <v>460</v>
      </c>
      <c r="G142" s="248"/>
      <c r="H142" s="248" t="s">
        <v>518</v>
      </c>
      <c r="I142" s="248" t="s">
        <v>495</v>
      </c>
      <c r="J142" s="248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406" t="s">
        <v>519</v>
      </c>
      <c r="D147" s="406"/>
      <c r="E147" s="406"/>
      <c r="F147" s="406"/>
      <c r="G147" s="406"/>
      <c r="H147" s="406"/>
      <c r="I147" s="406"/>
      <c r="J147" s="406"/>
      <c r="K147" s="260"/>
    </row>
    <row r="148" spans="2:11" s="1" customFormat="1" ht="17.25" customHeight="1">
      <c r="B148" s="259"/>
      <c r="C148" s="261" t="s">
        <v>454</v>
      </c>
      <c r="D148" s="261"/>
      <c r="E148" s="261"/>
      <c r="F148" s="261" t="s">
        <v>455</v>
      </c>
      <c r="G148" s="262"/>
      <c r="H148" s="261" t="s">
        <v>52</v>
      </c>
      <c r="I148" s="261" t="s">
        <v>55</v>
      </c>
      <c r="J148" s="261" t="s">
        <v>456</v>
      </c>
      <c r="K148" s="260"/>
    </row>
    <row r="149" spans="2:11" s="1" customFormat="1" ht="17.25" customHeight="1">
      <c r="B149" s="259"/>
      <c r="C149" s="263" t="s">
        <v>457</v>
      </c>
      <c r="D149" s="263"/>
      <c r="E149" s="263"/>
      <c r="F149" s="264" t="s">
        <v>458</v>
      </c>
      <c r="G149" s="265"/>
      <c r="H149" s="263"/>
      <c r="I149" s="263"/>
      <c r="J149" s="263" t="s">
        <v>459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463</v>
      </c>
      <c r="D151" s="248"/>
      <c r="E151" s="248"/>
      <c r="F151" s="299" t="s">
        <v>460</v>
      </c>
      <c r="G151" s="248"/>
      <c r="H151" s="298" t="s">
        <v>500</v>
      </c>
      <c r="I151" s="298" t="s">
        <v>462</v>
      </c>
      <c r="J151" s="298">
        <v>120</v>
      </c>
      <c r="K151" s="294"/>
    </row>
    <row r="152" spans="2:11" s="1" customFormat="1" ht="15" customHeight="1">
      <c r="B152" s="271"/>
      <c r="C152" s="298" t="s">
        <v>509</v>
      </c>
      <c r="D152" s="248"/>
      <c r="E152" s="248"/>
      <c r="F152" s="299" t="s">
        <v>460</v>
      </c>
      <c r="G152" s="248"/>
      <c r="H152" s="298" t="s">
        <v>520</v>
      </c>
      <c r="I152" s="298" t="s">
        <v>462</v>
      </c>
      <c r="J152" s="298" t="s">
        <v>511</v>
      </c>
      <c r="K152" s="294"/>
    </row>
    <row r="153" spans="2:11" s="1" customFormat="1" ht="15" customHeight="1">
      <c r="B153" s="271"/>
      <c r="C153" s="298" t="s">
        <v>408</v>
      </c>
      <c r="D153" s="248"/>
      <c r="E153" s="248"/>
      <c r="F153" s="299" t="s">
        <v>460</v>
      </c>
      <c r="G153" s="248"/>
      <c r="H153" s="298" t="s">
        <v>521</v>
      </c>
      <c r="I153" s="298" t="s">
        <v>462</v>
      </c>
      <c r="J153" s="298" t="s">
        <v>511</v>
      </c>
      <c r="K153" s="294"/>
    </row>
    <row r="154" spans="2:11" s="1" customFormat="1" ht="15" customHeight="1">
      <c r="B154" s="271"/>
      <c r="C154" s="298" t="s">
        <v>465</v>
      </c>
      <c r="D154" s="248"/>
      <c r="E154" s="248"/>
      <c r="F154" s="299" t="s">
        <v>466</v>
      </c>
      <c r="G154" s="248"/>
      <c r="H154" s="298" t="s">
        <v>500</v>
      </c>
      <c r="I154" s="298" t="s">
        <v>462</v>
      </c>
      <c r="J154" s="298">
        <v>50</v>
      </c>
      <c r="K154" s="294"/>
    </row>
    <row r="155" spans="2:11" s="1" customFormat="1" ht="15" customHeight="1">
      <c r="B155" s="271"/>
      <c r="C155" s="298" t="s">
        <v>468</v>
      </c>
      <c r="D155" s="248"/>
      <c r="E155" s="248"/>
      <c r="F155" s="299" t="s">
        <v>460</v>
      </c>
      <c r="G155" s="248"/>
      <c r="H155" s="298" t="s">
        <v>500</v>
      </c>
      <c r="I155" s="298" t="s">
        <v>470</v>
      </c>
      <c r="J155" s="298"/>
      <c r="K155" s="294"/>
    </row>
    <row r="156" spans="2:11" s="1" customFormat="1" ht="15" customHeight="1">
      <c r="B156" s="271"/>
      <c r="C156" s="298" t="s">
        <v>479</v>
      </c>
      <c r="D156" s="248"/>
      <c r="E156" s="248"/>
      <c r="F156" s="299" t="s">
        <v>466</v>
      </c>
      <c r="G156" s="248"/>
      <c r="H156" s="298" t="s">
        <v>500</v>
      </c>
      <c r="I156" s="298" t="s">
        <v>462</v>
      </c>
      <c r="J156" s="298">
        <v>50</v>
      </c>
      <c r="K156" s="294"/>
    </row>
    <row r="157" spans="2:11" s="1" customFormat="1" ht="15" customHeight="1">
      <c r="B157" s="271"/>
      <c r="C157" s="298" t="s">
        <v>487</v>
      </c>
      <c r="D157" s="248"/>
      <c r="E157" s="248"/>
      <c r="F157" s="299" t="s">
        <v>466</v>
      </c>
      <c r="G157" s="248"/>
      <c r="H157" s="298" t="s">
        <v>500</v>
      </c>
      <c r="I157" s="298" t="s">
        <v>462</v>
      </c>
      <c r="J157" s="298">
        <v>50</v>
      </c>
      <c r="K157" s="294"/>
    </row>
    <row r="158" spans="2:11" s="1" customFormat="1" ht="15" customHeight="1">
      <c r="B158" s="271"/>
      <c r="C158" s="298" t="s">
        <v>485</v>
      </c>
      <c r="D158" s="248"/>
      <c r="E158" s="248"/>
      <c r="F158" s="299" t="s">
        <v>466</v>
      </c>
      <c r="G158" s="248"/>
      <c r="H158" s="298" t="s">
        <v>500</v>
      </c>
      <c r="I158" s="298" t="s">
        <v>462</v>
      </c>
      <c r="J158" s="298">
        <v>50</v>
      </c>
      <c r="K158" s="294"/>
    </row>
    <row r="159" spans="2:11" s="1" customFormat="1" ht="15" customHeight="1">
      <c r="B159" s="271"/>
      <c r="C159" s="298" t="s">
        <v>88</v>
      </c>
      <c r="D159" s="248"/>
      <c r="E159" s="248"/>
      <c r="F159" s="299" t="s">
        <v>460</v>
      </c>
      <c r="G159" s="248"/>
      <c r="H159" s="298" t="s">
        <v>522</v>
      </c>
      <c r="I159" s="298" t="s">
        <v>462</v>
      </c>
      <c r="J159" s="298" t="s">
        <v>523</v>
      </c>
      <c r="K159" s="294"/>
    </row>
    <row r="160" spans="2:11" s="1" customFormat="1" ht="15" customHeight="1">
      <c r="B160" s="271"/>
      <c r="C160" s="298" t="s">
        <v>524</v>
      </c>
      <c r="D160" s="248"/>
      <c r="E160" s="248"/>
      <c r="F160" s="299" t="s">
        <v>460</v>
      </c>
      <c r="G160" s="248"/>
      <c r="H160" s="298" t="s">
        <v>525</v>
      </c>
      <c r="I160" s="298" t="s">
        <v>495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404" t="s">
        <v>526</v>
      </c>
      <c r="D165" s="404"/>
      <c r="E165" s="404"/>
      <c r="F165" s="404"/>
      <c r="G165" s="404"/>
      <c r="H165" s="404"/>
      <c r="I165" s="404"/>
      <c r="J165" s="404"/>
      <c r="K165" s="241"/>
    </row>
    <row r="166" spans="2:11" s="1" customFormat="1" ht="17.25" customHeight="1">
      <c r="B166" s="240"/>
      <c r="C166" s="261" t="s">
        <v>454</v>
      </c>
      <c r="D166" s="261"/>
      <c r="E166" s="261"/>
      <c r="F166" s="261" t="s">
        <v>455</v>
      </c>
      <c r="G166" s="303"/>
      <c r="H166" s="304" t="s">
        <v>52</v>
      </c>
      <c r="I166" s="304" t="s">
        <v>55</v>
      </c>
      <c r="J166" s="261" t="s">
        <v>456</v>
      </c>
      <c r="K166" s="241"/>
    </row>
    <row r="167" spans="2:11" s="1" customFormat="1" ht="17.25" customHeight="1">
      <c r="B167" s="242"/>
      <c r="C167" s="263" t="s">
        <v>457</v>
      </c>
      <c r="D167" s="263"/>
      <c r="E167" s="263"/>
      <c r="F167" s="264" t="s">
        <v>458</v>
      </c>
      <c r="G167" s="305"/>
      <c r="H167" s="306"/>
      <c r="I167" s="306"/>
      <c r="J167" s="263" t="s">
        <v>459</v>
      </c>
      <c r="K167" s="243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8" t="s">
        <v>463</v>
      </c>
      <c r="D169" s="248"/>
      <c r="E169" s="248"/>
      <c r="F169" s="269" t="s">
        <v>460</v>
      </c>
      <c r="G169" s="248"/>
      <c r="H169" s="248" t="s">
        <v>500</v>
      </c>
      <c r="I169" s="248" t="s">
        <v>462</v>
      </c>
      <c r="J169" s="248">
        <v>120</v>
      </c>
      <c r="K169" s="294"/>
    </row>
    <row r="170" spans="2:11" s="1" customFormat="1" ht="15" customHeight="1">
      <c r="B170" s="271"/>
      <c r="C170" s="248" t="s">
        <v>509</v>
      </c>
      <c r="D170" s="248"/>
      <c r="E170" s="248"/>
      <c r="F170" s="269" t="s">
        <v>460</v>
      </c>
      <c r="G170" s="248"/>
      <c r="H170" s="248" t="s">
        <v>510</v>
      </c>
      <c r="I170" s="248" t="s">
        <v>462</v>
      </c>
      <c r="J170" s="248" t="s">
        <v>511</v>
      </c>
      <c r="K170" s="294"/>
    </row>
    <row r="171" spans="2:11" s="1" customFormat="1" ht="15" customHeight="1">
      <c r="B171" s="271"/>
      <c r="C171" s="248" t="s">
        <v>408</v>
      </c>
      <c r="D171" s="248"/>
      <c r="E171" s="248"/>
      <c r="F171" s="269" t="s">
        <v>460</v>
      </c>
      <c r="G171" s="248"/>
      <c r="H171" s="248" t="s">
        <v>527</v>
      </c>
      <c r="I171" s="248" t="s">
        <v>462</v>
      </c>
      <c r="J171" s="248" t="s">
        <v>511</v>
      </c>
      <c r="K171" s="294"/>
    </row>
    <row r="172" spans="2:11" s="1" customFormat="1" ht="15" customHeight="1">
      <c r="B172" s="271"/>
      <c r="C172" s="248" t="s">
        <v>465</v>
      </c>
      <c r="D172" s="248"/>
      <c r="E172" s="248"/>
      <c r="F172" s="269" t="s">
        <v>466</v>
      </c>
      <c r="G172" s="248"/>
      <c r="H172" s="248" t="s">
        <v>527</v>
      </c>
      <c r="I172" s="248" t="s">
        <v>462</v>
      </c>
      <c r="J172" s="248">
        <v>50</v>
      </c>
      <c r="K172" s="294"/>
    </row>
    <row r="173" spans="2:11" s="1" customFormat="1" ht="15" customHeight="1">
      <c r="B173" s="271"/>
      <c r="C173" s="248" t="s">
        <v>468</v>
      </c>
      <c r="D173" s="248"/>
      <c r="E173" s="248"/>
      <c r="F173" s="269" t="s">
        <v>460</v>
      </c>
      <c r="G173" s="248"/>
      <c r="H173" s="248" t="s">
        <v>527</v>
      </c>
      <c r="I173" s="248" t="s">
        <v>470</v>
      </c>
      <c r="J173" s="248"/>
      <c r="K173" s="294"/>
    </row>
    <row r="174" spans="2:11" s="1" customFormat="1" ht="15" customHeight="1">
      <c r="B174" s="271"/>
      <c r="C174" s="248" t="s">
        <v>479</v>
      </c>
      <c r="D174" s="248"/>
      <c r="E174" s="248"/>
      <c r="F174" s="269" t="s">
        <v>466</v>
      </c>
      <c r="G174" s="248"/>
      <c r="H174" s="248" t="s">
        <v>527</v>
      </c>
      <c r="I174" s="248" t="s">
        <v>462</v>
      </c>
      <c r="J174" s="248">
        <v>50</v>
      </c>
      <c r="K174" s="294"/>
    </row>
    <row r="175" spans="2:11" s="1" customFormat="1" ht="15" customHeight="1">
      <c r="B175" s="271"/>
      <c r="C175" s="248" t="s">
        <v>487</v>
      </c>
      <c r="D175" s="248"/>
      <c r="E175" s="248"/>
      <c r="F175" s="269" t="s">
        <v>466</v>
      </c>
      <c r="G175" s="248"/>
      <c r="H175" s="248" t="s">
        <v>527</v>
      </c>
      <c r="I175" s="248" t="s">
        <v>462</v>
      </c>
      <c r="J175" s="248">
        <v>50</v>
      </c>
      <c r="K175" s="294"/>
    </row>
    <row r="176" spans="2:11" s="1" customFormat="1" ht="15" customHeight="1">
      <c r="B176" s="271"/>
      <c r="C176" s="248" t="s">
        <v>485</v>
      </c>
      <c r="D176" s="248"/>
      <c r="E176" s="248"/>
      <c r="F176" s="269" t="s">
        <v>466</v>
      </c>
      <c r="G176" s="248"/>
      <c r="H176" s="248" t="s">
        <v>527</v>
      </c>
      <c r="I176" s="248" t="s">
        <v>462</v>
      </c>
      <c r="J176" s="248">
        <v>50</v>
      </c>
      <c r="K176" s="294"/>
    </row>
    <row r="177" spans="2:11" s="1" customFormat="1" ht="15" customHeight="1">
      <c r="B177" s="271"/>
      <c r="C177" s="248" t="s">
        <v>106</v>
      </c>
      <c r="D177" s="248"/>
      <c r="E177" s="248"/>
      <c r="F177" s="269" t="s">
        <v>460</v>
      </c>
      <c r="G177" s="248"/>
      <c r="H177" s="248" t="s">
        <v>528</v>
      </c>
      <c r="I177" s="248" t="s">
        <v>529</v>
      </c>
      <c r="J177" s="248"/>
      <c r="K177" s="294"/>
    </row>
    <row r="178" spans="2:11" s="1" customFormat="1" ht="15" customHeight="1">
      <c r="B178" s="271"/>
      <c r="C178" s="248" t="s">
        <v>55</v>
      </c>
      <c r="D178" s="248"/>
      <c r="E178" s="248"/>
      <c r="F178" s="269" t="s">
        <v>460</v>
      </c>
      <c r="G178" s="248"/>
      <c r="H178" s="248" t="s">
        <v>530</v>
      </c>
      <c r="I178" s="248" t="s">
        <v>531</v>
      </c>
      <c r="J178" s="248">
        <v>1</v>
      </c>
      <c r="K178" s="294"/>
    </row>
    <row r="179" spans="2:11" s="1" customFormat="1" ht="15" customHeight="1">
      <c r="B179" s="271"/>
      <c r="C179" s="248" t="s">
        <v>51</v>
      </c>
      <c r="D179" s="248"/>
      <c r="E179" s="248"/>
      <c r="F179" s="269" t="s">
        <v>460</v>
      </c>
      <c r="G179" s="248"/>
      <c r="H179" s="248" t="s">
        <v>532</v>
      </c>
      <c r="I179" s="248" t="s">
        <v>462</v>
      </c>
      <c r="J179" s="248">
        <v>20</v>
      </c>
      <c r="K179" s="294"/>
    </row>
    <row r="180" spans="2:11" s="1" customFormat="1" ht="15" customHeight="1">
      <c r="B180" s="271"/>
      <c r="C180" s="248" t="s">
        <v>52</v>
      </c>
      <c r="D180" s="248"/>
      <c r="E180" s="248"/>
      <c r="F180" s="269" t="s">
        <v>460</v>
      </c>
      <c r="G180" s="248"/>
      <c r="H180" s="248" t="s">
        <v>533</v>
      </c>
      <c r="I180" s="248" t="s">
        <v>462</v>
      </c>
      <c r="J180" s="248">
        <v>255</v>
      </c>
      <c r="K180" s="294"/>
    </row>
    <row r="181" spans="2:11" s="1" customFormat="1" ht="15" customHeight="1">
      <c r="B181" s="271"/>
      <c r="C181" s="248" t="s">
        <v>107</v>
      </c>
      <c r="D181" s="248"/>
      <c r="E181" s="248"/>
      <c r="F181" s="269" t="s">
        <v>460</v>
      </c>
      <c r="G181" s="248"/>
      <c r="H181" s="248" t="s">
        <v>424</v>
      </c>
      <c r="I181" s="248" t="s">
        <v>462</v>
      </c>
      <c r="J181" s="248">
        <v>10</v>
      </c>
      <c r="K181" s="294"/>
    </row>
    <row r="182" spans="2:11" s="1" customFormat="1" ht="15" customHeight="1">
      <c r="B182" s="271"/>
      <c r="C182" s="248" t="s">
        <v>108</v>
      </c>
      <c r="D182" s="248"/>
      <c r="E182" s="248"/>
      <c r="F182" s="269" t="s">
        <v>460</v>
      </c>
      <c r="G182" s="248"/>
      <c r="H182" s="248" t="s">
        <v>534</v>
      </c>
      <c r="I182" s="248" t="s">
        <v>495</v>
      </c>
      <c r="J182" s="248"/>
      <c r="K182" s="294"/>
    </row>
    <row r="183" spans="2:11" s="1" customFormat="1" ht="15" customHeight="1">
      <c r="B183" s="271"/>
      <c r="C183" s="248" t="s">
        <v>535</v>
      </c>
      <c r="D183" s="248"/>
      <c r="E183" s="248"/>
      <c r="F183" s="269" t="s">
        <v>460</v>
      </c>
      <c r="G183" s="248"/>
      <c r="H183" s="248" t="s">
        <v>536</v>
      </c>
      <c r="I183" s="248" t="s">
        <v>495</v>
      </c>
      <c r="J183" s="248"/>
      <c r="K183" s="294"/>
    </row>
    <row r="184" spans="2:11" s="1" customFormat="1" ht="15" customHeight="1">
      <c r="B184" s="271"/>
      <c r="C184" s="248" t="s">
        <v>524</v>
      </c>
      <c r="D184" s="248"/>
      <c r="E184" s="248"/>
      <c r="F184" s="269" t="s">
        <v>460</v>
      </c>
      <c r="G184" s="248"/>
      <c r="H184" s="248" t="s">
        <v>537</v>
      </c>
      <c r="I184" s="248" t="s">
        <v>495</v>
      </c>
      <c r="J184" s="248"/>
      <c r="K184" s="294"/>
    </row>
    <row r="185" spans="2:11" s="1" customFormat="1" ht="15" customHeight="1">
      <c r="B185" s="271"/>
      <c r="C185" s="248" t="s">
        <v>110</v>
      </c>
      <c r="D185" s="248"/>
      <c r="E185" s="248"/>
      <c r="F185" s="269" t="s">
        <v>466</v>
      </c>
      <c r="G185" s="248"/>
      <c r="H185" s="248" t="s">
        <v>538</v>
      </c>
      <c r="I185" s="248" t="s">
        <v>462</v>
      </c>
      <c r="J185" s="248">
        <v>50</v>
      </c>
      <c r="K185" s="294"/>
    </row>
    <row r="186" spans="2:11" s="1" customFormat="1" ht="15" customHeight="1">
      <c r="B186" s="271"/>
      <c r="C186" s="248" t="s">
        <v>539</v>
      </c>
      <c r="D186" s="248"/>
      <c r="E186" s="248"/>
      <c r="F186" s="269" t="s">
        <v>466</v>
      </c>
      <c r="G186" s="248"/>
      <c r="H186" s="248" t="s">
        <v>540</v>
      </c>
      <c r="I186" s="248" t="s">
        <v>541</v>
      </c>
      <c r="J186" s="248"/>
      <c r="K186" s="294"/>
    </row>
    <row r="187" spans="2:11" s="1" customFormat="1" ht="15" customHeight="1">
      <c r="B187" s="271"/>
      <c r="C187" s="248" t="s">
        <v>542</v>
      </c>
      <c r="D187" s="248"/>
      <c r="E187" s="248"/>
      <c r="F187" s="269" t="s">
        <v>466</v>
      </c>
      <c r="G187" s="248"/>
      <c r="H187" s="248" t="s">
        <v>543</v>
      </c>
      <c r="I187" s="248" t="s">
        <v>541</v>
      </c>
      <c r="J187" s="248"/>
      <c r="K187" s="294"/>
    </row>
    <row r="188" spans="2:11" s="1" customFormat="1" ht="15" customHeight="1">
      <c r="B188" s="271"/>
      <c r="C188" s="248" t="s">
        <v>544</v>
      </c>
      <c r="D188" s="248"/>
      <c r="E188" s="248"/>
      <c r="F188" s="269" t="s">
        <v>466</v>
      </c>
      <c r="G188" s="248"/>
      <c r="H188" s="248" t="s">
        <v>545</v>
      </c>
      <c r="I188" s="248" t="s">
        <v>541</v>
      </c>
      <c r="J188" s="248"/>
      <c r="K188" s="294"/>
    </row>
    <row r="189" spans="2:11" s="1" customFormat="1" ht="15" customHeight="1">
      <c r="B189" s="271"/>
      <c r="C189" s="307" t="s">
        <v>546</v>
      </c>
      <c r="D189" s="248"/>
      <c r="E189" s="248"/>
      <c r="F189" s="269" t="s">
        <v>466</v>
      </c>
      <c r="G189" s="248"/>
      <c r="H189" s="248" t="s">
        <v>547</v>
      </c>
      <c r="I189" s="248" t="s">
        <v>548</v>
      </c>
      <c r="J189" s="308" t="s">
        <v>549</v>
      </c>
      <c r="K189" s="294"/>
    </row>
    <row r="190" spans="2:11" s="1" customFormat="1" ht="15" customHeight="1">
      <c r="B190" s="271"/>
      <c r="C190" s="307" t="s">
        <v>40</v>
      </c>
      <c r="D190" s="248"/>
      <c r="E190" s="248"/>
      <c r="F190" s="269" t="s">
        <v>460</v>
      </c>
      <c r="G190" s="248"/>
      <c r="H190" s="245" t="s">
        <v>550</v>
      </c>
      <c r="I190" s="248" t="s">
        <v>551</v>
      </c>
      <c r="J190" s="248"/>
      <c r="K190" s="294"/>
    </row>
    <row r="191" spans="2:11" s="1" customFormat="1" ht="15" customHeight="1">
      <c r="B191" s="271"/>
      <c r="C191" s="307" t="s">
        <v>552</v>
      </c>
      <c r="D191" s="248"/>
      <c r="E191" s="248"/>
      <c r="F191" s="269" t="s">
        <v>460</v>
      </c>
      <c r="G191" s="248"/>
      <c r="H191" s="248" t="s">
        <v>553</v>
      </c>
      <c r="I191" s="248" t="s">
        <v>495</v>
      </c>
      <c r="J191" s="248"/>
      <c r="K191" s="294"/>
    </row>
    <row r="192" spans="2:11" s="1" customFormat="1" ht="15" customHeight="1">
      <c r="B192" s="271"/>
      <c r="C192" s="307" t="s">
        <v>554</v>
      </c>
      <c r="D192" s="248"/>
      <c r="E192" s="248"/>
      <c r="F192" s="269" t="s">
        <v>460</v>
      </c>
      <c r="G192" s="248"/>
      <c r="H192" s="248" t="s">
        <v>555</v>
      </c>
      <c r="I192" s="248" t="s">
        <v>495</v>
      </c>
      <c r="J192" s="248"/>
      <c r="K192" s="294"/>
    </row>
    <row r="193" spans="2:11" s="1" customFormat="1" ht="15" customHeight="1">
      <c r="B193" s="271"/>
      <c r="C193" s="307" t="s">
        <v>556</v>
      </c>
      <c r="D193" s="248"/>
      <c r="E193" s="248"/>
      <c r="F193" s="269" t="s">
        <v>466</v>
      </c>
      <c r="G193" s="248"/>
      <c r="H193" s="248" t="s">
        <v>557</v>
      </c>
      <c r="I193" s="248" t="s">
        <v>495</v>
      </c>
      <c r="J193" s="248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404" t="s">
        <v>558</v>
      </c>
      <c r="D199" s="404"/>
      <c r="E199" s="404"/>
      <c r="F199" s="404"/>
      <c r="G199" s="404"/>
      <c r="H199" s="404"/>
      <c r="I199" s="404"/>
      <c r="J199" s="404"/>
      <c r="K199" s="241"/>
    </row>
    <row r="200" spans="2:11" s="1" customFormat="1" ht="25.5" customHeight="1">
      <c r="B200" s="240"/>
      <c r="C200" s="310" t="s">
        <v>559</v>
      </c>
      <c r="D200" s="310"/>
      <c r="E200" s="310"/>
      <c r="F200" s="310" t="s">
        <v>560</v>
      </c>
      <c r="G200" s="311"/>
      <c r="H200" s="410" t="s">
        <v>561</v>
      </c>
      <c r="I200" s="410"/>
      <c r="J200" s="410"/>
      <c r="K200" s="241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8" t="s">
        <v>551</v>
      </c>
      <c r="D202" s="248"/>
      <c r="E202" s="248"/>
      <c r="F202" s="269" t="s">
        <v>41</v>
      </c>
      <c r="G202" s="248"/>
      <c r="H202" s="409" t="s">
        <v>562</v>
      </c>
      <c r="I202" s="409"/>
      <c r="J202" s="409"/>
      <c r="K202" s="294"/>
    </row>
    <row r="203" spans="2:11" s="1" customFormat="1" ht="15" customHeight="1">
      <c r="B203" s="271"/>
      <c r="C203" s="248"/>
      <c r="D203" s="248"/>
      <c r="E203" s="248"/>
      <c r="F203" s="269" t="s">
        <v>42</v>
      </c>
      <c r="G203" s="248"/>
      <c r="H203" s="409" t="s">
        <v>563</v>
      </c>
      <c r="I203" s="409"/>
      <c r="J203" s="409"/>
      <c r="K203" s="294"/>
    </row>
    <row r="204" spans="2:11" s="1" customFormat="1" ht="15" customHeight="1">
      <c r="B204" s="271"/>
      <c r="C204" s="248"/>
      <c r="D204" s="248"/>
      <c r="E204" s="248"/>
      <c r="F204" s="269" t="s">
        <v>45</v>
      </c>
      <c r="G204" s="248"/>
      <c r="H204" s="409" t="s">
        <v>564</v>
      </c>
      <c r="I204" s="409"/>
      <c r="J204" s="409"/>
      <c r="K204" s="294"/>
    </row>
    <row r="205" spans="2:11" s="1" customFormat="1" ht="15" customHeight="1">
      <c r="B205" s="271"/>
      <c r="C205" s="248"/>
      <c r="D205" s="248"/>
      <c r="E205" s="248"/>
      <c r="F205" s="269" t="s">
        <v>43</v>
      </c>
      <c r="G205" s="248"/>
      <c r="H205" s="409" t="s">
        <v>565</v>
      </c>
      <c r="I205" s="409"/>
      <c r="J205" s="409"/>
      <c r="K205" s="294"/>
    </row>
    <row r="206" spans="2:11" s="1" customFormat="1" ht="15" customHeight="1">
      <c r="B206" s="271"/>
      <c r="C206" s="248"/>
      <c r="D206" s="248"/>
      <c r="E206" s="248"/>
      <c r="F206" s="269" t="s">
        <v>44</v>
      </c>
      <c r="G206" s="248"/>
      <c r="H206" s="409" t="s">
        <v>566</v>
      </c>
      <c r="I206" s="409"/>
      <c r="J206" s="409"/>
      <c r="K206" s="294"/>
    </row>
    <row r="207" spans="2:11" s="1" customFormat="1" ht="15" customHeight="1">
      <c r="B207" s="271"/>
      <c r="C207" s="248"/>
      <c r="D207" s="248"/>
      <c r="E207" s="248"/>
      <c r="F207" s="269"/>
      <c r="G207" s="248"/>
      <c r="H207" s="248"/>
      <c r="I207" s="248"/>
      <c r="J207" s="248"/>
      <c r="K207" s="294"/>
    </row>
    <row r="208" spans="2:11" s="1" customFormat="1" ht="15" customHeight="1">
      <c r="B208" s="271"/>
      <c r="C208" s="248" t="s">
        <v>507</v>
      </c>
      <c r="D208" s="248"/>
      <c r="E208" s="248"/>
      <c r="F208" s="269" t="s">
        <v>77</v>
      </c>
      <c r="G208" s="248"/>
      <c r="H208" s="409" t="s">
        <v>567</v>
      </c>
      <c r="I208" s="409"/>
      <c r="J208" s="409"/>
      <c r="K208" s="294"/>
    </row>
    <row r="209" spans="2:11" s="1" customFormat="1" ht="15" customHeight="1">
      <c r="B209" s="271"/>
      <c r="C209" s="248"/>
      <c r="D209" s="248"/>
      <c r="E209" s="248"/>
      <c r="F209" s="269" t="s">
        <v>403</v>
      </c>
      <c r="G209" s="248"/>
      <c r="H209" s="409" t="s">
        <v>404</v>
      </c>
      <c r="I209" s="409"/>
      <c r="J209" s="409"/>
      <c r="K209" s="294"/>
    </row>
    <row r="210" spans="2:11" s="1" customFormat="1" ht="15" customHeight="1">
      <c r="B210" s="271"/>
      <c r="C210" s="248"/>
      <c r="D210" s="248"/>
      <c r="E210" s="248"/>
      <c r="F210" s="269" t="s">
        <v>401</v>
      </c>
      <c r="G210" s="248"/>
      <c r="H210" s="409" t="s">
        <v>568</v>
      </c>
      <c r="I210" s="409"/>
      <c r="J210" s="409"/>
      <c r="K210" s="294"/>
    </row>
    <row r="211" spans="2:11" s="1" customFormat="1" ht="15" customHeight="1">
      <c r="B211" s="312"/>
      <c r="C211" s="248"/>
      <c r="D211" s="248"/>
      <c r="E211" s="248"/>
      <c r="F211" s="269" t="s">
        <v>81</v>
      </c>
      <c r="G211" s="307"/>
      <c r="H211" s="408" t="s">
        <v>405</v>
      </c>
      <c r="I211" s="408"/>
      <c r="J211" s="408"/>
      <c r="K211" s="313"/>
    </row>
    <row r="212" spans="2:11" s="1" customFormat="1" ht="15" customHeight="1">
      <c r="B212" s="312"/>
      <c r="C212" s="248"/>
      <c r="D212" s="248"/>
      <c r="E212" s="248"/>
      <c r="F212" s="269" t="s">
        <v>406</v>
      </c>
      <c r="G212" s="307"/>
      <c r="H212" s="408" t="s">
        <v>569</v>
      </c>
      <c r="I212" s="408"/>
      <c r="J212" s="408"/>
      <c r="K212" s="313"/>
    </row>
    <row r="213" spans="2:11" s="1" customFormat="1" ht="15" customHeight="1">
      <c r="B213" s="312"/>
      <c r="C213" s="248"/>
      <c r="D213" s="248"/>
      <c r="E213" s="248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8" t="s">
        <v>531</v>
      </c>
      <c r="D214" s="248"/>
      <c r="E214" s="248"/>
      <c r="F214" s="269">
        <v>1</v>
      </c>
      <c r="G214" s="307"/>
      <c r="H214" s="408" t="s">
        <v>570</v>
      </c>
      <c r="I214" s="408"/>
      <c r="J214" s="408"/>
      <c r="K214" s="313"/>
    </row>
    <row r="215" spans="2:11" s="1" customFormat="1" ht="15" customHeight="1">
      <c r="B215" s="312"/>
      <c r="C215" s="248"/>
      <c r="D215" s="248"/>
      <c r="E215" s="248"/>
      <c r="F215" s="269">
        <v>2</v>
      </c>
      <c r="G215" s="307"/>
      <c r="H215" s="408" t="s">
        <v>571</v>
      </c>
      <c r="I215" s="408"/>
      <c r="J215" s="408"/>
      <c r="K215" s="313"/>
    </row>
    <row r="216" spans="2:11" s="1" customFormat="1" ht="15" customHeight="1">
      <c r="B216" s="312"/>
      <c r="C216" s="248"/>
      <c r="D216" s="248"/>
      <c r="E216" s="248"/>
      <c r="F216" s="269">
        <v>3</v>
      </c>
      <c r="G216" s="307"/>
      <c r="H216" s="408" t="s">
        <v>572</v>
      </c>
      <c r="I216" s="408"/>
      <c r="J216" s="408"/>
      <c r="K216" s="313"/>
    </row>
    <row r="217" spans="2:11" s="1" customFormat="1" ht="15" customHeight="1">
      <c r="B217" s="312"/>
      <c r="C217" s="248"/>
      <c r="D217" s="248"/>
      <c r="E217" s="248"/>
      <c r="F217" s="269">
        <v>4</v>
      </c>
      <c r="G217" s="307"/>
      <c r="H217" s="408" t="s">
        <v>573</v>
      </c>
      <c r="I217" s="408"/>
      <c r="J217" s="40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Pavlína Tůmová</cp:lastModifiedBy>
  <cp:lastPrinted>2021-07-28T13:00:17Z</cp:lastPrinted>
  <dcterms:created xsi:type="dcterms:W3CDTF">2021-07-15T13:46:50Z</dcterms:created>
  <dcterms:modified xsi:type="dcterms:W3CDTF">2021-08-11T08:09:55Z</dcterms:modified>
  <cp:category/>
  <cp:version/>
  <cp:contentType/>
  <cp:contentStatus/>
</cp:coreProperties>
</file>