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1 - Vodovod" sheetId="2" r:id="rId2"/>
    <sheet name="SO 02 - Kanalizace" sheetId="3" r:id="rId3"/>
    <sheet name="VRN - Vedlejší rozpočtové..." sheetId="4" r:id="rId4"/>
    <sheet name="Pokyny pro vyplnění" sheetId="5" r:id="rId5"/>
  </sheets>
  <definedNames>
    <definedName name="_xlnm._FilterDatabase" localSheetId="1" hidden="1">'SO 01 - Vodovod'!$C$84:$K$487</definedName>
    <definedName name="_xlnm._FilterDatabase" localSheetId="2" hidden="1">'SO 02 - Kanalizace'!$C$86:$K$577</definedName>
    <definedName name="_xlnm._FilterDatabase" localSheetId="3" hidden="1">'VRN - Vedlejší rozpočtové...'!$C$79:$K$109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01 - Vodovod'!$C$4:$J$39,'SO 01 - Vodovod'!$C$45:$J$66,'SO 01 - Vodovod'!$C$72:$J$487</definedName>
    <definedName name="_xlnm.Print_Area" localSheetId="2">'SO 02 - Kanalizace'!$C$4:$J$39,'SO 02 - Kanalizace'!$C$45:$J$68,'SO 02 - Kanalizace'!$C$74:$J$577</definedName>
    <definedName name="_xlnm.Print_Area" localSheetId="3">'VRN - Vedlejší rozpočtové...'!$C$4:$J$39,'VRN - Vedlejší rozpočtové...'!$C$45:$J$61,'VRN - Vedlejší rozpočtové...'!$C$67:$J$109</definedName>
    <definedName name="_xlnm.Print_Titles" localSheetId="0">'Rekapitulace stavby'!$52:$52</definedName>
    <definedName name="_xlnm.Print_Titles" localSheetId="1">'SO 01 - Vodovod'!$84:$84</definedName>
    <definedName name="_xlnm.Print_Titles" localSheetId="2">'SO 02 - Kanalizace'!$86:$86</definedName>
    <definedName name="_xlnm.Print_Titles" localSheetId="3">'VRN - Vedlejší rozpočtové...'!$79:$79</definedName>
  </definedNames>
  <calcPr calcId="162913"/>
</workbook>
</file>

<file path=xl/sharedStrings.xml><?xml version="1.0" encoding="utf-8"?>
<sst xmlns="http://schemas.openxmlformats.org/spreadsheetml/2006/main" count="9197" uniqueCount="1412">
  <si>
    <t>Export Komplet</t>
  </si>
  <si>
    <t>VZ</t>
  </si>
  <si>
    <t>2.0</t>
  </si>
  <si>
    <t>ZAMOK</t>
  </si>
  <si>
    <t>False</t>
  </si>
  <si>
    <t>{c70b3af4-f3c7-4fe2-a51a-45b4d62c7e59}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</si>
  <si>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</si>
  <si>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</si>
  <si>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</si>
  <si>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</si>
  <si>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</si>
  <si>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</si>
  <si>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</si>
  <si>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2020/19</t>
  </si>
  <si>
    <t>Stavba:</t>
  </si>
  <si>
    <t>Rekonstrukce vodovodu a kanalizace ulice Jiráskova-I.etapa</t>
  </si>
  <si>
    <t>KSO:</t>
  </si>
  <si>
    <t/>
  </si>
  <si>
    <t>CC-CZ:</t>
  </si>
  <si>
    <t>Místo:</t>
  </si>
  <si>
    <t>Benešov</t>
  </si>
  <si>
    <t>Datum:</t>
  </si>
  <si>
    <t>2. 7. 2021</t>
  </si>
  <si>
    <t>Zadavatel:</t>
  </si>
  <si>
    <t>IČ:</t>
  </si>
  <si>
    <t>00231401</t>
  </si>
  <si>
    <t>Město Benešov</t>
  </si>
  <si>
    <t>DIČ:</t>
  </si>
  <si>
    <t>CZ00231401</t>
  </si>
  <si>
    <t>Zhotovitel:</t>
  </si>
  <si>
    <t>47535865</t>
  </si>
  <si>
    <t>Vodohospodářská společnost Benešov s.r.o.</t>
  </si>
  <si>
    <t>CZ47535865</t>
  </si>
  <si>
    <t>Projektant:</t>
  </si>
  <si>
    <t>25775731</t>
  </si>
  <si>
    <t>P.R.I. s.r.o.</t>
  </si>
  <si>
    <t>True</t>
  </si>
  <si>
    <t>Zpracovatel:</t>
  </si>
  <si>
    <t>Ing. Pavel Kuželka, Lenka Mastíková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</si>
  <si>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</si>
  <si>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1) Dodavatel je povinen do ceny jednotlivých položek započíst veškeré materiály a práce nezbytné k dokonalému a kompletnímu provedení díla.
2) Nedílnou součástí tohoto výkazu výměr je kompletní projektová dokumentace, jež podrobně definuje jednotlivé položky, materiály a práce. Položky ve výkazu výměr jsou souhrnným a zjednodušeným popisem daných konstrukcí a prací.
3) Dodavatel je povinen se seznámit se stavem stavby, jejího okolí a podmínek realizace a toto zohlednit do ceny díla.
4) Vzhledem k tomu, že při otevírání souboru *xls; *xlsx, pro provedení ocenění díla může dojítí k neúplnému zobrazení popisu položek (dle konkrétního nastavení formátů u jednotlivých dodavatelů), musí se dodavatel seznámit s popisem každé položky.
Pro všechny položky pak platí, že dodavatel oceňuje položku dle kompletního popisu, i když je ve formátu *xls; *xlsx zobrazen neúplně.
5) Vzhledem k plánované rekonstrukci povrchů v ulici Jiráskova jsou oceněny pouze provizorní povrchy
6) Přebytečný nekontaminovaný výkopek a vyfrézovaný asfalt budou uloženy v bývalých kasárnách Táborská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</si>
  <si>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</si>
  <si>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</si>
  <si>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</si>
  <si>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</si>
  <si>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</si>
  <si>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</si>
  <si>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</si>
  <si>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</si>
  <si>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</si>
  <si>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</si>
  <si>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</si>
  <si>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</si>
  <si>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</si>
  <si>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</si>
  <si>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</si>
  <si>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</si>
  <si>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</si>
  <si>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</si>
  <si>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</si>
  <si>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</si>
  <si>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</si>
  <si>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</si>
  <si>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</si>
  <si>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</si>
  <si>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</si>
  <si>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</si>
  <si>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</si>
  <si>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</si>
  <si>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</si>
  <si>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</si>
  <si>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</si>
  <si>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</si>
  <si>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</si>
  <si>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</si>
  <si>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</si>
  <si>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</si>
  <si>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</si>
  <si>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</si>
  <si>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</si>
  <si>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</si>
  <si>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Vodovod</t>
  </si>
  <si>
    <t>STA</t>
  </si>
  <si>
    <t>1</t>
  </si>
  <si>
    <t>{7e8a5326-a5fa-48ff-94c4-9659b39a8bd4}</t>
  </si>
  <si>
    <t>2</t>
  </si>
  <si>
    <t>SO 02</t>
  </si>
  <si>
    <t>Kanalizace</t>
  </si>
  <si>
    <t>{5e5ebe7e-2c1e-4c7d-9ab3-4fc8e2529938}</t>
  </si>
  <si>
    <t>VRN</t>
  </si>
  <si>
    <t>Vedlejší rozpočtové náklady</t>
  </si>
  <si>
    <t>{179290b0-1a91-4967-9103-80f251137d41}</t>
  </si>
  <si>
    <t>KRYCÍ LIST SOUPISU PRACÍ</t>
  </si>
  <si>
    <t>Objekt:</t>
  </si>
  <si>
    <t>SO 01 - Vodovod</t>
  </si>
  <si>
    <t>01390597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</si>
  <si>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1) Dodavatel je povinen do ceny jednotlivých položek započíst veškeré materiály a práce nezbytné k dokonalému a kompletnímu provedení díla. 2) Nedílnou součástí tohoto výkazu výměr je kompletní projektová dokumentace, jež podrobně definuje jednotlivé položky, materiály a práce. Položky ve výkazu výměr jsou souhrnným a zjednodušeným popisem daných konstrukcí a prací. 3) Dodavatel je povinen se seznámit se stavem stavby, jejího okolí a podmínek realizace a toto zohlednit do ceny díla. 4) Vzhledem k tomu, že při otevírání souboru *xls; *xlsx, pro provedení ocenění díla může dojítí k neúplnému zobrazení popisu položek (dle konkrétního nastavení formátů u jednotlivých dodavatelů), musí se dodavatel seznámit s popisem každé položky. Pro všechny položky pak platí, že dodavatel oceňuje položku dle kompletního popisu, i když je ve formátu *xls; *xlsx zobrazen neúplně. 5) Vzhledem k plánované rekonstrukci povrchů v ulici Jiráskova jsou oceněny pouze provizorní povrchy 6) Přebytečný nekontaminovaný výkopek a vyfrézovaný asfalt budou uloženy v bývalých kasárnách Táborská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</si>
  <si>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</si>
  <si>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</si>
  <si>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</si>
  <si>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</si>
  <si>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</si>
  <si>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</si>
  <si>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</si>
  <si>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</si>
  <si>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</si>
  <si>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</si>
  <si>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</si>
  <si>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</si>
  <si>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</si>
  <si>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</si>
  <si>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</si>
  <si>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</si>
  <si>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</si>
  <si>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</si>
  <si>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</si>
  <si>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</si>
  <si>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</si>
  <si>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</si>
  <si>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</si>
  <si>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</si>
  <si>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</si>
  <si>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</si>
  <si>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</si>
  <si>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</si>
  <si>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113106161</t>
  </si>
  <si>
    <t>Rozebrání dlažeb vozovek z drobných kostek s ložem z kameniva ručně</t>
  </si>
  <si>
    <t>m2</t>
  </si>
  <si>
    <t>4</t>
  </si>
  <si>
    <t>1679919279</t>
  </si>
  <si>
    <t>PP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</si>
  <si>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</si>
  <si>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VV</t>
  </si>
  <si>
    <t>(3,03+0,8+3,05+3,01+3,1+2,95+3,05+4,39+3+0,8)*1,2*1,1</t>
  </si>
  <si>
    <t>Součet</t>
  </si>
  <si>
    <t>113107322</t>
  </si>
  <si>
    <t>Odstranění podkladu z kameniva drceného tl 200 mm strojně pl do 50 m2</t>
  </si>
  <si>
    <t>912181452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</si>
  <si>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</si>
  <si>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3</t>
  </si>
  <si>
    <t>979071021</t>
  </si>
  <si>
    <t>Očištění dlažebních kostek drobných s původním spárováním kamenivem těženým při překopech ing sítí</t>
  </si>
  <si>
    <t>-992979213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</si>
  <si>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</si>
  <si>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113202111</t>
  </si>
  <si>
    <t>Vytrhání obrub krajníků obrubníků stojatých</t>
  </si>
  <si>
    <t>m</t>
  </si>
  <si>
    <t>1173693269</t>
  </si>
  <si>
    <t>Vytrhání obrub s vybouráním lože, s přemístěním hmot na skládku na vzdálenost do 3 m nebo s naložením na dopravní prostředek z krajníků nebo obrubníků stojatých</t>
  </si>
  <si>
    <t>(9*1,2)*1,2"vodovodní přípojky</t>
  </si>
  <si>
    <t>5</t>
  </si>
  <si>
    <t>113204111</t>
  </si>
  <si>
    <t>Vytrhání obrub záhonových</t>
  </si>
  <si>
    <t>-372751000</t>
  </si>
  <si>
    <t>Vytrhání obrub s vybouráním lože, s přemístěním hmot na skládku na vzdálenost do 3 m nebo s naložením na dopravní prostředek záhonových</t>
  </si>
  <si>
    <t>9*1,2*1,2"Vodovodní přípojky</t>
  </si>
  <si>
    <t>6</t>
  </si>
  <si>
    <t>121112003</t>
  </si>
  <si>
    <t>Sejmutí ornice tl vrstvy do 200 mm ručně</t>
  </si>
  <si>
    <t>-1311923191</t>
  </si>
  <si>
    <t>Sejmutí ornice ručně při souvislé ploše, tl. vrstvy do 200 mm</t>
  </si>
  <si>
    <t>(1,47+1,21+1,31+1,22+1,25+1,26+1,33+1,28+1,2+7,54)*1,2*1,1</t>
  </si>
  <si>
    <t>7</t>
  </si>
  <si>
    <t>181311103</t>
  </si>
  <si>
    <t>Rozprostření ornice tl vrstvy do 200 mm v rovině nebo ve svahu do 1:5 ručně</t>
  </si>
  <si>
    <t>-1998457256</t>
  </si>
  <si>
    <t>Rozprostření a urovnání ornice v rovině nebo ve svahu sklonu do 1:5 ručně při souvislé ploše, tl. vrstvy do 200 mm</t>
  </si>
  <si>
    <t>8</t>
  </si>
  <si>
    <t>181411131</t>
  </si>
  <si>
    <t>Založení parkového trávníku výsevem plochy do 1000 m2 v rovině a ve svahu do 1:5</t>
  </si>
  <si>
    <t>-264081282</t>
  </si>
  <si>
    <t>Založení trávníku na půdě předem připravené plochy do 1000 m2 výsevem včetně utažení parkového v rovině nebo na svahu do 1:5</t>
  </si>
  <si>
    <t>9</t>
  </si>
  <si>
    <t>M</t>
  </si>
  <si>
    <t>005724100</t>
  </si>
  <si>
    <t>osivo směs travní parková</t>
  </si>
  <si>
    <t>kg</t>
  </si>
  <si>
    <t>953833189</t>
  </si>
  <si>
    <t>osivo směs travní parková (30g/m²)</t>
  </si>
  <si>
    <t>0,03*25,172</t>
  </si>
  <si>
    <t>10</t>
  </si>
  <si>
    <t>113154365</t>
  </si>
  <si>
    <t>Frézování živičného krytu tl 200 mm pruh š 2 m pl do 10000 m2 s překážkami v trase</t>
  </si>
  <si>
    <t>594779429</t>
  </si>
  <si>
    <t>Frézování živičného podkladu nebo krytu s naložením na dopravní prostředek plochy přes 1 000 do 10 000 m2 s překážkami v trase pruhu šířky přes 1 m do 2 m, tloušťky vrstvy 200 mm</t>
  </si>
  <si>
    <t>269,41*1,05</t>
  </si>
  <si>
    <t>11</t>
  </si>
  <si>
    <t>113107212</t>
  </si>
  <si>
    <t>Odstranění podkladu z kameniva těženého tl 200 mm strojně pl přes 200 m2</t>
  </si>
  <si>
    <t>-1224623364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</si>
  <si>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</si>
  <si>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12</t>
  </si>
  <si>
    <t>113107223</t>
  </si>
  <si>
    <t>Odstranění podkladu z kameniva drceného tl 300 mm strojně pl přes 200 m2</t>
  </si>
  <si>
    <t>-1107199554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</si>
  <si>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</si>
  <si>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13</t>
  </si>
  <si>
    <t>119001421</t>
  </si>
  <si>
    <t>Dočasné zajištění kabelů a kabelových tratí ze 3 volně ložených kabelů</t>
  </si>
  <si>
    <t>998044611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</si>
  <si>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</si>
  <si>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2*1,2"Vodovodní řad</t>
  </si>
  <si>
    <t>22*1,2"Vodovodní přípojky</t>
  </si>
  <si>
    <t>14</t>
  </si>
  <si>
    <t>119001405</t>
  </si>
  <si>
    <t>Dočasné zajištění potrubí z PE DN do 200 mm</t>
  </si>
  <si>
    <t>-1903424298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</si>
  <si>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</si>
  <si>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3*1,2"Vodovní řad</t>
  </si>
  <si>
    <t>2*1,2"Vodovodní přípojky</t>
  </si>
  <si>
    <t>119002121</t>
  </si>
  <si>
    <t>Přechodová lávka délky do 2 m včetně zábradlí pro zabezpečení výkopu zřízení</t>
  </si>
  <si>
    <t>kus</t>
  </si>
  <si>
    <t>1257097576</t>
  </si>
  <si>
    <t>Pomocné konstrukce při zabezpečení výkopu vodorovné pochozí přechodová lávka délky do 2 m včetně zábradlí zřízení</t>
  </si>
  <si>
    <t>9"přechodové lávky přes výkopy přípojek</t>
  </si>
  <si>
    <t>16</t>
  </si>
  <si>
    <t>119002122</t>
  </si>
  <si>
    <t>Přechodová lávka délky do 2 m včetně zábradlí pro zabezpečení výkopu odstranění</t>
  </si>
  <si>
    <t>-140036427</t>
  </si>
  <si>
    <t>Pomocné konstrukce při zabezpečení výkopu vodorovné pochozí přechodová lávka délky do 2 m včetně zábradlí odstranění</t>
  </si>
  <si>
    <t>17</t>
  </si>
  <si>
    <t>132254204</t>
  </si>
  <si>
    <t>Hloubení zapažených rýh š do 2000 mm v hornině třídy těžitelnosti I, skupiny 3 objem do 500 m3</t>
  </si>
  <si>
    <t>m3</t>
  </si>
  <si>
    <t>-1764807724</t>
  </si>
  <si>
    <t>Hloubení zapažených rýh šířky přes 800 do 2 000 mm strojně s urovnáním dna do předepsaného profilu a spádu v hornině třídy těžitelnosti I skupiny 3 přes 100 do 500 m3</t>
  </si>
  <si>
    <t>0,5*117,51*1,2*1,05</t>
  </si>
  <si>
    <t>0,5*(15,68)*1,2*1,05"Vodovodní řad</t>
  </si>
  <si>
    <t>0,5*(46,9)*2*1,2"Vodovodní přípojky</t>
  </si>
  <si>
    <t>18</t>
  </si>
  <si>
    <t>132354204</t>
  </si>
  <si>
    <t>Hloubení zapažených rýh š do 2000 mm v hornině třídy těžitelnosti II, skupiny 4 objem do 500 m3</t>
  </si>
  <si>
    <t>150214001</t>
  </si>
  <si>
    <t>Hloubení zapažených rýh šířky přes 800 do 2 000 mm strojně s urovnáním dna do předepsaného profilu a spádu v hornině třídy těžitelnosti II skupiny 4 přes 100 do 500 m3</t>
  </si>
  <si>
    <t>19</t>
  </si>
  <si>
    <t>139001101</t>
  </si>
  <si>
    <t>Příplatek za ztížení vykopávky v blízkosti podzemního vedení</t>
  </si>
  <si>
    <t>-833488956</t>
  </si>
  <si>
    <t>Příplatek k cenám hloubených vykopávek za ztížení vykopávky v blízkosti podzemního vedení nebo výbušnin pro jakoukoliv třídu horniny</t>
  </si>
  <si>
    <t>(15,68)*1,2*1,05"Vodovodní řad</t>
  </si>
  <si>
    <t>0,3*(46,9)*2*1,2"Vodovodní přípojky</t>
  </si>
  <si>
    <t>20</t>
  </si>
  <si>
    <t>151101102</t>
  </si>
  <si>
    <t>Zřízení příložného pažení a rozepření stěn rýh hl do 4 m</t>
  </si>
  <si>
    <t>-281156668</t>
  </si>
  <si>
    <t>Zřízení pažení a rozepření stěn rýh pro podzemní vedení příložné pro jakoukoliv mezerovitost, hloubky do 4 m</t>
  </si>
  <si>
    <t>(46,9)*2,2*2"Vodovodní přípojky</t>
  </si>
  <si>
    <t>181,98"Vodovoní řad</t>
  </si>
  <si>
    <t>151101112</t>
  </si>
  <si>
    <t>Odstranění příložného pažení a rozepření stěn rýh hl do 4 m</t>
  </si>
  <si>
    <t>-713062605</t>
  </si>
  <si>
    <t>Odstranění pažení a rozepření stěn rýh pro podzemní vedení s uložením materiálu na vzdálenost do 3 m od kraje výkopu příložné, hloubky přes 2 do 4 m</t>
  </si>
  <si>
    <t>22</t>
  </si>
  <si>
    <t>162351104</t>
  </si>
  <si>
    <t>Vodorovné přemístění do 1000 m výkopku/sypaniny z horniny třídy těžitelnosti I, skupiny 1 až 3</t>
  </si>
  <si>
    <t>-1041366588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</si>
  <si>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</si>
  <si>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140,189"výkopek</t>
  </si>
  <si>
    <t>140,189"zásyp</t>
  </si>
  <si>
    <t>23</t>
  </si>
  <si>
    <t>162351124</t>
  </si>
  <si>
    <t>Vodorovné přemístění do 1000 m výkopku/sypaniny z hornin třídy těžitelnosti II, skupiny 4 a 5</t>
  </si>
  <si>
    <t>-492579468</t>
  </si>
  <si>
    <t>Vodorovné přemístění výkopku nebo sypaniny po suchu na obvyklém dopravním prostředku, bez naložení výkopku, avšak se složením bez rozhrnutí z horniny třídy těžitelnosti II na vzdálenost skupiny 4 a 5 na vzdálenost přes 500 do 1 000 m</t>
  </si>
  <si>
    <t>202,107-140,189"zásyp</t>
  </si>
  <si>
    <t>24</t>
  </si>
  <si>
    <t>167151111</t>
  </si>
  <si>
    <t>Nakládání výkopku z hornin třídy těžitelnosti I, skupiny 1 až 3 přes 100 m3</t>
  </si>
  <si>
    <t>1858762911</t>
  </si>
  <si>
    <t>Nakládání, skládání a překládání neulehlého výkopku nebo sypaniny strojně nakládání, množství přes 100 m3, z hornin třídy těžitelnosti I, skupiny 1 až 3</t>
  </si>
  <si>
    <t>140,189</t>
  </si>
  <si>
    <t>25</t>
  </si>
  <si>
    <t>167151112</t>
  </si>
  <si>
    <t>Nakládání výkopku z hornin třídy těžitelnosti II, skupiny 4 a 5 přes 100 m3</t>
  </si>
  <si>
    <t>1472004771</t>
  </si>
  <si>
    <t>Nakládání, skládání a překládání neulehlého výkopku nebo sypaniny strojně nakládání, množství přes 100 m3, z hornin třídy těžitelnosti II, skpiny 4 a 5</t>
  </si>
  <si>
    <t>26</t>
  </si>
  <si>
    <t>451572111</t>
  </si>
  <si>
    <t>Lože pod potrubí otevřený výkop z kameniva drobného těženého</t>
  </si>
  <si>
    <t>668679724</t>
  </si>
  <si>
    <t>Lože pod potrubí, stoky a drobné objekty v otevřeném výkopu z kameniva drobného těženého 0 až 4 mm</t>
  </si>
  <si>
    <t>85,74*0,1*1,2*1,1"vodovodní řad</t>
  </si>
  <si>
    <t>(46,9)*0,1*1,2*1,1"vodovodní přípojky</t>
  </si>
  <si>
    <t>27</t>
  </si>
  <si>
    <t>175151101</t>
  </si>
  <si>
    <t>Obsypání potrubí strojně sypaninou bez prohození, uloženou do 3 m</t>
  </si>
  <si>
    <t>445480817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</si>
  <si>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</si>
  <si>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0,4721*85,74"vodovodní řad</t>
  </si>
  <si>
    <t>0,4325*(46,9)"vodovodní přípojky</t>
  </si>
  <si>
    <t>28</t>
  </si>
  <si>
    <t>58337310</t>
  </si>
  <si>
    <t>štěrkopísek frakce 0/4</t>
  </si>
  <si>
    <t>t</t>
  </si>
  <si>
    <t>-1577977512</t>
  </si>
  <si>
    <t>60,762*2 "Přepočtené koeficientem množství</t>
  </si>
  <si>
    <t>29</t>
  </si>
  <si>
    <t>174151101</t>
  </si>
  <si>
    <t>Zásyp jam, šachet rýh nebo kolem objektů sypaninou se zhutněním</t>
  </si>
  <si>
    <t>-747153522</t>
  </si>
  <si>
    <t>Zásyp sypaninou z jakékoliv horniny strojně s uložením výkopku ve vrstvách se zhutněním jam, šachet, rýh nebo kolem objektů v těchto vykopávkách</t>
  </si>
  <si>
    <t>140,189+140,189</t>
  </si>
  <si>
    <t>-17,509-60,762</t>
  </si>
  <si>
    <t>Komunikace pozemní</t>
  </si>
  <si>
    <t>30</t>
  </si>
  <si>
    <t>564871111</t>
  </si>
  <si>
    <t>Podklad ze štěrkodrtě ŠD tl 250 mm</t>
  </si>
  <si>
    <t>10069609</t>
  </si>
  <si>
    <t>Podklad ze štěrkodrti ŠD s rozprostřením a zhutněním, po zhutnění tl. 250 mm</t>
  </si>
  <si>
    <t>282,881</t>
  </si>
  <si>
    <t>31</t>
  </si>
  <si>
    <t>564931412</t>
  </si>
  <si>
    <t>Podklad z asfaltového recyklátu tl 100 mm</t>
  </si>
  <si>
    <t>1709894511</t>
  </si>
  <si>
    <t>Podklad nebo podsyp z asfaltového recyklátu s rozprostřením a zhutněním, po zhutnění tl. 100 mm</t>
  </si>
  <si>
    <t>32</t>
  </si>
  <si>
    <t>569931132</t>
  </si>
  <si>
    <t>Zpevnění krajnic asfaltovým recyklátem tl 100 mm</t>
  </si>
  <si>
    <t>1901432270</t>
  </si>
  <si>
    <t>Zpevnění krajnic nebo komunikací pro pěší s rozprostřením a zhutněním, po zhutnění asfaltovým recyklátem tl. 100 mm</t>
  </si>
  <si>
    <t>35,878</t>
  </si>
  <si>
    <t>33</t>
  </si>
  <si>
    <t>916231213</t>
  </si>
  <si>
    <t>Osazení chodníkového obrubníku betonového stojatého s boční opěrou do lože z betonu prostého</t>
  </si>
  <si>
    <t>-732202786</t>
  </si>
  <si>
    <t>Osazení chodníkového obrubníku betonového se zřízením lože, s vyplněním a zatřením spár cementovou maltou stojatého s boční opěrou z betonu prostého, do lože z betonu prostého</t>
  </si>
  <si>
    <t>12,96</t>
  </si>
  <si>
    <t>34</t>
  </si>
  <si>
    <t>916241113</t>
  </si>
  <si>
    <t>Osazení obrubníku kamenného ležatého s boční opěrou do lože z betonu prostého</t>
  </si>
  <si>
    <t>1398519485</t>
  </si>
  <si>
    <t>Osazení obrubníku kamenného se zřízením lože, s vyplněním a zatřením spár cementovou maltou ležatého s boční opěrou z betonu prostého, do lože z betonu prostého</t>
  </si>
  <si>
    <t>Trubní vedení</t>
  </si>
  <si>
    <t>35</t>
  </si>
  <si>
    <t>871211811</t>
  </si>
  <si>
    <t>Bourání stávajícího potrubí z polyetylenu D 50 mm</t>
  </si>
  <si>
    <t>1665493949</t>
  </si>
  <si>
    <t>Bourání stávajícího potrubí z polyetylenu v otevřeném výkopu D do 50 mm</t>
  </si>
  <si>
    <t>9,1+5,8+5,7+5,7+5,6+5,5</t>
  </si>
  <si>
    <t>36</t>
  </si>
  <si>
    <t>871251811</t>
  </si>
  <si>
    <t>Bourání stávajícího potrubí z polyetylenu D 90 mm</t>
  </si>
  <si>
    <t>-478357430</t>
  </si>
  <si>
    <t>Bourání stávajícího potrubí z polyetylenu v otevřeném výkopu D přes 50 do 90 mm</t>
  </si>
  <si>
    <t>9,5</t>
  </si>
  <si>
    <t>37</t>
  </si>
  <si>
    <t>891181811</t>
  </si>
  <si>
    <t>Demontáž vodovodních šoupátek otevřený výkop DN 40</t>
  </si>
  <si>
    <t>-542655549</t>
  </si>
  <si>
    <t>Demontáž vodovodních armatur na potrubí šoupátek nebo klapek uzavíracích v otevřeném výkopu nebo v šachtách DN 40</t>
  </si>
  <si>
    <t>38</t>
  </si>
  <si>
    <t>891241811</t>
  </si>
  <si>
    <t>Demontáž vodovodních šoupátek otevřený výkop DN 80</t>
  </si>
  <si>
    <t>-1423229661</t>
  </si>
  <si>
    <t>Demontáž vodovodních armatur na potrubí šoupátek nebo klapek uzavíracích v otevřeném výkopu nebo v šachtách DN 80</t>
  </si>
  <si>
    <t>39</t>
  </si>
  <si>
    <t>851261131</t>
  </si>
  <si>
    <t>Montáž potrubí z trub litinových hrdlových s integrovaným těsněním otevřený výkop DN 100</t>
  </si>
  <si>
    <t>-65707763</t>
  </si>
  <si>
    <t>Montáž potrubí z trub litinových tlakových hrdlových v otevřeném výkopu s integrovaným těsněním DN 100</t>
  </si>
  <si>
    <t>40</t>
  </si>
  <si>
    <t>55253001</t>
  </si>
  <si>
    <t>trouba vodovodní litinová hrdlová Pz dl 6m DN 100</t>
  </si>
  <si>
    <t>-1828483565</t>
  </si>
  <si>
    <t>85,8</t>
  </si>
  <si>
    <t>41</t>
  </si>
  <si>
    <t>857242122</t>
  </si>
  <si>
    <t>Montáž litinových tvarovek jednoosých přírubových otevřený výkop DN 80</t>
  </si>
  <si>
    <t>1984680426</t>
  </si>
  <si>
    <t>Montáž litinových tvarovek na potrubí litinovém tlakovém jednoosých na potrubí z trub přírubových v otevřeném výkopu, kanálu nebo v šachtě DN 80</t>
  </si>
  <si>
    <t>42</t>
  </si>
  <si>
    <t>55253243</t>
  </si>
  <si>
    <t>trouba přírubová litinová vodovodní  PN10/16 DN 80 dl 600mm</t>
  </si>
  <si>
    <t>-2025492443</t>
  </si>
  <si>
    <t>2"viz. výkaz armatur a tvarovek</t>
  </si>
  <si>
    <t>43</t>
  </si>
  <si>
    <t>55253247</t>
  </si>
  <si>
    <t>trouba přírubová litinová vodovodní  PN10/16 DN 80 dl 1000mm</t>
  </si>
  <si>
    <t>1664946655</t>
  </si>
  <si>
    <t>4"viz. výkaz armatur a tvarovek</t>
  </si>
  <si>
    <t>44</t>
  </si>
  <si>
    <t>55253241</t>
  </si>
  <si>
    <t>trouba přírubová litinová vodovodní  PN10/16 DN 80 dl 500mm</t>
  </si>
  <si>
    <t>-1573034101</t>
  </si>
  <si>
    <t>45</t>
  </si>
  <si>
    <t>55254047</t>
  </si>
  <si>
    <t>koleno 90° s patkou přírubové litinové vodovodní N-kus PN10/40 DN 80</t>
  </si>
  <si>
    <t>869881316</t>
  </si>
  <si>
    <t>46</t>
  </si>
  <si>
    <t>857261131</t>
  </si>
  <si>
    <t>Montáž litinových tvarovek jednoosých hrdlových otevřený výkop s integrovaným těsněním DN 100</t>
  </si>
  <si>
    <t>-923006162</t>
  </si>
  <si>
    <t>Montáž litinových tvarovek na potrubí litinovém tlakovém jednoosých na potrubí z trub hrdlových v otevřeném výkopu, kanálu nebo v šachtě s integrovaným těsněním DN 100</t>
  </si>
  <si>
    <t>47</t>
  </si>
  <si>
    <t>R53893</t>
  </si>
  <si>
    <t>hladká trouba se dvěma návarky, GL-kus DN 100</t>
  </si>
  <si>
    <t>-1624120427</t>
  </si>
  <si>
    <t>hladká trouba se dvěma návarky, práškový epoxid tl 250µm GL-kus dl 400mm DN 100</t>
  </si>
  <si>
    <t>2"viz. výpis aramtur a tvarovek</t>
  </si>
  <si>
    <t>48</t>
  </si>
  <si>
    <t>857262122</t>
  </si>
  <si>
    <t>Montáž litinových tvarovek jednoosých přírubových otevřený výkop DN 100</t>
  </si>
  <si>
    <t>-818315648</t>
  </si>
  <si>
    <t>Montáž litinových tvarovek na potrubí litinovém tlakovém jednoosých na potrubí z trub přírubových v otevřeném výkopu, kanálu nebo v šachtě DN 100</t>
  </si>
  <si>
    <t>49</t>
  </si>
  <si>
    <t>55253893</t>
  </si>
  <si>
    <t>tvarovka přírubová s hrdlem z tvárné litiny,práškový epoxid tl 250µm EU-kus dl 130mm DN 100</t>
  </si>
  <si>
    <t>-1089808253</t>
  </si>
  <si>
    <t>1"viz. výpis aramtur a tvarovek</t>
  </si>
  <si>
    <t>50</t>
  </si>
  <si>
    <t>55253490</t>
  </si>
  <si>
    <t>tvarovka přírubová litinová s hladkým koncem,práškový epoxid tl 250µm F-kus DN 100</t>
  </si>
  <si>
    <t>306649589</t>
  </si>
  <si>
    <t>51</t>
  </si>
  <si>
    <t>857264122</t>
  </si>
  <si>
    <t>Montáž litinových tvarovek odbočných přírubových otevřený výkop DN 100</t>
  </si>
  <si>
    <t>1933100337</t>
  </si>
  <si>
    <t>Montáž litinových tvarovek na potrubí litinovém tlakovém odbočných na potrubí z trub přírubových v otevřeném výkopu, kanálu nebo v šachtě DN 100</t>
  </si>
  <si>
    <t>52</t>
  </si>
  <si>
    <t>55253745</t>
  </si>
  <si>
    <t>tvarovka hrdlová s přírubovou odbočkou z tvárné litiny,práškový epoxid tl 250µm MMA-kus DN 100/80</t>
  </si>
  <si>
    <t>460516154</t>
  </si>
  <si>
    <t>2"viz. výpis armatur a tvarovek</t>
  </si>
  <si>
    <t>53</t>
  </si>
  <si>
    <t>871161211</t>
  </si>
  <si>
    <t>Montáž potrubí z PE100 SDR 11 otevřený výkop svařovaných elektrotvarovkou D 32 x 3,0 mm</t>
  </si>
  <si>
    <t>1242901794</t>
  </si>
  <si>
    <t>Montáž vodovodního potrubí z plastů v otevřeném výkopu z polyetylenu PE 100 svařovaných elektrotvarovkou SDR 11/PN16 D 32 x 3,0 mm</t>
  </si>
  <si>
    <t>54</t>
  </si>
  <si>
    <t>28613110</t>
  </si>
  <si>
    <t>potrubí vodovodní PE100 PN 16 SDR11 6m 100m 32x3,0mm</t>
  </si>
  <si>
    <t>-1919722714</t>
  </si>
  <si>
    <t>(5,7+5,7+5,6)*1,2" viz. tabulka vodovodních přípojek</t>
  </si>
  <si>
    <t>55</t>
  </si>
  <si>
    <t>871171211</t>
  </si>
  <si>
    <t>Montáž potrubí z PE100 SDR 11 otevřený výkop svařovaných elektrotvarovkou D 40 x 3,7 mm</t>
  </si>
  <si>
    <t>-212901703</t>
  </si>
  <si>
    <t>Montáž vodovodního potrubí z plastů v otevřeném výkopu z polyetylenu PE 100 svařovaných elektrotvarovkou SDR 11/PN16 D 40 x 3,7 mm</t>
  </si>
  <si>
    <t>56</t>
  </si>
  <si>
    <t>28613111</t>
  </si>
  <si>
    <t>potrubí vodovodní PE100 PN 16 SDR11 6m 100m 40x3,7mm</t>
  </si>
  <si>
    <t>-1993734393</t>
  </si>
  <si>
    <t>(9,1+5,8+5,5)*1,2" viz. tabulka vodovodních přípojek</t>
  </si>
  <si>
    <t>57</t>
  </si>
  <si>
    <t>871211211</t>
  </si>
  <si>
    <t>Montáž potrubí z PE100 SDR 11 otevřený výkop svařovaných elektrotvarovkou D 63 x 5,8 mm</t>
  </si>
  <si>
    <t>773200727</t>
  </si>
  <si>
    <t>Montáž vodovodního potrubí z plastů v otevřeném výkopu z polyetylenu PE 100 svařovaných elektrotvarovkou SDR 11/PN16 D 63 x 5,8 mm</t>
  </si>
  <si>
    <t>58</t>
  </si>
  <si>
    <t>28613113</t>
  </si>
  <si>
    <t>potrubí vodovodní PE100 PN 16 SDR11 6m 100m 63x5,8mm</t>
  </si>
  <si>
    <t>-1700731490</t>
  </si>
  <si>
    <t>(2+9,5)*1,2" viz. tabulka vodovodních přípojek</t>
  </si>
  <si>
    <t>59</t>
  </si>
  <si>
    <t>877161101</t>
  </si>
  <si>
    <t>Montáž elektrospojek na vodovodním potrubí z PE trub d 32</t>
  </si>
  <si>
    <t>614971800</t>
  </si>
  <si>
    <t>Montáž tvarovek na vodovodním plastovém potrubí z polyetylenu PE 100 elektrotvarovek SDR 11/PN16 spojek, oblouků nebo redukcí d 32</t>
  </si>
  <si>
    <t>60</t>
  </si>
  <si>
    <t>28615969</t>
  </si>
  <si>
    <t>elektrospojka SDR11 PE 100 PN16 D 32mm</t>
  </si>
  <si>
    <t>-455800244</t>
  </si>
  <si>
    <t>61</t>
  </si>
  <si>
    <t>877171101</t>
  </si>
  <si>
    <t>Montáž elektrospojek na vodovodním potrubí z PE trub d 40</t>
  </si>
  <si>
    <t>-891829044</t>
  </si>
  <si>
    <t>Montáž tvarovek na vodovodním plastovém potrubí z polyetylenu PE 100 elektrotvarovek SDR 11/PN16 spojek, oblouků nebo redukcí d 40</t>
  </si>
  <si>
    <t>62</t>
  </si>
  <si>
    <t>28615970</t>
  </si>
  <si>
    <t>elektrospojka SDR11 PE 100 PN16 D 40mm</t>
  </si>
  <si>
    <t>-1622250771</t>
  </si>
  <si>
    <t>63</t>
  </si>
  <si>
    <t>877211101</t>
  </si>
  <si>
    <t>Montáž elektrospojek na vodovodním potrubí z PE trub d 63</t>
  </si>
  <si>
    <t>1633798318</t>
  </si>
  <si>
    <t>Montáž tvarovek na vodovodním plastovém potrubí z polyetylenu PE 100 elektrotvarovek SDR 11/PN16 spojek, oblouků nebo redukcí d 63</t>
  </si>
  <si>
    <t>64</t>
  </si>
  <si>
    <t>28615972</t>
  </si>
  <si>
    <t>elektrospojka SDR11 PE 100 PN16 D 63mm</t>
  </si>
  <si>
    <t>1471877434</t>
  </si>
  <si>
    <t>65</t>
  </si>
  <si>
    <t>879171111</t>
  </si>
  <si>
    <t>Montáž vodovodní přípojky na potrubí DN 32</t>
  </si>
  <si>
    <t>-1547037614</t>
  </si>
  <si>
    <t>Montáž napojení vodovodní přípojky v otevřeném výkopu ve sklonu přes 20 % DN 32</t>
  </si>
  <si>
    <t>66</t>
  </si>
  <si>
    <t>879181111</t>
  </si>
  <si>
    <t>Montáž vodovodní přípojky na potrubí DN 40</t>
  </si>
  <si>
    <t>-1173197531</t>
  </si>
  <si>
    <t>Montáž napojení vodovodní přípojky v otevřeném výkopu ve sklonu přes 20 % DN 40</t>
  </si>
  <si>
    <t>67</t>
  </si>
  <si>
    <t>879221111</t>
  </si>
  <si>
    <t>Montáž vodovodní přípojky na potrubí DN 63</t>
  </si>
  <si>
    <t>-1088144893</t>
  </si>
  <si>
    <t>Montáž napojení vodovodní přípojky v otevřeném výkopu ve sklonu přes 20 % DN 63</t>
  </si>
  <si>
    <t>68</t>
  </si>
  <si>
    <t>891181112</t>
  </si>
  <si>
    <t>Montáž vodovodních šoupátek otevřený výkop DN 40</t>
  </si>
  <si>
    <t>-750663544</t>
  </si>
  <si>
    <t>Montáž vodovodních armatur na potrubí šoupátek nebo klapek uzavíracích v otevřeném výkopu nebo v šachtách s osazením zemní soupravy (bez poklopů) DN 40</t>
  </si>
  <si>
    <t>69</t>
  </si>
  <si>
    <t>R21114</t>
  </si>
  <si>
    <t>šoupátko domovní přípojky s vnějším a vnitřním závitem a integrovaným ISO hrdlem 32-5/4"</t>
  </si>
  <si>
    <t>890184526</t>
  </si>
  <si>
    <t>3"viz. výpis armatur a tvarovek</t>
  </si>
  <si>
    <t>70</t>
  </si>
  <si>
    <t>R21115</t>
  </si>
  <si>
    <t>šoupátko domovní přípojky s vnějším a vnitřním závitem a integrovaným ISO hrdlem 40-2"</t>
  </si>
  <si>
    <t>1720601131</t>
  </si>
  <si>
    <t>71</t>
  </si>
  <si>
    <t>891211112</t>
  </si>
  <si>
    <t>Montáž vodovodních šoupátek otevřený výkop DN 50</t>
  </si>
  <si>
    <t>547105445</t>
  </si>
  <si>
    <t>Montáž vodovodních armatur na potrubí šoupátek nebo klapek uzavíracích v otevřeném výkopu nebo v šachtách s osazením zemní soupravy (bez poklopů) DN 50</t>
  </si>
  <si>
    <t>72</t>
  </si>
  <si>
    <t>R21117</t>
  </si>
  <si>
    <t>šoupátko domovní přípojky s vnějším a vnitřním závitem a integrovaným ISO hrdlem 63-2"</t>
  </si>
  <si>
    <t>1534325326</t>
  </si>
  <si>
    <t>73</t>
  </si>
  <si>
    <t>891241112</t>
  </si>
  <si>
    <t>Montáž vodovodních šoupátek otevřený výkop DN 80</t>
  </si>
  <si>
    <t>437144139</t>
  </si>
  <si>
    <t>Montáž vodovodních armatur na potrubí šoupátek nebo klapek uzavíracích v otevřeném výkopu nebo v šachtách s osazením zemní soupravy (bez poklopů) DN 80</t>
  </si>
  <si>
    <t>74</t>
  </si>
  <si>
    <t>42221116</t>
  </si>
  <si>
    <t>šoupátko s přírubami voda DN 80 PN16</t>
  </si>
  <si>
    <t>-748606866</t>
  </si>
  <si>
    <t>75</t>
  </si>
  <si>
    <t>891247111</t>
  </si>
  <si>
    <t>Montáž hydrantů podzemních DN 80</t>
  </si>
  <si>
    <t>-1867014110</t>
  </si>
  <si>
    <t>Montáž vodovodních armatur na potrubí hydrantů podzemních (bez osazení poklopů) DN 80</t>
  </si>
  <si>
    <t>76</t>
  </si>
  <si>
    <t>42273594</t>
  </si>
  <si>
    <t>hydrant podzemní DN 80 PN 16 dvojitý uzávěr s koulí krycí v 1500mm</t>
  </si>
  <si>
    <t>1521818082</t>
  </si>
  <si>
    <t>77</t>
  </si>
  <si>
    <t>891261112</t>
  </si>
  <si>
    <t>Montáž vodovodních šoupátek otevřený výkop DN 100</t>
  </si>
  <si>
    <t>-390446176</t>
  </si>
  <si>
    <t>Montáž vodovodních armatur na potrubí šoupátek nebo klapek uzavíracích v otevřeném výkopu nebo v šachtách s osazením zemní soupravy (bez poklopů) DN 100</t>
  </si>
  <si>
    <t>78</t>
  </si>
  <si>
    <t>42221117</t>
  </si>
  <si>
    <t>šoupátko s přírubami voda DN 100 PN16</t>
  </si>
  <si>
    <t>409868073</t>
  </si>
  <si>
    <t>1"viz. výkaz armatur a tvarovek</t>
  </si>
  <si>
    <t>79</t>
  </si>
  <si>
    <t>891269111</t>
  </si>
  <si>
    <t>Montáž navrtávacích pasů na potrubí z jakýchkoli trub DN 100</t>
  </si>
  <si>
    <t>-1481805665</t>
  </si>
  <si>
    <t>Montáž vodovodních armatur na potrubí navrtávacích pasů s ventilem Jt 1 MPa, na potrubí z trub litinových, ocelových nebo plastických hmot DN 100</t>
  </si>
  <si>
    <t>80</t>
  </si>
  <si>
    <t>R73550</t>
  </si>
  <si>
    <t>pás navrtávací se závitovým výstupem z tvárné litiny pro vodovodní litinové potrubí 100-2”</t>
  </si>
  <si>
    <t>1016101100</t>
  </si>
  <si>
    <t>6"viz. výpis armatur a tvarovek+stánek</t>
  </si>
  <si>
    <t>81</t>
  </si>
  <si>
    <t>R73551</t>
  </si>
  <si>
    <t>pás navrtávací se závitovým výstupem z tvárné litiny pro vodovodní litinové potrubí 100-5/4”</t>
  </si>
  <si>
    <t>-433073644</t>
  </si>
  <si>
    <t>82</t>
  </si>
  <si>
    <t>452313141</t>
  </si>
  <si>
    <t>Podkladní bloky z betonu prostého tř. C 16/20 otevřený výkop</t>
  </si>
  <si>
    <t>-161712450</t>
  </si>
  <si>
    <t>Podkladní a zajišťovací konstrukce z betonu prostého v otevřeném výkopu bloky pro potrubí z betonu tř. C 16/20</t>
  </si>
  <si>
    <t>2*0,07*1,2</t>
  </si>
  <si>
    <t>2*0,05*1,2</t>
  </si>
  <si>
    <t>83</t>
  </si>
  <si>
    <t>452353101</t>
  </si>
  <si>
    <t>Bednění podkladních bloků otevřený výkop</t>
  </si>
  <si>
    <t>1949709567</t>
  </si>
  <si>
    <t>Bednění podkladních a zajišťovacích konstrukcí v otevřeném výkopu bloků pro potrubí</t>
  </si>
  <si>
    <t>(0,53*0,4*2+0,35*0,4)*2*1,5</t>
  </si>
  <si>
    <t>(0,2*0,35*2+0,36*0,2)*2*1,5</t>
  </si>
  <si>
    <t>84</t>
  </si>
  <si>
    <t>892241111</t>
  </si>
  <si>
    <t>Tlaková zkouška vodou potrubí do 80</t>
  </si>
  <si>
    <t>2040449346</t>
  </si>
  <si>
    <t>Tlakové zkoušky vodou na potrubí DN do 80</t>
  </si>
  <si>
    <t>46,9</t>
  </si>
  <si>
    <t>85</t>
  </si>
  <si>
    <t>892271111</t>
  </si>
  <si>
    <t>Tlaková zkouška vodou potrubí DN 100 nebo 125</t>
  </si>
  <si>
    <t>1033973447</t>
  </si>
  <si>
    <t>Tlakové zkoušky vodou na potrubí DN 100 nebo 125</t>
  </si>
  <si>
    <t>86</t>
  </si>
  <si>
    <t>892233122</t>
  </si>
  <si>
    <t>Proplach a dezinfekce vodovodního potrubí DN od 40 do 70</t>
  </si>
  <si>
    <t>-516086509</t>
  </si>
  <si>
    <t>87</t>
  </si>
  <si>
    <t>892273122</t>
  </si>
  <si>
    <t>Proplach a dezinfekce vodovodního potrubí DN od 80 do 125</t>
  </si>
  <si>
    <t>-1196886231</t>
  </si>
  <si>
    <t>88</t>
  </si>
  <si>
    <t>899401112</t>
  </si>
  <si>
    <t>Osazení poklopů litinových šoupátkových</t>
  </si>
  <si>
    <t>-459261885</t>
  </si>
  <si>
    <t>89</t>
  </si>
  <si>
    <t>42291352</t>
  </si>
  <si>
    <t>poklop litinový šoupátkový pro zemní soupravy osazení do terénu a do vozovky</t>
  </si>
  <si>
    <t>1748958518</t>
  </si>
  <si>
    <t>9"vodovodní přípojky</t>
  </si>
  <si>
    <t>90</t>
  </si>
  <si>
    <t>42291072</t>
  </si>
  <si>
    <t>souprava zemní pro šoupátka DN 40-50mm Rd 1,5m</t>
  </si>
  <si>
    <t>1457091578</t>
  </si>
  <si>
    <t>6"vodovodní přípojky</t>
  </si>
  <si>
    <t>91</t>
  </si>
  <si>
    <t>42291073</t>
  </si>
  <si>
    <t>souprava zemní pro šoupátka DN 65-80mm Rd 1,5m</t>
  </si>
  <si>
    <t>350763623</t>
  </si>
  <si>
    <t>2+2</t>
  </si>
  <si>
    <t>92</t>
  </si>
  <si>
    <t>42291074</t>
  </si>
  <si>
    <t>souprava zemní pro šoupátka DN 100-150mm Rd 1,5m</t>
  </si>
  <si>
    <t>1043465651</t>
  </si>
  <si>
    <t>93</t>
  </si>
  <si>
    <t>899401113</t>
  </si>
  <si>
    <t>Osazení poklopů litinových hydrantových</t>
  </si>
  <si>
    <t>-759091114</t>
  </si>
  <si>
    <t>94</t>
  </si>
  <si>
    <t>42291452</t>
  </si>
  <si>
    <t>poklop litinový hydrantový DN 80</t>
  </si>
  <si>
    <t>30324855</t>
  </si>
  <si>
    <t>95</t>
  </si>
  <si>
    <t>899712111</t>
  </si>
  <si>
    <t>Orientační tabulky na zdivu</t>
  </si>
  <si>
    <t>-1443987114</t>
  </si>
  <si>
    <t>Orientační tabulky na vodovodních a kanalizačních řadech na zdivu</t>
  </si>
  <si>
    <t>96</t>
  </si>
  <si>
    <t>899721111</t>
  </si>
  <si>
    <t>Signalizační vodič DN do 150 mm na potrubí</t>
  </si>
  <si>
    <t>-1502840018</t>
  </si>
  <si>
    <t>Signalizační vodič na potrubí DN do 150 mm</t>
  </si>
  <si>
    <t>46,9+85,8</t>
  </si>
  <si>
    <t>97</t>
  </si>
  <si>
    <t>899722112</t>
  </si>
  <si>
    <t>Krytí potrubí z plastů výstražnou fólií z PVC 25 cm</t>
  </si>
  <si>
    <t>1004063802</t>
  </si>
  <si>
    <t>Krytí potrubí z plastů výstražnou fólií z PVC šířky 25 cm</t>
  </si>
  <si>
    <t>997</t>
  </si>
  <si>
    <t>Přesun sutě</t>
  </si>
  <si>
    <t>98</t>
  </si>
  <si>
    <t>997221551</t>
  </si>
  <si>
    <t>Vodorovná doprava suti ze sypkých materiálů do 1 km</t>
  </si>
  <si>
    <t>-713372995</t>
  </si>
  <si>
    <t>Vodorovná doprava suti bez naložení, ale se složením a s hrubým urovnáním ze sypkých materiálů, na vzdálenost do 1 km</t>
  </si>
  <si>
    <t>10,405+144,835+84,864+124,468</t>
  </si>
  <si>
    <t>99</t>
  </si>
  <si>
    <t>997221559</t>
  </si>
  <si>
    <t>Příplatek ZKD 1 km u vodorovné dopravy suti ze sypkých materiálů</t>
  </si>
  <si>
    <t>68520178</t>
  </si>
  <si>
    <t>Vodorovná doprava suti bez naložení, ale se složením a s hrubým urovnáním Příplatek k ceně za každý další i započatý 1 km přes 1 km</t>
  </si>
  <si>
    <t>10,405+84,864+124,468</t>
  </si>
  <si>
    <t>219,737*8 "Přepočtené koeficientem množství</t>
  </si>
  <si>
    <t>100</t>
  </si>
  <si>
    <t>997221561</t>
  </si>
  <si>
    <t>Vodorovná doprava suti z kusových materiálů do 1 km</t>
  </si>
  <si>
    <t>963735617</t>
  </si>
  <si>
    <t>Vodorovná doprava suti bez naložení, ale se složením a s hrubým urovnáním z kusových materiálů, na vzdálenost do 1 km</t>
  </si>
  <si>
    <t>11,481"odvoz dlažby na mezideponii</t>
  </si>
  <si>
    <t>2,657+0,518"odvoz obrubníků na mezideponii</t>
  </si>
  <si>
    <t>2,657+0,518"dovoz obrubníků z mezideponie</t>
  </si>
  <si>
    <t>0,131"odvoz na skládku</t>
  </si>
  <si>
    <t>101</t>
  </si>
  <si>
    <t>997221569</t>
  </si>
  <si>
    <t>Příplatek ZKD 1 km u vodorovné dopravy suti z kusových materiálů</t>
  </si>
  <si>
    <t>-1395174203</t>
  </si>
  <si>
    <t>0,131</t>
  </si>
  <si>
    <t>0,131*8 "Přepočtené koeficientem množství</t>
  </si>
  <si>
    <t>102</t>
  </si>
  <si>
    <t>997221612</t>
  </si>
  <si>
    <t>Nakládání vybouraných hmot na dopravní prostředky pro vodorovnou dopravu</t>
  </si>
  <si>
    <t>-506393611</t>
  </si>
  <si>
    <t>Nakládání na dopravní prostředky pro vodorovnou dopravu vybouraných hmot</t>
  </si>
  <si>
    <t>103</t>
  </si>
  <si>
    <t>997013871</t>
  </si>
  <si>
    <t>Poplatek za uložení stavebního odpadu na recyklační skládce (skládkovné) směsného stavebního a demoličního kód odpadu  17 09 04</t>
  </si>
  <si>
    <t>687356213</t>
  </si>
  <si>
    <t>Poplatek za uložení stavebního odpadu na recyklační skládce (skládkovné) směsného stavebního a demoličního zatříděného do Katalogu odpadů pod kódem 17 09 04</t>
  </si>
  <si>
    <t>104</t>
  </si>
  <si>
    <t>997221873</t>
  </si>
  <si>
    <t>Poplatek za uložení stavebního odpadu na recyklační skládce (skládkovné) zeminy a kamení zatříděného do Katalogu odpadů pod kódem 17 05 04</t>
  </si>
  <si>
    <t>1214638451</t>
  </si>
  <si>
    <t>998</t>
  </si>
  <si>
    <t>Přesun hmot</t>
  </si>
  <si>
    <t>105</t>
  </si>
  <si>
    <t>998225111</t>
  </si>
  <si>
    <t>Přesun hmot pro pozemní komunikace s krytem z kamene, monolitickým betonovým nebo živičným</t>
  </si>
  <si>
    <t>1309254814</t>
  </si>
  <si>
    <t>Přesun hmot pro komunikace s krytem z kameniva, monolitickým betonovým nebo živičným dopravní vzdálenost do 200 m jakékoliv délky objektu</t>
  </si>
  <si>
    <t>235,37</t>
  </si>
  <si>
    <t>106</t>
  </si>
  <si>
    <t>998225191</t>
  </si>
  <si>
    <t>Příplatek k přesunu hmot pro pozemní komunikace s krytem z kamene, živičným, betonovým do 1000 m</t>
  </si>
  <si>
    <t>749133388</t>
  </si>
  <si>
    <t>Přesun hmot pro komunikace s krytem z kameniva, monolitickým betonovým nebo živičným Příplatek k ceně za zvětšený přesun přes vymezenou největší dopravní vzdálenost do 1000 m</t>
  </si>
  <si>
    <t>107</t>
  </si>
  <si>
    <t>998273102</t>
  </si>
  <si>
    <t>Přesun hmot pro trubní vedení z trub litinových otevřený výkop</t>
  </si>
  <si>
    <t>1500971811</t>
  </si>
  <si>
    <t>Přesun hmot pro trubní vedení hloubené z trub litinových pro vodovody nebo kanalizace v otevřeném výkopu dopravní vzdálenost do 15 m</t>
  </si>
  <si>
    <t>242,952-235,37</t>
  </si>
  <si>
    <t>108</t>
  </si>
  <si>
    <t>998273124</t>
  </si>
  <si>
    <t>Příplatek k přesunu hmot pro trubní vedení z trub litinových za zvětšený přesun hmot do 500 m</t>
  </si>
  <si>
    <t>391063347</t>
  </si>
  <si>
    <t>Přesun hmot pro trubní vedení hloubené z trub litinových Příplatek k cenám za zvětšený přesun přes vymezenou největší dopravní vzdálenost do 500 m</t>
  </si>
  <si>
    <t>SO 02 - Kanalizace</t>
  </si>
  <si>
    <t xml:space="preserve">    2 - Zakládání</t>
  </si>
  <si>
    <t xml:space="preserve">    88 - Uliční vpust</t>
  </si>
  <si>
    <t>115101201</t>
  </si>
  <si>
    <t>Čerpání vody na dopravní výšku do 10 m průměrný přítok do 500 l/min</t>
  </si>
  <si>
    <t>hod</t>
  </si>
  <si>
    <t>682461479</t>
  </si>
  <si>
    <t>Čerpání vody na dopravní výšku do 10 m s uvažovaným průměrným přítokem do 500 l/min</t>
  </si>
  <si>
    <t>120</t>
  </si>
  <si>
    <t>-1352802510</t>
  </si>
  <si>
    <t>(3,45+3,82+3,46+3,82+4,25+5,18+3,76+4,13+3,86)*1,1"přípojky</t>
  </si>
  <si>
    <t>(3,41+3,78+3,5+3,91+3,55+3,72+3,75+3,66+5,2+3,78+3,65)*1,1"domovní přípojky</t>
  </si>
  <si>
    <t>-196984654</t>
  </si>
  <si>
    <t>-395105761</t>
  </si>
  <si>
    <t>-825978365</t>
  </si>
  <si>
    <t>21*1,2*1,2"přípojky</t>
  </si>
  <si>
    <t>-1858712914</t>
  </si>
  <si>
    <t>21*1,2*1,2</t>
  </si>
  <si>
    <t>230945356</t>
  </si>
  <si>
    <t>(1,67+1,49+0,19+0,11+1,77+1,47+0,89+0,29+1,64+1,03+1,49)*1,1"přípojky</t>
  </si>
  <si>
    <t>(1,6+1,48+1,79+1,46+1,6+1,48+1,45+1,49+1,51+1,53)*1,1"domovní přípojky</t>
  </si>
  <si>
    <t>1407890813</t>
  </si>
  <si>
    <t>1448698511</t>
  </si>
  <si>
    <t>1932495022</t>
  </si>
  <si>
    <t>30,173*0,03</t>
  </si>
  <si>
    <t>-874002531</t>
  </si>
  <si>
    <t>-1152924738</t>
  </si>
  <si>
    <t>-1111684830</t>
  </si>
  <si>
    <t>1271796068</t>
  </si>
  <si>
    <t>1*1,8"stoka</t>
  </si>
  <si>
    <t>49*1,2"přípojky</t>
  </si>
  <si>
    <t>119001401</t>
  </si>
  <si>
    <t>Dočasné zajištění potrubí ocelového nebo litinového DN do 200 mm</t>
  </si>
  <si>
    <t>369977777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</si>
  <si>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</si>
  <si>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14*1,2"přípojky</t>
  </si>
  <si>
    <t>1027390613</t>
  </si>
  <si>
    <t>7*1,8"stoka</t>
  </si>
  <si>
    <t>8*1,2"přípojky</t>
  </si>
  <si>
    <t>765600409</t>
  </si>
  <si>
    <t>23"přechodové lávky přes výkopy přípojek</t>
  </si>
  <si>
    <t>-106597298</t>
  </si>
  <si>
    <t>132254206</t>
  </si>
  <si>
    <t>Hloubení zapažených rýh š do 2000 mm v hornině třídy těžitelnosti I, skupiny 3 objem do 5000 m3</t>
  </si>
  <si>
    <t>1066594304</t>
  </si>
  <si>
    <t>Hloubení zapažených rýh šířky přes 800 do 2 000 mm strojně s urovnáním dna do předepsaného profilu a spádu v hornině třídy těžitelnosti I skupiny 3 přes 1 000 do 5 000 m3</t>
  </si>
  <si>
    <t>0,5*(245,45)*1,8*1,05"Stoka</t>
  </si>
  <si>
    <t>0,5*(75,30)*1,8*1,05"Stoka</t>
  </si>
  <si>
    <t>0,5*4,63*6,63*1,8*1,05"část stoky AF2-1</t>
  </si>
  <si>
    <t>0,5*(246,05+282,54)*1,2*1,1"přípojky</t>
  </si>
  <si>
    <t>132354206</t>
  </si>
  <si>
    <t>Hloubení zapažených rýh š do 2000 mm v hornině třídy těžitelnosti II, skupiny 4 objem do 5000 m3</t>
  </si>
  <si>
    <t>603033988</t>
  </si>
  <si>
    <t>Hloubení zapažených rýh šířky přes 800 do 2 000 mm strojně s urovnáním dna do předepsaného profilu a spádu v hornině třídy těžitelnosti II skupiny 4 přes 1 000 do 5 000 m3</t>
  </si>
  <si>
    <t>0,5*0,2451*(84,7)*1,05"prohloubení odvodnění stoka</t>
  </si>
  <si>
    <t>-681083304</t>
  </si>
  <si>
    <t>(75,3)*1,8*1,05"Stoka</t>
  </si>
  <si>
    <t>4,63*6,63*1,8*1,05"část stoky AF2-1</t>
  </si>
  <si>
    <t>0,3*(246,05+282,54)*1,2*1,1"přípojky</t>
  </si>
  <si>
    <t>133312011</t>
  </si>
  <si>
    <t>Hloubení šachet v hornině třídy těžitelnosti II, skupiny 4, plocha výkopu do 4 m2 ručně</t>
  </si>
  <si>
    <t>-1436415048</t>
  </si>
  <si>
    <t>Hloubení šachet ručně zapažených i nezapažených v horninách třídy těžitelnosti II skupiny 4, půdorysná plocha výkopu do 4 m2</t>
  </si>
  <si>
    <t>1,5*1,5*0,2*3"prohloubení pod šachty</t>
  </si>
  <si>
    <t>R161151103</t>
  </si>
  <si>
    <t>Příplatek za svislé přemístění výkopku přes 4 do 8 m</t>
  </si>
  <si>
    <t>kpl</t>
  </si>
  <si>
    <t>1385685540</t>
  </si>
  <si>
    <t>151101103</t>
  </si>
  <si>
    <t>Zřízení příložného pažení a rozepření stěn rýh hl do 8 m</t>
  </si>
  <si>
    <t>781411590</t>
  </si>
  <si>
    <t>Zřízení pažení a rozepření stěn rýh pro podzemní vedení příložné pro jakoukoliv mezerovitost, hloubky do 8 m</t>
  </si>
  <si>
    <t>301,91"stoka</t>
  </si>
  <si>
    <t>301,91-67,2*2"stoka</t>
  </si>
  <si>
    <t>4,63*6,63*2"část stoky AF2-1</t>
  </si>
  <si>
    <t>151101113</t>
  </si>
  <si>
    <t>Odstranění příložného pažení a rozepření stěn rýh hl do 8 m</t>
  </si>
  <si>
    <t>-1816445785</t>
  </si>
  <si>
    <t>Odstranění pažení a rozepření stěn rýh pro podzemní vedení s uložením materiálu na vzdálenost do 3 m od kraje výkopu příložné, hloubky přes 4 do 8 m</t>
  </si>
  <si>
    <t>1688589199</t>
  </si>
  <si>
    <t>(279,81+421,05)*2"přípojky</t>
  </si>
  <si>
    <t>(67,1)"stoka</t>
  </si>
  <si>
    <t>(67,1-17,5*2)"stoka</t>
  </si>
  <si>
    <t>-158738025</t>
  </si>
  <si>
    <t>493865371</t>
  </si>
  <si>
    <t>680,987"výkopek</t>
  </si>
  <si>
    <t>680,987"zásyp</t>
  </si>
  <si>
    <t>1376434781</t>
  </si>
  <si>
    <t>691,886+1,35"výkopek</t>
  </si>
  <si>
    <t>1068,105-680,987"zásyp</t>
  </si>
  <si>
    <t>-685823236</t>
  </si>
  <si>
    <t>-499358149</t>
  </si>
  <si>
    <t>1793766997</t>
  </si>
  <si>
    <t>1,1278*(84,7+7,6)*1,05"stoka</t>
  </si>
  <si>
    <t>0,5686*(70,33+68,6)*1,05"přípojky</t>
  </si>
  <si>
    <t>-199793857</t>
  </si>
  <si>
    <t>192,246*2 "Přepočtené koeficientem množství</t>
  </si>
  <si>
    <t>452312131</t>
  </si>
  <si>
    <t>Sedlové lože z betonu prostého tř. C 12/15 otevřený výkop</t>
  </si>
  <si>
    <t>-388286627</t>
  </si>
  <si>
    <t>Podkladní a zajišťovací konstrukce z betonu prostého v otevřeném výkopu sedlové lože pod potrubí z betonu tř. C 12/15</t>
  </si>
  <si>
    <t>0,58*(84,7+7,6)*1,05"stoka</t>
  </si>
  <si>
    <t>1638014367</t>
  </si>
  <si>
    <t>1,2*0,1*(70,33+68,6)*1,05"přípojky</t>
  </si>
  <si>
    <t>451573111</t>
  </si>
  <si>
    <t>Lože pod potrubí otevřený výkop ze štěrkopísku</t>
  </si>
  <si>
    <t>-459099795</t>
  </si>
  <si>
    <t>Lože pod potrubí, stoky a drobné objekty v otevřeném výkopu z písku a štěrkopísku do 63 mm</t>
  </si>
  <si>
    <t>1,5*1,5*0,15*3*1,1"šachty</t>
  </si>
  <si>
    <t>1*1*0,1*4*1,1"vpusti</t>
  </si>
  <si>
    <t>452311131</t>
  </si>
  <si>
    <t>Podkladní desky z betonu prostého tř. C 12/15 otevřený výkop</t>
  </si>
  <si>
    <t>-355488691</t>
  </si>
  <si>
    <t>Podkladní a zajišťovací konstrukce z betonu prostého v otevřeném výkopu desky pod potrubí, stoky a drobné objekty z betonu tř. C 12/15</t>
  </si>
  <si>
    <t>3*0,1*1,5*1,5*1,1</t>
  </si>
  <si>
    <t>4*0,1*1*1*1,1</t>
  </si>
  <si>
    <t>452351101</t>
  </si>
  <si>
    <t>Bednění podkladních desek nebo bloků nebo sedlového lože otevřený výkop</t>
  </si>
  <si>
    <t>-1062884099</t>
  </si>
  <si>
    <t>Bednění podkladních a zajišťovacích konstrukcí v otevřeném výkopu desek nebo sedlových loží pod potrubí, stoky a drobné objekty</t>
  </si>
  <si>
    <t>3*4*1,5*0,1</t>
  </si>
  <si>
    <t>4*4*1*0,1</t>
  </si>
  <si>
    <t>1942290623</t>
  </si>
  <si>
    <t>(680,987+691,886+1,35)"výkopek</t>
  </si>
  <si>
    <t>-192,246-56,211-17,505-1,554-1,183-(70,33+68,6)*0,0314-0,1963*(84,7+7,6)-1,2076*(3,6+4,39+4,38)</t>
  </si>
  <si>
    <t>Zakládání</t>
  </si>
  <si>
    <t>212752102</t>
  </si>
  <si>
    <t>Trativod z drenážních trubek korugovaných PE-HD SN 4 perforace 360° včetně lože otevřený výkop DN 150 pro liniové stavby</t>
  </si>
  <si>
    <t>16488076</t>
  </si>
  <si>
    <t>Trativody z drenážních trubek pro liniové stavby a komunikace se zřízením štěrkového lože pod trubky a s jejich obsypem v otevřeném výkopu trubka korugovaná sendvičová PE-HD SN 4 celoperforovaná 360° DN 150</t>
  </si>
  <si>
    <t>0,5*(84,7+7,6)*1,05"prohloubení odvodnění stoka</t>
  </si>
  <si>
    <t>919726122</t>
  </si>
  <si>
    <t>Geotextilie pro ochranu, separaci a filtraci netkaná měrná hmotnost do 300 g/m2</t>
  </si>
  <si>
    <t>-512116801</t>
  </si>
  <si>
    <t>Geotextilie netkaná pro ochranu, separaci nebo filtraci měrná hmotnost přes 200 do 300 g/m2</t>
  </si>
  <si>
    <t>0,5*1,8*(84,7+7,6)*1,05"prohloubení odvodnění stoka</t>
  </si>
  <si>
    <t>1073218638</t>
  </si>
  <si>
    <t>-159604328</t>
  </si>
  <si>
    <t>Zpevnění krajnic nebo komunikací pro pěší  s rozprostřením a zhutněním, po zhutnění asfaltovým recyklátem tl. 100 mm</t>
  </si>
  <si>
    <t>-9075664</t>
  </si>
  <si>
    <t>85,404</t>
  </si>
  <si>
    <t>-818809288</t>
  </si>
  <si>
    <t>30,24</t>
  </si>
  <si>
    <t>1746275031</t>
  </si>
  <si>
    <t>810441811</t>
  </si>
  <si>
    <t>Bourání stávajícího potrubí z betonu DN přes 400 do 600</t>
  </si>
  <si>
    <t>1877931622</t>
  </si>
  <si>
    <t>Bourání stávajícího potrubí z betonu v otevřeném výkopu DN přes 400 do 600</t>
  </si>
  <si>
    <t>84,7+7,6</t>
  </si>
  <si>
    <t>830361811</t>
  </si>
  <si>
    <t>Bourání stávajícího kameninového potrubí DN přes 150 do 250</t>
  </si>
  <si>
    <t>1008920068</t>
  </si>
  <si>
    <t>Bourání stávajícího potrubí z kameninových trub v otevřeném výkopu DN přes 150 do 250</t>
  </si>
  <si>
    <t>(70,33+68,6)</t>
  </si>
  <si>
    <t>890311851</t>
  </si>
  <si>
    <t>Bourání šachet ze ŽB strojně obestavěného prostoru do 1,5 m3</t>
  </si>
  <si>
    <t>1072506964</t>
  </si>
  <si>
    <t>Bourání šachet a jímek strojně velikosti obestavěného prostoru do 1,5 m3 ze železobetonu</t>
  </si>
  <si>
    <t>0,7*0,7*2*4"vpusti</t>
  </si>
  <si>
    <t>890231851</t>
  </si>
  <si>
    <t>Bourání šachet z prostého betonu strojně obestavěného prostoru do 3 m3</t>
  </si>
  <si>
    <t>967466339</t>
  </si>
  <si>
    <t>Bourání šachet a jímek strojně velikosti obestavěného prostoru přes 1,5 do 3 m3 z prostého betonu</t>
  </si>
  <si>
    <t>1,5*1,5*(4,1+4,89+4,88)</t>
  </si>
  <si>
    <t>899203211</t>
  </si>
  <si>
    <t>Demontáž mříží litinových včetně rámů hmotnosti přes 100 do 150 kg</t>
  </si>
  <si>
    <t>-1827855708</t>
  </si>
  <si>
    <t>Demontáž mříží litinových včetně rámů, hmotnosti jednotlivě přes 100 do 150 Kg</t>
  </si>
  <si>
    <t>899103211</t>
  </si>
  <si>
    <t>Demontáž poklopů litinových nebo ocelových včetně rámů hmotnosti přes 100 do 150 kg</t>
  </si>
  <si>
    <t>-181295256</t>
  </si>
  <si>
    <t>Demontáž poklopů litinových a ocelových včetně rámů, hmotnosti jednotlivě přes 100 do 150 Kg</t>
  </si>
  <si>
    <t>831422121</t>
  </si>
  <si>
    <t>Montáž potrubí z trub kameninových hrdlových s integrovaným těsněním výkop sklon do 20 % DN 500</t>
  </si>
  <si>
    <t>2129450283</t>
  </si>
  <si>
    <t>Montáž potrubí z trub kameninových hrdlových s integrovaným těsněním v otevřeném výkopu ve sklonu do 20 % DN 500</t>
  </si>
  <si>
    <t>84,7+7,6"stok</t>
  </si>
  <si>
    <t>59710709</t>
  </si>
  <si>
    <t>trouba kameninová glazovaná DN 500 dl 2,50m spojovací systém C Třída 160</t>
  </si>
  <si>
    <t>878935514</t>
  </si>
  <si>
    <t>92,3*1,015 "Přepočtené koeficientem množství</t>
  </si>
  <si>
    <t>837422921</t>
  </si>
  <si>
    <t>Výměna kameninových tvarovek jednoosých s integrovaným těsněním otevřený výkop DN 500</t>
  </si>
  <si>
    <t>1442378815</t>
  </si>
  <si>
    <t>Výměna kameninových tvarovek na potrubí z trub kameninových v otevřeném výkopu s integrovaným těsněním jednoosých DN 500</t>
  </si>
  <si>
    <t>5"přepojování jednotlivých úseků na stávající potrubí</t>
  </si>
  <si>
    <t>R8913510</t>
  </si>
  <si>
    <t>Univerzální kanalizační pružná spojka DN 500</t>
  </si>
  <si>
    <t>-1857836221</t>
  </si>
  <si>
    <t>871310310</t>
  </si>
  <si>
    <t>Montáž kanalizačního potrubí hladkého plnostěnného SN 10 z polypropylenu DN 150</t>
  </si>
  <si>
    <t>1643166840</t>
  </si>
  <si>
    <t>Montáž kanalizačního potrubí z plastů z polypropylenu PP hladkého plnostěnného SN 10 DN 150</t>
  </si>
  <si>
    <t>28611198</t>
  </si>
  <si>
    <t>trubka kanalizační PPKGEM 160x4,9x5000mm SN10</t>
  </si>
  <si>
    <t>357354206</t>
  </si>
  <si>
    <t>(30,31+18)*1,2"přípojky</t>
  </si>
  <si>
    <t>871350310</t>
  </si>
  <si>
    <t>Montáž kanalizačního potrubí hladkého plnostěnného SN 10 z polypropylenu DN 200</t>
  </si>
  <si>
    <t>-963559336</t>
  </si>
  <si>
    <t>Montáž kanalizačního potrubí z plastů z polypropylenu PP hladkého plnostěnného SN 10 DN 200</t>
  </si>
  <si>
    <t>28611202</t>
  </si>
  <si>
    <t>trubka kanalizační PPKGEM 200x6,2x5000mm SN10</t>
  </si>
  <si>
    <t>-1771465140</t>
  </si>
  <si>
    <t>(49,82+68,6)*1,2"přípojky</t>
  </si>
  <si>
    <t>837421221</t>
  </si>
  <si>
    <t>Montáž kameninových tvarovek odbočných s integrovaným těsněním otevřený výkop DN 500</t>
  </si>
  <si>
    <t>918031533</t>
  </si>
  <si>
    <t>Montáž kameninových tvarovek na potrubí z trub kameninových v otevřeném výkopu s integrovaným těsněním odbočných DN 500</t>
  </si>
  <si>
    <t>R11810</t>
  </si>
  <si>
    <t>odbočka kameninová glazovaná jednoduchá kolmá DN 500/200 dl 1000mm spojovací systém C/F tř.160/-</t>
  </si>
  <si>
    <t>-1422048200</t>
  </si>
  <si>
    <t>R11811</t>
  </si>
  <si>
    <t>odbočka kameninová glazovaná jednoduchá šikmá DN 500/200 dl 1000mm spojovací systém C/F tř.160/-</t>
  </si>
  <si>
    <t>-776355</t>
  </si>
  <si>
    <t>odbočka kameninová glazovaná jednoduchá šimá DN 500/200 dl 1000mm spojovací systém C/F tř.160/-</t>
  </si>
  <si>
    <t>877350320</t>
  </si>
  <si>
    <t>Montáž odboček na kanalizačním potrubí z PP trub hladkých plnostěnných DN 200</t>
  </si>
  <si>
    <t>540848721</t>
  </si>
  <si>
    <t>Montáž tvarovek na kanalizačním plastovém potrubí z polypropylenu PP hladkého plnostěnného odboček DN 200</t>
  </si>
  <si>
    <t>28611918</t>
  </si>
  <si>
    <t>odbočka kanalizační s hrdlem PP 200/160/45°</t>
  </si>
  <si>
    <t>38832109</t>
  </si>
  <si>
    <t>877310310</t>
  </si>
  <si>
    <t>Montáž kolen na kanalizačním potrubí z PP trub hladkých plnostěnných DN 150</t>
  </si>
  <si>
    <t>742690199</t>
  </si>
  <si>
    <t>Montáž tvarovek na kanalizačním plastovém potrubí z polypropylenu PP hladkého plnostěnného kolen DN 150</t>
  </si>
  <si>
    <t>28611890</t>
  </si>
  <si>
    <t>koleno kanalizační s hrdlem PP 160x15° SN10</t>
  </si>
  <si>
    <t>1273013472</t>
  </si>
  <si>
    <t>4+4*2</t>
  </si>
  <si>
    <t>28611892</t>
  </si>
  <si>
    <t>koleno kanalizační s hrdlem PP 160x30° SN10</t>
  </si>
  <si>
    <t>2021381925</t>
  </si>
  <si>
    <t>2*4+4*4</t>
  </si>
  <si>
    <t>28611894</t>
  </si>
  <si>
    <t>koleno kanalizační s hrdlem PP 160x45° SN10</t>
  </si>
  <si>
    <t>-2005272487</t>
  </si>
  <si>
    <t>877350310</t>
  </si>
  <si>
    <t>Montáž kolen na kanalizačním potrubí z PP trub hladkých plnostěnných DN 200</t>
  </si>
  <si>
    <t>-256876314</t>
  </si>
  <si>
    <t>Montáž tvarovek na kanalizačním plastovém potrubí z polypropylenu PP hladkého plnostěnného kolen DN 200</t>
  </si>
  <si>
    <t>28611900</t>
  </si>
  <si>
    <t>koleno kanalizační s hrdlem PP 200x15° SN10</t>
  </si>
  <si>
    <t>-1012663382</t>
  </si>
  <si>
    <t>4"uliční vpusti</t>
  </si>
  <si>
    <t>28611902</t>
  </si>
  <si>
    <t>koleno kanalizační s hrdlem PP 200x45° SN10</t>
  </si>
  <si>
    <t>727359571</t>
  </si>
  <si>
    <t>R11902</t>
  </si>
  <si>
    <t>koleno kanalizační s hrdlem PP 200x67° SN10</t>
  </si>
  <si>
    <t>-1001621161</t>
  </si>
  <si>
    <t>2*4"uliční vpusti se spádovým stupněm</t>
  </si>
  <si>
    <t>877350330</t>
  </si>
  <si>
    <t>Montáž spojek na kanalizačním potrubí z PP trub hladkých plnostěnných DN 200</t>
  </si>
  <si>
    <t>87147291</t>
  </si>
  <si>
    <t>Montáž tvarovek na kanalizačním plastovém potrubí z polypropylenu PP hladkého plnostěnného spojek nebo redukcí DN 200</t>
  </si>
  <si>
    <t>28611938</t>
  </si>
  <si>
    <t>redukce kanalizační plastová nesouosá PP 200/150</t>
  </si>
  <si>
    <t>-2132985259</t>
  </si>
  <si>
    <t>R12006</t>
  </si>
  <si>
    <t>přechod kanalizační PP kamenina-plast bez těsnění DN 200</t>
  </si>
  <si>
    <t>514162282</t>
  </si>
  <si>
    <t>891359951</t>
  </si>
  <si>
    <t>Montáž potrubních spojek na potrubí z jakýchkoli trub DN 200</t>
  </si>
  <si>
    <t>-2005785472</t>
  </si>
  <si>
    <t>Montáž opravných armatur potrubních spojek na potrubí z trub litinových, ocelových nebo plastických hmot DN 200</t>
  </si>
  <si>
    <t>R8913599</t>
  </si>
  <si>
    <t>Univerzální kanalizační pružná spojka DN 200</t>
  </si>
  <si>
    <t>-2107075601</t>
  </si>
  <si>
    <t>899104112</t>
  </si>
  <si>
    <t>Osazení poklopů litinových nebo ocelových včetně rámů pro třídu zatížení D400, E600</t>
  </si>
  <si>
    <t>142753034</t>
  </si>
  <si>
    <t>Osazení poklopů litinových a ocelových včetně rámů pro třídu zatížení D400, E600</t>
  </si>
  <si>
    <t>R899</t>
  </si>
  <si>
    <t>Poklop s rámem D 400, s odvětráním, označení logem města Benešov</t>
  </si>
  <si>
    <t>255887133</t>
  </si>
  <si>
    <t>Poklop s rámem D 400, s odvětráním
- rám betono-litinový
- víko bude celo-litinové ve variantě s odvětráním
Tlumící vložka musí být vyrobena z vhodného materiálu odolného vůči olejovým a rozmrazovacím látkám, nesmí být z plastových či kompozitních materiálů. Konstrukce vložky musí zajišťovat tlumení vertikálního i horizontálního pohybu víka (tvar „L“), minimální velikost horizontální tlumící plochy je 450cm čtverečních, vertikální tlumící plochy 160cm čtverečních.
Chránit poklop proti samovolnému otevření musí minimálně 2 pružné prvky, tak aby systém působil centricky (tj. i na nájezdové straně poklopu). Zajištění proti krádeži nerozpojitelným, spojením víka s rámem. Komplet musí být opatřen bezpečnostní aretací víka po otevření proti samovolnému zavření.Víko bude označeno logem města.</t>
  </si>
  <si>
    <t>3"viz. výpis materiálu šachet</t>
  </si>
  <si>
    <t>452112111</t>
  </si>
  <si>
    <t>Osazení betonových prstenců nebo rámů v do 100 mm</t>
  </si>
  <si>
    <t>-378952421</t>
  </si>
  <si>
    <t>Osazení betonových dílců prstenců nebo rámů pod poklopy a mříže, výšky do 100 mm</t>
  </si>
  <si>
    <t>59224187</t>
  </si>
  <si>
    <t>prstenec šachtový vyrovnávací betonový 625x120x100mm</t>
  </si>
  <si>
    <t>-1746585088</t>
  </si>
  <si>
    <t>1"viz. výpis materiálu šachet</t>
  </si>
  <si>
    <t>452112121</t>
  </si>
  <si>
    <t>Osazení betonových prstenců nebo rámů v do 200 mm</t>
  </si>
  <si>
    <t>239921593</t>
  </si>
  <si>
    <t>Osazení betonových dílců prstenců nebo rámů pod poklopy a mříže, výšky přes 100 do 200 mm</t>
  </si>
  <si>
    <t>59224188</t>
  </si>
  <si>
    <t>prstenec šachtový vyrovnávací betonový 625x120x120mm</t>
  </si>
  <si>
    <t>-1786055130</t>
  </si>
  <si>
    <t>4+1"viz. výpis materiálu šachet</t>
  </si>
  <si>
    <t>894412411</t>
  </si>
  <si>
    <t>Osazení betonových nebo železobetonových dílců pro šachty skruží přechodových</t>
  </si>
  <si>
    <t>1091214788</t>
  </si>
  <si>
    <t>59224312</t>
  </si>
  <si>
    <t>kónus šachetní betonový kapsové plastové stupadlo 100x62,5x58cm</t>
  </si>
  <si>
    <t>-1125715754</t>
  </si>
  <si>
    <t>2"viz. výpis materiálu šachet</t>
  </si>
  <si>
    <t>894414211</t>
  </si>
  <si>
    <t>Osazení betonových nebo železobetonových dílců pro šachty desek zákrytových</t>
  </si>
  <si>
    <t>379013897</t>
  </si>
  <si>
    <t>R24315</t>
  </si>
  <si>
    <t>deska betonová zákrytová pro kruhové šachty 150/62,5x16,5cm</t>
  </si>
  <si>
    <t>-236201851</t>
  </si>
  <si>
    <t>894411311</t>
  </si>
  <si>
    <t>Osazení betonových nebo železobetonových dílců pro šachty skruží rovných</t>
  </si>
  <si>
    <t>1901338851</t>
  </si>
  <si>
    <t>59224050</t>
  </si>
  <si>
    <t>skruž pro kanalizační šachty se zabudovanými stupadly 100x25x12cm</t>
  </si>
  <si>
    <t>-266290310</t>
  </si>
  <si>
    <t>59224051</t>
  </si>
  <si>
    <t>skruž pro kanalizační šachty se zabudovanými stupadly 100x50x12cm</t>
  </si>
  <si>
    <t>-2038183530</t>
  </si>
  <si>
    <t>59224052</t>
  </si>
  <si>
    <t>skruž pro kanalizační šachty se zabudovanými stupadly 100x100x12cm</t>
  </si>
  <si>
    <t>-1189585814</t>
  </si>
  <si>
    <t>R24052</t>
  </si>
  <si>
    <t>skruž pro kanalizační šachty se zabudovanými stupadly 150x100x14cm</t>
  </si>
  <si>
    <t>766434367</t>
  </si>
  <si>
    <t>894414111</t>
  </si>
  <si>
    <t>Osazení betonových nebo železobetonových dílců pro šachty skruží základových (dno)</t>
  </si>
  <si>
    <t>-827177053</t>
  </si>
  <si>
    <t>59224338</t>
  </si>
  <si>
    <t>dno betonové šachty kanalizační přímé 100x80x50cm</t>
  </si>
  <si>
    <t>-2101482776</t>
  </si>
  <si>
    <t>R24338</t>
  </si>
  <si>
    <t>dno betonové šachty kanalizační přímé 150x159x100cm</t>
  </si>
  <si>
    <t>115795377</t>
  </si>
  <si>
    <t>59224348</t>
  </si>
  <si>
    <t>těsnění elastomerové pro spojení šachetních dílů DN 1000</t>
  </si>
  <si>
    <t>1968134791</t>
  </si>
  <si>
    <t>9"viz. výpis materiálu šachet</t>
  </si>
  <si>
    <t>59224342</t>
  </si>
  <si>
    <t>těsnění elastomerové pro spojení šachetních dílů DN 1500</t>
  </si>
  <si>
    <t>-1023067948</t>
  </si>
  <si>
    <t>899623141</t>
  </si>
  <si>
    <t>Obetonování potrubí nebo zdiva stok betonem prostým tř. C 12/15 otevřený výkop</t>
  </si>
  <si>
    <t>203128802</t>
  </si>
  <si>
    <t>Obetonování potrubí nebo zdiva stok betonem prostým v otevřeném výkopu, beton tř. C 12/15</t>
  </si>
  <si>
    <t>0,6218*(2,21+2,26+2,99+3)*1,2"spádový stupeň vpustě</t>
  </si>
  <si>
    <t>899643111</t>
  </si>
  <si>
    <t>Bednění pro obetonování potrubí otevřený výkop</t>
  </si>
  <si>
    <t>2060711441</t>
  </si>
  <si>
    <t>Bednění pro obetonování potrubí v otevřeném výkopu</t>
  </si>
  <si>
    <t>4*0,91*(2,21+2,26+2,99+3)*1,2"spádový stupeň vpustě</t>
  </si>
  <si>
    <t>-1061497229</t>
  </si>
  <si>
    <t>84,7+7,6+70,33+68,6</t>
  </si>
  <si>
    <t>892351111</t>
  </si>
  <si>
    <t>Tlaková zkouška vodou potrubí DN 150 nebo 200</t>
  </si>
  <si>
    <t>-1215702124</t>
  </si>
  <si>
    <t>Tlakové zkoušky vodou na potrubí DN 150 nebo 200</t>
  </si>
  <si>
    <t>70,33+68,6</t>
  </si>
  <si>
    <t>892421111</t>
  </si>
  <si>
    <t>Tlaková zkouška vodou potrubí DN 400 nebo 500</t>
  </si>
  <si>
    <t>457992489</t>
  </si>
  <si>
    <t>Tlakové zkoušky vodou na potrubí DN 400 nebo 500</t>
  </si>
  <si>
    <t>R892442111</t>
  </si>
  <si>
    <t>Zabezpečení konců potrubí DN nad 300 do 600 při tlakových zkouškách vodou</t>
  </si>
  <si>
    <t>2078065332</t>
  </si>
  <si>
    <t>Tlakové zkoušky vodou zabezpečení konců potrubí při tlakových zkouškách DN přes 300 do 600 pytlováním</t>
  </si>
  <si>
    <t>R115101201</t>
  </si>
  <si>
    <t>Přečerpávání odpadních vod při stavbě (včetně instalace čerpadla a potrubí)</t>
  </si>
  <si>
    <t>-996051308</t>
  </si>
  <si>
    <t>115101301</t>
  </si>
  <si>
    <t>Pohotovost čerpací soupravy pro dopravní výšku do 10 m přítok do 500 l/min</t>
  </si>
  <si>
    <t>den</t>
  </si>
  <si>
    <t>1728184942</t>
  </si>
  <si>
    <t>Pohotovost záložní čerpací soupravy pro dopravní výšku do 10 m s uvažovaným průměrným přítokem do 500 l/min</t>
  </si>
  <si>
    <t>721241103</t>
  </si>
  <si>
    <t>Lapač střešních splavenin z litiny DN 150</t>
  </si>
  <si>
    <t>2104052131</t>
  </si>
  <si>
    <t>Lapače střešních splavenin litinové DN 150</t>
  </si>
  <si>
    <t>359901211</t>
  </si>
  <si>
    <t>Monitoring stoky jakékoli výšky na nové kanalizaci</t>
  </si>
  <si>
    <t>1061748112</t>
  </si>
  <si>
    <t>Monitoring stok (kamerový systém) jakékoli výšky nová kanalizace</t>
  </si>
  <si>
    <t>Uliční vpust</t>
  </si>
  <si>
    <t>109</t>
  </si>
  <si>
    <t>452112111.1</t>
  </si>
  <si>
    <t>-1314098179</t>
  </si>
  <si>
    <t>110</t>
  </si>
  <si>
    <t>592238640</t>
  </si>
  <si>
    <t>prstenec betonový pro uliční vpusť vyrovnávací TBV-Q 390/60/10a, 39x6x13 cm</t>
  </si>
  <si>
    <t>-1524599434</t>
  </si>
  <si>
    <t>prstenec betonový pro uliční vpusť vyrovnávací 39 x 6 x 13 cm</t>
  </si>
  <si>
    <t>4"viz. výpis uličních vpustí</t>
  </si>
  <si>
    <t>111</t>
  </si>
  <si>
    <t>895941111.1</t>
  </si>
  <si>
    <t>Zřízení vpusti kanalizační uliční z betonových dílců typ UV-50 normální</t>
  </si>
  <si>
    <t>-1509567748</t>
  </si>
  <si>
    <t>112</t>
  </si>
  <si>
    <t>59223850</t>
  </si>
  <si>
    <t>dno pro uliční vpusť s výtokovým otvorem betonové 450x330x50mm</t>
  </si>
  <si>
    <t>246677856</t>
  </si>
  <si>
    <t>113</t>
  </si>
  <si>
    <t>592238620</t>
  </si>
  <si>
    <t>skruž betonová pro uliční vpusť středová TBV-Q 450/295/6a 45x29,5x5 cm</t>
  </si>
  <si>
    <t>-2066683583</t>
  </si>
  <si>
    <t>skruž betonová pro uliční vpusť středová 45 x 29,5 x 5 cm</t>
  </si>
  <si>
    <t>114</t>
  </si>
  <si>
    <t>59223858</t>
  </si>
  <si>
    <t>skruž pro uliční vpusť horní betonová 450x570x50mm</t>
  </si>
  <si>
    <t>-1818641097</t>
  </si>
  <si>
    <t>115</t>
  </si>
  <si>
    <t>899204112</t>
  </si>
  <si>
    <t>Osazení mříží litinových včetně rámů a košů na bahno pro třídu zatížení D400, E600</t>
  </si>
  <si>
    <t>1422750131</t>
  </si>
  <si>
    <t>116</t>
  </si>
  <si>
    <t>592238780</t>
  </si>
  <si>
    <t>mříž M1 D400 DIN 19583-13, 500/500 mm</t>
  </si>
  <si>
    <t>-652710603</t>
  </si>
  <si>
    <t>mříž vtoková pro uliční vpusti 500/500 mm</t>
  </si>
  <si>
    <t>117</t>
  </si>
  <si>
    <t>592238760</t>
  </si>
  <si>
    <t>rám zabetonovaný DIN 19583-9 500/500 mm</t>
  </si>
  <si>
    <t>1172017865</t>
  </si>
  <si>
    <t>rám zabetonovaný pro uliční vpusti 500/500 mm</t>
  </si>
  <si>
    <t>118</t>
  </si>
  <si>
    <t>59223871</t>
  </si>
  <si>
    <t>koš vysoký pro uliční vpusti žárově Pz plech pro rám 500/500mm</t>
  </si>
  <si>
    <t>-489726317</t>
  </si>
  <si>
    <t>119</t>
  </si>
  <si>
    <t>-1274815416</t>
  </si>
  <si>
    <t>144,835+24,767+84,864+124,468</t>
  </si>
  <si>
    <t>154947811</t>
  </si>
  <si>
    <t>24,767+84,864+124,468</t>
  </si>
  <si>
    <t>234,099*8 "Přepočtené koeficientem množství</t>
  </si>
  <si>
    <t>121</t>
  </si>
  <si>
    <t>673534874</t>
  </si>
  <si>
    <t>27,329"odvoz dlažby na mezideponii</t>
  </si>
  <si>
    <t>6,199+1,21"odvoz na mezideponii</t>
  </si>
  <si>
    <t>6,199+1,21"dovoz z mezideponie</t>
  </si>
  <si>
    <t>99,381"odvoz na skládku (kanalizace)</t>
  </si>
  <si>
    <t>122</t>
  </si>
  <si>
    <t>2060357367</t>
  </si>
  <si>
    <t>99,381*8 "Přepočtené koeficientem množství</t>
  </si>
  <si>
    <t>123</t>
  </si>
  <si>
    <t>707311750</t>
  </si>
  <si>
    <t>124</t>
  </si>
  <si>
    <t>997221861</t>
  </si>
  <si>
    <t>Poplatek za uložení stavebního odpadu na recyklační skládce (skládkovné) z prostého betonu pod kódem 17 01 01</t>
  </si>
  <si>
    <t>1326768189</t>
  </si>
  <si>
    <t>Poplatek za uložení stavebního odpadu na recyklační skládce (skládkovné) z prostého betonu zatříděného do Katalogu odpadů pod kódem 17 01 01</t>
  </si>
  <si>
    <t>64,61+7,526+17,164</t>
  </si>
  <si>
    <t>125</t>
  </si>
  <si>
    <t>1585125415</t>
  </si>
  <si>
    <t>126</t>
  </si>
  <si>
    <t>328150587</t>
  </si>
  <si>
    <t>9,03</t>
  </si>
  <si>
    <t>127</t>
  </si>
  <si>
    <t>1297265946</t>
  </si>
  <si>
    <t>251,217</t>
  </si>
  <si>
    <t>128</t>
  </si>
  <si>
    <t>659128640</t>
  </si>
  <si>
    <t>129</t>
  </si>
  <si>
    <t>998275101</t>
  </si>
  <si>
    <t>Přesun hmot pro trubní vedení z trub kameninových otevřený výkop</t>
  </si>
  <si>
    <t>-1339206455</t>
  </si>
  <si>
    <t>Přesun hmot pro trubní vedení hloubené z trub kameninových pro kanalizace v otevřeném výkopu dopravní vzdálenost do 15 m</t>
  </si>
  <si>
    <t>311,424-251,217</t>
  </si>
  <si>
    <t>130</t>
  </si>
  <si>
    <t>998275124</t>
  </si>
  <si>
    <t>Příplatek k přesunu hmot pro trubní vedení z trub kameninových za zvětšený přesun hmot do 500 m</t>
  </si>
  <si>
    <t>-433676798</t>
  </si>
  <si>
    <t>Přesun hmot pro trubní vedení hloubené z trub kameninových Příplatek k cenám za zvětšený přesun přes vymezenou největší dopravní vzdálenost do 500 m</t>
  </si>
  <si>
    <t>VRN - Vedlejší rozpočtové náklady</t>
  </si>
  <si>
    <t>001</t>
  </si>
  <si>
    <t>Geodetické práce - vytyčení stavby</t>
  </si>
  <si>
    <t>1024</t>
  </si>
  <si>
    <t>-2056750730</t>
  </si>
  <si>
    <t>002</t>
  </si>
  <si>
    <t>Průzkumné práce - sondy - ruční kopání</t>
  </si>
  <si>
    <t>2063204268</t>
  </si>
  <si>
    <t>Průzkumné práce - sondy - ruční kopání v rozsahu 50 h</t>
  </si>
  <si>
    <t>003</t>
  </si>
  <si>
    <t>Zařízení staveniště</t>
  </si>
  <si>
    <t>-876216426</t>
  </si>
  <si>
    <t>Zařízení staveniště včetně mobilního oplocení staveniště</t>
  </si>
  <si>
    <t>004</t>
  </si>
  <si>
    <t>Zrušení zařízení staveniště</t>
  </si>
  <si>
    <t>-1496144766</t>
  </si>
  <si>
    <t>005</t>
  </si>
  <si>
    <t>Inženýrská činnost (zkoušky, měření, revize)</t>
  </si>
  <si>
    <t>441390718</t>
  </si>
  <si>
    <t>006</t>
  </si>
  <si>
    <t>Koordinační činnost</t>
  </si>
  <si>
    <t>1338500964</t>
  </si>
  <si>
    <t>011</t>
  </si>
  <si>
    <t>Dopravně inženýrské opatření</t>
  </si>
  <si>
    <t>-2080973040</t>
  </si>
  <si>
    <t>Dopravně inženýrské opatření včetně projednání a stanovení místní úpravy</t>
  </si>
  <si>
    <t>012</t>
  </si>
  <si>
    <t>Vytyčení inženýrských sítí</t>
  </si>
  <si>
    <t>-1147520683</t>
  </si>
  <si>
    <t>013</t>
  </si>
  <si>
    <t>Geotechnický dozor</t>
  </si>
  <si>
    <t>-1655793327</t>
  </si>
  <si>
    <t>Geotechnický dozor v rozsahu 15 h včetně cestovného</t>
  </si>
  <si>
    <t>013274000</t>
  </si>
  <si>
    <t>Pasportizace objektů před započetím prací v blízkosti stavby</t>
  </si>
  <si>
    <t>1166239302</t>
  </si>
  <si>
    <t>014</t>
  </si>
  <si>
    <t>Geometrické zaměření stavby</t>
  </si>
  <si>
    <t>-240762321</t>
  </si>
  <si>
    <t>015</t>
  </si>
  <si>
    <t>Dokumentace skutečného provedení stavby</t>
  </si>
  <si>
    <t>-1459574946</t>
  </si>
  <si>
    <t>016</t>
  </si>
  <si>
    <t>Archeologický dohled</t>
  </si>
  <si>
    <t>-159434486</t>
  </si>
  <si>
    <t>017</t>
  </si>
  <si>
    <t>Náhradní zásobování pitnou vodou vlečnou cisternou</t>
  </si>
  <si>
    <t>1472885383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</si>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</sst>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9" fillId="3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19" fillId="3" borderId="16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0" borderId="18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center" vertical="center"/>
      <protection/>
    </xf>
    <xf numFmtId="0" fontId="19" fillId="3" borderId="7" xfId="0" applyFont="1" applyFill="1" applyBorder="1" applyAlignment="1" applyProtection="1">
      <alignment horizontal="left" vertical="center"/>
      <protection/>
    </xf>
    <xf numFmtId="0" fontId="19" fillId="3" borderId="7" xfId="0" applyFont="1" applyFill="1" applyBorder="1" applyAlignment="1" applyProtection="1">
      <alignment horizontal="center" vertical="center"/>
      <protection/>
    </xf>
    <xf numFmtId="0" fontId="19" fillId="3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S4" s="17" t="s">
        <v>11</v>
      </c>
    </row>
    <row r="5" spans="2:71" s="1" customFormat="1" ht="12" customHeight="1">
      <c r="B5" s="21"/>
      <c r="C5" s="22"/>
      <c r="D5" s="25" t="s">
        <v>12</v>
      </c>
      <c r="E5" s="22"/>
      <c r="F5" s="22"/>
      <c r="G5" s="22"/>
      <c r="H5" s="22"/>
      <c r="I5" s="22"/>
      <c r="J5" s="22"/>
      <c r="K5" s="305" t="s">
        <v>13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2"/>
      <c r="AQ5" s="22"/>
      <c r="AR5" s="20"/>
      <c r="BS5" s="17" t="s">
        <v>6</v>
      </c>
    </row>
    <row r="6" spans="2:71" s="1" customFormat="1" ht="36.95" customHeight="1">
      <c r="B6" s="21"/>
      <c r="C6" s="22"/>
      <c r="D6" s="27" t="s">
        <v>14</v>
      </c>
      <c r="E6" s="22"/>
      <c r="F6" s="22"/>
      <c r="G6" s="22"/>
      <c r="H6" s="22"/>
      <c r="I6" s="22"/>
      <c r="J6" s="22"/>
      <c r="K6" s="307" t="s">
        <v>15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2"/>
      <c r="AQ6" s="22"/>
      <c r="AR6" s="20"/>
      <c r="BS6" s="17" t="s">
        <v>6</v>
      </c>
    </row>
    <row r="7" spans="2:71" s="1" customFormat="1" ht="12" customHeight="1">
      <c r="B7" s="21"/>
      <c r="C7" s="22"/>
      <c r="D7" s="28" t="s">
        <v>16</v>
      </c>
      <c r="E7" s="22"/>
      <c r="F7" s="22"/>
      <c r="G7" s="22"/>
      <c r="H7" s="22"/>
      <c r="I7" s="22"/>
      <c r="J7" s="22"/>
      <c r="K7" s="26" t="s">
        <v>17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18</v>
      </c>
      <c r="AL7" s="22"/>
      <c r="AM7" s="22"/>
      <c r="AN7" s="26" t="s">
        <v>17</v>
      </c>
      <c r="AO7" s="22"/>
      <c r="AP7" s="22"/>
      <c r="AQ7" s="22"/>
      <c r="AR7" s="20"/>
      <c r="BS7" s="17" t="s">
        <v>6</v>
      </c>
    </row>
    <row r="8" spans="2:71" s="1" customFormat="1" ht="12" customHeight="1">
      <c r="B8" s="21"/>
      <c r="C8" s="22"/>
      <c r="D8" s="28" t="s">
        <v>19</v>
      </c>
      <c r="E8" s="22"/>
      <c r="F8" s="22"/>
      <c r="G8" s="22"/>
      <c r="H8" s="22"/>
      <c r="I8" s="22"/>
      <c r="J8" s="22"/>
      <c r="K8" s="26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21</v>
      </c>
      <c r="AL8" s="22"/>
      <c r="AM8" s="22"/>
      <c r="AN8" s="26" t="s">
        <v>22</v>
      </c>
      <c r="AO8" s="22"/>
      <c r="AP8" s="22"/>
      <c r="AQ8" s="22"/>
      <c r="AR8" s="2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S9" s="17" t="s">
        <v>6</v>
      </c>
    </row>
    <row r="10" spans="2:71" s="1" customFormat="1" ht="12" customHeight="1">
      <c r="B10" s="21"/>
      <c r="C10" s="22"/>
      <c r="D10" s="28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24</v>
      </c>
      <c r="AL10" s="22"/>
      <c r="AM10" s="22"/>
      <c r="AN10" s="26" t="s">
        <v>25</v>
      </c>
      <c r="AO10" s="22"/>
      <c r="AP10" s="22"/>
      <c r="AQ10" s="22"/>
      <c r="AR10" s="20"/>
      <c r="BS10" s="17" t="s">
        <v>6</v>
      </c>
    </row>
    <row r="11" spans="2:71" s="1" customFormat="1" ht="18.4" customHeight="1">
      <c r="B11" s="21"/>
      <c r="C11" s="22"/>
      <c r="D11" s="22"/>
      <c r="E11" s="26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27</v>
      </c>
      <c r="AL11" s="22"/>
      <c r="AM11" s="22"/>
      <c r="AN11" s="26" t="s">
        <v>28</v>
      </c>
      <c r="AO11" s="22"/>
      <c r="AP11" s="22"/>
      <c r="AQ11" s="22"/>
      <c r="AR11" s="2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S12" s="17" t="s">
        <v>6</v>
      </c>
    </row>
    <row r="13" spans="2:71" s="1" customFormat="1" ht="12" customHeight="1">
      <c r="B13" s="21"/>
      <c r="C13" s="22"/>
      <c r="D13" s="28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24</v>
      </c>
      <c r="AL13" s="22"/>
      <c r="AM13" s="22"/>
      <c r="AN13" s="26" t="s">
        <v>30</v>
      </c>
      <c r="AO13" s="22"/>
      <c r="AP13" s="22"/>
      <c r="AQ13" s="22"/>
      <c r="AR13" s="20"/>
      <c r="BS13" s="17" t="s">
        <v>6</v>
      </c>
    </row>
    <row r="14" spans="2:71" ht="12.75">
      <c r="B14" s="21"/>
      <c r="C14" s="22"/>
      <c r="D14" s="22"/>
      <c r="E14" s="26" t="s">
        <v>31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27</v>
      </c>
      <c r="AL14" s="22"/>
      <c r="AM14" s="22"/>
      <c r="AN14" s="26" t="s">
        <v>32</v>
      </c>
      <c r="AO14" s="22"/>
      <c r="AP14" s="22"/>
      <c r="AQ14" s="22"/>
      <c r="AR14" s="2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S15" s="17" t="s">
        <v>4</v>
      </c>
    </row>
    <row r="16" spans="2:71" s="1" customFormat="1" ht="12" customHeight="1">
      <c r="B16" s="21"/>
      <c r="C16" s="22"/>
      <c r="D16" s="28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24</v>
      </c>
      <c r="AL16" s="22"/>
      <c r="AM16" s="22"/>
      <c r="AN16" s="26" t="s">
        <v>34</v>
      </c>
      <c r="AO16" s="22"/>
      <c r="AP16" s="22"/>
      <c r="AQ16" s="22"/>
      <c r="AR16" s="20"/>
      <c r="BS16" s="17" t="s">
        <v>4</v>
      </c>
    </row>
    <row r="17" spans="2:71" s="1" customFormat="1" ht="18.4" customHeight="1">
      <c r="B17" s="21"/>
      <c r="C17" s="22"/>
      <c r="D17" s="22"/>
      <c r="E17" s="26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27</v>
      </c>
      <c r="AL17" s="22"/>
      <c r="AM17" s="22"/>
      <c r="AN17" s="26" t="s">
        <v>17</v>
      </c>
      <c r="AO17" s="22"/>
      <c r="AP17" s="22"/>
      <c r="AQ17" s="22"/>
      <c r="AR17" s="20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S18" s="17" t="s">
        <v>6</v>
      </c>
    </row>
    <row r="19" spans="2:71" s="1" customFormat="1" ht="12" customHeight="1">
      <c r="B19" s="21"/>
      <c r="C19" s="22"/>
      <c r="D19" s="28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24</v>
      </c>
      <c r="AL19" s="22"/>
      <c r="AM19" s="22"/>
      <c r="AN19" s="26" t="s">
        <v>17</v>
      </c>
      <c r="AO19" s="22"/>
      <c r="AP19" s="22"/>
      <c r="AQ19" s="22"/>
      <c r="AR19" s="20"/>
      <c r="BS19" s="17" t="s">
        <v>6</v>
      </c>
    </row>
    <row r="20" spans="2:71" s="1" customFormat="1" ht="18.4" customHeight="1">
      <c r="B20" s="21"/>
      <c r="C20" s="22"/>
      <c r="D20" s="22"/>
      <c r="E20" s="26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27</v>
      </c>
      <c r="AL20" s="22"/>
      <c r="AM20" s="22"/>
      <c r="AN20" s="26" t="s">
        <v>17</v>
      </c>
      <c r="AO20" s="22"/>
      <c r="AP20" s="22"/>
      <c r="AQ20" s="22"/>
      <c r="AR20" s="20"/>
      <c r="BS20" s="17" t="s">
        <v>36</v>
      </c>
    </row>
    <row r="21" spans="2:44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</row>
    <row r="22" spans="2:44" s="1" customFormat="1" ht="12" customHeight="1">
      <c r="B22" s="21"/>
      <c r="C22" s="22"/>
      <c r="D22" s="28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</row>
    <row r="23" spans="2:44" s="1" customFormat="1" ht="239.25" customHeight="1">
      <c r="B23" s="21"/>
      <c r="C23" s="22"/>
      <c r="D23" s="22"/>
      <c r="E23" s="308" t="s">
        <v>40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22"/>
      <c r="AP23" s="22"/>
      <c r="AQ23" s="22"/>
      <c r="AR23" s="20"/>
    </row>
    <row r="24" spans="2:44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</row>
    <row r="25" spans="2:44" s="1" customFormat="1" ht="6.95" customHeight="1">
      <c r="B25" s="21"/>
      <c r="C25" s="2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2"/>
      <c r="AQ25" s="22"/>
      <c r="AR25" s="20"/>
    </row>
    <row r="26" spans="1:57" s="2" customFormat="1" ht="25.9" customHeight="1">
      <c r="A26" s="31"/>
      <c r="B26" s="32"/>
      <c r="C26" s="33"/>
      <c r="D26" s="34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9">
        <f>ROUND(AG54,2)</f>
        <v>4579875.93</v>
      </c>
      <c r="AL26" s="310"/>
      <c r="AM26" s="310"/>
      <c r="AN26" s="310"/>
      <c r="AO26" s="310"/>
      <c r="AP26" s="33"/>
      <c r="AQ26" s="33"/>
      <c r="AR26" s="36"/>
      <c r="BE26" s="31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1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11" t="s">
        <v>42</v>
      </c>
      <c r="M28" s="311"/>
      <c r="N28" s="311"/>
      <c r="O28" s="311"/>
      <c r="P28" s="311"/>
      <c r="Q28" s="33"/>
      <c r="R28" s="33"/>
      <c r="S28" s="33"/>
      <c r="T28" s="33"/>
      <c r="U28" s="33"/>
      <c r="V28" s="33"/>
      <c r="W28" s="311" t="s">
        <v>43</v>
      </c>
      <c r="X28" s="311"/>
      <c r="Y28" s="311"/>
      <c r="Z28" s="311"/>
      <c r="AA28" s="311"/>
      <c r="AB28" s="311"/>
      <c r="AC28" s="311"/>
      <c r="AD28" s="311"/>
      <c r="AE28" s="311"/>
      <c r="AF28" s="33"/>
      <c r="AG28" s="33"/>
      <c r="AH28" s="33"/>
      <c r="AI28" s="33"/>
      <c r="AJ28" s="33"/>
      <c r="AK28" s="311" t="s">
        <v>44</v>
      </c>
      <c r="AL28" s="311"/>
      <c r="AM28" s="311"/>
      <c r="AN28" s="311"/>
      <c r="AO28" s="311"/>
      <c r="AP28" s="33"/>
      <c r="AQ28" s="33"/>
      <c r="AR28" s="36"/>
      <c r="BE28" s="31"/>
    </row>
    <row r="29" spans="2:44" s="3" customFormat="1" ht="14.45" customHeight="1">
      <c r="B29" s="37"/>
      <c r="C29" s="38"/>
      <c r="D29" s="28" t="s">
        <v>45</v>
      </c>
      <c r="E29" s="38"/>
      <c r="F29" s="28" t="s">
        <v>46</v>
      </c>
      <c r="G29" s="38"/>
      <c r="H29" s="38"/>
      <c r="I29" s="38"/>
      <c r="J29" s="38"/>
      <c r="K29" s="38"/>
      <c r="L29" s="314">
        <v>0.21</v>
      </c>
      <c r="M29" s="313"/>
      <c r="N29" s="313"/>
      <c r="O29" s="313"/>
      <c r="P29" s="313"/>
      <c r="Q29" s="38"/>
      <c r="R29" s="38"/>
      <c r="S29" s="38"/>
      <c r="T29" s="38"/>
      <c r="U29" s="38"/>
      <c r="V29" s="38"/>
      <c r="W29" s="312">
        <f>ROUND(AZ54,2)</f>
        <v>4579875.93</v>
      </c>
      <c r="X29" s="313"/>
      <c r="Y29" s="313"/>
      <c r="Z29" s="313"/>
      <c r="AA29" s="313"/>
      <c r="AB29" s="313"/>
      <c r="AC29" s="313"/>
      <c r="AD29" s="313"/>
      <c r="AE29" s="313"/>
      <c r="AF29" s="38"/>
      <c r="AG29" s="38"/>
      <c r="AH29" s="38"/>
      <c r="AI29" s="38"/>
      <c r="AJ29" s="38"/>
      <c r="AK29" s="312">
        <f>ROUND(AV54,2)</f>
        <v>961773.95</v>
      </c>
      <c r="AL29" s="313"/>
      <c r="AM29" s="313"/>
      <c r="AN29" s="313"/>
      <c r="AO29" s="313"/>
      <c r="AP29" s="38"/>
      <c r="AQ29" s="38"/>
      <c r="AR29" s="39"/>
    </row>
    <row r="30" spans="2:44" s="3" customFormat="1" ht="14.45" customHeight="1">
      <c r="B30" s="37"/>
      <c r="C30" s="38"/>
      <c r="D30" s="38"/>
      <c r="E30" s="38"/>
      <c r="F30" s="28" t="s">
        <v>47</v>
      </c>
      <c r="G30" s="38"/>
      <c r="H30" s="38"/>
      <c r="I30" s="38"/>
      <c r="J30" s="38"/>
      <c r="K30" s="38"/>
      <c r="L30" s="314">
        <v>0.15</v>
      </c>
      <c r="M30" s="313"/>
      <c r="N30" s="313"/>
      <c r="O30" s="313"/>
      <c r="P30" s="313"/>
      <c r="Q30" s="38"/>
      <c r="R30" s="38"/>
      <c r="S30" s="38"/>
      <c r="T30" s="38"/>
      <c r="U30" s="38"/>
      <c r="V30" s="38"/>
      <c r="W30" s="312">
        <f>ROUND(BA54,2)</f>
        <v>0</v>
      </c>
      <c r="X30" s="313"/>
      <c r="Y30" s="313"/>
      <c r="Z30" s="313"/>
      <c r="AA30" s="313"/>
      <c r="AB30" s="313"/>
      <c r="AC30" s="313"/>
      <c r="AD30" s="313"/>
      <c r="AE30" s="313"/>
      <c r="AF30" s="38"/>
      <c r="AG30" s="38"/>
      <c r="AH30" s="38"/>
      <c r="AI30" s="38"/>
      <c r="AJ30" s="38"/>
      <c r="AK30" s="312">
        <f>ROUND(AW54,2)</f>
        <v>0</v>
      </c>
      <c r="AL30" s="313"/>
      <c r="AM30" s="313"/>
      <c r="AN30" s="313"/>
      <c r="AO30" s="313"/>
      <c r="AP30" s="38"/>
      <c r="AQ30" s="38"/>
      <c r="AR30" s="39"/>
    </row>
    <row r="31" spans="2:44" s="3" customFormat="1" ht="14.45" customHeight="1" hidden="1">
      <c r="B31" s="37"/>
      <c r="C31" s="38"/>
      <c r="D31" s="38"/>
      <c r="E31" s="38"/>
      <c r="F31" s="28" t="s">
        <v>48</v>
      </c>
      <c r="G31" s="38"/>
      <c r="H31" s="38"/>
      <c r="I31" s="38"/>
      <c r="J31" s="38"/>
      <c r="K31" s="38"/>
      <c r="L31" s="314">
        <v>0.21</v>
      </c>
      <c r="M31" s="313"/>
      <c r="N31" s="313"/>
      <c r="O31" s="313"/>
      <c r="P31" s="313"/>
      <c r="Q31" s="38"/>
      <c r="R31" s="38"/>
      <c r="S31" s="38"/>
      <c r="T31" s="38"/>
      <c r="U31" s="38"/>
      <c r="V31" s="38"/>
      <c r="W31" s="312">
        <f>ROUND(BB54,2)</f>
        <v>0</v>
      </c>
      <c r="X31" s="313"/>
      <c r="Y31" s="313"/>
      <c r="Z31" s="313"/>
      <c r="AA31" s="313"/>
      <c r="AB31" s="313"/>
      <c r="AC31" s="313"/>
      <c r="AD31" s="313"/>
      <c r="AE31" s="313"/>
      <c r="AF31" s="38"/>
      <c r="AG31" s="38"/>
      <c r="AH31" s="38"/>
      <c r="AI31" s="38"/>
      <c r="AJ31" s="38"/>
      <c r="AK31" s="312">
        <v>0</v>
      </c>
      <c r="AL31" s="313"/>
      <c r="AM31" s="313"/>
      <c r="AN31" s="313"/>
      <c r="AO31" s="313"/>
      <c r="AP31" s="38"/>
      <c r="AQ31" s="38"/>
      <c r="AR31" s="39"/>
    </row>
    <row r="32" spans="2:44" s="3" customFormat="1" ht="14.45" customHeight="1" hidden="1">
      <c r="B32" s="37"/>
      <c r="C32" s="38"/>
      <c r="D32" s="38"/>
      <c r="E32" s="38"/>
      <c r="F32" s="28" t="s">
        <v>49</v>
      </c>
      <c r="G32" s="38"/>
      <c r="H32" s="38"/>
      <c r="I32" s="38"/>
      <c r="J32" s="38"/>
      <c r="K32" s="38"/>
      <c r="L32" s="314">
        <v>0.15</v>
      </c>
      <c r="M32" s="313"/>
      <c r="N32" s="313"/>
      <c r="O32" s="313"/>
      <c r="P32" s="313"/>
      <c r="Q32" s="38"/>
      <c r="R32" s="38"/>
      <c r="S32" s="38"/>
      <c r="T32" s="38"/>
      <c r="U32" s="38"/>
      <c r="V32" s="38"/>
      <c r="W32" s="312">
        <f>ROUND(BC54,2)</f>
        <v>0</v>
      </c>
      <c r="X32" s="313"/>
      <c r="Y32" s="313"/>
      <c r="Z32" s="313"/>
      <c r="AA32" s="313"/>
      <c r="AB32" s="313"/>
      <c r="AC32" s="313"/>
      <c r="AD32" s="313"/>
      <c r="AE32" s="313"/>
      <c r="AF32" s="38"/>
      <c r="AG32" s="38"/>
      <c r="AH32" s="38"/>
      <c r="AI32" s="38"/>
      <c r="AJ32" s="38"/>
      <c r="AK32" s="312">
        <v>0</v>
      </c>
      <c r="AL32" s="313"/>
      <c r="AM32" s="313"/>
      <c r="AN32" s="313"/>
      <c r="AO32" s="313"/>
      <c r="AP32" s="38"/>
      <c r="AQ32" s="38"/>
      <c r="AR32" s="39"/>
    </row>
    <row r="33" spans="2:44" s="3" customFormat="1" ht="14.45" customHeight="1" hidden="1">
      <c r="B33" s="37"/>
      <c r="C33" s="38"/>
      <c r="D33" s="38"/>
      <c r="E33" s="38"/>
      <c r="F33" s="28" t="s">
        <v>50</v>
      </c>
      <c r="G33" s="38"/>
      <c r="H33" s="38"/>
      <c r="I33" s="38"/>
      <c r="J33" s="38"/>
      <c r="K33" s="38"/>
      <c r="L33" s="314">
        <v>0</v>
      </c>
      <c r="M33" s="313"/>
      <c r="N33" s="313"/>
      <c r="O33" s="313"/>
      <c r="P33" s="313"/>
      <c r="Q33" s="38"/>
      <c r="R33" s="38"/>
      <c r="S33" s="38"/>
      <c r="T33" s="38"/>
      <c r="U33" s="38"/>
      <c r="V33" s="38"/>
      <c r="W33" s="312">
        <f>ROUND(BD54,2)</f>
        <v>0</v>
      </c>
      <c r="X33" s="313"/>
      <c r="Y33" s="313"/>
      <c r="Z33" s="313"/>
      <c r="AA33" s="313"/>
      <c r="AB33" s="313"/>
      <c r="AC33" s="313"/>
      <c r="AD33" s="313"/>
      <c r="AE33" s="313"/>
      <c r="AF33" s="38"/>
      <c r="AG33" s="38"/>
      <c r="AH33" s="38"/>
      <c r="AI33" s="38"/>
      <c r="AJ33" s="38"/>
      <c r="AK33" s="312">
        <v>0</v>
      </c>
      <c r="AL33" s="313"/>
      <c r="AM33" s="313"/>
      <c r="AN33" s="313"/>
      <c r="AO33" s="313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51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52</v>
      </c>
      <c r="U35" s="42"/>
      <c r="V35" s="42"/>
      <c r="W35" s="42"/>
      <c r="X35" s="315" t="s">
        <v>53</v>
      </c>
      <c r="Y35" s="316"/>
      <c r="Z35" s="316"/>
      <c r="AA35" s="316"/>
      <c r="AB35" s="316"/>
      <c r="AC35" s="42"/>
      <c r="AD35" s="42"/>
      <c r="AE35" s="42"/>
      <c r="AF35" s="42"/>
      <c r="AG35" s="42"/>
      <c r="AH35" s="42"/>
      <c r="AI35" s="42"/>
      <c r="AJ35" s="42"/>
      <c r="AK35" s="317">
        <f>SUM(AK26:AK33)</f>
        <v>5541649.88</v>
      </c>
      <c r="AL35" s="316"/>
      <c r="AM35" s="316"/>
      <c r="AN35" s="316"/>
      <c r="AO35" s="318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6.95" customHeight="1">
      <c r="A37" s="3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  <c r="BE37" s="31"/>
    </row>
    <row r="41" spans="1:57" s="2" customFormat="1" ht="6.95" customHeight="1">
      <c r="A41" s="3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BE41" s="31"/>
    </row>
    <row r="42" spans="1:57" s="2" customFormat="1" ht="24.95" customHeight="1">
      <c r="A42" s="31"/>
      <c r="B42" s="32"/>
      <c r="C42" s="23" t="s">
        <v>54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  <c r="BE42" s="31"/>
    </row>
    <row r="43" spans="1:57" s="2" customFormat="1" ht="6.9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  <c r="BE43" s="31"/>
    </row>
    <row r="44" spans="2:44" s="4" customFormat="1" ht="12" customHeight="1">
      <c r="B44" s="48"/>
      <c r="C44" s="28" t="s">
        <v>12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2020/19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2:44" s="5" customFormat="1" ht="36.95" customHeight="1">
      <c r="B45" s="51"/>
      <c r="C45" s="52" t="s">
        <v>14</v>
      </c>
      <c r="D45" s="53"/>
      <c r="E45" s="53"/>
      <c r="F45" s="53"/>
      <c r="G45" s="53"/>
      <c r="H45" s="53"/>
      <c r="I45" s="53"/>
      <c r="J45" s="53"/>
      <c r="K45" s="53"/>
      <c r="L45" s="319" t="str">
        <f>K6</f>
        <v>Rekonstrukce vodovodu a kanalizace ulice Jiráskova-I.etapa</v>
      </c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53"/>
      <c r="AQ45" s="53"/>
      <c r="AR45" s="54"/>
    </row>
    <row r="46" spans="1:57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BE46" s="31"/>
    </row>
    <row r="47" spans="1:57" s="2" customFormat="1" ht="12" customHeight="1">
      <c r="A47" s="31"/>
      <c r="B47" s="32"/>
      <c r="C47" s="28" t="s">
        <v>19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>Benešov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21</v>
      </c>
      <c r="AJ47" s="33"/>
      <c r="AK47" s="33"/>
      <c r="AL47" s="33"/>
      <c r="AM47" s="321" t="str">
        <f>IF(AN8="","",AN8)</f>
        <v>2. 7. 2021</v>
      </c>
      <c r="AN47" s="321"/>
      <c r="AO47" s="33"/>
      <c r="AP47" s="33"/>
      <c r="AQ47" s="33"/>
      <c r="AR47" s="36"/>
      <c r="BE47" s="31"/>
    </row>
    <row r="48" spans="1:57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  <c r="BE48" s="31"/>
    </row>
    <row r="49" spans="1:57" s="2" customFormat="1" ht="15.2" customHeight="1">
      <c r="A49" s="31"/>
      <c r="B49" s="32"/>
      <c r="C49" s="28" t="s">
        <v>23</v>
      </c>
      <c r="D49" s="33"/>
      <c r="E49" s="33"/>
      <c r="F49" s="33"/>
      <c r="G49" s="33"/>
      <c r="H49" s="33"/>
      <c r="I49" s="33"/>
      <c r="J49" s="33"/>
      <c r="K49" s="33"/>
      <c r="L49" s="49" t="str">
        <f>IF(E11="","",E11)</f>
        <v>Město Benešov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33</v>
      </c>
      <c r="AJ49" s="33"/>
      <c r="AK49" s="33"/>
      <c r="AL49" s="33"/>
      <c r="AM49" s="322" t="str">
        <f>IF(E17="","",E17)</f>
        <v>P.R.I. s.r.o.</v>
      </c>
      <c r="AN49" s="323"/>
      <c r="AO49" s="323"/>
      <c r="AP49" s="323"/>
      <c r="AQ49" s="33"/>
      <c r="AR49" s="36"/>
      <c r="AS49" s="324" t="s">
        <v>55</v>
      </c>
      <c r="AT49" s="325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31"/>
    </row>
    <row r="50" spans="1:57" s="2" customFormat="1" ht="25.7" customHeight="1">
      <c r="A50" s="31"/>
      <c r="B50" s="32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9" t="str">
        <f>IF(E14="","",E14)</f>
        <v>Vodohospodářská společnost Benešov s.r.o.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37</v>
      </c>
      <c r="AJ50" s="33"/>
      <c r="AK50" s="33"/>
      <c r="AL50" s="33"/>
      <c r="AM50" s="322" t="str">
        <f>IF(E20="","",E20)</f>
        <v>Ing. Pavel Kuželka, Lenka Mastíková</v>
      </c>
      <c r="AN50" s="323"/>
      <c r="AO50" s="323"/>
      <c r="AP50" s="323"/>
      <c r="AQ50" s="33"/>
      <c r="AR50" s="36"/>
      <c r="AS50" s="326"/>
      <c r="AT50" s="327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1"/>
    </row>
    <row r="51" spans="1:57" s="2" customFormat="1" ht="10.9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328"/>
      <c r="AT51" s="329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31"/>
    </row>
    <row r="52" spans="1:57" s="2" customFormat="1" ht="29.25" customHeight="1">
      <c r="A52" s="31"/>
      <c r="B52" s="32"/>
      <c r="C52" s="330" t="s">
        <v>56</v>
      </c>
      <c r="D52" s="331"/>
      <c r="E52" s="331"/>
      <c r="F52" s="331"/>
      <c r="G52" s="331"/>
      <c r="H52" s="63"/>
      <c r="I52" s="332" t="s">
        <v>57</v>
      </c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3" t="s">
        <v>58</v>
      </c>
      <c r="AH52" s="331"/>
      <c r="AI52" s="331"/>
      <c r="AJ52" s="331"/>
      <c r="AK52" s="331"/>
      <c r="AL52" s="331"/>
      <c r="AM52" s="331"/>
      <c r="AN52" s="332" t="s">
        <v>59</v>
      </c>
      <c r="AO52" s="331"/>
      <c r="AP52" s="331"/>
      <c r="AQ52" s="64" t="s">
        <v>60</v>
      </c>
      <c r="AR52" s="36"/>
      <c r="AS52" s="65" t="s">
        <v>61</v>
      </c>
      <c r="AT52" s="66" t="s">
        <v>62</v>
      </c>
      <c r="AU52" s="66" t="s">
        <v>63</v>
      </c>
      <c r="AV52" s="66" t="s">
        <v>64</v>
      </c>
      <c r="AW52" s="66" t="s">
        <v>65</v>
      </c>
      <c r="AX52" s="66" t="s">
        <v>66</v>
      </c>
      <c r="AY52" s="66" t="s">
        <v>67</v>
      </c>
      <c r="AZ52" s="66" t="s">
        <v>68</v>
      </c>
      <c r="BA52" s="66" t="s">
        <v>69</v>
      </c>
      <c r="BB52" s="66" t="s">
        <v>70</v>
      </c>
      <c r="BC52" s="66" t="s">
        <v>71</v>
      </c>
      <c r="BD52" s="67" t="s">
        <v>72</v>
      </c>
      <c r="BE52" s="31"/>
    </row>
    <row r="53" spans="1:57" s="2" customFormat="1" ht="10.9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  <c r="BE53" s="31"/>
    </row>
    <row r="54" spans="2:90" s="6" customFormat="1" ht="32.45" customHeight="1">
      <c r="B54" s="71"/>
      <c r="C54" s="72" t="s">
        <v>73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37">
        <f>ROUND(SUM(AG55:AG57),2)</f>
        <v>4579875.93</v>
      </c>
      <c r="AH54" s="337"/>
      <c r="AI54" s="337"/>
      <c r="AJ54" s="337"/>
      <c r="AK54" s="337"/>
      <c r="AL54" s="337"/>
      <c r="AM54" s="337"/>
      <c r="AN54" s="338">
        <f>SUM(AG54,AT54)</f>
        <v>5541649.88</v>
      </c>
      <c r="AO54" s="338"/>
      <c r="AP54" s="338"/>
      <c r="AQ54" s="75" t="s">
        <v>17</v>
      </c>
      <c r="AR54" s="76"/>
      <c r="AS54" s="77">
        <f>ROUND(SUM(AS55:AS57),2)</f>
        <v>0</v>
      </c>
      <c r="AT54" s="78">
        <f>ROUND(SUM(AV54:AW54),2)</f>
        <v>961773.95</v>
      </c>
      <c r="AU54" s="79">
        <f>ROUND(SUM(AU55:AU57),5)</f>
        <v>6002.61614</v>
      </c>
      <c r="AV54" s="78">
        <f>ROUND(AZ54*L29,2)</f>
        <v>961773.95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ROUND(SUM(AZ55:AZ57),2)</f>
        <v>4579875.93</v>
      </c>
      <c r="BA54" s="78">
        <f>ROUND(SUM(BA55:BA57),2)</f>
        <v>0</v>
      </c>
      <c r="BB54" s="78">
        <f>ROUND(SUM(BB55:BB57),2)</f>
        <v>0</v>
      </c>
      <c r="BC54" s="78">
        <f>ROUND(SUM(BC55:BC57),2)</f>
        <v>0</v>
      </c>
      <c r="BD54" s="80">
        <f>ROUND(SUM(BD55:BD57),2)</f>
        <v>0</v>
      </c>
      <c r="BS54" s="81" t="s">
        <v>74</v>
      </c>
      <c r="BT54" s="81" t="s">
        <v>75</v>
      </c>
      <c r="BU54" s="82" t="s">
        <v>76</v>
      </c>
      <c r="BV54" s="81" t="s">
        <v>77</v>
      </c>
      <c r="BW54" s="81" t="s">
        <v>5</v>
      </c>
      <c r="BX54" s="81" t="s">
        <v>78</v>
      </c>
      <c r="CL54" s="81" t="s">
        <v>17</v>
      </c>
    </row>
    <row r="55" spans="1:91" s="7" customFormat="1" ht="16.5" customHeight="1">
      <c r="A55" s="83" t="s">
        <v>79</v>
      </c>
      <c r="B55" s="84"/>
      <c r="C55" s="85"/>
      <c r="D55" s="336" t="s">
        <v>80</v>
      </c>
      <c r="E55" s="336"/>
      <c r="F55" s="336"/>
      <c r="G55" s="336"/>
      <c r="H55" s="336"/>
      <c r="I55" s="86"/>
      <c r="J55" s="336" t="s">
        <v>81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4">
        <f>'SO 01 - Vodovod'!J30</f>
        <v>938027.78</v>
      </c>
      <c r="AH55" s="335"/>
      <c r="AI55" s="335"/>
      <c r="AJ55" s="335"/>
      <c r="AK55" s="335"/>
      <c r="AL55" s="335"/>
      <c r="AM55" s="335"/>
      <c r="AN55" s="334">
        <f>SUM(AG55,AT55)</f>
        <v>1135013.61</v>
      </c>
      <c r="AO55" s="335"/>
      <c r="AP55" s="335"/>
      <c r="AQ55" s="87" t="s">
        <v>82</v>
      </c>
      <c r="AR55" s="88"/>
      <c r="AS55" s="89">
        <v>0</v>
      </c>
      <c r="AT55" s="90">
        <f>ROUND(SUM(AV55:AW55),2)</f>
        <v>196985.83</v>
      </c>
      <c r="AU55" s="91">
        <f>'SO 01 - Vodovod'!P85</f>
        <v>1184.7733249999999</v>
      </c>
      <c r="AV55" s="90">
        <f>'SO 01 - Vodovod'!J33</f>
        <v>196985.83</v>
      </c>
      <c r="AW55" s="90">
        <f>'SO 01 - Vodovod'!J34</f>
        <v>0</v>
      </c>
      <c r="AX55" s="90">
        <f>'SO 01 - Vodovod'!J35</f>
        <v>0</v>
      </c>
      <c r="AY55" s="90">
        <f>'SO 01 - Vodovod'!J36</f>
        <v>0</v>
      </c>
      <c r="AZ55" s="90">
        <f>'SO 01 - Vodovod'!F33</f>
        <v>938027.78</v>
      </c>
      <c r="BA55" s="90">
        <f>'SO 01 - Vodovod'!F34</f>
        <v>0</v>
      </c>
      <c r="BB55" s="90">
        <f>'SO 01 - Vodovod'!F35</f>
        <v>0</v>
      </c>
      <c r="BC55" s="90">
        <f>'SO 01 - Vodovod'!F36</f>
        <v>0</v>
      </c>
      <c r="BD55" s="92">
        <f>'SO 01 - Vodovod'!F37</f>
        <v>0</v>
      </c>
      <c r="BT55" s="93" t="s">
        <v>83</v>
      </c>
      <c r="BV55" s="93" t="s">
        <v>77</v>
      </c>
      <c r="BW55" s="93" t="s">
        <v>84</v>
      </c>
      <c r="BX55" s="93" t="s">
        <v>5</v>
      </c>
      <c r="CL55" s="93" t="s">
        <v>17</v>
      </c>
      <c r="CM55" s="93" t="s">
        <v>85</v>
      </c>
    </row>
    <row r="56" spans="1:91" s="7" customFormat="1" ht="16.5" customHeight="1">
      <c r="A56" s="83" t="s">
        <v>79</v>
      </c>
      <c r="B56" s="84"/>
      <c r="C56" s="85"/>
      <c r="D56" s="336" t="s">
        <v>86</v>
      </c>
      <c r="E56" s="336"/>
      <c r="F56" s="336"/>
      <c r="G56" s="336"/>
      <c r="H56" s="336"/>
      <c r="I56" s="86"/>
      <c r="J56" s="336" t="s">
        <v>87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4">
        <f>'SO 02 - Kanalizace'!J30</f>
        <v>3465848.15</v>
      </c>
      <c r="AH56" s="335"/>
      <c r="AI56" s="335"/>
      <c r="AJ56" s="335"/>
      <c r="AK56" s="335"/>
      <c r="AL56" s="335"/>
      <c r="AM56" s="335"/>
      <c r="AN56" s="334">
        <f>SUM(AG56,AT56)</f>
        <v>4193676.26</v>
      </c>
      <c r="AO56" s="335"/>
      <c r="AP56" s="335"/>
      <c r="AQ56" s="87" t="s">
        <v>82</v>
      </c>
      <c r="AR56" s="88"/>
      <c r="AS56" s="89">
        <v>0</v>
      </c>
      <c r="AT56" s="90">
        <f>ROUND(SUM(AV56:AW56),2)</f>
        <v>727828.11</v>
      </c>
      <c r="AU56" s="91">
        <f>'SO 02 - Kanalizace'!P87</f>
        <v>4817.842819</v>
      </c>
      <c r="AV56" s="90">
        <f>'SO 02 - Kanalizace'!J33</f>
        <v>727828.11</v>
      </c>
      <c r="AW56" s="90">
        <f>'SO 02 - Kanalizace'!J34</f>
        <v>0</v>
      </c>
      <c r="AX56" s="90">
        <f>'SO 02 - Kanalizace'!J35</f>
        <v>0</v>
      </c>
      <c r="AY56" s="90">
        <f>'SO 02 - Kanalizace'!J36</f>
        <v>0</v>
      </c>
      <c r="AZ56" s="90">
        <f>'SO 02 - Kanalizace'!F33</f>
        <v>3465848.15</v>
      </c>
      <c r="BA56" s="90">
        <f>'SO 02 - Kanalizace'!F34</f>
        <v>0</v>
      </c>
      <c r="BB56" s="90">
        <f>'SO 02 - Kanalizace'!F35</f>
        <v>0</v>
      </c>
      <c r="BC56" s="90">
        <f>'SO 02 - Kanalizace'!F36</f>
        <v>0</v>
      </c>
      <c r="BD56" s="92">
        <f>'SO 02 - Kanalizace'!F37</f>
        <v>0</v>
      </c>
      <c r="BT56" s="93" t="s">
        <v>83</v>
      </c>
      <c r="BV56" s="93" t="s">
        <v>77</v>
      </c>
      <c r="BW56" s="93" t="s">
        <v>88</v>
      </c>
      <c r="BX56" s="93" t="s">
        <v>5</v>
      </c>
      <c r="CL56" s="93" t="s">
        <v>17</v>
      </c>
      <c r="CM56" s="93" t="s">
        <v>85</v>
      </c>
    </row>
    <row r="57" spans="1:91" s="7" customFormat="1" ht="16.5" customHeight="1">
      <c r="A57" s="83" t="s">
        <v>79</v>
      </c>
      <c r="B57" s="84"/>
      <c r="C57" s="85"/>
      <c r="D57" s="336" t="s">
        <v>89</v>
      </c>
      <c r="E57" s="336"/>
      <c r="F57" s="336"/>
      <c r="G57" s="336"/>
      <c r="H57" s="336"/>
      <c r="I57" s="86"/>
      <c r="J57" s="336" t="s">
        <v>90</v>
      </c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4">
        <f>'VRN - Vedlejší rozpočtové...'!J30</f>
        <v>176000</v>
      </c>
      <c r="AH57" s="335"/>
      <c r="AI57" s="335"/>
      <c r="AJ57" s="335"/>
      <c r="AK57" s="335"/>
      <c r="AL57" s="335"/>
      <c r="AM57" s="335"/>
      <c r="AN57" s="334">
        <f>SUM(AG57,AT57)</f>
        <v>212960</v>
      </c>
      <c r="AO57" s="335"/>
      <c r="AP57" s="335"/>
      <c r="AQ57" s="87" t="s">
        <v>82</v>
      </c>
      <c r="AR57" s="88"/>
      <c r="AS57" s="94">
        <v>0</v>
      </c>
      <c r="AT57" s="95">
        <f>ROUND(SUM(AV57:AW57),2)</f>
        <v>36960</v>
      </c>
      <c r="AU57" s="96">
        <f>'VRN - Vedlejší rozpočtové...'!P80</f>
        <v>0</v>
      </c>
      <c r="AV57" s="95">
        <f>'VRN - Vedlejší rozpočtové...'!J33</f>
        <v>36960</v>
      </c>
      <c r="AW57" s="95">
        <f>'VRN - Vedlejší rozpočtové...'!J34</f>
        <v>0</v>
      </c>
      <c r="AX57" s="95">
        <f>'VRN - Vedlejší rozpočtové...'!J35</f>
        <v>0</v>
      </c>
      <c r="AY57" s="95">
        <f>'VRN - Vedlejší rozpočtové...'!J36</f>
        <v>0</v>
      </c>
      <c r="AZ57" s="95">
        <f>'VRN - Vedlejší rozpočtové...'!F33</f>
        <v>176000</v>
      </c>
      <c r="BA57" s="95">
        <f>'VRN - Vedlejší rozpočtové...'!F34</f>
        <v>0</v>
      </c>
      <c r="BB57" s="95">
        <f>'VRN - Vedlejší rozpočtové...'!F35</f>
        <v>0</v>
      </c>
      <c r="BC57" s="95">
        <f>'VRN - Vedlejší rozpočtové...'!F36</f>
        <v>0</v>
      </c>
      <c r="BD57" s="97">
        <f>'VRN - Vedlejší rozpočtové...'!F37</f>
        <v>0</v>
      </c>
      <c r="BT57" s="93" t="s">
        <v>83</v>
      </c>
      <c r="BV57" s="93" t="s">
        <v>77</v>
      </c>
      <c r="BW57" s="93" t="s">
        <v>91</v>
      </c>
      <c r="BX57" s="93" t="s">
        <v>5</v>
      </c>
      <c r="CL57" s="93" t="s">
        <v>17</v>
      </c>
      <c r="CM57" s="93" t="s">
        <v>85</v>
      </c>
    </row>
    <row r="58" spans="1:57" s="2" customFormat="1" ht="30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6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2" customFormat="1" ht="6.95" customHeight="1">
      <c r="A59" s="31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36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</sheetData>
  <sheetProtection algorithmName="SHA-512" hashValue="eGDsrIFzip/ON1CwcgwHlMUXjx1Rb4mam+SLntwhV7JUEYlwRdXePbBxlQ2jwCxDEJ25ADrIMo5aE5Ng0vsURA==" saltValue="KVjpZkBG/UaDo07Gr/EIstgNS/6fyT6u0Aw87cUNtYeh4JSxSbs4Wqfl0CLzOA6pV1+R1Cx7Sh+xUnlrzqCgkg==" spinCount="100000" sheet="1" objects="1" scenarios="1" formatColumns="0" formatRows="0"/>
  <mergeCells count="48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SO 01 - Vodovod'!C2" display="/"/>
    <hyperlink ref="A56" location="'SO 02 - Kanalizace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84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0"/>
      <c r="AT3" s="17" t="s">
        <v>85</v>
      </c>
    </row>
    <row r="4" spans="2:46" s="1" customFormat="1" ht="24.95" customHeight="1">
      <c r="B4" s="20"/>
      <c r="D4" s="100" t="s">
        <v>92</v>
      </c>
      <c r="L4" s="20"/>
      <c r="M4" s="10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2" t="s">
        <v>14</v>
      </c>
      <c r="L6" s="20"/>
    </row>
    <row r="7" spans="2:12" s="1" customFormat="1" ht="16.5" customHeight="1">
      <c r="B7" s="20"/>
      <c r="E7" s="340" t="str">
        <f>'Rekapitulace stavby'!K6</f>
        <v>Rekonstrukce vodovodu a kanalizace ulice Jiráskova-I.etapa</v>
      </c>
      <c r="F7" s="341"/>
      <c r="G7" s="341"/>
      <c r="H7" s="341"/>
      <c r="L7" s="20"/>
    </row>
    <row r="8" spans="1:31" s="2" customFormat="1" ht="12" customHeight="1">
      <c r="A8" s="31"/>
      <c r="B8" s="36"/>
      <c r="C8" s="31"/>
      <c r="D8" s="102" t="s">
        <v>93</v>
      </c>
      <c r="E8" s="31"/>
      <c r="F8" s="31"/>
      <c r="G8" s="31"/>
      <c r="H8" s="31"/>
      <c r="I8" s="31"/>
      <c r="J8" s="31"/>
      <c r="K8" s="31"/>
      <c r="L8" s="10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42" t="s">
        <v>94</v>
      </c>
      <c r="F9" s="343"/>
      <c r="G9" s="343"/>
      <c r="H9" s="343"/>
      <c r="I9" s="31"/>
      <c r="J9" s="31"/>
      <c r="K9" s="31"/>
      <c r="L9" s="10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10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2" t="s">
        <v>16</v>
      </c>
      <c r="E11" s="31"/>
      <c r="F11" s="104" t="s">
        <v>17</v>
      </c>
      <c r="G11" s="31"/>
      <c r="H11" s="31"/>
      <c r="I11" s="102" t="s">
        <v>18</v>
      </c>
      <c r="J11" s="104" t="s">
        <v>17</v>
      </c>
      <c r="K11" s="31"/>
      <c r="L11" s="10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2" t="s">
        <v>19</v>
      </c>
      <c r="E12" s="31"/>
      <c r="F12" s="104" t="s">
        <v>20</v>
      </c>
      <c r="G12" s="31"/>
      <c r="H12" s="31"/>
      <c r="I12" s="102" t="s">
        <v>21</v>
      </c>
      <c r="J12" s="105" t="str">
        <f>'Rekapitulace stavby'!AN8</f>
        <v>2. 7. 2021</v>
      </c>
      <c r="K12" s="31"/>
      <c r="L12" s="10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10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2" t="s">
        <v>23</v>
      </c>
      <c r="E14" s="31"/>
      <c r="F14" s="31"/>
      <c r="G14" s="31"/>
      <c r="H14" s="31"/>
      <c r="I14" s="102" t="s">
        <v>24</v>
      </c>
      <c r="J14" s="104" t="s">
        <v>25</v>
      </c>
      <c r="K14" s="31"/>
      <c r="L14" s="10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4" t="s">
        <v>26</v>
      </c>
      <c r="F15" s="31"/>
      <c r="G15" s="31"/>
      <c r="H15" s="31"/>
      <c r="I15" s="102" t="s">
        <v>27</v>
      </c>
      <c r="J15" s="104" t="s">
        <v>28</v>
      </c>
      <c r="K15" s="31"/>
      <c r="L15" s="10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10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2" t="s">
        <v>29</v>
      </c>
      <c r="E17" s="31"/>
      <c r="F17" s="31"/>
      <c r="G17" s="31"/>
      <c r="H17" s="31"/>
      <c r="I17" s="102" t="s">
        <v>24</v>
      </c>
      <c r="J17" s="104" t="s">
        <v>30</v>
      </c>
      <c r="K17" s="31"/>
      <c r="L17" s="10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104" t="s">
        <v>31</v>
      </c>
      <c r="F18" s="31"/>
      <c r="G18" s="31"/>
      <c r="H18" s="31"/>
      <c r="I18" s="102" t="s">
        <v>27</v>
      </c>
      <c r="J18" s="104" t="s">
        <v>32</v>
      </c>
      <c r="K18" s="31"/>
      <c r="L18" s="10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10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2" t="s">
        <v>33</v>
      </c>
      <c r="E20" s="31"/>
      <c r="F20" s="31"/>
      <c r="G20" s="31"/>
      <c r="H20" s="31"/>
      <c r="I20" s="102" t="s">
        <v>24</v>
      </c>
      <c r="J20" s="104" t="s">
        <v>34</v>
      </c>
      <c r="K20" s="31"/>
      <c r="L20" s="10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4" t="s">
        <v>35</v>
      </c>
      <c r="F21" s="31"/>
      <c r="G21" s="31"/>
      <c r="H21" s="31"/>
      <c r="I21" s="102" t="s">
        <v>27</v>
      </c>
      <c r="J21" s="104" t="s">
        <v>17</v>
      </c>
      <c r="K21" s="31"/>
      <c r="L21" s="10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10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2" t="s">
        <v>37</v>
      </c>
      <c r="E23" s="31"/>
      <c r="F23" s="31"/>
      <c r="G23" s="31"/>
      <c r="H23" s="31"/>
      <c r="I23" s="102" t="s">
        <v>24</v>
      </c>
      <c r="J23" s="104" t="s">
        <v>95</v>
      </c>
      <c r="K23" s="31"/>
      <c r="L23" s="10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4" t="s">
        <v>38</v>
      </c>
      <c r="F24" s="31"/>
      <c r="G24" s="31"/>
      <c r="H24" s="31"/>
      <c r="I24" s="102" t="s">
        <v>27</v>
      </c>
      <c r="J24" s="104" t="s">
        <v>17</v>
      </c>
      <c r="K24" s="31"/>
      <c r="L24" s="10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2" t="s">
        <v>39</v>
      </c>
      <c r="E26" s="31"/>
      <c r="F26" s="31"/>
      <c r="G26" s="31"/>
      <c r="H26" s="31"/>
      <c r="I26" s="31"/>
      <c r="J26" s="31"/>
      <c r="K26" s="31"/>
      <c r="L26" s="10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310.5" customHeight="1">
      <c r="A27" s="106"/>
      <c r="B27" s="107"/>
      <c r="C27" s="106"/>
      <c r="D27" s="106"/>
      <c r="E27" s="344" t="s">
        <v>96</v>
      </c>
      <c r="F27" s="344"/>
      <c r="G27" s="344"/>
      <c r="H27" s="344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10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9"/>
      <c r="E29" s="109"/>
      <c r="F29" s="109"/>
      <c r="G29" s="109"/>
      <c r="H29" s="109"/>
      <c r="I29" s="109"/>
      <c r="J29" s="109"/>
      <c r="K29" s="109"/>
      <c r="L29" s="10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0" t="s">
        <v>41</v>
      </c>
      <c r="E30" s="31"/>
      <c r="F30" s="31"/>
      <c r="G30" s="31"/>
      <c r="H30" s="31"/>
      <c r="I30" s="31"/>
      <c r="J30" s="111">
        <f>ROUND(J85,2)</f>
        <v>938027.78</v>
      </c>
      <c r="K30" s="31"/>
      <c r="L30" s="10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9"/>
      <c r="E31" s="109"/>
      <c r="F31" s="109"/>
      <c r="G31" s="109"/>
      <c r="H31" s="109"/>
      <c r="I31" s="109"/>
      <c r="J31" s="109"/>
      <c r="K31" s="109"/>
      <c r="L31" s="10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2" t="s">
        <v>43</v>
      </c>
      <c r="G32" s="31"/>
      <c r="H32" s="31"/>
      <c r="I32" s="112" t="s">
        <v>42</v>
      </c>
      <c r="J32" s="112" t="s">
        <v>44</v>
      </c>
      <c r="K32" s="31"/>
      <c r="L32" s="10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3" t="s">
        <v>45</v>
      </c>
      <c r="E33" s="102" t="s">
        <v>46</v>
      </c>
      <c r="F33" s="114">
        <f>ROUND((SUM(BE85:BE487)),2)</f>
        <v>938027.78</v>
      </c>
      <c r="G33" s="31"/>
      <c r="H33" s="31"/>
      <c r="I33" s="115">
        <v>0.21</v>
      </c>
      <c r="J33" s="114">
        <f>ROUND(((SUM(BE85:BE487))*I33),2)</f>
        <v>196985.83</v>
      </c>
      <c r="K33" s="31"/>
      <c r="L33" s="10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2" t="s">
        <v>47</v>
      </c>
      <c r="F34" s="114">
        <f>ROUND((SUM(BF85:BF487)),2)</f>
        <v>0</v>
      </c>
      <c r="G34" s="31"/>
      <c r="H34" s="31"/>
      <c r="I34" s="115">
        <v>0.15</v>
      </c>
      <c r="J34" s="114">
        <f>ROUND(((SUM(BF85:BF487))*I34),2)</f>
        <v>0</v>
      </c>
      <c r="K34" s="31"/>
      <c r="L34" s="10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2" t="s">
        <v>48</v>
      </c>
      <c r="F35" s="114">
        <f>ROUND((SUM(BG85:BG487)),2)</f>
        <v>0</v>
      </c>
      <c r="G35" s="31"/>
      <c r="H35" s="31"/>
      <c r="I35" s="115">
        <v>0.21</v>
      </c>
      <c r="J35" s="114">
        <f>0</f>
        <v>0</v>
      </c>
      <c r="K35" s="31"/>
      <c r="L35" s="10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2" t="s">
        <v>49</v>
      </c>
      <c r="F36" s="114">
        <f>ROUND((SUM(BH85:BH487)),2)</f>
        <v>0</v>
      </c>
      <c r="G36" s="31"/>
      <c r="H36" s="31"/>
      <c r="I36" s="115">
        <v>0.15</v>
      </c>
      <c r="J36" s="114">
        <f>0</f>
        <v>0</v>
      </c>
      <c r="K36" s="31"/>
      <c r="L36" s="10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2" t="s">
        <v>50</v>
      </c>
      <c r="F37" s="114">
        <f>ROUND((SUM(BI85:BI487)),2)</f>
        <v>0</v>
      </c>
      <c r="G37" s="31"/>
      <c r="H37" s="31"/>
      <c r="I37" s="115">
        <v>0</v>
      </c>
      <c r="J37" s="114">
        <f>0</f>
        <v>0</v>
      </c>
      <c r="K37" s="31"/>
      <c r="L37" s="10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10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6"/>
      <c r="D39" s="117" t="s">
        <v>51</v>
      </c>
      <c r="E39" s="118"/>
      <c r="F39" s="118"/>
      <c r="G39" s="119" t="s">
        <v>52</v>
      </c>
      <c r="H39" s="120" t="s">
        <v>53</v>
      </c>
      <c r="I39" s="118"/>
      <c r="J39" s="121">
        <f>SUM(J30:J37)</f>
        <v>1135013.61</v>
      </c>
      <c r="K39" s="122"/>
      <c r="L39" s="10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3" t="s">
        <v>97</v>
      </c>
      <c r="D45" s="33"/>
      <c r="E45" s="33"/>
      <c r="F45" s="33"/>
      <c r="G45" s="33"/>
      <c r="H45" s="33"/>
      <c r="I45" s="33"/>
      <c r="J45" s="33"/>
      <c r="K45" s="33"/>
      <c r="L45" s="10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10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14</v>
      </c>
      <c r="D47" s="33"/>
      <c r="E47" s="33"/>
      <c r="F47" s="33"/>
      <c r="G47" s="33"/>
      <c r="H47" s="33"/>
      <c r="I47" s="33"/>
      <c r="J47" s="33"/>
      <c r="K47" s="33"/>
      <c r="L47" s="10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45" t="str">
        <f>E7</f>
        <v>Rekonstrukce vodovodu a kanalizace ulice Jiráskova-I.etapa</v>
      </c>
      <c r="F48" s="346"/>
      <c r="G48" s="346"/>
      <c r="H48" s="346"/>
      <c r="I48" s="33"/>
      <c r="J48" s="33"/>
      <c r="K48" s="33"/>
      <c r="L48" s="10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93</v>
      </c>
      <c r="D49" s="33"/>
      <c r="E49" s="33"/>
      <c r="F49" s="33"/>
      <c r="G49" s="33"/>
      <c r="H49" s="33"/>
      <c r="I49" s="33"/>
      <c r="J49" s="33"/>
      <c r="K49" s="33"/>
      <c r="L49" s="10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319" t="str">
        <f>E9</f>
        <v>SO 01 - Vodovod</v>
      </c>
      <c r="F50" s="347"/>
      <c r="G50" s="347"/>
      <c r="H50" s="347"/>
      <c r="I50" s="33"/>
      <c r="J50" s="33"/>
      <c r="K50" s="33"/>
      <c r="L50" s="10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0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3"/>
      <c r="E52" s="33"/>
      <c r="F52" s="26" t="str">
        <f>F12</f>
        <v>Benešov</v>
      </c>
      <c r="G52" s="33"/>
      <c r="H52" s="33"/>
      <c r="I52" s="28" t="s">
        <v>21</v>
      </c>
      <c r="J52" s="56" t="str">
        <f>IF(J12="","",J12)</f>
        <v>2. 7. 2021</v>
      </c>
      <c r="K52" s="33"/>
      <c r="L52" s="10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10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8" t="s">
        <v>23</v>
      </c>
      <c r="D54" s="33"/>
      <c r="E54" s="33"/>
      <c r="F54" s="26" t="str">
        <f>E15</f>
        <v>Město Benešov</v>
      </c>
      <c r="G54" s="33"/>
      <c r="H54" s="33"/>
      <c r="I54" s="28" t="s">
        <v>33</v>
      </c>
      <c r="J54" s="29" t="str">
        <f>E21</f>
        <v>P.R.I. s.r.o.</v>
      </c>
      <c r="K54" s="33"/>
      <c r="L54" s="10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25.7" customHeight="1">
      <c r="A55" s="31"/>
      <c r="B55" s="32"/>
      <c r="C55" s="28" t="s">
        <v>29</v>
      </c>
      <c r="D55" s="33"/>
      <c r="E55" s="33"/>
      <c r="F55" s="26" t="str">
        <f>IF(E18="","",E18)</f>
        <v>Vodohospodářská společnost Benešov s.r.o.</v>
      </c>
      <c r="G55" s="33"/>
      <c r="H55" s="33"/>
      <c r="I55" s="28" t="s">
        <v>37</v>
      </c>
      <c r="J55" s="29" t="str">
        <f>E24</f>
        <v>Ing. Pavel Kuželka, Lenka Mastíková</v>
      </c>
      <c r="K55" s="33"/>
      <c r="L55" s="10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10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7" t="s">
        <v>98</v>
      </c>
      <c r="D57" s="128"/>
      <c r="E57" s="128"/>
      <c r="F57" s="128"/>
      <c r="G57" s="128"/>
      <c r="H57" s="128"/>
      <c r="I57" s="128"/>
      <c r="J57" s="129" t="s">
        <v>99</v>
      </c>
      <c r="K57" s="128"/>
      <c r="L57" s="10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10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0" t="s">
        <v>73</v>
      </c>
      <c r="D59" s="33"/>
      <c r="E59" s="33"/>
      <c r="F59" s="33"/>
      <c r="G59" s="33"/>
      <c r="H59" s="33"/>
      <c r="I59" s="33"/>
      <c r="J59" s="74">
        <f>J85</f>
        <v>938027.7799999999</v>
      </c>
      <c r="K59" s="33"/>
      <c r="L59" s="10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7" t="s">
        <v>100</v>
      </c>
    </row>
    <row r="60" spans="2:12" s="9" customFormat="1" ht="24.95" customHeight="1">
      <c r="B60" s="131"/>
      <c r="C60" s="132"/>
      <c r="D60" s="133" t="s">
        <v>101</v>
      </c>
      <c r="E60" s="134"/>
      <c r="F60" s="134"/>
      <c r="G60" s="134"/>
      <c r="H60" s="134"/>
      <c r="I60" s="134"/>
      <c r="J60" s="135">
        <f>J86</f>
        <v>938027.7799999999</v>
      </c>
      <c r="K60" s="132"/>
      <c r="L60" s="136"/>
    </row>
    <row r="61" spans="2:12" s="10" customFormat="1" ht="19.9" customHeight="1">
      <c r="B61" s="137"/>
      <c r="C61" s="138"/>
      <c r="D61" s="139" t="s">
        <v>102</v>
      </c>
      <c r="E61" s="140"/>
      <c r="F61" s="140"/>
      <c r="G61" s="140"/>
      <c r="H61" s="140"/>
      <c r="I61" s="140"/>
      <c r="J61" s="141">
        <f>J87</f>
        <v>407107.35</v>
      </c>
      <c r="K61" s="138"/>
      <c r="L61" s="142"/>
    </row>
    <row r="62" spans="2:12" s="10" customFormat="1" ht="19.9" customHeight="1">
      <c r="B62" s="137"/>
      <c r="C62" s="138"/>
      <c r="D62" s="139" t="s">
        <v>103</v>
      </c>
      <c r="E62" s="140"/>
      <c r="F62" s="140"/>
      <c r="G62" s="140"/>
      <c r="H62" s="140"/>
      <c r="I62" s="140"/>
      <c r="J62" s="141">
        <f>J202</f>
        <v>98292.19</v>
      </c>
      <c r="K62" s="138"/>
      <c r="L62" s="142"/>
    </row>
    <row r="63" spans="2:12" s="10" customFormat="1" ht="19.9" customHeight="1">
      <c r="B63" s="137"/>
      <c r="C63" s="138"/>
      <c r="D63" s="139" t="s">
        <v>104</v>
      </c>
      <c r="E63" s="140"/>
      <c r="F63" s="140"/>
      <c r="G63" s="140"/>
      <c r="H63" s="140"/>
      <c r="I63" s="140"/>
      <c r="J63" s="141">
        <f>J221</f>
        <v>339742.5999999999</v>
      </c>
      <c r="K63" s="138"/>
      <c r="L63" s="142"/>
    </row>
    <row r="64" spans="2:12" s="10" customFormat="1" ht="19.9" customHeight="1">
      <c r="B64" s="137"/>
      <c r="C64" s="138"/>
      <c r="D64" s="139" t="s">
        <v>105</v>
      </c>
      <c r="E64" s="140"/>
      <c r="F64" s="140"/>
      <c r="G64" s="140"/>
      <c r="H64" s="140"/>
      <c r="I64" s="140"/>
      <c r="J64" s="141">
        <f>J439</f>
        <v>68331.86</v>
      </c>
      <c r="K64" s="138"/>
      <c r="L64" s="142"/>
    </row>
    <row r="65" spans="2:12" s="10" customFormat="1" ht="19.9" customHeight="1">
      <c r="B65" s="137"/>
      <c r="C65" s="138"/>
      <c r="D65" s="139" t="s">
        <v>106</v>
      </c>
      <c r="E65" s="140"/>
      <c r="F65" s="140"/>
      <c r="G65" s="140"/>
      <c r="H65" s="140"/>
      <c r="I65" s="140"/>
      <c r="J65" s="141">
        <f>J471</f>
        <v>24553.780000000002</v>
      </c>
      <c r="K65" s="138"/>
      <c r="L65" s="142"/>
    </row>
    <row r="66" spans="1:31" s="2" customFormat="1" ht="21.75" customHeight="1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10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s="2" customFormat="1" ht="6.95" customHeight="1">
      <c r="A67" s="31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103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71" spans="1:31" s="2" customFormat="1" ht="6.95" customHeight="1">
      <c r="A71" s="31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10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24.95" customHeight="1">
      <c r="A72" s="31"/>
      <c r="B72" s="32"/>
      <c r="C72" s="23" t="s">
        <v>107</v>
      </c>
      <c r="D72" s="33"/>
      <c r="E72" s="33"/>
      <c r="F72" s="33"/>
      <c r="G72" s="33"/>
      <c r="H72" s="33"/>
      <c r="I72" s="33"/>
      <c r="J72" s="33"/>
      <c r="K72" s="33"/>
      <c r="L72" s="10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10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8" t="s">
        <v>14</v>
      </c>
      <c r="D74" s="33"/>
      <c r="E74" s="33"/>
      <c r="F74" s="33"/>
      <c r="G74" s="33"/>
      <c r="H74" s="33"/>
      <c r="I74" s="33"/>
      <c r="J74" s="33"/>
      <c r="K74" s="33"/>
      <c r="L74" s="10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6.5" customHeight="1">
      <c r="A75" s="31"/>
      <c r="B75" s="32"/>
      <c r="C75" s="33"/>
      <c r="D75" s="33"/>
      <c r="E75" s="345" t="str">
        <f>E7</f>
        <v>Rekonstrukce vodovodu a kanalizace ulice Jiráskova-I.etapa</v>
      </c>
      <c r="F75" s="346"/>
      <c r="G75" s="346"/>
      <c r="H75" s="346"/>
      <c r="I75" s="33"/>
      <c r="J75" s="33"/>
      <c r="K75" s="33"/>
      <c r="L75" s="10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2" customHeight="1">
      <c r="A76" s="31"/>
      <c r="B76" s="32"/>
      <c r="C76" s="28" t="s">
        <v>93</v>
      </c>
      <c r="D76" s="33"/>
      <c r="E76" s="33"/>
      <c r="F76" s="33"/>
      <c r="G76" s="33"/>
      <c r="H76" s="33"/>
      <c r="I76" s="33"/>
      <c r="J76" s="33"/>
      <c r="K76" s="33"/>
      <c r="L76" s="10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6.5" customHeight="1">
      <c r="A77" s="31"/>
      <c r="B77" s="32"/>
      <c r="C77" s="33"/>
      <c r="D77" s="33"/>
      <c r="E77" s="319" t="str">
        <f>E9</f>
        <v>SO 01 - Vodovod</v>
      </c>
      <c r="F77" s="347"/>
      <c r="G77" s="347"/>
      <c r="H77" s="347"/>
      <c r="I77" s="33"/>
      <c r="J77" s="33"/>
      <c r="K77" s="33"/>
      <c r="L77" s="10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6.9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10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2" customHeight="1">
      <c r="A79" s="31"/>
      <c r="B79" s="32"/>
      <c r="C79" s="28" t="s">
        <v>19</v>
      </c>
      <c r="D79" s="33"/>
      <c r="E79" s="33"/>
      <c r="F79" s="26" t="str">
        <f>F12</f>
        <v>Benešov</v>
      </c>
      <c r="G79" s="33"/>
      <c r="H79" s="33"/>
      <c r="I79" s="28" t="s">
        <v>21</v>
      </c>
      <c r="J79" s="56" t="str">
        <f>IF(J12="","",J12)</f>
        <v>2. 7. 2021</v>
      </c>
      <c r="K79" s="33"/>
      <c r="L79" s="103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6.95" customHeight="1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103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5.2" customHeight="1">
      <c r="A81" s="31"/>
      <c r="B81" s="32"/>
      <c r="C81" s="28" t="s">
        <v>23</v>
      </c>
      <c r="D81" s="33"/>
      <c r="E81" s="33"/>
      <c r="F81" s="26" t="str">
        <f>E15</f>
        <v>Město Benešov</v>
      </c>
      <c r="G81" s="33"/>
      <c r="H81" s="33"/>
      <c r="I81" s="28" t="s">
        <v>33</v>
      </c>
      <c r="J81" s="29" t="str">
        <f>E21</f>
        <v>P.R.I. s.r.o.</v>
      </c>
      <c r="K81" s="33"/>
      <c r="L81" s="103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.7" customHeight="1">
      <c r="A82" s="31"/>
      <c r="B82" s="32"/>
      <c r="C82" s="28" t="s">
        <v>29</v>
      </c>
      <c r="D82" s="33"/>
      <c r="E82" s="33"/>
      <c r="F82" s="26" t="str">
        <f>IF(E18="","",E18)</f>
        <v>Vodohospodářská společnost Benešov s.r.o.</v>
      </c>
      <c r="G82" s="33"/>
      <c r="H82" s="33"/>
      <c r="I82" s="28" t="s">
        <v>37</v>
      </c>
      <c r="J82" s="29" t="str">
        <f>E24</f>
        <v>Ing. Pavel Kuželka, Lenka Mastíková</v>
      </c>
      <c r="K82" s="33"/>
      <c r="L82" s="103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0.3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103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1" customFormat="1" ht="29.25" customHeight="1">
      <c r="A84" s="143"/>
      <c r="B84" s="144"/>
      <c r="C84" s="145" t="s">
        <v>108</v>
      </c>
      <c r="D84" s="146" t="s">
        <v>60</v>
      </c>
      <c r="E84" s="146" t="s">
        <v>56</v>
      </c>
      <c r="F84" s="146" t="s">
        <v>57</v>
      </c>
      <c r="G84" s="146" t="s">
        <v>109</v>
      </c>
      <c r="H84" s="146" t="s">
        <v>110</v>
      </c>
      <c r="I84" s="146" t="s">
        <v>111</v>
      </c>
      <c r="J84" s="147" t="s">
        <v>99</v>
      </c>
      <c r="K84" s="148" t="s">
        <v>112</v>
      </c>
      <c r="L84" s="149"/>
      <c r="M84" s="65" t="s">
        <v>17</v>
      </c>
      <c r="N84" s="66" t="s">
        <v>45</v>
      </c>
      <c r="O84" s="66" t="s">
        <v>113</v>
      </c>
      <c r="P84" s="66" t="s">
        <v>114</v>
      </c>
      <c r="Q84" s="66" t="s">
        <v>115</v>
      </c>
      <c r="R84" s="66" t="s">
        <v>116</v>
      </c>
      <c r="S84" s="66" t="s">
        <v>117</v>
      </c>
      <c r="T84" s="67" t="s">
        <v>118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9" customHeight="1">
      <c r="A85" s="31"/>
      <c r="B85" s="32"/>
      <c r="C85" s="72" t="s">
        <v>119</v>
      </c>
      <c r="D85" s="33"/>
      <c r="E85" s="33"/>
      <c r="F85" s="33"/>
      <c r="G85" s="33"/>
      <c r="H85" s="33"/>
      <c r="I85" s="33"/>
      <c r="J85" s="150">
        <f>BK85</f>
        <v>938027.7799999999</v>
      </c>
      <c r="K85" s="33"/>
      <c r="L85" s="36"/>
      <c r="M85" s="68"/>
      <c r="N85" s="151"/>
      <c r="O85" s="69"/>
      <c r="P85" s="152">
        <f>P86</f>
        <v>1184.7733249999999</v>
      </c>
      <c r="Q85" s="69"/>
      <c r="R85" s="152">
        <f>R86</f>
        <v>242.27626521999997</v>
      </c>
      <c r="S85" s="69"/>
      <c r="T85" s="153">
        <f>T86</f>
        <v>379.35840199999996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7" t="s">
        <v>74</v>
      </c>
      <c r="AU85" s="17" t="s">
        <v>100</v>
      </c>
      <c r="BK85" s="154">
        <f>BK86</f>
        <v>938027.7799999999</v>
      </c>
    </row>
    <row r="86" spans="2:63" s="12" customFormat="1" ht="25.9" customHeight="1">
      <c r="B86" s="155"/>
      <c r="C86" s="156"/>
      <c r="D86" s="157" t="s">
        <v>74</v>
      </c>
      <c r="E86" s="158" t="s">
        <v>120</v>
      </c>
      <c r="F86" s="158" t="s">
        <v>121</v>
      </c>
      <c r="G86" s="156"/>
      <c r="H86" s="156"/>
      <c r="I86" s="156"/>
      <c r="J86" s="159">
        <f>BK86</f>
        <v>938027.7799999999</v>
      </c>
      <c r="K86" s="156"/>
      <c r="L86" s="160"/>
      <c r="M86" s="161"/>
      <c r="N86" s="162"/>
      <c r="O86" s="162"/>
      <c r="P86" s="163">
        <f>P87+P202+P221+P439+P471</f>
        <v>1184.7733249999999</v>
      </c>
      <c r="Q86" s="162"/>
      <c r="R86" s="163">
        <f>R87+R202+R221+R439+R471</f>
        <v>242.27626521999997</v>
      </c>
      <c r="S86" s="162"/>
      <c r="T86" s="164">
        <f>T87+T202+T221+T439+T471</f>
        <v>379.35840199999996</v>
      </c>
      <c r="AR86" s="165" t="s">
        <v>83</v>
      </c>
      <c r="AT86" s="166" t="s">
        <v>74</v>
      </c>
      <c r="AU86" s="166" t="s">
        <v>75</v>
      </c>
      <c r="AY86" s="165" t="s">
        <v>122</v>
      </c>
      <c r="BK86" s="167">
        <f>BK87+BK202+BK221+BK439+BK471</f>
        <v>938027.7799999999</v>
      </c>
    </row>
    <row r="87" spans="2:63" s="12" customFormat="1" ht="22.9" customHeight="1">
      <c r="B87" s="155"/>
      <c r="C87" s="156"/>
      <c r="D87" s="157" t="s">
        <v>74</v>
      </c>
      <c r="E87" s="168" t="s">
        <v>83</v>
      </c>
      <c r="F87" s="168" t="s">
        <v>123</v>
      </c>
      <c r="G87" s="156"/>
      <c r="H87" s="156"/>
      <c r="I87" s="156"/>
      <c r="J87" s="169">
        <f>BK87</f>
        <v>407107.35</v>
      </c>
      <c r="K87" s="156"/>
      <c r="L87" s="160"/>
      <c r="M87" s="161"/>
      <c r="N87" s="162"/>
      <c r="O87" s="162"/>
      <c r="P87" s="163">
        <f>SUM(P88:P201)</f>
        <v>939.142852</v>
      </c>
      <c r="Q87" s="162"/>
      <c r="R87" s="163">
        <f>SUM(R88:R201)</f>
        <v>1.7056783000000002</v>
      </c>
      <c r="S87" s="162"/>
      <c r="T87" s="164">
        <f>SUM(T88:T201)</f>
        <v>379.22779199999997</v>
      </c>
      <c r="AR87" s="165" t="s">
        <v>83</v>
      </c>
      <c r="AT87" s="166" t="s">
        <v>74</v>
      </c>
      <c r="AU87" s="166" t="s">
        <v>83</v>
      </c>
      <c r="AY87" s="165" t="s">
        <v>122</v>
      </c>
      <c r="BK87" s="167">
        <f>SUM(BK88:BK201)</f>
        <v>407107.35</v>
      </c>
    </row>
    <row r="88" spans="1:65" s="2" customFormat="1" ht="24.2" customHeight="1">
      <c r="A88" s="31"/>
      <c r="B88" s="32"/>
      <c r="C88" s="170" t="s">
        <v>83</v>
      </c>
      <c r="D88" s="170" t="s">
        <v>124</v>
      </c>
      <c r="E88" s="171" t="s">
        <v>125</v>
      </c>
      <c r="F88" s="172" t="s">
        <v>126</v>
      </c>
      <c r="G88" s="173" t="s">
        <v>127</v>
      </c>
      <c r="H88" s="174">
        <v>35.878</v>
      </c>
      <c r="I88" s="175">
        <v>72.5</v>
      </c>
      <c r="J88" s="175">
        <f>ROUND(I88*H88,2)</f>
        <v>2601.16</v>
      </c>
      <c r="K88" s="176"/>
      <c r="L88" s="36"/>
      <c r="M88" s="177" t="s">
        <v>17</v>
      </c>
      <c r="N88" s="178" t="s">
        <v>46</v>
      </c>
      <c r="O88" s="179">
        <v>0.247</v>
      </c>
      <c r="P88" s="179">
        <f>O88*H88</f>
        <v>8.861866</v>
      </c>
      <c r="Q88" s="179">
        <v>0</v>
      </c>
      <c r="R88" s="179">
        <f>Q88*H88</f>
        <v>0</v>
      </c>
      <c r="S88" s="179">
        <v>0.32</v>
      </c>
      <c r="T88" s="180">
        <f>S88*H88</f>
        <v>11.48096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81" t="s">
        <v>128</v>
      </c>
      <c r="AT88" s="181" t="s">
        <v>124</v>
      </c>
      <c r="AU88" s="181" t="s">
        <v>85</v>
      </c>
      <c r="AY88" s="17" t="s">
        <v>122</v>
      </c>
      <c r="BE88" s="182">
        <f>IF(N88="základní",J88,0)</f>
        <v>2601.16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7" t="s">
        <v>83</v>
      </c>
      <c r="BK88" s="182">
        <f>ROUND(I88*H88,2)</f>
        <v>2601.16</v>
      </c>
      <c r="BL88" s="17" t="s">
        <v>128</v>
      </c>
      <c r="BM88" s="181" t="s">
        <v>129</v>
      </c>
    </row>
    <row r="89" spans="1:47" s="2" customFormat="1" ht="39">
      <c r="A89" s="31"/>
      <c r="B89" s="32"/>
      <c r="C89" s="33"/>
      <c r="D89" s="183" t="s">
        <v>130</v>
      </c>
      <c r="E89" s="33"/>
      <c r="F89" s="184" t="s">
        <v>131</v>
      </c>
      <c r="G89" s="33"/>
      <c r="H89" s="33"/>
      <c r="I89" s="33"/>
      <c r="J89" s="33"/>
      <c r="K89" s="33"/>
      <c r="L89" s="36"/>
      <c r="M89" s="185"/>
      <c r="N89" s="186"/>
      <c r="O89" s="61"/>
      <c r="P89" s="61"/>
      <c r="Q89" s="61"/>
      <c r="R89" s="61"/>
      <c r="S89" s="61"/>
      <c r="T89" s="62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7" t="s">
        <v>130</v>
      </c>
      <c r="AU89" s="17" t="s">
        <v>85</v>
      </c>
    </row>
    <row r="90" spans="2:51" s="13" customFormat="1" ht="11.25">
      <c r="B90" s="187"/>
      <c r="C90" s="188"/>
      <c r="D90" s="183" t="s">
        <v>132</v>
      </c>
      <c r="E90" s="189" t="s">
        <v>17</v>
      </c>
      <c r="F90" s="190" t="s">
        <v>133</v>
      </c>
      <c r="G90" s="188"/>
      <c r="H90" s="191">
        <v>35.878</v>
      </c>
      <c r="I90" s="188"/>
      <c r="J90" s="188"/>
      <c r="K90" s="188"/>
      <c r="L90" s="192"/>
      <c r="M90" s="193"/>
      <c r="N90" s="194"/>
      <c r="O90" s="194"/>
      <c r="P90" s="194"/>
      <c r="Q90" s="194"/>
      <c r="R90" s="194"/>
      <c r="S90" s="194"/>
      <c r="T90" s="195"/>
      <c r="AT90" s="196" t="s">
        <v>132</v>
      </c>
      <c r="AU90" s="196" t="s">
        <v>85</v>
      </c>
      <c r="AV90" s="13" t="s">
        <v>85</v>
      </c>
      <c r="AW90" s="13" t="s">
        <v>36</v>
      </c>
      <c r="AX90" s="13" t="s">
        <v>75</v>
      </c>
      <c r="AY90" s="196" t="s">
        <v>122</v>
      </c>
    </row>
    <row r="91" spans="2:51" s="14" customFormat="1" ht="11.25">
      <c r="B91" s="197"/>
      <c r="C91" s="198"/>
      <c r="D91" s="183" t="s">
        <v>132</v>
      </c>
      <c r="E91" s="199" t="s">
        <v>17</v>
      </c>
      <c r="F91" s="200" t="s">
        <v>134</v>
      </c>
      <c r="G91" s="198"/>
      <c r="H91" s="201">
        <v>35.878</v>
      </c>
      <c r="I91" s="198"/>
      <c r="J91" s="198"/>
      <c r="K91" s="198"/>
      <c r="L91" s="202"/>
      <c r="M91" s="203"/>
      <c r="N91" s="204"/>
      <c r="O91" s="204"/>
      <c r="P91" s="204"/>
      <c r="Q91" s="204"/>
      <c r="R91" s="204"/>
      <c r="S91" s="204"/>
      <c r="T91" s="205"/>
      <c r="AT91" s="206" t="s">
        <v>132</v>
      </c>
      <c r="AU91" s="206" t="s">
        <v>85</v>
      </c>
      <c r="AV91" s="14" t="s">
        <v>128</v>
      </c>
      <c r="AW91" s="14" t="s">
        <v>4</v>
      </c>
      <c r="AX91" s="14" t="s">
        <v>83</v>
      </c>
      <c r="AY91" s="206" t="s">
        <v>122</v>
      </c>
    </row>
    <row r="92" spans="1:65" s="2" customFormat="1" ht="24.2" customHeight="1">
      <c r="A92" s="31"/>
      <c r="B92" s="32"/>
      <c r="C92" s="170" t="s">
        <v>85</v>
      </c>
      <c r="D92" s="170" t="s">
        <v>124</v>
      </c>
      <c r="E92" s="171" t="s">
        <v>135</v>
      </c>
      <c r="F92" s="172" t="s">
        <v>136</v>
      </c>
      <c r="G92" s="173" t="s">
        <v>127</v>
      </c>
      <c r="H92" s="174">
        <v>35.878</v>
      </c>
      <c r="I92" s="175">
        <v>60.6</v>
      </c>
      <c r="J92" s="175">
        <f>ROUND(I92*H92,2)</f>
        <v>2174.21</v>
      </c>
      <c r="K92" s="176"/>
      <c r="L92" s="36"/>
      <c r="M92" s="177" t="s">
        <v>17</v>
      </c>
      <c r="N92" s="178" t="s">
        <v>46</v>
      </c>
      <c r="O92" s="179">
        <v>0.116</v>
      </c>
      <c r="P92" s="179">
        <f>O92*H92</f>
        <v>4.161848</v>
      </c>
      <c r="Q92" s="179">
        <v>0</v>
      </c>
      <c r="R92" s="179">
        <f>Q92*H92</f>
        <v>0</v>
      </c>
      <c r="S92" s="179">
        <v>0.29</v>
      </c>
      <c r="T92" s="180">
        <f>S92*H92</f>
        <v>10.40462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81" t="s">
        <v>128</v>
      </c>
      <c r="AT92" s="181" t="s">
        <v>124</v>
      </c>
      <c r="AU92" s="181" t="s">
        <v>85</v>
      </c>
      <c r="AY92" s="17" t="s">
        <v>122</v>
      </c>
      <c r="BE92" s="182">
        <f>IF(N92="základní",J92,0)</f>
        <v>2174.21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7" t="s">
        <v>83</v>
      </c>
      <c r="BK92" s="182">
        <f>ROUND(I92*H92,2)</f>
        <v>2174.21</v>
      </c>
      <c r="BL92" s="17" t="s">
        <v>128</v>
      </c>
      <c r="BM92" s="181" t="s">
        <v>137</v>
      </c>
    </row>
    <row r="93" spans="1:47" s="2" customFormat="1" ht="39">
      <c r="A93" s="31"/>
      <c r="B93" s="32"/>
      <c r="C93" s="33"/>
      <c r="D93" s="183" t="s">
        <v>130</v>
      </c>
      <c r="E93" s="33"/>
      <c r="F93" s="184" t="s">
        <v>138</v>
      </c>
      <c r="G93" s="33"/>
      <c r="H93" s="33"/>
      <c r="I93" s="33"/>
      <c r="J93" s="33"/>
      <c r="K93" s="33"/>
      <c r="L93" s="36"/>
      <c r="M93" s="185"/>
      <c r="N93" s="186"/>
      <c r="O93" s="61"/>
      <c r="P93" s="61"/>
      <c r="Q93" s="61"/>
      <c r="R93" s="61"/>
      <c r="S93" s="61"/>
      <c r="T93" s="62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7" t="s">
        <v>130</v>
      </c>
      <c r="AU93" s="17" t="s">
        <v>85</v>
      </c>
    </row>
    <row r="94" spans="1:65" s="2" customFormat="1" ht="24.2" customHeight="1">
      <c r="A94" s="31"/>
      <c r="B94" s="32"/>
      <c r="C94" s="170" t="s">
        <v>139</v>
      </c>
      <c r="D94" s="170" t="s">
        <v>124</v>
      </c>
      <c r="E94" s="171" t="s">
        <v>140</v>
      </c>
      <c r="F94" s="172" t="s">
        <v>141</v>
      </c>
      <c r="G94" s="173" t="s">
        <v>127</v>
      </c>
      <c r="H94" s="174">
        <v>35.878</v>
      </c>
      <c r="I94" s="175">
        <v>43.8</v>
      </c>
      <c r="J94" s="175">
        <f>ROUND(I94*H94,2)</f>
        <v>1571.46</v>
      </c>
      <c r="K94" s="176"/>
      <c r="L94" s="36"/>
      <c r="M94" s="177" t="s">
        <v>17</v>
      </c>
      <c r="N94" s="178" t="s">
        <v>46</v>
      </c>
      <c r="O94" s="179">
        <v>0.149</v>
      </c>
      <c r="P94" s="179">
        <f>O94*H94</f>
        <v>5.345822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81" t="s">
        <v>128</v>
      </c>
      <c r="AT94" s="181" t="s">
        <v>124</v>
      </c>
      <c r="AU94" s="181" t="s">
        <v>85</v>
      </c>
      <c r="AY94" s="17" t="s">
        <v>122</v>
      </c>
      <c r="BE94" s="182">
        <f>IF(N94="základní",J94,0)</f>
        <v>1571.46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7" t="s">
        <v>83</v>
      </c>
      <c r="BK94" s="182">
        <f>ROUND(I94*H94,2)</f>
        <v>1571.46</v>
      </c>
      <c r="BL94" s="17" t="s">
        <v>128</v>
      </c>
      <c r="BM94" s="181" t="s">
        <v>142</v>
      </c>
    </row>
    <row r="95" spans="1:47" s="2" customFormat="1" ht="39">
      <c r="A95" s="31"/>
      <c r="B95" s="32"/>
      <c r="C95" s="33"/>
      <c r="D95" s="183" t="s">
        <v>130</v>
      </c>
      <c r="E95" s="33"/>
      <c r="F95" s="184" t="s">
        <v>143</v>
      </c>
      <c r="G95" s="33"/>
      <c r="H95" s="33"/>
      <c r="I95" s="33"/>
      <c r="J95" s="33"/>
      <c r="K95" s="33"/>
      <c r="L95" s="36"/>
      <c r="M95" s="185"/>
      <c r="N95" s="186"/>
      <c r="O95" s="61"/>
      <c r="P95" s="61"/>
      <c r="Q95" s="61"/>
      <c r="R95" s="61"/>
      <c r="S95" s="61"/>
      <c r="T95" s="6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7" t="s">
        <v>130</v>
      </c>
      <c r="AU95" s="17" t="s">
        <v>85</v>
      </c>
    </row>
    <row r="96" spans="1:65" s="2" customFormat="1" ht="14.45" customHeight="1">
      <c r="A96" s="31"/>
      <c r="B96" s="32"/>
      <c r="C96" s="170" t="s">
        <v>128</v>
      </c>
      <c r="D96" s="170" t="s">
        <v>124</v>
      </c>
      <c r="E96" s="171" t="s">
        <v>144</v>
      </c>
      <c r="F96" s="172" t="s">
        <v>145</v>
      </c>
      <c r="G96" s="173" t="s">
        <v>146</v>
      </c>
      <c r="H96" s="174">
        <v>12.96</v>
      </c>
      <c r="I96" s="175">
        <v>58.3</v>
      </c>
      <c r="J96" s="175">
        <f>ROUND(I96*H96,2)</f>
        <v>755.57</v>
      </c>
      <c r="K96" s="176"/>
      <c r="L96" s="36"/>
      <c r="M96" s="177" t="s">
        <v>17</v>
      </c>
      <c r="N96" s="178" t="s">
        <v>46</v>
      </c>
      <c r="O96" s="179">
        <v>0.133</v>
      </c>
      <c r="P96" s="179">
        <f>O96*H96</f>
        <v>1.72368</v>
      </c>
      <c r="Q96" s="179">
        <v>0</v>
      </c>
      <c r="R96" s="179">
        <f>Q96*H96</f>
        <v>0</v>
      </c>
      <c r="S96" s="179">
        <v>0.205</v>
      </c>
      <c r="T96" s="180">
        <f>S96*H96</f>
        <v>2.6568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81" t="s">
        <v>128</v>
      </c>
      <c r="AT96" s="181" t="s">
        <v>124</v>
      </c>
      <c r="AU96" s="181" t="s">
        <v>85</v>
      </c>
      <c r="AY96" s="17" t="s">
        <v>122</v>
      </c>
      <c r="BE96" s="182">
        <f>IF(N96="základní",J96,0)</f>
        <v>755.57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7" t="s">
        <v>83</v>
      </c>
      <c r="BK96" s="182">
        <f>ROUND(I96*H96,2)</f>
        <v>755.57</v>
      </c>
      <c r="BL96" s="17" t="s">
        <v>128</v>
      </c>
      <c r="BM96" s="181" t="s">
        <v>147</v>
      </c>
    </row>
    <row r="97" spans="1:47" s="2" customFormat="1" ht="29.25">
      <c r="A97" s="31"/>
      <c r="B97" s="32"/>
      <c r="C97" s="33"/>
      <c r="D97" s="183" t="s">
        <v>130</v>
      </c>
      <c r="E97" s="33"/>
      <c r="F97" s="184" t="s">
        <v>148</v>
      </c>
      <c r="G97" s="33"/>
      <c r="H97" s="33"/>
      <c r="I97" s="33"/>
      <c r="J97" s="33"/>
      <c r="K97" s="33"/>
      <c r="L97" s="36"/>
      <c r="M97" s="185"/>
      <c r="N97" s="186"/>
      <c r="O97" s="61"/>
      <c r="P97" s="61"/>
      <c r="Q97" s="61"/>
      <c r="R97" s="61"/>
      <c r="S97" s="61"/>
      <c r="T97" s="62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7" t="s">
        <v>130</v>
      </c>
      <c r="AU97" s="17" t="s">
        <v>85</v>
      </c>
    </row>
    <row r="98" spans="2:51" s="13" customFormat="1" ht="11.25">
      <c r="B98" s="187"/>
      <c r="C98" s="188"/>
      <c r="D98" s="183" t="s">
        <v>132</v>
      </c>
      <c r="E98" s="189" t="s">
        <v>17</v>
      </c>
      <c r="F98" s="190" t="s">
        <v>149</v>
      </c>
      <c r="G98" s="188"/>
      <c r="H98" s="191">
        <v>12.96</v>
      </c>
      <c r="I98" s="188"/>
      <c r="J98" s="188"/>
      <c r="K98" s="188"/>
      <c r="L98" s="192"/>
      <c r="M98" s="193"/>
      <c r="N98" s="194"/>
      <c r="O98" s="194"/>
      <c r="P98" s="194"/>
      <c r="Q98" s="194"/>
      <c r="R98" s="194"/>
      <c r="S98" s="194"/>
      <c r="T98" s="195"/>
      <c r="AT98" s="196" t="s">
        <v>132</v>
      </c>
      <c r="AU98" s="196" t="s">
        <v>85</v>
      </c>
      <c r="AV98" s="13" t="s">
        <v>85</v>
      </c>
      <c r="AW98" s="13" t="s">
        <v>36</v>
      </c>
      <c r="AX98" s="13" t="s">
        <v>75</v>
      </c>
      <c r="AY98" s="196" t="s">
        <v>122</v>
      </c>
    </row>
    <row r="99" spans="2:51" s="14" customFormat="1" ht="11.25">
      <c r="B99" s="197"/>
      <c r="C99" s="198"/>
      <c r="D99" s="183" t="s">
        <v>132</v>
      </c>
      <c r="E99" s="199" t="s">
        <v>17</v>
      </c>
      <c r="F99" s="200" t="s">
        <v>134</v>
      </c>
      <c r="G99" s="198"/>
      <c r="H99" s="201">
        <v>12.96</v>
      </c>
      <c r="I99" s="198"/>
      <c r="J99" s="198"/>
      <c r="K99" s="198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132</v>
      </c>
      <c r="AU99" s="206" t="s">
        <v>85</v>
      </c>
      <c r="AV99" s="14" t="s">
        <v>128</v>
      </c>
      <c r="AW99" s="14" t="s">
        <v>4</v>
      </c>
      <c r="AX99" s="14" t="s">
        <v>83</v>
      </c>
      <c r="AY99" s="206" t="s">
        <v>122</v>
      </c>
    </row>
    <row r="100" spans="1:65" s="2" customFormat="1" ht="14.45" customHeight="1">
      <c r="A100" s="31"/>
      <c r="B100" s="32"/>
      <c r="C100" s="170" t="s">
        <v>150</v>
      </c>
      <c r="D100" s="170" t="s">
        <v>124</v>
      </c>
      <c r="E100" s="171" t="s">
        <v>151</v>
      </c>
      <c r="F100" s="172" t="s">
        <v>152</v>
      </c>
      <c r="G100" s="173" t="s">
        <v>146</v>
      </c>
      <c r="H100" s="174">
        <v>12.96</v>
      </c>
      <c r="I100" s="175">
        <v>41.5</v>
      </c>
      <c r="J100" s="175">
        <f>ROUND(I100*H100,2)</f>
        <v>537.84</v>
      </c>
      <c r="K100" s="176"/>
      <c r="L100" s="36"/>
      <c r="M100" s="177" t="s">
        <v>17</v>
      </c>
      <c r="N100" s="178" t="s">
        <v>46</v>
      </c>
      <c r="O100" s="179">
        <v>0.095</v>
      </c>
      <c r="P100" s="179">
        <f>O100*H100</f>
        <v>1.2312</v>
      </c>
      <c r="Q100" s="179">
        <v>0</v>
      </c>
      <c r="R100" s="179">
        <f>Q100*H100</f>
        <v>0</v>
      </c>
      <c r="S100" s="179">
        <v>0.04</v>
      </c>
      <c r="T100" s="180">
        <f>S100*H100</f>
        <v>0.5184000000000001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81" t="s">
        <v>128</v>
      </c>
      <c r="AT100" s="181" t="s">
        <v>124</v>
      </c>
      <c r="AU100" s="181" t="s">
        <v>85</v>
      </c>
      <c r="AY100" s="17" t="s">
        <v>122</v>
      </c>
      <c r="BE100" s="182">
        <f>IF(N100="základní",J100,0)</f>
        <v>537.84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7" t="s">
        <v>83</v>
      </c>
      <c r="BK100" s="182">
        <f>ROUND(I100*H100,2)</f>
        <v>537.84</v>
      </c>
      <c r="BL100" s="17" t="s">
        <v>128</v>
      </c>
      <c r="BM100" s="181" t="s">
        <v>153</v>
      </c>
    </row>
    <row r="101" spans="1:47" s="2" customFormat="1" ht="29.25">
      <c r="A101" s="31"/>
      <c r="B101" s="32"/>
      <c r="C101" s="33"/>
      <c r="D101" s="183" t="s">
        <v>130</v>
      </c>
      <c r="E101" s="33"/>
      <c r="F101" s="184" t="s">
        <v>154</v>
      </c>
      <c r="G101" s="33"/>
      <c r="H101" s="33"/>
      <c r="I101" s="33"/>
      <c r="J101" s="33"/>
      <c r="K101" s="33"/>
      <c r="L101" s="36"/>
      <c r="M101" s="185"/>
      <c r="N101" s="186"/>
      <c r="O101" s="61"/>
      <c r="P101" s="61"/>
      <c r="Q101" s="61"/>
      <c r="R101" s="61"/>
      <c r="S101" s="61"/>
      <c r="T101" s="62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7" t="s">
        <v>130</v>
      </c>
      <c r="AU101" s="17" t="s">
        <v>85</v>
      </c>
    </row>
    <row r="102" spans="2:51" s="13" customFormat="1" ht="11.25">
      <c r="B102" s="187"/>
      <c r="C102" s="188"/>
      <c r="D102" s="183" t="s">
        <v>132</v>
      </c>
      <c r="E102" s="189" t="s">
        <v>17</v>
      </c>
      <c r="F102" s="190" t="s">
        <v>155</v>
      </c>
      <c r="G102" s="188"/>
      <c r="H102" s="191">
        <v>12.96</v>
      </c>
      <c r="I102" s="188"/>
      <c r="J102" s="188"/>
      <c r="K102" s="188"/>
      <c r="L102" s="192"/>
      <c r="M102" s="193"/>
      <c r="N102" s="194"/>
      <c r="O102" s="194"/>
      <c r="P102" s="194"/>
      <c r="Q102" s="194"/>
      <c r="R102" s="194"/>
      <c r="S102" s="194"/>
      <c r="T102" s="195"/>
      <c r="AT102" s="196" t="s">
        <v>132</v>
      </c>
      <c r="AU102" s="196" t="s">
        <v>85</v>
      </c>
      <c r="AV102" s="13" t="s">
        <v>85</v>
      </c>
      <c r="AW102" s="13" t="s">
        <v>36</v>
      </c>
      <c r="AX102" s="13" t="s">
        <v>75</v>
      </c>
      <c r="AY102" s="196" t="s">
        <v>122</v>
      </c>
    </row>
    <row r="103" spans="2:51" s="14" customFormat="1" ht="11.25">
      <c r="B103" s="197"/>
      <c r="C103" s="198"/>
      <c r="D103" s="183" t="s">
        <v>132</v>
      </c>
      <c r="E103" s="199" t="s">
        <v>17</v>
      </c>
      <c r="F103" s="200" t="s">
        <v>134</v>
      </c>
      <c r="G103" s="198"/>
      <c r="H103" s="201">
        <v>12.96</v>
      </c>
      <c r="I103" s="198"/>
      <c r="J103" s="198"/>
      <c r="K103" s="198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132</v>
      </c>
      <c r="AU103" s="206" t="s">
        <v>85</v>
      </c>
      <c r="AV103" s="14" t="s">
        <v>128</v>
      </c>
      <c r="AW103" s="14" t="s">
        <v>4</v>
      </c>
      <c r="AX103" s="14" t="s">
        <v>83</v>
      </c>
      <c r="AY103" s="206" t="s">
        <v>122</v>
      </c>
    </row>
    <row r="104" spans="1:65" s="2" customFormat="1" ht="14.45" customHeight="1">
      <c r="A104" s="31"/>
      <c r="B104" s="32"/>
      <c r="C104" s="170" t="s">
        <v>156</v>
      </c>
      <c r="D104" s="170" t="s">
        <v>124</v>
      </c>
      <c r="E104" s="171" t="s">
        <v>157</v>
      </c>
      <c r="F104" s="172" t="s">
        <v>158</v>
      </c>
      <c r="G104" s="173" t="s">
        <v>127</v>
      </c>
      <c r="H104" s="174">
        <v>25.172</v>
      </c>
      <c r="I104" s="175">
        <v>150</v>
      </c>
      <c r="J104" s="175">
        <f>ROUND(I104*H104,2)</f>
        <v>3775.8</v>
      </c>
      <c r="K104" s="176"/>
      <c r="L104" s="36"/>
      <c r="M104" s="177" t="s">
        <v>17</v>
      </c>
      <c r="N104" s="178" t="s">
        <v>46</v>
      </c>
      <c r="O104" s="179">
        <v>0.551</v>
      </c>
      <c r="P104" s="179">
        <f>O104*H104</f>
        <v>13.869772000000001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81" t="s">
        <v>128</v>
      </c>
      <c r="AT104" s="181" t="s">
        <v>124</v>
      </c>
      <c r="AU104" s="181" t="s">
        <v>85</v>
      </c>
      <c r="AY104" s="17" t="s">
        <v>122</v>
      </c>
      <c r="BE104" s="182">
        <f>IF(N104="základní",J104,0)</f>
        <v>3775.8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7" t="s">
        <v>83</v>
      </c>
      <c r="BK104" s="182">
        <f>ROUND(I104*H104,2)</f>
        <v>3775.8</v>
      </c>
      <c r="BL104" s="17" t="s">
        <v>128</v>
      </c>
      <c r="BM104" s="181" t="s">
        <v>159</v>
      </c>
    </row>
    <row r="105" spans="1:47" s="2" customFormat="1" ht="11.25">
      <c r="A105" s="31"/>
      <c r="B105" s="32"/>
      <c r="C105" s="33"/>
      <c r="D105" s="183" t="s">
        <v>130</v>
      </c>
      <c r="E105" s="33"/>
      <c r="F105" s="184" t="s">
        <v>160</v>
      </c>
      <c r="G105" s="33"/>
      <c r="H105" s="33"/>
      <c r="I105" s="33"/>
      <c r="J105" s="33"/>
      <c r="K105" s="33"/>
      <c r="L105" s="36"/>
      <c r="M105" s="185"/>
      <c r="N105" s="186"/>
      <c r="O105" s="61"/>
      <c r="P105" s="61"/>
      <c r="Q105" s="61"/>
      <c r="R105" s="61"/>
      <c r="S105" s="61"/>
      <c r="T105" s="62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7" t="s">
        <v>130</v>
      </c>
      <c r="AU105" s="17" t="s">
        <v>85</v>
      </c>
    </row>
    <row r="106" spans="2:51" s="13" customFormat="1" ht="22.5">
      <c r="B106" s="187"/>
      <c r="C106" s="188"/>
      <c r="D106" s="183" t="s">
        <v>132</v>
      </c>
      <c r="E106" s="189" t="s">
        <v>17</v>
      </c>
      <c r="F106" s="190" t="s">
        <v>161</v>
      </c>
      <c r="G106" s="188"/>
      <c r="H106" s="191">
        <v>25.172</v>
      </c>
      <c r="I106" s="188"/>
      <c r="J106" s="188"/>
      <c r="K106" s="188"/>
      <c r="L106" s="192"/>
      <c r="M106" s="193"/>
      <c r="N106" s="194"/>
      <c r="O106" s="194"/>
      <c r="P106" s="194"/>
      <c r="Q106" s="194"/>
      <c r="R106" s="194"/>
      <c r="S106" s="194"/>
      <c r="T106" s="195"/>
      <c r="AT106" s="196" t="s">
        <v>132</v>
      </c>
      <c r="AU106" s="196" t="s">
        <v>85</v>
      </c>
      <c r="AV106" s="13" t="s">
        <v>85</v>
      </c>
      <c r="AW106" s="13" t="s">
        <v>36</v>
      </c>
      <c r="AX106" s="13" t="s">
        <v>75</v>
      </c>
      <c r="AY106" s="196" t="s">
        <v>122</v>
      </c>
    </row>
    <row r="107" spans="2:51" s="14" customFormat="1" ht="11.25">
      <c r="B107" s="197"/>
      <c r="C107" s="198"/>
      <c r="D107" s="183" t="s">
        <v>132</v>
      </c>
      <c r="E107" s="199" t="s">
        <v>17</v>
      </c>
      <c r="F107" s="200" t="s">
        <v>134</v>
      </c>
      <c r="G107" s="198"/>
      <c r="H107" s="201">
        <v>25.172</v>
      </c>
      <c r="I107" s="198"/>
      <c r="J107" s="198"/>
      <c r="K107" s="198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132</v>
      </c>
      <c r="AU107" s="206" t="s">
        <v>85</v>
      </c>
      <c r="AV107" s="14" t="s">
        <v>128</v>
      </c>
      <c r="AW107" s="14" t="s">
        <v>4</v>
      </c>
      <c r="AX107" s="14" t="s">
        <v>83</v>
      </c>
      <c r="AY107" s="206" t="s">
        <v>122</v>
      </c>
    </row>
    <row r="108" spans="1:65" s="2" customFormat="1" ht="24.2" customHeight="1">
      <c r="A108" s="31"/>
      <c r="B108" s="32"/>
      <c r="C108" s="170" t="s">
        <v>162</v>
      </c>
      <c r="D108" s="170" t="s">
        <v>124</v>
      </c>
      <c r="E108" s="171" t="s">
        <v>163</v>
      </c>
      <c r="F108" s="172" t="s">
        <v>164</v>
      </c>
      <c r="G108" s="173" t="s">
        <v>127</v>
      </c>
      <c r="H108" s="174">
        <v>25.172</v>
      </c>
      <c r="I108" s="175">
        <v>182</v>
      </c>
      <c r="J108" s="175">
        <f>ROUND(I108*H108,2)</f>
        <v>4581.3</v>
      </c>
      <c r="K108" s="176"/>
      <c r="L108" s="36"/>
      <c r="M108" s="177" t="s">
        <v>17</v>
      </c>
      <c r="N108" s="178" t="s">
        <v>46</v>
      </c>
      <c r="O108" s="179">
        <v>0.668</v>
      </c>
      <c r="P108" s="179">
        <f>O108*H108</f>
        <v>16.814896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81" t="s">
        <v>128</v>
      </c>
      <c r="AT108" s="181" t="s">
        <v>124</v>
      </c>
      <c r="AU108" s="181" t="s">
        <v>85</v>
      </c>
      <c r="AY108" s="17" t="s">
        <v>122</v>
      </c>
      <c r="BE108" s="182">
        <f>IF(N108="základní",J108,0)</f>
        <v>4581.3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17" t="s">
        <v>83</v>
      </c>
      <c r="BK108" s="182">
        <f>ROUND(I108*H108,2)</f>
        <v>4581.3</v>
      </c>
      <c r="BL108" s="17" t="s">
        <v>128</v>
      </c>
      <c r="BM108" s="181" t="s">
        <v>165</v>
      </c>
    </row>
    <row r="109" spans="1:47" s="2" customFormat="1" ht="19.5">
      <c r="A109" s="31"/>
      <c r="B109" s="32"/>
      <c r="C109" s="33"/>
      <c r="D109" s="183" t="s">
        <v>130</v>
      </c>
      <c r="E109" s="33"/>
      <c r="F109" s="184" t="s">
        <v>166</v>
      </c>
      <c r="G109" s="33"/>
      <c r="H109" s="33"/>
      <c r="I109" s="33"/>
      <c r="J109" s="33"/>
      <c r="K109" s="33"/>
      <c r="L109" s="36"/>
      <c r="M109" s="185"/>
      <c r="N109" s="186"/>
      <c r="O109" s="61"/>
      <c r="P109" s="61"/>
      <c r="Q109" s="61"/>
      <c r="R109" s="61"/>
      <c r="S109" s="61"/>
      <c r="T109" s="62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7" t="s">
        <v>130</v>
      </c>
      <c r="AU109" s="17" t="s">
        <v>85</v>
      </c>
    </row>
    <row r="110" spans="2:51" s="13" customFormat="1" ht="22.5">
      <c r="B110" s="187"/>
      <c r="C110" s="188"/>
      <c r="D110" s="183" t="s">
        <v>132</v>
      </c>
      <c r="E110" s="189" t="s">
        <v>17</v>
      </c>
      <c r="F110" s="190" t="s">
        <v>161</v>
      </c>
      <c r="G110" s="188"/>
      <c r="H110" s="191">
        <v>25.172</v>
      </c>
      <c r="I110" s="188"/>
      <c r="J110" s="188"/>
      <c r="K110" s="188"/>
      <c r="L110" s="192"/>
      <c r="M110" s="193"/>
      <c r="N110" s="194"/>
      <c r="O110" s="194"/>
      <c r="P110" s="194"/>
      <c r="Q110" s="194"/>
      <c r="R110" s="194"/>
      <c r="S110" s="194"/>
      <c r="T110" s="195"/>
      <c r="AT110" s="196" t="s">
        <v>132</v>
      </c>
      <c r="AU110" s="196" t="s">
        <v>85</v>
      </c>
      <c r="AV110" s="13" t="s">
        <v>85</v>
      </c>
      <c r="AW110" s="13" t="s">
        <v>36</v>
      </c>
      <c r="AX110" s="13" t="s">
        <v>75</v>
      </c>
      <c r="AY110" s="196" t="s">
        <v>122</v>
      </c>
    </row>
    <row r="111" spans="2:51" s="14" customFormat="1" ht="11.25">
      <c r="B111" s="197"/>
      <c r="C111" s="198"/>
      <c r="D111" s="183" t="s">
        <v>132</v>
      </c>
      <c r="E111" s="199" t="s">
        <v>17</v>
      </c>
      <c r="F111" s="200" t="s">
        <v>134</v>
      </c>
      <c r="G111" s="198"/>
      <c r="H111" s="201">
        <v>25.172</v>
      </c>
      <c r="I111" s="198"/>
      <c r="J111" s="198"/>
      <c r="K111" s="198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132</v>
      </c>
      <c r="AU111" s="206" t="s">
        <v>85</v>
      </c>
      <c r="AV111" s="14" t="s">
        <v>128</v>
      </c>
      <c r="AW111" s="14" t="s">
        <v>4</v>
      </c>
      <c r="AX111" s="14" t="s">
        <v>83</v>
      </c>
      <c r="AY111" s="206" t="s">
        <v>122</v>
      </c>
    </row>
    <row r="112" spans="1:65" s="2" customFormat="1" ht="24.2" customHeight="1">
      <c r="A112" s="31"/>
      <c r="B112" s="32"/>
      <c r="C112" s="170" t="s">
        <v>167</v>
      </c>
      <c r="D112" s="170" t="s">
        <v>124</v>
      </c>
      <c r="E112" s="171" t="s">
        <v>168</v>
      </c>
      <c r="F112" s="172" t="s">
        <v>169</v>
      </c>
      <c r="G112" s="173" t="s">
        <v>127</v>
      </c>
      <c r="H112" s="174">
        <v>25.172</v>
      </c>
      <c r="I112" s="175">
        <v>18.7</v>
      </c>
      <c r="J112" s="175">
        <f>ROUND(I112*H112,2)</f>
        <v>470.72</v>
      </c>
      <c r="K112" s="176"/>
      <c r="L112" s="36"/>
      <c r="M112" s="177" t="s">
        <v>17</v>
      </c>
      <c r="N112" s="178" t="s">
        <v>46</v>
      </c>
      <c r="O112" s="179">
        <v>0.058</v>
      </c>
      <c r="P112" s="179">
        <f>O112*H112</f>
        <v>1.4599760000000002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81" t="s">
        <v>128</v>
      </c>
      <c r="AT112" s="181" t="s">
        <v>124</v>
      </c>
      <c r="AU112" s="181" t="s">
        <v>85</v>
      </c>
      <c r="AY112" s="17" t="s">
        <v>122</v>
      </c>
      <c r="BE112" s="182">
        <f>IF(N112="základní",J112,0)</f>
        <v>470.72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7" t="s">
        <v>83</v>
      </c>
      <c r="BK112" s="182">
        <f>ROUND(I112*H112,2)</f>
        <v>470.72</v>
      </c>
      <c r="BL112" s="17" t="s">
        <v>128</v>
      </c>
      <c r="BM112" s="181" t="s">
        <v>170</v>
      </c>
    </row>
    <row r="113" spans="1:47" s="2" customFormat="1" ht="19.5">
      <c r="A113" s="31"/>
      <c r="B113" s="32"/>
      <c r="C113" s="33"/>
      <c r="D113" s="183" t="s">
        <v>130</v>
      </c>
      <c r="E113" s="33"/>
      <c r="F113" s="184" t="s">
        <v>171</v>
      </c>
      <c r="G113" s="33"/>
      <c r="H113" s="33"/>
      <c r="I113" s="33"/>
      <c r="J113" s="33"/>
      <c r="K113" s="33"/>
      <c r="L113" s="36"/>
      <c r="M113" s="185"/>
      <c r="N113" s="186"/>
      <c r="O113" s="61"/>
      <c r="P113" s="61"/>
      <c r="Q113" s="61"/>
      <c r="R113" s="61"/>
      <c r="S113" s="61"/>
      <c r="T113" s="62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7" t="s">
        <v>130</v>
      </c>
      <c r="AU113" s="17" t="s">
        <v>85</v>
      </c>
    </row>
    <row r="114" spans="2:51" s="13" customFormat="1" ht="22.5">
      <c r="B114" s="187"/>
      <c r="C114" s="188"/>
      <c r="D114" s="183" t="s">
        <v>132</v>
      </c>
      <c r="E114" s="189" t="s">
        <v>17</v>
      </c>
      <c r="F114" s="190" t="s">
        <v>161</v>
      </c>
      <c r="G114" s="188"/>
      <c r="H114" s="191">
        <v>25.172</v>
      </c>
      <c r="I114" s="188"/>
      <c r="J114" s="188"/>
      <c r="K114" s="188"/>
      <c r="L114" s="192"/>
      <c r="M114" s="193"/>
      <c r="N114" s="194"/>
      <c r="O114" s="194"/>
      <c r="P114" s="194"/>
      <c r="Q114" s="194"/>
      <c r="R114" s="194"/>
      <c r="S114" s="194"/>
      <c r="T114" s="195"/>
      <c r="AT114" s="196" t="s">
        <v>132</v>
      </c>
      <c r="AU114" s="196" t="s">
        <v>85</v>
      </c>
      <c r="AV114" s="13" t="s">
        <v>85</v>
      </c>
      <c r="AW114" s="13" t="s">
        <v>36</v>
      </c>
      <c r="AX114" s="13" t="s">
        <v>83</v>
      </c>
      <c r="AY114" s="196" t="s">
        <v>122</v>
      </c>
    </row>
    <row r="115" spans="1:65" s="2" customFormat="1" ht="14.45" customHeight="1">
      <c r="A115" s="31"/>
      <c r="B115" s="32"/>
      <c r="C115" s="207" t="s">
        <v>172</v>
      </c>
      <c r="D115" s="207" t="s">
        <v>173</v>
      </c>
      <c r="E115" s="208" t="s">
        <v>174</v>
      </c>
      <c r="F115" s="209" t="s">
        <v>175</v>
      </c>
      <c r="G115" s="210" t="s">
        <v>176</v>
      </c>
      <c r="H115" s="211">
        <v>0.755</v>
      </c>
      <c r="I115" s="212">
        <v>90.9</v>
      </c>
      <c r="J115" s="212">
        <f>ROUND(I115*H115,2)</f>
        <v>68.63</v>
      </c>
      <c r="K115" s="213"/>
      <c r="L115" s="214"/>
      <c r="M115" s="215" t="s">
        <v>17</v>
      </c>
      <c r="N115" s="216" t="s">
        <v>46</v>
      </c>
      <c r="O115" s="179">
        <v>0</v>
      </c>
      <c r="P115" s="179">
        <f>O115*H115</f>
        <v>0</v>
      </c>
      <c r="Q115" s="179">
        <v>0.001</v>
      </c>
      <c r="R115" s="179">
        <f>Q115*H115</f>
        <v>0.000755</v>
      </c>
      <c r="S115" s="179">
        <v>0</v>
      </c>
      <c r="T115" s="180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81" t="s">
        <v>167</v>
      </c>
      <c r="AT115" s="181" t="s">
        <v>173</v>
      </c>
      <c r="AU115" s="181" t="s">
        <v>85</v>
      </c>
      <c r="AY115" s="17" t="s">
        <v>122</v>
      </c>
      <c r="BE115" s="182">
        <f>IF(N115="základní",J115,0)</f>
        <v>68.63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17" t="s">
        <v>83</v>
      </c>
      <c r="BK115" s="182">
        <f>ROUND(I115*H115,2)</f>
        <v>68.63</v>
      </c>
      <c r="BL115" s="17" t="s">
        <v>128</v>
      </c>
      <c r="BM115" s="181" t="s">
        <v>177</v>
      </c>
    </row>
    <row r="116" spans="1:47" s="2" customFormat="1" ht="11.25">
      <c r="A116" s="31"/>
      <c r="B116" s="32"/>
      <c r="C116" s="33"/>
      <c r="D116" s="183" t="s">
        <v>130</v>
      </c>
      <c r="E116" s="33"/>
      <c r="F116" s="184" t="s">
        <v>178</v>
      </c>
      <c r="G116" s="33"/>
      <c r="H116" s="33"/>
      <c r="I116" s="33"/>
      <c r="J116" s="33"/>
      <c r="K116" s="33"/>
      <c r="L116" s="36"/>
      <c r="M116" s="185"/>
      <c r="N116" s="186"/>
      <c r="O116" s="61"/>
      <c r="P116" s="61"/>
      <c r="Q116" s="61"/>
      <c r="R116" s="61"/>
      <c r="S116" s="61"/>
      <c r="T116" s="62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7" t="s">
        <v>130</v>
      </c>
      <c r="AU116" s="17" t="s">
        <v>85</v>
      </c>
    </row>
    <row r="117" spans="2:51" s="13" customFormat="1" ht="11.25">
      <c r="B117" s="187"/>
      <c r="C117" s="188"/>
      <c r="D117" s="183" t="s">
        <v>132</v>
      </c>
      <c r="E117" s="189" t="s">
        <v>17</v>
      </c>
      <c r="F117" s="190" t="s">
        <v>179</v>
      </c>
      <c r="G117" s="188"/>
      <c r="H117" s="191">
        <v>0.755</v>
      </c>
      <c r="I117" s="188"/>
      <c r="J117" s="188"/>
      <c r="K117" s="188"/>
      <c r="L117" s="192"/>
      <c r="M117" s="193"/>
      <c r="N117" s="194"/>
      <c r="O117" s="194"/>
      <c r="P117" s="194"/>
      <c r="Q117" s="194"/>
      <c r="R117" s="194"/>
      <c r="S117" s="194"/>
      <c r="T117" s="195"/>
      <c r="AT117" s="196" t="s">
        <v>132</v>
      </c>
      <c r="AU117" s="196" t="s">
        <v>85</v>
      </c>
      <c r="AV117" s="13" t="s">
        <v>85</v>
      </c>
      <c r="AW117" s="13" t="s">
        <v>36</v>
      </c>
      <c r="AX117" s="13" t="s">
        <v>83</v>
      </c>
      <c r="AY117" s="196" t="s">
        <v>122</v>
      </c>
    </row>
    <row r="118" spans="1:65" s="2" customFormat="1" ht="24.2" customHeight="1">
      <c r="A118" s="31"/>
      <c r="B118" s="32"/>
      <c r="C118" s="170" t="s">
        <v>180</v>
      </c>
      <c r="D118" s="170" t="s">
        <v>124</v>
      </c>
      <c r="E118" s="171" t="s">
        <v>181</v>
      </c>
      <c r="F118" s="172" t="s">
        <v>182</v>
      </c>
      <c r="G118" s="173" t="s">
        <v>127</v>
      </c>
      <c r="H118" s="174">
        <v>282.881</v>
      </c>
      <c r="I118" s="175">
        <v>185</v>
      </c>
      <c r="J118" s="175">
        <f>ROUND(I118*H118,2)</f>
        <v>52332.99</v>
      </c>
      <c r="K118" s="176"/>
      <c r="L118" s="36"/>
      <c r="M118" s="177" t="s">
        <v>17</v>
      </c>
      <c r="N118" s="178" t="s">
        <v>46</v>
      </c>
      <c r="O118" s="179">
        <v>0.022</v>
      </c>
      <c r="P118" s="179">
        <f>O118*H118</f>
        <v>6.223381999999999</v>
      </c>
      <c r="Q118" s="179">
        <v>0.0003</v>
      </c>
      <c r="R118" s="179">
        <f>Q118*H118</f>
        <v>0.08486429999999999</v>
      </c>
      <c r="S118" s="179">
        <v>0.512</v>
      </c>
      <c r="T118" s="180">
        <f>S118*H118</f>
        <v>144.835072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81" t="s">
        <v>128</v>
      </c>
      <c r="AT118" s="181" t="s">
        <v>124</v>
      </c>
      <c r="AU118" s="181" t="s">
        <v>85</v>
      </c>
      <c r="AY118" s="17" t="s">
        <v>122</v>
      </c>
      <c r="BE118" s="182">
        <f>IF(N118="základní",J118,0)</f>
        <v>52332.99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7" t="s">
        <v>83</v>
      </c>
      <c r="BK118" s="182">
        <f>ROUND(I118*H118,2)</f>
        <v>52332.99</v>
      </c>
      <c r="BL118" s="17" t="s">
        <v>128</v>
      </c>
      <c r="BM118" s="181" t="s">
        <v>183</v>
      </c>
    </row>
    <row r="119" spans="1:47" s="2" customFormat="1" ht="29.25">
      <c r="A119" s="31"/>
      <c r="B119" s="32"/>
      <c r="C119" s="33"/>
      <c r="D119" s="183" t="s">
        <v>130</v>
      </c>
      <c r="E119" s="33"/>
      <c r="F119" s="184" t="s">
        <v>184</v>
      </c>
      <c r="G119" s="33"/>
      <c r="H119" s="33"/>
      <c r="I119" s="33"/>
      <c r="J119" s="33"/>
      <c r="K119" s="33"/>
      <c r="L119" s="36"/>
      <c r="M119" s="185"/>
      <c r="N119" s="186"/>
      <c r="O119" s="61"/>
      <c r="P119" s="61"/>
      <c r="Q119" s="61"/>
      <c r="R119" s="61"/>
      <c r="S119" s="61"/>
      <c r="T119" s="62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7" t="s">
        <v>130</v>
      </c>
      <c r="AU119" s="17" t="s">
        <v>85</v>
      </c>
    </row>
    <row r="120" spans="2:51" s="13" customFormat="1" ht="11.25">
      <c r="B120" s="187"/>
      <c r="C120" s="188"/>
      <c r="D120" s="183" t="s">
        <v>132</v>
      </c>
      <c r="E120" s="189" t="s">
        <v>17</v>
      </c>
      <c r="F120" s="190" t="s">
        <v>185</v>
      </c>
      <c r="G120" s="188"/>
      <c r="H120" s="191">
        <v>282.881</v>
      </c>
      <c r="I120" s="188"/>
      <c r="J120" s="188"/>
      <c r="K120" s="188"/>
      <c r="L120" s="192"/>
      <c r="M120" s="193"/>
      <c r="N120" s="194"/>
      <c r="O120" s="194"/>
      <c r="P120" s="194"/>
      <c r="Q120" s="194"/>
      <c r="R120" s="194"/>
      <c r="S120" s="194"/>
      <c r="T120" s="195"/>
      <c r="AT120" s="196" t="s">
        <v>132</v>
      </c>
      <c r="AU120" s="196" t="s">
        <v>85</v>
      </c>
      <c r="AV120" s="13" t="s">
        <v>85</v>
      </c>
      <c r="AW120" s="13" t="s">
        <v>36</v>
      </c>
      <c r="AX120" s="13" t="s">
        <v>75</v>
      </c>
      <c r="AY120" s="196" t="s">
        <v>122</v>
      </c>
    </row>
    <row r="121" spans="2:51" s="14" customFormat="1" ht="11.25">
      <c r="B121" s="197"/>
      <c r="C121" s="198"/>
      <c r="D121" s="183" t="s">
        <v>132</v>
      </c>
      <c r="E121" s="199" t="s">
        <v>17</v>
      </c>
      <c r="F121" s="200" t="s">
        <v>134</v>
      </c>
      <c r="G121" s="198"/>
      <c r="H121" s="201">
        <v>282.881</v>
      </c>
      <c r="I121" s="198"/>
      <c r="J121" s="198"/>
      <c r="K121" s="198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132</v>
      </c>
      <c r="AU121" s="206" t="s">
        <v>85</v>
      </c>
      <c r="AV121" s="14" t="s">
        <v>128</v>
      </c>
      <c r="AW121" s="14" t="s">
        <v>4</v>
      </c>
      <c r="AX121" s="14" t="s">
        <v>83</v>
      </c>
      <c r="AY121" s="206" t="s">
        <v>122</v>
      </c>
    </row>
    <row r="122" spans="1:65" s="2" customFormat="1" ht="24.2" customHeight="1">
      <c r="A122" s="31"/>
      <c r="B122" s="32"/>
      <c r="C122" s="170" t="s">
        <v>186</v>
      </c>
      <c r="D122" s="170" t="s">
        <v>124</v>
      </c>
      <c r="E122" s="171" t="s">
        <v>187</v>
      </c>
      <c r="F122" s="172" t="s">
        <v>188</v>
      </c>
      <c r="G122" s="173" t="s">
        <v>127</v>
      </c>
      <c r="H122" s="174">
        <v>282.881</v>
      </c>
      <c r="I122" s="175">
        <v>21.7</v>
      </c>
      <c r="J122" s="175">
        <f>ROUND(I122*H122,2)</f>
        <v>6138.52</v>
      </c>
      <c r="K122" s="176"/>
      <c r="L122" s="36"/>
      <c r="M122" s="177" t="s">
        <v>17</v>
      </c>
      <c r="N122" s="178" t="s">
        <v>46</v>
      </c>
      <c r="O122" s="179">
        <v>0.048</v>
      </c>
      <c r="P122" s="179">
        <f>O122*H122</f>
        <v>13.578287999999999</v>
      </c>
      <c r="Q122" s="179">
        <v>0</v>
      </c>
      <c r="R122" s="179">
        <f>Q122*H122</f>
        <v>0</v>
      </c>
      <c r="S122" s="179">
        <v>0.3</v>
      </c>
      <c r="T122" s="180">
        <f>S122*H122</f>
        <v>84.86429999999999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81" t="s">
        <v>128</v>
      </c>
      <c r="AT122" s="181" t="s">
        <v>124</v>
      </c>
      <c r="AU122" s="181" t="s">
        <v>85</v>
      </c>
      <c r="AY122" s="17" t="s">
        <v>122</v>
      </c>
      <c r="BE122" s="182">
        <f>IF(N122="základní",J122,0)</f>
        <v>6138.52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7" t="s">
        <v>83</v>
      </c>
      <c r="BK122" s="182">
        <f>ROUND(I122*H122,2)</f>
        <v>6138.52</v>
      </c>
      <c r="BL122" s="17" t="s">
        <v>128</v>
      </c>
      <c r="BM122" s="181" t="s">
        <v>189</v>
      </c>
    </row>
    <row r="123" spans="1:47" s="2" customFormat="1" ht="39">
      <c r="A123" s="31"/>
      <c r="B123" s="32"/>
      <c r="C123" s="33"/>
      <c r="D123" s="183" t="s">
        <v>130</v>
      </c>
      <c r="E123" s="33"/>
      <c r="F123" s="184" t="s">
        <v>190</v>
      </c>
      <c r="G123" s="33"/>
      <c r="H123" s="33"/>
      <c r="I123" s="33"/>
      <c r="J123" s="33"/>
      <c r="K123" s="33"/>
      <c r="L123" s="36"/>
      <c r="M123" s="185"/>
      <c r="N123" s="186"/>
      <c r="O123" s="61"/>
      <c r="P123" s="61"/>
      <c r="Q123" s="61"/>
      <c r="R123" s="61"/>
      <c r="S123" s="61"/>
      <c r="T123" s="62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7" t="s">
        <v>130</v>
      </c>
      <c r="AU123" s="17" t="s">
        <v>85</v>
      </c>
    </row>
    <row r="124" spans="1:65" s="2" customFormat="1" ht="24.2" customHeight="1">
      <c r="A124" s="31"/>
      <c r="B124" s="32"/>
      <c r="C124" s="170" t="s">
        <v>191</v>
      </c>
      <c r="D124" s="170" t="s">
        <v>124</v>
      </c>
      <c r="E124" s="171" t="s">
        <v>192</v>
      </c>
      <c r="F124" s="172" t="s">
        <v>193</v>
      </c>
      <c r="G124" s="173" t="s">
        <v>127</v>
      </c>
      <c r="H124" s="174">
        <v>282.881</v>
      </c>
      <c r="I124" s="175">
        <v>52.9</v>
      </c>
      <c r="J124" s="175">
        <f>ROUND(I124*H124,2)</f>
        <v>14964.4</v>
      </c>
      <c r="K124" s="176"/>
      <c r="L124" s="36"/>
      <c r="M124" s="177" t="s">
        <v>17</v>
      </c>
      <c r="N124" s="178" t="s">
        <v>46</v>
      </c>
      <c r="O124" s="179">
        <v>0.119</v>
      </c>
      <c r="P124" s="179">
        <f>O124*H124</f>
        <v>33.662839</v>
      </c>
      <c r="Q124" s="179">
        <v>0</v>
      </c>
      <c r="R124" s="179">
        <f>Q124*H124</f>
        <v>0</v>
      </c>
      <c r="S124" s="179">
        <v>0.44</v>
      </c>
      <c r="T124" s="180">
        <f>S124*H124</f>
        <v>124.46763999999999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81" t="s">
        <v>128</v>
      </c>
      <c r="AT124" s="181" t="s">
        <v>124</v>
      </c>
      <c r="AU124" s="181" t="s">
        <v>85</v>
      </c>
      <c r="AY124" s="17" t="s">
        <v>122</v>
      </c>
      <c r="BE124" s="182">
        <f>IF(N124="základní",J124,0)</f>
        <v>14964.4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17" t="s">
        <v>83</v>
      </c>
      <c r="BK124" s="182">
        <f>ROUND(I124*H124,2)</f>
        <v>14964.4</v>
      </c>
      <c r="BL124" s="17" t="s">
        <v>128</v>
      </c>
      <c r="BM124" s="181" t="s">
        <v>194</v>
      </c>
    </row>
    <row r="125" spans="1:47" s="2" customFormat="1" ht="39">
      <c r="A125" s="31"/>
      <c r="B125" s="32"/>
      <c r="C125" s="33"/>
      <c r="D125" s="183" t="s">
        <v>130</v>
      </c>
      <c r="E125" s="33"/>
      <c r="F125" s="184" t="s">
        <v>195</v>
      </c>
      <c r="G125" s="33"/>
      <c r="H125" s="33"/>
      <c r="I125" s="33"/>
      <c r="J125" s="33"/>
      <c r="K125" s="33"/>
      <c r="L125" s="36"/>
      <c r="M125" s="185"/>
      <c r="N125" s="186"/>
      <c r="O125" s="61"/>
      <c r="P125" s="61"/>
      <c r="Q125" s="61"/>
      <c r="R125" s="61"/>
      <c r="S125" s="61"/>
      <c r="T125" s="62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7" t="s">
        <v>130</v>
      </c>
      <c r="AU125" s="17" t="s">
        <v>85</v>
      </c>
    </row>
    <row r="126" spans="1:65" s="2" customFormat="1" ht="24.2" customHeight="1">
      <c r="A126" s="31"/>
      <c r="B126" s="32"/>
      <c r="C126" s="170" t="s">
        <v>196</v>
      </c>
      <c r="D126" s="170" t="s">
        <v>124</v>
      </c>
      <c r="E126" s="171" t="s">
        <v>197</v>
      </c>
      <c r="F126" s="172" t="s">
        <v>198</v>
      </c>
      <c r="G126" s="173" t="s">
        <v>146</v>
      </c>
      <c r="H126" s="174">
        <v>28.8</v>
      </c>
      <c r="I126" s="175">
        <v>229</v>
      </c>
      <c r="J126" s="175">
        <f>ROUND(I126*H126,2)</f>
        <v>6595.2</v>
      </c>
      <c r="K126" s="176"/>
      <c r="L126" s="36"/>
      <c r="M126" s="177" t="s">
        <v>17</v>
      </c>
      <c r="N126" s="178" t="s">
        <v>46</v>
      </c>
      <c r="O126" s="179">
        <v>0.547</v>
      </c>
      <c r="P126" s="179">
        <f>O126*H126</f>
        <v>15.753600000000002</v>
      </c>
      <c r="Q126" s="179">
        <v>0.0369</v>
      </c>
      <c r="R126" s="179">
        <f>Q126*H126</f>
        <v>1.06272</v>
      </c>
      <c r="S126" s="179">
        <v>0</v>
      </c>
      <c r="T126" s="180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81" t="s">
        <v>128</v>
      </c>
      <c r="AT126" s="181" t="s">
        <v>124</v>
      </c>
      <c r="AU126" s="181" t="s">
        <v>85</v>
      </c>
      <c r="AY126" s="17" t="s">
        <v>122</v>
      </c>
      <c r="BE126" s="182">
        <f>IF(N126="základní",J126,0)</f>
        <v>6595.2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7" t="s">
        <v>83</v>
      </c>
      <c r="BK126" s="182">
        <f>ROUND(I126*H126,2)</f>
        <v>6595.2</v>
      </c>
      <c r="BL126" s="17" t="s">
        <v>128</v>
      </c>
      <c r="BM126" s="181" t="s">
        <v>199</v>
      </c>
    </row>
    <row r="127" spans="1:47" s="2" customFormat="1" ht="58.5">
      <c r="A127" s="31"/>
      <c r="B127" s="32"/>
      <c r="C127" s="33"/>
      <c r="D127" s="183" t="s">
        <v>130</v>
      </c>
      <c r="E127" s="33"/>
      <c r="F127" s="184" t="s">
        <v>200</v>
      </c>
      <c r="G127" s="33"/>
      <c r="H127" s="33"/>
      <c r="I127" s="33"/>
      <c r="J127" s="33"/>
      <c r="K127" s="33"/>
      <c r="L127" s="36"/>
      <c r="M127" s="185"/>
      <c r="N127" s="186"/>
      <c r="O127" s="61"/>
      <c r="P127" s="61"/>
      <c r="Q127" s="61"/>
      <c r="R127" s="61"/>
      <c r="S127" s="61"/>
      <c r="T127" s="62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7" t="s">
        <v>130</v>
      </c>
      <c r="AU127" s="17" t="s">
        <v>85</v>
      </c>
    </row>
    <row r="128" spans="2:51" s="13" customFormat="1" ht="11.25">
      <c r="B128" s="187"/>
      <c r="C128" s="188"/>
      <c r="D128" s="183" t="s">
        <v>132</v>
      </c>
      <c r="E128" s="189" t="s">
        <v>17</v>
      </c>
      <c r="F128" s="190" t="s">
        <v>201</v>
      </c>
      <c r="G128" s="188"/>
      <c r="H128" s="191">
        <v>2.4</v>
      </c>
      <c r="I128" s="188"/>
      <c r="J128" s="188"/>
      <c r="K128" s="188"/>
      <c r="L128" s="192"/>
      <c r="M128" s="193"/>
      <c r="N128" s="194"/>
      <c r="O128" s="194"/>
      <c r="P128" s="194"/>
      <c r="Q128" s="194"/>
      <c r="R128" s="194"/>
      <c r="S128" s="194"/>
      <c r="T128" s="195"/>
      <c r="AT128" s="196" t="s">
        <v>132</v>
      </c>
      <c r="AU128" s="196" t="s">
        <v>85</v>
      </c>
      <c r="AV128" s="13" t="s">
        <v>85</v>
      </c>
      <c r="AW128" s="13" t="s">
        <v>36</v>
      </c>
      <c r="AX128" s="13" t="s">
        <v>75</v>
      </c>
      <c r="AY128" s="196" t="s">
        <v>122</v>
      </c>
    </row>
    <row r="129" spans="2:51" s="13" customFormat="1" ht="11.25">
      <c r="B129" s="187"/>
      <c r="C129" s="188"/>
      <c r="D129" s="183" t="s">
        <v>132</v>
      </c>
      <c r="E129" s="189" t="s">
        <v>17</v>
      </c>
      <c r="F129" s="190" t="s">
        <v>202</v>
      </c>
      <c r="G129" s="188"/>
      <c r="H129" s="191">
        <v>26.4</v>
      </c>
      <c r="I129" s="188"/>
      <c r="J129" s="188"/>
      <c r="K129" s="188"/>
      <c r="L129" s="192"/>
      <c r="M129" s="193"/>
      <c r="N129" s="194"/>
      <c r="O129" s="194"/>
      <c r="P129" s="194"/>
      <c r="Q129" s="194"/>
      <c r="R129" s="194"/>
      <c r="S129" s="194"/>
      <c r="T129" s="195"/>
      <c r="AT129" s="196" t="s">
        <v>132</v>
      </c>
      <c r="AU129" s="196" t="s">
        <v>85</v>
      </c>
      <c r="AV129" s="13" t="s">
        <v>85</v>
      </c>
      <c r="AW129" s="13" t="s">
        <v>36</v>
      </c>
      <c r="AX129" s="13" t="s">
        <v>75</v>
      </c>
      <c r="AY129" s="196" t="s">
        <v>122</v>
      </c>
    </row>
    <row r="130" spans="2:51" s="14" customFormat="1" ht="11.25">
      <c r="B130" s="197"/>
      <c r="C130" s="198"/>
      <c r="D130" s="183" t="s">
        <v>132</v>
      </c>
      <c r="E130" s="199" t="s">
        <v>17</v>
      </c>
      <c r="F130" s="200" t="s">
        <v>134</v>
      </c>
      <c r="G130" s="198"/>
      <c r="H130" s="201">
        <v>28.799999999999997</v>
      </c>
      <c r="I130" s="198"/>
      <c r="J130" s="198"/>
      <c r="K130" s="198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132</v>
      </c>
      <c r="AU130" s="206" t="s">
        <v>85</v>
      </c>
      <c r="AV130" s="14" t="s">
        <v>128</v>
      </c>
      <c r="AW130" s="14" t="s">
        <v>4</v>
      </c>
      <c r="AX130" s="14" t="s">
        <v>83</v>
      </c>
      <c r="AY130" s="206" t="s">
        <v>122</v>
      </c>
    </row>
    <row r="131" spans="1:65" s="2" customFormat="1" ht="14.45" customHeight="1">
      <c r="A131" s="31"/>
      <c r="B131" s="32"/>
      <c r="C131" s="170" t="s">
        <v>203</v>
      </c>
      <c r="D131" s="170" t="s">
        <v>124</v>
      </c>
      <c r="E131" s="171" t="s">
        <v>204</v>
      </c>
      <c r="F131" s="172" t="s">
        <v>205</v>
      </c>
      <c r="G131" s="173" t="s">
        <v>146</v>
      </c>
      <c r="H131" s="174">
        <v>6</v>
      </c>
      <c r="I131" s="175">
        <v>238</v>
      </c>
      <c r="J131" s="175">
        <f>ROUND(I131*H131,2)</f>
        <v>1428</v>
      </c>
      <c r="K131" s="176"/>
      <c r="L131" s="36"/>
      <c r="M131" s="177" t="s">
        <v>17</v>
      </c>
      <c r="N131" s="178" t="s">
        <v>46</v>
      </c>
      <c r="O131" s="179">
        <v>0.581</v>
      </c>
      <c r="P131" s="179">
        <f>O131*H131</f>
        <v>3.4859999999999998</v>
      </c>
      <c r="Q131" s="179">
        <v>0.0369</v>
      </c>
      <c r="R131" s="179">
        <f>Q131*H131</f>
        <v>0.2214</v>
      </c>
      <c r="S131" s="179">
        <v>0</v>
      </c>
      <c r="T131" s="180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81" t="s">
        <v>128</v>
      </c>
      <c r="AT131" s="181" t="s">
        <v>124</v>
      </c>
      <c r="AU131" s="181" t="s">
        <v>85</v>
      </c>
      <c r="AY131" s="17" t="s">
        <v>122</v>
      </c>
      <c r="BE131" s="182">
        <f>IF(N131="základní",J131,0)</f>
        <v>1428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7" t="s">
        <v>83</v>
      </c>
      <c r="BK131" s="182">
        <f>ROUND(I131*H131,2)</f>
        <v>1428</v>
      </c>
      <c r="BL131" s="17" t="s">
        <v>128</v>
      </c>
      <c r="BM131" s="181" t="s">
        <v>206</v>
      </c>
    </row>
    <row r="132" spans="1:47" s="2" customFormat="1" ht="58.5">
      <c r="A132" s="31"/>
      <c r="B132" s="32"/>
      <c r="C132" s="33"/>
      <c r="D132" s="183" t="s">
        <v>130</v>
      </c>
      <c r="E132" s="33"/>
      <c r="F132" s="184" t="s">
        <v>207</v>
      </c>
      <c r="G132" s="33"/>
      <c r="H132" s="33"/>
      <c r="I132" s="33"/>
      <c r="J132" s="33"/>
      <c r="K132" s="33"/>
      <c r="L132" s="36"/>
      <c r="M132" s="185"/>
      <c r="N132" s="186"/>
      <c r="O132" s="61"/>
      <c r="P132" s="61"/>
      <c r="Q132" s="61"/>
      <c r="R132" s="61"/>
      <c r="S132" s="61"/>
      <c r="T132" s="62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7" t="s">
        <v>130</v>
      </c>
      <c r="AU132" s="17" t="s">
        <v>85</v>
      </c>
    </row>
    <row r="133" spans="2:51" s="13" customFormat="1" ht="11.25">
      <c r="B133" s="187"/>
      <c r="C133" s="188"/>
      <c r="D133" s="183" t="s">
        <v>132</v>
      </c>
      <c r="E133" s="189" t="s">
        <v>17</v>
      </c>
      <c r="F133" s="190" t="s">
        <v>208</v>
      </c>
      <c r="G133" s="188"/>
      <c r="H133" s="191">
        <v>3.6</v>
      </c>
      <c r="I133" s="188"/>
      <c r="J133" s="188"/>
      <c r="K133" s="188"/>
      <c r="L133" s="192"/>
      <c r="M133" s="193"/>
      <c r="N133" s="194"/>
      <c r="O133" s="194"/>
      <c r="P133" s="194"/>
      <c r="Q133" s="194"/>
      <c r="R133" s="194"/>
      <c r="S133" s="194"/>
      <c r="T133" s="195"/>
      <c r="AT133" s="196" t="s">
        <v>132</v>
      </c>
      <c r="AU133" s="196" t="s">
        <v>85</v>
      </c>
      <c r="AV133" s="13" t="s">
        <v>85</v>
      </c>
      <c r="AW133" s="13" t="s">
        <v>36</v>
      </c>
      <c r="AX133" s="13" t="s">
        <v>75</v>
      </c>
      <c r="AY133" s="196" t="s">
        <v>122</v>
      </c>
    </row>
    <row r="134" spans="2:51" s="13" customFormat="1" ht="11.25">
      <c r="B134" s="187"/>
      <c r="C134" s="188"/>
      <c r="D134" s="183" t="s">
        <v>132</v>
      </c>
      <c r="E134" s="189" t="s">
        <v>17</v>
      </c>
      <c r="F134" s="190" t="s">
        <v>209</v>
      </c>
      <c r="G134" s="188"/>
      <c r="H134" s="191">
        <v>2.4</v>
      </c>
      <c r="I134" s="188"/>
      <c r="J134" s="188"/>
      <c r="K134" s="188"/>
      <c r="L134" s="192"/>
      <c r="M134" s="193"/>
      <c r="N134" s="194"/>
      <c r="O134" s="194"/>
      <c r="P134" s="194"/>
      <c r="Q134" s="194"/>
      <c r="R134" s="194"/>
      <c r="S134" s="194"/>
      <c r="T134" s="195"/>
      <c r="AT134" s="196" t="s">
        <v>132</v>
      </c>
      <c r="AU134" s="196" t="s">
        <v>85</v>
      </c>
      <c r="AV134" s="13" t="s">
        <v>85</v>
      </c>
      <c r="AW134" s="13" t="s">
        <v>36</v>
      </c>
      <c r="AX134" s="13" t="s">
        <v>75</v>
      </c>
      <c r="AY134" s="196" t="s">
        <v>122</v>
      </c>
    </row>
    <row r="135" spans="2:51" s="14" customFormat="1" ht="11.25">
      <c r="B135" s="197"/>
      <c r="C135" s="198"/>
      <c r="D135" s="183" t="s">
        <v>132</v>
      </c>
      <c r="E135" s="199" t="s">
        <v>17</v>
      </c>
      <c r="F135" s="200" t="s">
        <v>134</v>
      </c>
      <c r="G135" s="198"/>
      <c r="H135" s="201">
        <v>6</v>
      </c>
      <c r="I135" s="198"/>
      <c r="J135" s="198"/>
      <c r="K135" s="198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132</v>
      </c>
      <c r="AU135" s="206" t="s">
        <v>85</v>
      </c>
      <c r="AV135" s="14" t="s">
        <v>128</v>
      </c>
      <c r="AW135" s="14" t="s">
        <v>4</v>
      </c>
      <c r="AX135" s="14" t="s">
        <v>83</v>
      </c>
      <c r="AY135" s="206" t="s">
        <v>122</v>
      </c>
    </row>
    <row r="136" spans="1:65" s="2" customFormat="1" ht="24.2" customHeight="1">
      <c r="A136" s="31"/>
      <c r="B136" s="32"/>
      <c r="C136" s="170" t="s">
        <v>8</v>
      </c>
      <c r="D136" s="170" t="s">
        <v>124</v>
      </c>
      <c r="E136" s="171" t="s">
        <v>210</v>
      </c>
      <c r="F136" s="172" t="s">
        <v>211</v>
      </c>
      <c r="G136" s="173" t="s">
        <v>212</v>
      </c>
      <c r="H136" s="174">
        <v>9</v>
      </c>
      <c r="I136" s="175">
        <v>217</v>
      </c>
      <c r="J136" s="175">
        <f>ROUND(I136*H136,2)</f>
        <v>1953</v>
      </c>
      <c r="K136" s="176"/>
      <c r="L136" s="36"/>
      <c r="M136" s="177" t="s">
        <v>17</v>
      </c>
      <c r="N136" s="178" t="s">
        <v>46</v>
      </c>
      <c r="O136" s="179">
        <v>0.43</v>
      </c>
      <c r="P136" s="179">
        <f>O136*H136</f>
        <v>3.87</v>
      </c>
      <c r="Q136" s="179">
        <v>0.00065</v>
      </c>
      <c r="R136" s="179">
        <f>Q136*H136</f>
        <v>0.005849999999999999</v>
      </c>
      <c r="S136" s="179">
        <v>0</v>
      </c>
      <c r="T136" s="18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81" t="s">
        <v>128</v>
      </c>
      <c r="AT136" s="181" t="s">
        <v>124</v>
      </c>
      <c r="AU136" s="181" t="s">
        <v>85</v>
      </c>
      <c r="AY136" s="17" t="s">
        <v>122</v>
      </c>
      <c r="BE136" s="182">
        <f>IF(N136="základní",J136,0)</f>
        <v>1953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7" t="s">
        <v>83</v>
      </c>
      <c r="BK136" s="182">
        <f>ROUND(I136*H136,2)</f>
        <v>1953</v>
      </c>
      <c r="BL136" s="17" t="s">
        <v>128</v>
      </c>
      <c r="BM136" s="181" t="s">
        <v>213</v>
      </c>
    </row>
    <row r="137" spans="1:47" s="2" customFormat="1" ht="19.5">
      <c r="A137" s="31"/>
      <c r="B137" s="32"/>
      <c r="C137" s="33"/>
      <c r="D137" s="183" t="s">
        <v>130</v>
      </c>
      <c r="E137" s="33"/>
      <c r="F137" s="184" t="s">
        <v>214</v>
      </c>
      <c r="G137" s="33"/>
      <c r="H137" s="33"/>
      <c r="I137" s="33"/>
      <c r="J137" s="33"/>
      <c r="K137" s="33"/>
      <c r="L137" s="36"/>
      <c r="M137" s="185"/>
      <c r="N137" s="186"/>
      <c r="O137" s="61"/>
      <c r="P137" s="61"/>
      <c r="Q137" s="61"/>
      <c r="R137" s="61"/>
      <c r="S137" s="61"/>
      <c r="T137" s="62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7" t="s">
        <v>130</v>
      </c>
      <c r="AU137" s="17" t="s">
        <v>85</v>
      </c>
    </row>
    <row r="138" spans="2:51" s="13" customFormat="1" ht="11.25">
      <c r="B138" s="187"/>
      <c r="C138" s="188"/>
      <c r="D138" s="183" t="s">
        <v>132</v>
      </c>
      <c r="E138" s="189" t="s">
        <v>17</v>
      </c>
      <c r="F138" s="190" t="s">
        <v>215</v>
      </c>
      <c r="G138" s="188"/>
      <c r="H138" s="191">
        <v>9</v>
      </c>
      <c r="I138" s="188"/>
      <c r="J138" s="188"/>
      <c r="K138" s="188"/>
      <c r="L138" s="192"/>
      <c r="M138" s="193"/>
      <c r="N138" s="194"/>
      <c r="O138" s="194"/>
      <c r="P138" s="194"/>
      <c r="Q138" s="194"/>
      <c r="R138" s="194"/>
      <c r="S138" s="194"/>
      <c r="T138" s="195"/>
      <c r="AT138" s="196" t="s">
        <v>132</v>
      </c>
      <c r="AU138" s="196" t="s">
        <v>85</v>
      </c>
      <c r="AV138" s="13" t="s">
        <v>85</v>
      </c>
      <c r="AW138" s="13" t="s">
        <v>36</v>
      </c>
      <c r="AX138" s="13" t="s">
        <v>75</v>
      </c>
      <c r="AY138" s="196" t="s">
        <v>122</v>
      </c>
    </row>
    <row r="139" spans="2:51" s="14" customFormat="1" ht="11.25">
      <c r="B139" s="197"/>
      <c r="C139" s="198"/>
      <c r="D139" s="183" t="s">
        <v>132</v>
      </c>
      <c r="E139" s="199" t="s">
        <v>17</v>
      </c>
      <c r="F139" s="200" t="s">
        <v>134</v>
      </c>
      <c r="G139" s="198"/>
      <c r="H139" s="201">
        <v>9</v>
      </c>
      <c r="I139" s="198"/>
      <c r="J139" s="198"/>
      <c r="K139" s="198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132</v>
      </c>
      <c r="AU139" s="206" t="s">
        <v>85</v>
      </c>
      <c r="AV139" s="14" t="s">
        <v>128</v>
      </c>
      <c r="AW139" s="14" t="s">
        <v>4</v>
      </c>
      <c r="AX139" s="14" t="s">
        <v>83</v>
      </c>
      <c r="AY139" s="206" t="s">
        <v>122</v>
      </c>
    </row>
    <row r="140" spans="1:65" s="2" customFormat="1" ht="24.2" customHeight="1">
      <c r="A140" s="31"/>
      <c r="B140" s="32"/>
      <c r="C140" s="170" t="s">
        <v>216</v>
      </c>
      <c r="D140" s="170" t="s">
        <v>124</v>
      </c>
      <c r="E140" s="171" t="s">
        <v>217</v>
      </c>
      <c r="F140" s="172" t="s">
        <v>218</v>
      </c>
      <c r="G140" s="173" t="s">
        <v>212</v>
      </c>
      <c r="H140" s="174">
        <v>9</v>
      </c>
      <c r="I140" s="175">
        <v>122</v>
      </c>
      <c r="J140" s="175">
        <f>ROUND(I140*H140,2)</f>
        <v>1098</v>
      </c>
      <c r="K140" s="176"/>
      <c r="L140" s="36"/>
      <c r="M140" s="177" t="s">
        <v>17</v>
      </c>
      <c r="N140" s="178" t="s">
        <v>46</v>
      </c>
      <c r="O140" s="179">
        <v>0.29</v>
      </c>
      <c r="P140" s="179">
        <f>O140*H140</f>
        <v>2.61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81" t="s">
        <v>128</v>
      </c>
      <c r="AT140" s="181" t="s">
        <v>124</v>
      </c>
      <c r="AU140" s="181" t="s">
        <v>85</v>
      </c>
      <c r="AY140" s="17" t="s">
        <v>122</v>
      </c>
      <c r="BE140" s="182">
        <f>IF(N140="základní",J140,0)</f>
        <v>1098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7" t="s">
        <v>83</v>
      </c>
      <c r="BK140" s="182">
        <f>ROUND(I140*H140,2)</f>
        <v>1098</v>
      </c>
      <c r="BL140" s="17" t="s">
        <v>128</v>
      </c>
      <c r="BM140" s="181" t="s">
        <v>219</v>
      </c>
    </row>
    <row r="141" spans="1:47" s="2" customFormat="1" ht="19.5">
      <c r="A141" s="31"/>
      <c r="B141" s="32"/>
      <c r="C141" s="33"/>
      <c r="D141" s="183" t="s">
        <v>130</v>
      </c>
      <c r="E141" s="33"/>
      <c r="F141" s="184" t="s">
        <v>220</v>
      </c>
      <c r="G141" s="33"/>
      <c r="H141" s="33"/>
      <c r="I141" s="33"/>
      <c r="J141" s="33"/>
      <c r="K141" s="33"/>
      <c r="L141" s="36"/>
      <c r="M141" s="185"/>
      <c r="N141" s="186"/>
      <c r="O141" s="61"/>
      <c r="P141" s="61"/>
      <c r="Q141" s="61"/>
      <c r="R141" s="61"/>
      <c r="S141" s="61"/>
      <c r="T141" s="62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7" t="s">
        <v>130</v>
      </c>
      <c r="AU141" s="17" t="s">
        <v>85</v>
      </c>
    </row>
    <row r="142" spans="1:65" s="2" customFormat="1" ht="24.2" customHeight="1">
      <c r="A142" s="31"/>
      <c r="B142" s="32"/>
      <c r="C142" s="170" t="s">
        <v>221</v>
      </c>
      <c r="D142" s="170" t="s">
        <v>124</v>
      </c>
      <c r="E142" s="171" t="s">
        <v>222</v>
      </c>
      <c r="F142" s="172" t="s">
        <v>223</v>
      </c>
      <c r="G142" s="173" t="s">
        <v>224</v>
      </c>
      <c r="H142" s="174">
        <v>140.189</v>
      </c>
      <c r="I142" s="175">
        <v>394.2</v>
      </c>
      <c r="J142" s="175">
        <f>ROUND(I142*H142,2)</f>
        <v>55262.5</v>
      </c>
      <c r="K142" s="176"/>
      <c r="L142" s="36"/>
      <c r="M142" s="177" t="s">
        <v>17</v>
      </c>
      <c r="N142" s="178" t="s">
        <v>46</v>
      </c>
      <c r="O142" s="179">
        <v>0.72</v>
      </c>
      <c r="P142" s="179">
        <f>O142*H142</f>
        <v>100.93607999999999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81" t="s">
        <v>128</v>
      </c>
      <c r="AT142" s="181" t="s">
        <v>124</v>
      </c>
      <c r="AU142" s="181" t="s">
        <v>85</v>
      </c>
      <c r="AY142" s="17" t="s">
        <v>122</v>
      </c>
      <c r="BE142" s="182">
        <f>IF(N142="základní",J142,0)</f>
        <v>55262.5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7" t="s">
        <v>83</v>
      </c>
      <c r="BK142" s="182">
        <f>ROUND(I142*H142,2)</f>
        <v>55262.5</v>
      </c>
      <c r="BL142" s="17" t="s">
        <v>128</v>
      </c>
      <c r="BM142" s="181" t="s">
        <v>225</v>
      </c>
    </row>
    <row r="143" spans="1:47" s="2" customFormat="1" ht="29.25">
      <c r="A143" s="31"/>
      <c r="B143" s="32"/>
      <c r="C143" s="33"/>
      <c r="D143" s="183" t="s">
        <v>130</v>
      </c>
      <c r="E143" s="33"/>
      <c r="F143" s="184" t="s">
        <v>226</v>
      </c>
      <c r="G143" s="33"/>
      <c r="H143" s="33"/>
      <c r="I143" s="33"/>
      <c r="J143" s="33"/>
      <c r="K143" s="33"/>
      <c r="L143" s="36"/>
      <c r="M143" s="185"/>
      <c r="N143" s="186"/>
      <c r="O143" s="61"/>
      <c r="P143" s="61"/>
      <c r="Q143" s="61"/>
      <c r="R143" s="61"/>
      <c r="S143" s="61"/>
      <c r="T143" s="62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7" t="s">
        <v>130</v>
      </c>
      <c r="AU143" s="17" t="s">
        <v>85</v>
      </c>
    </row>
    <row r="144" spans="2:51" s="13" customFormat="1" ht="11.25">
      <c r="B144" s="187"/>
      <c r="C144" s="188"/>
      <c r="D144" s="183" t="s">
        <v>132</v>
      </c>
      <c r="E144" s="189" t="s">
        <v>17</v>
      </c>
      <c r="F144" s="190" t="s">
        <v>227</v>
      </c>
      <c r="G144" s="188"/>
      <c r="H144" s="191">
        <v>74.031</v>
      </c>
      <c r="I144" s="188"/>
      <c r="J144" s="188"/>
      <c r="K144" s="188"/>
      <c r="L144" s="192"/>
      <c r="M144" s="193"/>
      <c r="N144" s="194"/>
      <c r="O144" s="194"/>
      <c r="P144" s="194"/>
      <c r="Q144" s="194"/>
      <c r="R144" s="194"/>
      <c r="S144" s="194"/>
      <c r="T144" s="195"/>
      <c r="AT144" s="196" t="s">
        <v>132</v>
      </c>
      <c r="AU144" s="196" t="s">
        <v>85</v>
      </c>
      <c r="AV144" s="13" t="s">
        <v>85</v>
      </c>
      <c r="AW144" s="13" t="s">
        <v>36</v>
      </c>
      <c r="AX144" s="13" t="s">
        <v>75</v>
      </c>
      <c r="AY144" s="196" t="s">
        <v>122</v>
      </c>
    </row>
    <row r="145" spans="2:51" s="13" customFormat="1" ht="11.25">
      <c r="B145" s="187"/>
      <c r="C145" s="188"/>
      <c r="D145" s="183" t="s">
        <v>132</v>
      </c>
      <c r="E145" s="189" t="s">
        <v>17</v>
      </c>
      <c r="F145" s="190" t="s">
        <v>228</v>
      </c>
      <c r="G145" s="188"/>
      <c r="H145" s="191">
        <v>9.878</v>
      </c>
      <c r="I145" s="188"/>
      <c r="J145" s="188"/>
      <c r="K145" s="188"/>
      <c r="L145" s="192"/>
      <c r="M145" s="193"/>
      <c r="N145" s="194"/>
      <c r="O145" s="194"/>
      <c r="P145" s="194"/>
      <c r="Q145" s="194"/>
      <c r="R145" s="194"/>
      <c r="S145" s="194"/>
      <c r="T145" s="195"/>
      <c r="AT145" s="196" t="s">
        <v>132</v>
      </c>
      <c r="AU145" s="196" t="s">
        <v>85</v>
      </c>
      <c r="AV145" s="13" t="s">
        <v>85</v>
      </c>
      <c r="AW145" s="13" t="s">
        <v>36</v>
      </c>
      <c r="AX145" s="13" t="s">
        <v>75</v>
      </c>
      <c r="AY145" s="196" t="s">
        <v>122</v>
      </c>
    </row>
    <row r="146" spans="2:51" s="13" customFormat="1" ht="11.25">
      <c r="B146" s="187"/>
      <c r="C146" s="188"/>
      <c r="D146" s="183" t="s">
        <v>132</v>
      </c>
      <c r="E146" s="189" t="s">
        <v>17</v>
      </c>
      <c r="F146" s="190" t="s">
        <v>229</v>
      </c>
      <c r="G146" s="188"/>
      <c r="H146" s="191">
        <v>56.28</v>
      </c>
      <c r="I146" s="188"/>
      <c r="J146" s="188"/>
      <c r="K146" s="188"/>
      <c r="L146" s="192"/>
      <c r="M146" s="193"/>
      <c r="N146" s="194"/>
      <c r="O146" s="194"/>
      <c r="P146" s="194"/>
      <c r="Q146" s="194"/>
      <c r="R146" s="194"/>
      <c r="S146" s="194"/>
      <c r="T146" s="195"/>
      <c r="AT146" s="196" t="s">
        <v>132</v>
      </c>
      <c r="AU146" s="196" t="s">
        <v>85</v>
      </c>
      <c r="AV146" s="13" t="s">
        <v>85</v>
      </c>
      <c r="AW146" s="13" t="s">
        <v>36</v>
      </c>
      <c r="AX146" s="13" t="s">
        <v>75</v>
      </c>
      <c r="AY146" s="196" t="s">
        <v>122</v>
      </c>
    </row>
    <row r="147" spans="2:51" s="14" customFormat="1" ht="11.25">
      <c r="B147" s="197"/>
      <c r="C147" s="198"/>
      <c r="D147" s="183" t="s">
        <v>132</v>
      </c>
      <c r="E147" s="199" t="s">
        <v>17</v>
      </c>
      <c r="F147" s="200" t="s">
        <v>134</v>
      </c>
      <c r="G147" s="198"/>
      <c r="H147" s="201">
        <v>140.18900000000002</v>
      </c>
      <c r="I147" s="198"/>
      <c r="J147" s="198"/>
      <c r="K147" s="198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132</v>
      </c>
      <c r="AU147" s="206" t="s">
        <v>85</v>
      </c>
      <c r="AV147" s="14" t="s">
        <v>128</v>
      </c>
      <c r="AW147" s="14" t="s">
        <v>4</v>
      </c>
      <c r="AX147" s="14" t="s">
        <v>83</v>
      </c>
      <c r="AY147" s="206" t="s">
        <v>122</v>
      </c>
    </row>
    <row r="148" spans="1:65" s="2" customFormat="1" ht="24.2" customHeight="1">
      <c r="A148" s="31"/>
      <c r="B148" s="32"/>
      <c r="C148" s="170" t="s">
        <v>230</v>
      </c>
      <c r="D148" s="170" t="s">
        <v>124</v>
      </c>
      <c r="E148" s="171" t="s">
        <v>231</v>
      </c>
      <c r="F148" s="172" t="s">
        <v>232</v>
      </c>
      <c r="G148" s="173" t="s">
        <v>224</v>
      </c>
      <c r="H148" s="174">
        <v>140.189</v>
      </c>
      <c r="I148" s="175">
        <v>533.7</v>
      </c>
      <c r="J148" s="175">
        <f>ROUND(I148*H148,2)</f>
        <v>74818.87</v>
      </c>
      <c r="K148" s="176"/>
      <c r="L148" s="36"/>
      <c r="M148" s="177" t="s">
        <v>17</v>
      </c>
      <c r="N148" s="178" t="s">
        <v>46</v>
      </c>
      <c r="O148" s="179">
        <v>0.974</v>
      </c>
      <c r="P148" s="179">
        <f>O148*H148</f>
        <v>136.544086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81" t="s">
        <v>128</v>
      </c>
      <c r="AT148" s="181" t="s">
        <v>124</v>
      </c>
      <c r="AU148" s="181" t="s">
        <v>85</v>
      </c>
      <c r="AY148" s="17" t="s">
        <v>122</v>
      </c>
      <c r="BE148" s="182">
        <f>IF(N148="základní",J148,0)</f>
        <v>74818.87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7" t="s">
        <v>83</v>
      </c>
      <c r="BK148" s="182">
        <f>ROUND(I148*H148,2)</f>
        <v>74818.87</v>
      </c>
      <c r="BL148" s="17" t="s">
        <v>128</v>
      </c>
      <c r="BM148" s="181" t="s">
        <v>233</v>
      </c>
    </row>
    <row r="149" spans="1:47" s="2" customFormat="1" ht="29.25">
      <c r="A149" s="31"/>
      <c r="B149" s="32"/>
      <c r="C149" s="33"/>
      <c r="D149" s="183" t="s">
        <v>130</v>
      </c>
      <c r="E149" s="33"/>
      <c r="F149" s="184" t="s">
        <v>234</v>
      </c>
      <c r="G149" s="33"/>
      <c r="H149" s="33"/>
      <c r="I149" s="33"/>
      <c r="J149" s="33"/>
      <c r="K149" s="33"/>
      <c r="L149" s="36"/>
      <c r="M149" s="185"/>
      <c r="N149" s="186"/>
      <c r="O149" s="61"/>
      <c r="P149" s="61"/>
      <c r="Q149" s="61"/>
      <c r="R149" s="61"/>
      <c r="S149" s="61"/>
      <c r="T149" s="62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7" t="s">
        <v>130</v>
      </c>
      <c r="AU149" s="17" t="s">
        <v>85</v>
      </c>
    </row>
    <row r="150" spans="2:51" s="13" customFormat="1" ht="11.25">
      <c r="B150" s="187"/>
      <c r="C150" s="188"/>
      <c r="D150" s="183" t="s">
        <v>132</v>
      </c>
      <c r="E150" s="189" t="s">
        <v>17</v>
      </c>
      <c r="F150" s="190" t="s">
        <v>227</v>
      </c>
      <c r="G150" s="188"/>
      <c r="H150" s="191">
        <v>74.031</v>
      </c>
      <c r="I150" s="188"/>
      <c r="J150" s="188"/>
      <c r="K150" s="188"/>
      <c r="L150" s="192"/>
      <c r="M150" s="193"/>
      <c r="N150" s="194"/>
      <c r="O150" s="194"/>
      <c r="P150" s="194"/>
      <c r="Q150" s="194"/>
      <c r="R150" s="194"/>
      <c r="S150" s="194"/>
      <c r="T150" s="195"/>
      <c r="AT150" s="196" t="s">
        <v>132</v>
      </c>
      <c r="AU150" s="196" t="s">
        <v>85</v>
      </c>
      <c r="AV150" s="13" t="s">
        <v>85</v>
      </c>
      <c r="AW150" s="13" t="s">
        <v>36</v>
      </c>
      <c r="AX150" s="13" t="s">
        <v>75</v>
      </c>
      <c r="AY150" s="196" t="s">
        <v>122</v>
      </c>
    </row>
    <row r="151" spans="2:51" s="13" customFormat="1" ht="11.25">
      <c r="B151" s="187"/>
      <c r="C151" s="188"/>
      <c r="D151" s="183" t="s">
        <v>132</v>
      </c>
      <c r="E151" s="189" t="s">
        <v>17</v>
      </c>
      <c r="F151" s="190" t="s">
        <v>228</v>
      </c>
      <c r="G151" s="188"/>
      <c r="H151" s="191">
        <v>9.878</v>
      </c>
      <c r="I151" s="188"/>
      <c r="J151" s="188"/>
      <c r="K151" s="188"/>
      <c r="L151" s="192"/>
      <c r="M151" s="193"/>
      <c r="N151" s="194"/>
      <c r="O151" s="194"/>
      <c r="P151" s="194"/>
      <c r="Q151" s="194"/>
      <c r="R151" s="194"/>
      <c r="S151" s="194"/>
      <c r="T151" s="195"/>
      <c r="AT151" s="196" t="s">
        <v>132</v>
      </c>
      <c r="AU151" s="196" t="s">
        <v>85</v>
      </c>
      <c r="AV151" s="13" t="s">
        <v>85</v>
      </c>
      <c r="AW151" s="13" t="s">
        <v>36</v>
      </c>
      <c r="AX151" s="13" t="s">
        <v>75</v>
      </c>
      <c r="AY151" s="196" t="s">
        <v>122</v>
      </c>
    </row>
    <row r="152" spans="2:51" s="13" customFormat="1" ht="11.25">
      <c r="B152" s="187"/>
      <c r="C152" s="188"/>
      <c r="D152" s="183" t="s">
        <v>132</v>
      </c>
      <c r="E152" s="189" t="s">
        <v>17</v>
      </c>
      <c r="F152" s="190" t="s">
        <v>229</v>
      </c>
      <c r="G152" s="188"/>
      <c r="H152" s="191">
        <v>56.28</v>
      </c>
      <c r="I152" s="188"/>
      <c r="J152" s="188"/>
      <c r="K152" s="188"/>
      <c r="L152" s="192"/>
      <c r="M152" s="193"/>
      <c r="N152" s="194"/>
      <c r="O152" s="194"/>
      <c r="P152" s="194"/>
      <c r="Q152" s="194"/>
      <c r="R152" s="194"/>
      <c r="S152" s="194"/>
      <c r="T152" s="195"/>
      <c r="AT152" s="196" t="s">
        <v>132</v>
      </c>
      <c r="AU152" s="196" t="s">
        <v>85</v>
      </c>
      <c r="AV152" s="13" t="s">
        <v>85</v>
      </c>
      <c r="AW152" s="13" t="s">
        <v>36</v>
      </c>
      <c r="AX152" s="13" t="s">
        <v>75</v>
      </c>
      <c r="AY152" s="196" t="s">
        <v>122</v>
      </c>
    </row>
    <row r="153" spans="2:51" s="14" customFormat="1" ht="11.25">
      <c r="B153" s="197"/>
      <c r="C153" s="198"/>
      <c r="D153" s="183" t="s">
        <v>132</v>
      </c>
      <c r="E153" s="199" t="s">
        <v>17</v>
      </c>
      <c r="F153" s="200" t="s">
        <v>134</v>
      </c>
      <c r="G153" s="198"/>
      <c r="H153" s="201">
        <v>140.18900000000002</v>
      </c>
      <c r="I153" s="198"/>
      <c r="J153" s="198"/>
      <c r="K153" s="198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132</v>
      </c>
      <c r="AU153" s="206" t="s">
        <v>85</v>
      </c>
      <c r="AV153" s="14" t="s">
        <v>128</v>
      </c>
      <c r="AW153" s="14" t="s">
        <v>4</v>
      </c>
      <c r="AX153" s="14" t="s">
        <v>83</v>
      </c>
      <c r="AY153" s="206" t="s">
        <v>122</v>
      </c>
    </row>
    <row r="154" spans="1:65" s="2" customFormat="1" ht="24.2" customHeight="1">
      <c r="A154" s="31"/>
      <c r="B154" s="32"/>
      <c r="C154" s="170" t="s">
        <v>235</v>
      </c>
      <c r="D154" s="170" t="s">
        <v>124</v>
      </c>
      <c r="E154" s="171" t="s">
        <v>236</v>
      </c>
      <c r="F154" s="172" t="s">
        <v>237</v>
      </c>
      <c r="G154" s="173" t="s">
        <v>224</v>
      </c>
      <c r="H154" s="174">
        <v>53.525</v>
      </c>
      <c r="I154" s="175">
        <v>239.5</v>
      </c>
      <c r="J154" s="175">
        <f>ROUND(I154*H154,2)</f>
        <v>12819.24</v>
      </c>
      <c r="K154" s="176"/>
      <c r="L154" s="36"/>
      <c r="M154" s="177" t="s">
        <v>17</v>
      </c>
      <c r="N154" s="178" t="s">
        <v>46</v>
      </c>
      <c r="O154" s="179">
        <v>1.763</v>
      </c>
      <c r="P154" s="179">
        <f>O154*H154</f>
        <v>94.36457499999999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81" t="s">
        <v>128</v>
      </c>
      <c r="AT154" s="181" t="s">
        <v>124</v>
      </c>
      <c r="AU154" s="181" t="s">
        <v>85</v>
      </c>
      <c r="AY154" s="17" t="s">
        <v>122</v>
      </c>
      <c r="BE154" s="182">
        <f>IF(N154="základní",J154,0)</f>
        <v>12819.24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7" t="s">
        <v>83</v>
      </c>
      <c r="BK154" s="182">
        <f>ROUND(I154*H154,2)</f>
        <v>12819.24</v>
      </c>
      <c r="BL154" s="17" t="s">
        <v>128</v>
      </c>
      <c r="BM154" s="181" t="s">
        <v>238</v>
      </c>
    </row>
    <row r="155" spans="1:47" s="2" customFormat="1" ht="29.25">
      <c r="A155" s="31"/>
      <c r="B155" s="32"/>
      <c r="C155" s="33"/>
      <c r="D155" s="183" t="s">
        <v>130</v>
      </c>
      <c r="E155" s="33"/>
      <c r="F155" s="184" t="s">
        <v>239</v>
      </c>
      <c r="G155" s="33"/>
      <c r="H155" s="33"/>
      <c r="I155" s="33"/>
      <c r="J155" s="33"/>
      <c r="K155" s="33"/>
      <c r="L155" s="36"/>
      <c r="M155" s="185"/>
      <c r="N155" s="186"/>
      <c r="O155" s="61"/>
      <c r="P155" s="61"/>
      <c r="Q155" s="61"/>
      <c r="R155" s="61"/>
      <c r="S155" s="61"/>
      <c r="T155" s="62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7" t="s">
        <v>130</v>
      </c>
      <c r="AU155" s="17" t="s">
        <v>85</v>
      </c>
    </row>
    <row r="156" spans="2:51" s="13" customFormat="1" ht="11.25">
      <c r="B156" s="187"/>
      <c r="C156" s="188"/>
      <c r="D156" s="183" t="s">
        <v>132</v>
      </c>
      <c r="E156" s="189" t="s">
        <v>17</v>
      </c>
      <c r="F156" s="190" t="s">
        <v>240</v>
      </c>
      <c r="G156" s="188"/>
      <c r="H156" s="191">
        <v>19.757</v>
      </c>
      <c r="I156" s="188"/>
      <c r="J156" s="188"/>
      <c r="K156" s="188"/>
      <c r="L156" s="192"/>
      <c r="M156" s="193"/>
      <c r="N156" s="194"/>
      <c r="O156" s="194"/>
      <c r="P156" s="194"/>
      <c r="Q156" s="194"/>
      <c r="R156" s="194"/>
      <c r="S156" s="194"/>
      <c r="T156" s="195"/>
      <c r="AT156" s="196" t="s">
        <v>132</v>
      </c>
      <c r="AU156" s="196" t="s">
        <v>85</v>
      </c>
      <c r="AV156" s="13" t="s">
        <v>85</v>
      </c>
      <c r="AW156" s="13" t="s">
        <v>36</v>
      </c>
      <c r="AX156" s="13" t="s">
        <v>75</v>
      </c>
      <c r="AY156" s="196" t="s">
        <v>122</v>
      </c>
    </row>
    <row r="157" spans="2:51" s="13" customFormat="1" ht="11.25">
      <c r="B157" s="187"/>
      <c r="C157" s="188"/>
      <c r="D157" s="183" t="s">
        <v>132</v>
      </c>
      <c r="E157" s="189" t="s">
        <v>17</v>
      </c>
      <c r="F157" s="190" t="s">
        <v>241</v>
      </c>
      <c r="G157" s="188"/>
      <c r="H157" s="191">
        <v>33.768</v>
      </c>
      <c r="I157" s="188"/>
      <c r="J157" s="188"/>
      <c r="K157" s="188"/>
      <c r="L157" s="192"/>
      <c r="M157" s="193"/>
      <c r="N157" s="194"/>
      <c r="O157" s="194"/>
      <c r="P157" s="194"/>
      <c r="Q157" s="194"/>
      <c r="R157" s="194"/>
      <c r="S157" s="194"/>
      <c r="T157" s="195"/>
      <c r="AT157" s="196" t="s">
        <v>132</v>
      </c>
      <c r="AU157" s="196" t="s">
        <v>85</v>
      </c>
      <c r="AV157" s="13" t="s">
        <v>85</v>
      </c>
      <c r="AW157" s="13" t="s">
        <v>36</v>
      </c>
      <c r="AX157" s="13" t="s">
        <v>75</v>
      </c>
      <c r="AY157" s="196" t="s">
        <v>122</v>
      </c>
    </row>
    <row r="158" spans="2:51" s="14" customFormat="1" ht="11.25">
      <c r="B158" s="197"/>
      <c r="C158" s="198"/>
      <c r="D158" s="183" t="s">
        <v>132</v>
      </c>
      <c r="E158" s="199" t="s">
        <v>17</v>
      </c>
      <c r="F158" s="200" t="s">
        <v>134</v>
      </c>
      <c r="G158" s="198"/>
      <c r="H158" s="201">
        <v>53.525000000000006</v>
      </c>
      <c r="I158" s="198"/>
      <c r="J158" s="198"/>
      <c r="K158" s="198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132</v>
      </c>
      <c r="AU158" s="206" t="s">
        <v>85</v>
      </c>
      <c r="AV158" s="14" t="s">
        <v>128</v>
      </c>
      <c r="AW158" s="14" t="s">
        <v>4</v>
      </c>
      <c r="AX158" s="14" t="s">
        <v>83</v>
      </c>
      <c r="AY158" s="206" t="s">
        <v>122</v>
      </c>
    </row>
    <row r="159" spans="1:65" s="2" customFormat="1" ht="14.45" customHeight="1">
      <c r="A159" s="31"/>
      <c r="B159" s="32"/>
      <c r="C159" s="170" t="s">
        <v>242</v>
      </c>
      <c r="D159" s="170" t="s">
        <v>124</v>
      </c>
      <c r="E159" s="171" t="s">
        <v>243</v>
      </c>
      <c r="F159" s="172" t="s">
        <v>244</v>
      </c>
      <c r="G159" s="173" t="s">
        <v>127</v>
      </c>
      <c r="H159" s="174">
        <v>388.34</v>
      </c>
      <c r="I159" s="175">
        <v>98.5</v>
      </c>
      <c r="J159" s="175">
        <f>ROUND(I159*H159,2)</f>
        <v>38251.49</v>
      </c>
      <c r="K159" s="176"/>
      <c r="L159" s="36"/>
      <c r="M159" s="177" t="s">
        <v>17</v>
      </c>
      <c r="N159" s="178" t="s">
        <v>46</v>
      </c>
      <c r="O159" s="179">
        <v>0.479</v>
      </c>
      <c r="P159" s="179">
        <f>O159*H159</f>
        <v>186.01485999999997</v>
      </c>
      <c r="Q159" s="179">
        <v>0.00085</v>
      </c>
      <c r="R159" s="179">
        <f>Q159*H159</f>
        <v>0.33008899999999997</v>
      </c>
      <c r="S159" s="179">
        <v>0</v>
      </c>
      <c r="T159" s="180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81" t="s">
        <v>128</v>
      </c>
      <c r="AT159" s="181" t="s">
        <v>124</v>
      </c>
      <c r="AU159" s="181" t="s">
        <v>85</v>
      </c>
      <c r="AY159" s="17" t="s">
        <v>122</v>
      </c>
      <c r="BE159" s="182">
        <f>IF(N159="základní",J159,0)</f>
        <v>38251.49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7" t="s">
        <v>83</v>
      </c>
      <c r="BK159" s="182">
        <f>ROUND(I159*H159,2)</f>
        <v>38251.49</v>
      </c>
      <c r="BL159" s="17" t="s">
        <v>128</v>
      </c>
      <c r="BM159" s="181" t="s">
        <v>245</v>
      </c>
    </row>
    <row r="160" spans="1:47" s="2" customFormat="1" ht="19.5">
      <c r="A160" s="31"/>
      <c r="B160" s="32"/>
      <c r="C160" s="33"/>
      <c r="D160" s="183" t="s">
        <v>130</v>
      </c>
      <c r="E160" s="33"/>
      <c r="F160" s="184" t="s">
        <v>246</v>
      </c>
      <c r="G160" s="33"/>
      <c r="H160" s="33"/>
      <c r="I160" s="33"/>
      <c r="J160" s="33"/>
      <c r="K160" s="33"/>
      <c r="L160" s="36"/>
      <c r="M160" s="185"/>
      <c r="N160" s="186"/>
      <c r="O160" s="61"/>
      <c r="P160" s="61"/>
      <c r="Q160" s="61"/>
      <c r="R160" s="61"/>
      <c r="S160" s="61"/>
      <c r="T160" s="62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7" t="s">
        <v>130</v>
      </c>
      <c r="AU160" s="17" t="s">
        <v>85</v>
      </c>
    </row>
    <row r="161" spans="2:51" s="13" customFormat="1" ht="11.25">
      <c r="B161" s="187"/>
      <c r="C161" s="188"/>
      <c r="D161" s="183" t="s">
        <v>132</v>
      </c>
      <c r="E161" s="189" t="s">
        <v>17</v>
      </c>
      <c r="F161" s="190" t="s">
        <v>247</v>
      </c>
      <c r="G161" s="188"/>
      <c r="H161" s="191">
        <v>206.36</v>
      </c>
      <c r="I161" s="188"/>
      <c r="J161" s="188"/>
      <c r="K161" s="188"/>
      <c r="L161" s="192"/>
      <c r="M161" s="193"/>
      <c r="N161" s="194"/>
      <c r="O161" s="194"/>
      <c r="P161" s="194"/>
      <c r="Q161" s="194"/>
      <c r="R161" s="194"/>
      <c r="S161" s="194"/>
      <c r="T161" s="195"/>
      <c r="AT161" s="196" t="s">
        <v>132</v>
      </c>
      <c r="AU161" s="196" t="s">
        <v>85</v>
      </c>
      <c r="AV161" s="13" t="s">
        <v>85</v>
      </c>
      <c r="AW161" s="13" t="s">
        <v>36</v>
      </c>
      <c r="AX161" s="13" t="s">
        <v>75</v>
      </c>
      <c r="AY161" s="196" t="s">
        <v>122</v>
      </c>
    </row>
    <row r="162" spans="2:51" s="13" customFormat="1" ht="11.25">
      <c r="B162" s="187"/>
      <c r="C162" s="188"/>
      <c r="D162" s="183" t="s">
        <v>132</v>
      </c>
      <c r="E162" s="189" t="s">
        <v>17</v>
      </c>
      <c r="F162" s="190" t="s">
        <v>248</v>
      </c>
      <c r="G162" s="188"/>
      <c r="H162" s="191">
        <v>181.98</v>
      </c>
      <c r="I162" s="188"/>
      <c r="J162" s="188"/>
      <c r="K162" s="188"/>
      <c r="L162" s="192"/>
      <c r="M162" s="193"/>
      <c r="N162" s="194"/>
      <c r="O162" s="194"/>
      <c r="P162" s="194"/>
      <c r="Q162" s="194"/>
      <c r="R162" s="194"/>
      <c r="S162" s="194"/>
      <c r="T162" s="195"/>
      <c r="AT162" s="196" t="s">
        <v>132</v>
      </c>
      <c r="AU162" s="196" t="s">
        <v>85</v>
      </c>
      <c r="AV162" s="13" t="s">
        <v>85</v>
      </c>
      <c r="AW162" s="13" t="s">
        <v>36</v>
      </c>
      <c r="AX162" s="13" t="s">
        <v>75</v>
      </c>
      <c r="AY162" s="196" t="s">
        <v>122</v>
      </c>
    </row>
    <row r="163" spans="2:51" s="14" customFormat="1" ht="11.25">
      <c r="B163" s="197"/>
      <c r="C163" s="198"/>
      <c r="D163" s="183" t="s">
        <v>132</v>
      </c>
      <c r="E163" s="199" t="s">
        <v>17</v>
      </c>
      <c r="F163" s="200" t="s">
        <v>134</v>
      </c>
      <c r="G163" s="198"/>
      <c r="H163" s="201">
        <v>388.34000000000003</v>
      </c>
      <c r="I163" s="198"/>
      <c r="J163" s="198"/>
      <c r="K163" s="198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132</v>
      </c>
      <c r="AU163" s="206" t="s">
        <v>85</v>
      </c>
      <c r="AV163" s="14" t="s">
        <v>128</v>
      </c>
      <c r="AW163" s="14" t="s">
        <v>4</v>
      </c>
      <c r="AX163" s="14" t="s">
        <v>83</v>
      </c>
      <c r="AY163" s="206" t="s">
        <v>122</v>
      </c>
    </row>
    <row r="164" spans="1:65" s="2" customFormat="1" ht="24.2" customHeight="1">
      <c r="A164" s="31"/>
      <c r="B164" s="32"/>
      <c r="C164" s="170" t="s">
        <v>7</v>
      </c>
      <c r="D164" s="170" t="s">
        <v>124</v>
      </c>
      <c r="E164" s="171" t="s">
        <v>249</v>
      </c>
      <c r="F164" s="172" t="s">
        <v>250</v>
      </c>
      <c r="G164" s="173" t="s">
        <v>127</v>
      </c>
      <c r="H164" s="174">
        <v>388.34</v>
      </c>
      <c r="I164" s="175">
        <v>49.6</v>
      </c>
      <c r="J164" s="175">
        <f>ROUND(I164*H164,2)</f>
        <v>19261.66</v>
      </c>
      <c r="K164" s="176"/>
      <c r="L164" s="36"/>
      <c r="M164" s="177" t="s">
        <v>17</v>
      </c>
      <c r="N164" s="178" t="s">
        <v>46</v>
      </c>
      <c r="O164" s="179">
        <v>0.327</v>
      </c>
      <c r="P164" s="179">
        <f>O164*H164</f>
        <v>126.98718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81" t="s">
        <v>128</v>
      </c>
      <c r="AT164" s="181" t="s">
        <v>124</v>
      </c>
      <c r="AU164" s="181" t="s">
        <v>85</v>
      </c>
      <c r="AY164" s="17" t="s">
        <v>122</v>
      </c>
      <c r="BE164" s="182">
        <f>IF(N164="základní",J164,0)</f>
        <v>19261.66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7" t="s">
        <v>83</v>
      </c>
      <c r="BK164" s="182">
        <f>ROUND(I164*H164,2)</f>
        <v>19261.66</v>
      </c>
      <c r="BL164" s="17" t="s">
        <v>128</v>
      </c>
      <c r="BM164" s="181" t="s">
        <v>251</v>
      </c>
    </row>
    <row r="165" spans="1:47" s="2" customFormat="1" ht="29.25">
      <c r="A165" s="31"/>
      <c r="B165" s="32"/>
      <c r="C165" s="33"/>
      <c r="D165" s="183" t="s">
        <v>130</v>
      </c>
      <c r="E165" s="33"/>
      <c r="F165" s="184" t="s">
        <v>252</v>
      </c>
      <c r="G165" s="33"/>
      <c r="H165" s="33"/>
      <c r="I165" s="33"/>
      <c r="J165" s="33"/>
      <c r="K165" s="33"/>
      <c r="L165" s="36"/>
      <c r="M165" s="185"/>
      <c r="N165" s="186"/>
      <c r="O165" s="61"/>
      <c r="P165" s="61"/>
      <c r="Q165" s="61"/>
      <c r="R165" s="61"/>
      <c r="S165" s="61"/>
      <c r="T165" s="62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7" t="s">
        <v>130</v>
      </c>
      <c r="AU165" s="17" t="s">
        <v>85</v>
      </c>
    </row>
    <row r="166" spans="1:65" s="2" customFormat="1" ht="24.2" customHeight="1">
      <c r="A166" s="31"/>
      <c r="B166" s="32"/>
      <c r="C166" s="170" t="s">
        <v>253</v>
      </c>
      <c r="D166" s="170" t="s">
        <v>124</v>
      </c>
      <c r="E166" s="171" t="s">
        <v>254</v>
      </c>
      <c r="F166" s="172" t="s">
        <v>255</v>
      </c>
      <c r="G166" s="173" t="s">
        <v>224</v>
      </c>
      <c r="H166" s="174">
        <v>280.378</v>
      </c>
      <c r="I166" s="175">
        <v>40.55</v>
      </c>
      <c r="J166" s="175">
        <f>ROUND(I166*H166,2)</f>
        <v>11369.33</v>
      </c>
      <c r="K166" s="176"/>
      <c r="L166" s="36"/>
      <c r="M166" s="177" t="s">
        <v>17</v>
      </c>
      <c r="N166" s="178" t="s">
        <v>46</v>
      </c>
      <c r="O166" s="179">
        <v>0.046</v>
      </c>
      <c r="P166" s="179">
        <f>O166*H166</f>
        <v>12.897388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81" t="s">
        <v>128</v>
      </c>
      <c r="AT166" s="181" t="s">
        <v>124</v>
      </c>
      <c r="AU166" s="181" t="s">
        <v>85</v>
      </c>
      <c r="AY166" s="17" t="s">
        <v>122</v>
      </c>
      <c r="BE166" s="182">
        <f>IF(N166="základní",J166,0)</f>
        <v>11369.33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7" t="s">
        <v>83</v>
      </c>
      <c r="BK166" s="182">
        <f>ROUND(I166*H166,2)</f>
        <v>11369.33</v>
      </c>
      <c r="BL166" s="17" t="s">
        <v>128</v>
      </c>
      <c r="BM166" s="181" t="s">
        <v>256</v>
      </c>
    </row>
    <row r="167" spans="1:47" s="2" customFormat="1" ht="39">
      <c r="A167" s="31"/>
      <c r="B167" s="32"/>
      <c r="C167" s="33"/>
      <c r="D167" s="183" t="s">
        <v>130</v>
      </c>
      <c r="E167" s="33"/>
      <c r="F167" s="184" t="s">
        <v>257</v>
      </c>
      <c r="G167" s="33"/>
      <c r="H167" s="33"/>
      <c r="I167" s="33"/>
      <c r="J167" s="33"/>
      <c r="K167" s="33"/>
      <c r="L167" s="36"/>
      <c r="M167" s="185"/>
      <c r="N167" s="186"/>
      <c r="O167" s="61"/>
      <c r="P167" s="61"/>
      <c r="Q167" s="61"/>
      <c r="R167" s="61"/>
      <c r="S167" s="61"/>
      <c r="T167" s="62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7" t="s">
        <v>130</v>
      </c>
      <c r="AU167" s="17" t="s">
        <v>85</v>
      </c>
    </row>
    <row r="168" spans="2:51" s="13" customFormat="1" ht="11.25">
      <c r="B168" s="187"/>
      <c r="C168" s="188"/>
      <c r="D168" s="183" t="s">
        <v>132</v>
      </c>
      <c r="E168" s="189" t="s">
        <v>17</v>
      </c>
      <c r="F168" s="190" t="s">
        <v>258</v>
      </c>
      <c r="G168" s="188"/>
      <c r="H168" s="191">
        <v>140.189</v>
      </c>
      <c r="I168" s="188"/>
      <c r="J168" s="188"/>
      <c r="K168" s="188"/>
      <c r="L168" s="192"/>
      <c r="M168" s="193"/>
      <c r="N168" s="194"/>
      <c r="O168" s="194"/>
      <c r="P168" s="194"/>
      <c r="Q168" s="194"/>
      <c r="R168" s="194"/>
      <c r="S168" s="194"/>
      <c r="T168" s="195"/>
      <c r="AT168" s="196" t="s">
        <v>132</v>
      </c>
      <c r="AU168" s="196" t="s">
        <v>85</v>
      </c>
      <c r="AV168" s="13" t="s">
        <v>85</v>
      </c>
      <c r="AW168" s="13" t="s">
        <v>36</v>
      </c>
      <c r="AX168" s="13" t="s">
        <v>75</v>
      </c>
      <c r="AY168" s="196" t="s">
        <v>122</v>
      </c>
    </row>
    <row r="169" spans="2:51" s="13" customFormat="1" ht="11.25">
      <c r="B169" s="187"/>
      <c r="C169" s="188"/>
      <c r="D169" s="183" t="s">
        <v>132</v>
      </c>
      <c r="E169" s="189" t="s">
        <v>17</v>
      </c>
      <c r="F169" s="190" t="s">
        <v>259</v>
      </c>
      <c r="G169" s="188"/>
      <c r="H169" s="191">
        <v>140.189</v>
      </c>
      <c r="I169" s="188"/>
      <c r="J169" s="188"/>
      <c r="K169" s="188"/>
      <c r="L169" s="192"/>
      <c r="M169" s="193"/>
      <c r="N169" s="194"/>
      <c r="O169" s="194"/>
      <c r="P169" s="194"/>
      <c r="Q169" s="194"/>
      <c r="R169" s="194"/>
      <c r="S169" s="194"/>
      <c r="T169" s="195"/>
      <c r="AT169" s="196" t="s">
        <v>132</v>
      </c>
      <c r="AU169" s="196" t="s">
        <v>85</v>
      </c>
      <c r="AV169" s="13" t="s">
        <v>85</v>
      </c>
      <c r="AW169" s="13" t="s">
        <v>36</v>
      </c>
      <c r="AX169" s="13" t="s">
        <v>75</v>
      </c>
      <c r="AY169" s="196" t="s">
        <v>122</v>
      </c>
    </row>
    <row r="170" spans="2:51" s="14" customFormat="1" ht="11.25">
      <c r="B170" s="197"/>
      <c r="C170" s="198"/>
      <c r="D170" s="183" t="s">
        <v>132</v>
      </c>
      <c r="E170" s="199" t="s">
        <v>17</v>
      </c>
      <c r="F170" s="200" t="s">
        <v>134</v>
      </c>
      <c r="G170" s="198"/>
      <c r="H170" s="201">
        <v>280.378</v>
      </c>
      <c r="I170" s="198"/>
      <c r="J170" s="198"/>
      <c r="K170" s="198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132</v>
      </c>
      <c r="AU170" s="206" t="s">
        <v>85</v>
      </c>
      <c r="AV170" s="14" t="s">
        <v>128</v>
      </c>
      <c r="AW170" s="14" t="s">
        <v>4</v>
      </c>
      <c r="AX170" s="14" t="s">
        <v>83</v>
      </c>
      <c r="AY170" s="206" t="s">
        <v>122</v>
      </c>
    </row>
    <row r="171" spans="1:65" s="2" customFormat="1" ht="24.2" customHeight="1">
      <c r="A171" s="31"/>
      <c r="B171" s="32"/>
      <c r="C171" s="170" t="s">
        <v>260</v>
      </c>
      <c r="D171" s="170" t="s">
        <v>124</v>
      </c>
      <c r="E171" s="171" t="s">
        <v>261</v>
      </c>
      <c r="F171" s="172" t="s">
        <v>262</v>
      </c>
      <c r="G171" s="173" t="s">
        <v>224</v>
      </c>
      <c r="H171" s="174">
        <v>202.107</v>
      </c>
      <c r="I171" s="175">
        <v>46.35</v>
      </c>
      <c r="J171" s="175">
        <f>ROUND(I171*H171,2)</f>
        <v>9367.66</v>
      </c>
      <c r="K171" s="176"/>
      <c r="L171" s="36"/>
      <c r="M171" s="177" t="s">
        <v>17</v>
      </c>
      <c r="N171" s="178" t="s">
        <v>46</v>
      </c>
      <c r="O171" s="179">
        <v>0.051</v>
      </c>
      <c r="P171" s="179">
        <f>O171*H171</f>
        <v>10.307457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81" t="s">
        <v>128</v>
      </c>
      <c r="AT171" s="181" t="s">
        <v>124</v>
      </c>
      <c r="AU171" s="181" t="s">
        <v>85</v>
      </c>
      <c r="AY171" s="17" t="s">
        <v>122</v>
      </c>
      <c r="BE171" s="182">
        <f>IF(N171="základní",J171,0)</f>
        <v>9367.66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7" t="s">
        <v>83</v>
      </c>
      <c r="BK171" s="182">
        <f>ROUND(I171*H171,2)</f>
        <v>9367.66</v>
      </c>
      <c r="BL171" s="17" t="s">
        <v>128</v>
      </c>
      <c r="BM171" s="181" t="s">
        <v>263</v>
      </c>
    </row>
    <row r="172" spans="1:47" s="2" customFormat="1" ht="39">
      <c r="A172" s="31"/>
      <c r="B172" s="32"/>
      <c r="C172" s="33"/>
      <c r="D172" s="183" t="s">
        <v>130</v>
      </c>
      <c r="E172" s="33"/>
      <c r="F172" s="184" t="s">
        <v>264</v>
      </c>
      <c r="G172" s="33"/>
      <c r="H172" s="33"/>
      <c r="I172" s="33"/>
      <c r="J172" s="33"/>
      <c r="K172" s="33"/>
      <c r="L172" s="36"/>
      <c r="M172" s="185"/>
      <c r="N172" s="186"/>
      <c r="O172" s="61"/>
      <c r="P172" s="61"/>
      <c r="Q172" s="61"/>
      <c r="R172" s="61"/>
      <c r="S172" s="61"/>
      <c r="T172" s="62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7" t="s">
        <v>130</v>
      </c>
      <c r="AU172" s="17" t="s">
        <v>85</v>
      </c>
    </row>
    <row r="173" spans="2:51" s="13" customFormat="1" ht="11.25">
      <c r="B173" s="187"/>
      <c r="C173" s="188"/>
      <c r="D173" s="183" t="s">
        <v>132</v>
      </c>
      <c r="E173" s="189" t="s">
        <v>17</v>
      </c>
      <c r="F173" s="190" t="s">
        <v>258</v>
      </c>
      <c r="G173" s="188"/>
      <c r="H173" s="191">
        <v>140.189</v>
      </c>
      <c r="I173" s="188"/>
      <c r="J173" s="188"/>
      <c r="K173" s="188"/>
      <c r="L173" s="192"/>
      <c r="M173" s="193"/>
      <c r="N173" s="194"/>
      <c r="O173" s="194"/>
      <c r="P173" s="194"/>
      <c r="Q173" s="194"/>
      <c r="R173" s="194"/>
      <c r="S173" s="194"/>
      <c r="T173" s="195"/>
      <c r="AT173" s="196" t="s">
        <v>132</v>
      </c>
      <c r="AU173" s="196" t="s">
        <v>85</v>
      </c>
      <c r="AV173" s="13" t="s">
        <v>85</v>
      </c>
      <c r="AW173" s="13" t="s">
        <v>36</v>
      </c>
      <c r="AX173" s="13" t="s">
        <v>75</v>
      </c>
      <c r="AY173" s="196" t="s">
        <v>122</v>
      </c>
    </row>
    <row r="174" spans="2:51" s="13" customFormat="1" ht="11.25">
      <c r="B174" s="187"/>
      <c r="C174" s="188"/>
      <c r="D174" s="183" t="s">
        <v>132</v>
      </c>
      <c r="E174" s="189" t="s">
        <v>17</v>
      </c>
      <c r="F174" s="190" t="s">
        <v>265</v>
      </c>
      <c r="G174" s="188"/>
      <c r="H174" s="191">
        <v>61.918</v>
      </c>
      <c r="I174" s="188"/>
      <c r="J174" s="188"/>
      <c r="K174" s="188"/>
      <c r="L174" s="192"/>
      <c r="M174" s="193"/>
      <c r="N174" s="194"/>
      <c r="O174" s="194"/>
      <c r="P174" s="194"/>
      <c r="Q174" s="194"/>
      <c r="R174" s="194"/>
      <c r="S174" s="194"/>
      <c r="T174" s="195"/>
      <c r="AT174" s="196" t="s">
        <v>132</v>
      </c>
      <c r="AU174" s="196" t="s">
        <v>85</v>
      </c>
      <c r="AV174" s="13" t="s">
        <v>85</v>
      </c>
      <c r="AW174" s="13" t="s">
        <v>36</v>
      </c>
      <c r="AX174" s="13" t="s">
        <v>75</v>
      </c>
      <c r="AY174" s="196" t="s">
        <v>122</v>
      </c>
    </row>
    <row r="175" spans="2:51" s="14" customFormat="1" ht="11.25">
      <c r="B175" s="197"/>
      <c r="C175" s="198"/>
      <c r="D175" s="183" t="s">
        <v>132</v>
      </c>
      <c r="E175" s="199" t="s">
        <v>17</v>
      </c>
      <c r="F175" s="200" t="s">
        <v>134</v>
      </c>
      <c r="G175" s="198"/>
      <c r="H175" s="201">
        <v>202.107</v>
      </c>
      <c r="I175" s="198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132</v>
      </c>
      <c r="AU175" s="206" t="s">
        <v>85</v>
      </c>
      <c r="AV175" s="14" t="s">
        <v>128</v>
      </c>
      <c r="AW175" s="14" t="s">
        <v>4</v>
      </c>
      <c r="AX175" s="14" t="s">
        <v>83</v>
      </c>
      <c r="AY175" s="206" t="s">
        <v>122</v>
      </c>
    </row>
    <row r="176" spans="1:65" s="2" customFormat="1" ht="24.2" customHeight="1">
      <c r="A176" s="31"/>
      <c r="B176" s="32"/>
      <c r="C176" s="170" t="s">
        <v>266</v>
      </c>
      <c r="D176" s="170" t="s">
        <v>124</v>
      </c>
      <c r="E176" s="171" t="s">
        <v>267</v>
      </c>
      <c r="F176" s="172" t="s">
        <v>268</v>
      </c>
      <c r="G176" s="173" t="s">
        <v>224</v>
      </c>
      <c r="H176" s="174">
        <v>140.189</v>
      </c>
      <c r="I176" s="175">
        <v>33.45</v>
      </c>
      <c r="J176" s="175">
        <f>ROUND(I176*H176,2)</f>
        <v>4689.32</v>
      </c>
      <c r="K176" s="176"/>
      <c r="L176" s="36"/>
      <c r="M176" s="177" t="s">
        <v>17</v>
      </c>
      <c r="N176" s="178" t="s">
        <v>46</v>
      </c>
      <c r="O176" s="179">
        <v>0.072</v>
      </c>
      <c r="P176" s="179">
        <f>O176*H176</f>
        <v>10.093607999999998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81" t="s">
        <v>128</v>
      </c>
      <c r="AT176" s="181" t="s">
        <v>124</v>
      </c>
      <c r="AU176" s="181" t="s">
        <v>85</v>
      </c>
      <c r="AY176" s="17" t="s">
        <v>122</v>
      </c>
      <c r="BE176" s="182">
        <f>IF(N176="základní",J176,0)</f>
        <v>4689.32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7" t="s">
        <v>83</v>
      </c>
      <c r="BK176" s="182">
        <f>ROUND(I176*H176,2)</f>
        <v>4689.32</v>
      </c>
      <c r="BL176" s="17" t="s">
        <v>128</v>
      </c>
      <c r="BM176" s="181" t="s">
        <v>269</v>
      </c>
    </row>
    <row r="177" spans="1:47" s="2" customFormat="1" ht="29.25">
      <c r="A177" s="31"/>
      <c r="B177" s="32"/>
      <c r="C177" s="33"/>
      <c r="D177" s="183" t="s">
        <v>130</v>
      </c>
      <c r="E177" s="33"/>
      <c r="F177" s="184" t="s">
        <v>270</v>
      </c>
      <c r="G177" s="33"/>
      <c r="H177" s="33"/>
      <c r="I177" s="33"/>
      <c r="J177" s="33"/>
      <c r="K177" s="33"/>
      <c r="L177" s="36"/>
      <c r="M177" s="185"/>
      <c r="N177" s="186"/>
      <c r="O177" s="61"/>
      <c r="P177" s="61"/>
      <c r="Q177" s="61"/>
      <c r="R177" s="61"/>
      <c r="S177" s="61"/>
      <c r="T177" s="62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7" t="s">
        <v>130</v>
      </c>
      <c r="AU177" s="17" t="s">
        <v>85</v>
      </c>
    </row>
    <row r="178" spans="2:51" s="13" customFormat="1" ht="11.25">
      <c r="B178" s="187"/>
      <c r="C178" s="188"/>
      <c r="D178" s="183" t="s">
        <v>132</v>
      </c>
      <c r="E178" s="189" t="s">
        <v>17</v>
      </c>
      <c r="F178" s="190" t="s">
        <v>271</v>
      </c>
      <c r="G178" s="188"/>
      <c r="H178" s="191">
        <v>140.189</v>
      </c>
      <c r="I178" s="188"/>
      <c r="J178" s="188"/>
      <c r="K178" s="188"/>
      <c r="L178" s="192"/>
      <c r="M178" s="193"/>
      <c r="N178" s="194"/>
      <c r="O178" s="194"/>
      <c r="P178" s="194"/>
      <c r="Q178" s="194"/>
      <c r="R178" s="194"/>
      <c r="S178" s="194"/>
      <c r="T178" s="195"/>
      <c r="AT178" s="196" t="s">
        <v>132</v>
      </c>
      <c r="AU178" s="196" t="s">
        <v>85</v>
      </c>
      <c r="AV178" s="13" t="s">
        <v>85</v>
      </c>
      <c r="AW178" s="13" t="s">
        <v>36</v>
      </c>
      <c r="AX178" s="13" t="s">
        <v>75</v>
      </c>
      <c r="AY178" s="196" t="s">
        <v>122</v>
      </c>
    </row>
    <row r="179" spans="2:51" s="14" customFormat="1" ht="11.25">
      <c r="B179" s="197"/>
      <c r="C179" s="198"/>
      <c r="D179" s="183" t="s">
        <v>132</v>
      </c>
      <c r="E179" s="199" t="s">
        <v>17</v>
      </c>
      <c r="F179" s="200" t="s">
        <v>134</v>
      </c>
      <c r="G179" s="198"/>
      <c r="H179" s="201">
        <v>140.189</v>
      </c>
      <c r="I179" s="198"/>
      <c r="J179" s="198"/>
      <c r="K179" s="198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132</v>
      </c>
      <c r="AU179" s="206" t="s">
        <v>85</v>
      </c>
      <c r="AV179" s="14" t="s">
        <v>128</v>
      </c>
      <c r="AW179" s="14" t="s">
        <v>4</v>
      </c>
      <c r="AX179" s="14" t="s">
        <v>83</v>
      </c>
      <c r="AY179" s="206" t="s">
        <v>122</v>
      </c>
    </row>
    <row r="180" spans="1:65" s="2" customFormat="1" ht="24.2" customHeight="1">
      <c r="A180" s="31"/>
      <c r="B180" s="32"/>
      <c r="C180" s="170" t="s">
        <v>272</v>
      </c>
      <c r="D180" s="170" t="s">
        <v>124</v>
      </c>
      <c r="E180" s="171" t="s">
        <v>273</v>
      </c>
      <c r="F180" s="172" t="s">
        <v>274</v>
      </c>
      <c r="G180" s="173" t="s">
        <v>224</v>
      </c>
      <c r="H180" s="174">
        <v>61.918</v>
      </c>
      <c r="I180" s="175">
        <v>44.7</v>
      </c>
      <c r="J180" s="175">
        <f>ROUND(I180*H180,2)</f>
        <v>2767.73</v>
      </c>
      <c r="K180" s="176"/>
      <c r="L180" s="36"/>
      <c r="M180" s="177" t="s">
        <v>17</v>
      </c>
      <c r="N180" s="178" t="s">
        <v>46</v>
      </c>
      <c r="O180" s="179">
        <v>0.096</v>
      </c>
      <c r="P180" s="179">
        <f>O180*H180</f>
        <v>5.944128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81" t="s">
        <v>128</v>
      </c>
      <c r="AT180" s="181" t="s">
        <v>124</v>
      </c>
      <c r="AU180" s="181" t="s">
        <v>85</v>
      </c>
      <c r="AY180" s="17" t="s">
        <v>122</v>
      </c>
      <c r="BE180" s="182">
        <f>IF(N180="základní",J180,0)</f>
        <v>2767.73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7" t="s">
        <v>83</v>
      </c>
      <c r="BK180" s="182">
        <f>ROUND(I180*H180,2)</f>
        <v>2767.73</v>
      </c>
      <c r="BL180" s="17" t="s">
        <v>128</v>
      </c>
      <c r="BM180" s="181" t="s">
        <v>275</v>
      </c>
    </row>
    <row r="181" spans="1:47" s="2" customFormat="1" ht="29.25">
      <c r="A181" s="31"/>
      <c r="B181" s="32"/>
      <c r="C181" s="33"/>
      <c r="D181" s="183" t="s">
        <v>130</v>
      </c>
      <c r="E181" s="33"/>
      <c r="F181" s="184" t="s">
        <v>276</v>
      </c>
      <c r="G181" s="33"/>
      <c r="H181" s="33"/>
      <c r="I181" s="33"/>
      <c r="J181" s="33"/>
      <c r="K181" s="33"/>
      <c r="L181" s="36"/>
      <c r="M181" s="185"/>
      <c r="N181" s="186"/>
      <c r="O181" s="61"/>
      <c r="P181" s="61"/>
      <c r="Q181" s="61"/>
      <c r="R181" s="61"/>
      <c r="S181" s="61"/>
      <c r="T181" s="62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7" t="s">
        <v>130</v>
      </c>
      <c r="AU181" s="17" t="s">
        <v>85</v>
      </c>
    </row>
    <row r="182" spans="2:51" s="13" customFormat="1" ht="11.25">
      <c r="B182" s="187"/>
      <c r="C182" s="188"/>
      <c r="D182" s="183" t="s">
        <v>132</v>
      </c>
      <c r="E182" s="189" t="s">
        <v>17</v>
      </c>
      <c r="F182" s="190" t="s">
        <v>265</v>
      </c>
      <c r="G182" s="188"/>
      <c r="H182" s="191">
        <v>61.918</v>
      </c>
      <c r="I182" s="188"/>
      <c r="J182" s="188"/>
      <c r="K182" s="188"/>
      <c r="L182" s="192"/>
      <c r="M182" s="193"/>
      <c r="N182" s="194"/>
      <c r="O182" s="194"/>
      <c r="P182" s="194"/>
      <c r="Q182" s="194"/>
      <c r="R182" s="194"/>
      <c r="S182" s="194"/>
      <c r="T182" s="195"/>
      <c r="AT182" s="196" t="s">
        <v>132</v>
      </c>
      <c r="AU182" s="196" t="s">
        <v>85</v>
      </c>
      <c r="AV182" s="13" t="s">
        <v>85</v>
      </c>
      <c r="AW182" s="13" t="s">
        <v>36</v>
      </c>
      <c r="AX182" s="13" t="s">
        <v>75</v>
      </c>
      <c r="AY182" s="196" t="s">
        <v>122</v>
      </c>
    </row>
    <row r="183" spans="2:51" s="14" customFormat="1" ht="11.25">
      <c r="B183" s="197"/>
      <c r="C183" s="198"/>
      <c r="D183" s="183" t="s">
        <v>132</v>
      </c>
      <c r="E183" s="199" t="s">
        <v>17</v>
      </c>
      <c r="F183" s="200" t="s">
        <v>134</v>
      </c>
      <c r="G183" s="198"/>
      <c r="H183" s="201">
        <v>61.918</v>
      </c>
      <c r="I183" s="198"/>
      <c r="J183" s="198"/>
      <c r="K183" s="198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132</v>
      </c>
      <c r="AU183" s="206" t="s">
        <v>85</v>
      </c>
      <c r="AV183" s="14" t="s">
        <v>128</v>
      </c>
      <c r="AW183" s="14" t="s">
        <v>4</v>
      </c>
      <c r="AX183" s="14" t="s">
        <v>83</v>
      </c>
      <c r="AY183" s="206" t="s">
        <v>122</v>
      </c>
    </row>
    <row r="184" spans="1:65" s="2" customFormat="1" ht="24.2" customHeight="1">
      <c r="A184" s="31"/>
      <c r="B184" s="32"/>
      <c r="C184" s="170" t="s">
        <v>277</v>
      </c>
      <c r="D184" s="170" t="s">
        <v>124</v>
      </c>
      <c r="E184" s="171" t="s">
        <v>278</v>
      </c>
      <c r="F184" s="172" t="s">
        <v>279</v>
      </c>
      <c r="G184" s="173" t="s">
        <v>224</v>
      </c>
      <c r="H184" s="174">
        <v>17.509</v>
      </c>
      <c r="I184" s="175">
        <v>1160</v>
      </c>
      <c r="J184" s="175">
        <f>ROUND(I184*H184,2)</f>
        <v>20310.44</v>
      </c>
      <c r="K184" s="176"/>
      <c r="L184" s="36"/>
      <c r="M184" s="177" t="s">
        <v>17</v>
      </c>
      <c r="N184" s="178" t="s">
        <v>46</v>
      </c>
      <c r="O184" s="179">
        <v>1.695</v>
      </c>
      <c r="P184" s="179">
        <f>O184*H184</f>
        <v>29.677755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81" t="s">
        <v>128</v>
      </c>
      <c r="AT184" s="181" t="s">
        <v>124</v>
      </c>
      <c r="AU184" s="181" t="s">
        <v>85</v>
      </c>
      <c r="AY184" s="17" t="s">
        <v>122</v>
      </c>
      <c r="BE184" s="182">
        <f>IF(N184="základní",J184,0)</f>
        <v>20310.44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7" t="s">
        <v>83</v>
      </c>
      <c r="BK184" s="182">
        <f>ROUND(I184*H184,2)</f>
        <v>20310.44</v>
      </c>
      <c r="BL184" s="17" t="s">
        <v>128</v>
      </c>
      <c r="BM184" s="181" t="s">
        <v>280</v>
      </c>
    </row>
    <row r="185" spans="1:47" s="2" customFormat="1" ht="19.5">
      <c r="A185" s="31"/>
      <c r="B185" s="32"/>
      <c r="C185" s="33"/>
      <c r="D185" s="183" t="s">
        <v>130</v>
      </c>
      <c r="E185" s="33"/>
      <c r="F185" s="184" t="s">
        <v>281</v>
      </c>
      <c r="G185" s="33"/>
      <c r="H185" s="33"/>
      <c r="I185" s="33"/>
      <c r="J185" s="33"/>
      <c r="K185" s="33"/>
      <c r="L185" s="36"/>
      <c r="M185" s="185"/>
      <c r="N185" s="186"/>
      <c r="O185" s="61"/>
      <c r="P185" s="61"/>
      <c r="Q185" s="61"/>
      <c r="R185" s="61"/>
      <c r="S185" s="61"/>
      <c r="T185" s="62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7" t="s">
        <v>130</v>
      </c>
      <c r="AU185" s="17" t="s">
        <v>85</v>
      </c>
    </row>
    <row r="186" spans="2:51" s="13" customFormat="1" ht="11.25">
      <c r="B186" s="187"/>
      <c r="C186" s="188"/>
      <c r="D186" s="183" t="s">
        <v>132</v>
      </c>
      <c r="E186" s="189" t="s">
        <v>17</v>
      </c>
      <c r="F186" s="190" t="s">
        <v>282</v>
      </c>
      <c r="G186" s="188"/>
      <c r="H186" s="191">
        <v>11.318</v>
      </c>
      <c r="I186" s="188"/>
      <c r="J186" s="188"/>
      <c r="K186" s="188"/>
      <c r="L186" s="192"/>
      <c r="M186" s="193"/>
      <c r="N186" s="194"/>
      <c r="O186" s="194"/>
      <c r="P186" s="194"/>
      <c r="Q186" s="194"/>
      <c r="R186" s="194"/>
      <c r="S186" s="194"/>
      <c r="T186" s="195"/>
      <c r="AT186" s="196" t="s">
        <v>132</v>
      </c>
      <c r="AU186" s="196" t="s">
        <v>85</v>
      </c>
      <c r="AV186" s="13" t="s">
        <v>85</v>
      </c>
      <c r="AW186" s="13" t="s">
        <v>36</v>
      </c>
      <c r="AX186" s="13" t="s">
        <v>75</v>
      </c>
      <c r="AY186" s="196" t="s">
        <v>122</v>
      </c>
    </row>
    <row r="187" spans="2:51" s="13" customFormat="1" ht="11.25">
      <c r="B187" s="187"/>
      <c r="C187" s="188"/>
      <c r="D187" s="183" t="s">
        <v>132</v>
      </c>
      <c r="E187" s="189" t="s">
        <v>17</v>
      </c>
      <c r="F187" s="190" t="s">
        <v>283</v>
      </c>
      <c r="G187" s="188"/>
      <c r="H187" s="191">
        <v>6.191</v>
      </c>
      <c r="I187" s="188"/>
      <c r="J187" s="188"/>
      <c r="K187" s="188"/>
      <c r="L187" s="192"/>
      <c r="M187" s="193"/>
      <c r="N187" s="194"/>
      <c r="O187" s="194"/>
      <c r="P187" s="194"/>
      <c r="Q187" s="194"/>
      <c r="R187" s="194"/>
      <c r="S187" s="194"/>
      <c r="T187" s="195"/>
      <c r="AT187" s="196" t="s">
        <v>132</v>
      </c>
      <c r="AU187" s="196" t="s">
        <v>85</v>
      </c>
      <c r="AV187" s="13" t="s">
        <v>85</v>
      </c>
      <c r="AW187" s="13" t="s">
        <v>36</v>
      </c>
      <c r="AX187" s="13" t="s">
        <v>75</v>
      </c>
      <c r="AY187" s="196" t="s">
        <v>122</v>
      </c>
    </row>
    <row r="188" spans="2:51" s="14" customFormat="1" ht="11.25">
      <c r="B188" s="197"/>
      <c r="C188" s="198"/>
      <c r="D188" s="183" t="s">
        <v>132</v>
      </c>
      <c r="E188" s="199" t="s">
        <v>17</v>
      </c>
      <c r="F188" s="200" t="s">
        <v>134</v>
      </c>
      <c r="G188" s="198"/>
      <c r="H188" s="201">
        <v>17.509</v>
      </c>
      <c r="I188" s="198"/>
      <c r="J188" s="198"/>
      <c r="K188" s="198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132</v>
      </c>
      <c r="AU188" s="206" t="s">
        <v>85</v>
      </c>
      <c r="AV188" s="14" t="s">
        <v>128</v>
      </c>
      <c r="AW188" s="14" t="s">
        <v>4</v>
      </c>
      <c r="AX188" s="14" t="s">
        <v>83</v>
      </c>
      <c r="AY188" s="206" t="s">
        <v>122</v>
      </c>
    </row>
    <row r="189" spans="1:65" s="2" customFormat="1" ht="24.2" customHeight="1">
      <c r="A189" s="31"/>
      <c r="B189" s="32"/>
      <c r="C189" s="170" t="s">
        <v>284</v>
      </c>
      <c r="D189" s="170" t="s">
        <v>124</v>
      </c>
      <c r="E189" s="171" t="s">
        <v>285</v>
      </c>
      <c r="F189" s="172" t="s">
        <v>286</v>
      </c>
      <c r="G189" s="173" t="s">
        <v>224</v>
      </c>
      <c r="H189" s="174">
        <v>60.762</v>
      </c>
      <c r="I189" s="175">
        <v>188</v>
      </c>
      <c r="J189" s="175">
        <f>ROUND(I189*H189,2)</f>
        <v>11423.26</v>
      </c>
      <c r="K189" s="176"/>
      <c r="L189" s="36"/>
      <c r="M189" s="177" t="s">
        <v>17</v>
      </c>
      <c r="N189" s="178" t="s">
        <v>46</v>
      </c>
      <c r="O189" s="179">
        <v>0.435</v>
      </c>
      <c r="P189" s="179">
        <f>O189*H189</f>
        <v>26.43147</v>
      </c>
      <c r="Q189" s="179">
        <v>0</v>
      </c>
      <c r="R189" s="179">
        <f>Q189*H189</f>
        <v>0</v>
      </c>
      <c r="S189" s="179">
        <v>0</v>
      </c>
      <c r="T189" s="180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81" t="s">
        <v>128</v>
      </c>
      <c r="AT189" s="181" t="s">
        <v>124</v>
      </c>
      <c r="AU189" s="181" t="s">
        <v>85</v>
      </c>
      <c r="AY189" s="17" t="s">
        <v>122</v>
      </c>
      <c r="BE189" s="182">
        <f>IF(N189="základní",J189,0)</f>
        <v>11423.26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7" t="s">
        <v>83</v>
      </c>
      <c r="BK189" s="182">
        <f>ROUND(I189*H189,2)</f>
        <v>11423.26</v>
      </c>
      <c r="BL189" s="17" t="s">
        <v>128</v>
      </c>
      <c r="BM189" s="181" t="s">
        <v>287</v>
      </c>
    </row>
    <row r="190" spans="1:47" s="2" customFormat="1" ht="39">
      <c r="A190" s="31"/>
      <c r="B190" s="32"/>
      <c r="C190" s="33"/>
      <c r="D190" s="183" t="s">
        <v>130</v>
      </c>
      <c r="E190" s="33"/>
      <c r="F190" s="184" t="s">
        <v>288</v>
      </c>
      <c r="G190" s="33"/>
      <c r="H190" s="33"/>
      <c r="I190" s="33"/>
      <c r="J190" s="33"/>
      <c r="K190" s="33"/>
      <c r="L190" s="36"/>
      <c r="M190" s="185"/>
      <c r="N190" s="186"/>
      <c r="O190" s="61"/>
      <c r="P190" s="61"/>
      <c r="Q190" s="61"/>
      <c r="R190" s="61"/>
      <c r="S190" s="61"/>
      <c r="T190" s="62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7" t="s">
        <v>130</v>
      </c>
      <c r="AU190" s="17" t="s">
        <v>85</v>
      </c>
    </row>
    <row r="191" spans="2:51" s="13" customFormat="1" ht="11.25">
      <c r="B191" s="187"/>
      <c r="C191" s="188"/>
      <c r="D191" s="183" t="s">
        <v>132</v>
      </c>
      <c r="E191" s="189" t="s">
        <v>17</v>
      </c>
      <c r="F191" s="190" t="s">
        <v>289</v>
      </c>
      <c r="G191" s="188"/>
      <c r="H191" s="191">
        <v>40.478</v>
      </c>
      <c r="I191" s="188"/>
      <c r="J191" s="188"/>
      <c r="K191" s="188"/>
      <c r="L191" s="192"/>
      <c r="M191" s="193"/>
      <c r="N191" s="194"/>
      <c r="O191" s="194"/>
      <c r="P191" s="194"/>
      <c r="Q191" s="194"/>
      <c r="R191" s="194"/>
      <c r="S191" s="194"/>
      <c r="T191" s="195"/>
      <c r="AT191" s="196" t="s">
        <v>132</v>
      </c>
      <c r="AU191" s="196" t="s">
        <v>85</v>
      </c>
      <c r="AV191" s="13" t="s">
        <v>85</v>
      </c>
      <c r="AW191" s="13" t="s">
        <v>36</v>
      </c>
      <c r="AX191" s="13" t="s">
        <v>75</v>
      </c>
      <c r="AY191" s="196" t="s">
        <v>122</v>
      </c>
    </row>
    <row r="192" spans="2:51" s="13" customFormat="1" ht="11.25">
      <c r="B192" s="187"/>
      <c r="C192" s="188"/>
      <c r="D192" s="183" t="s">
        <v>132</v>
      </c>
      <c r="E192" s="189" t="s">
        <v>17</v>
      </c>
      <c r="F192" s="190" t="s">
        <v>290</v>
      </c>
      <c r="G192" s="188"/>
      <c r="H192" s="191">
        <v>20.284</v>
      </c>
      <c r="I192" s="188"/>
      <c r="J192" s="188"/>
      <c r="K192" s="188"/>
      <c r="L192" s="192"/>
      <c r="M192" s="193"/>
      <c r="N192" s="194"/>
      <c r="O192" s="194"/>
      <c r="P192" s="194"/>
      <c r="Q192" s="194"/>
      <c r="R192" s="194"/>
      <c r="S192" s="194"/>
      <c r="T192" s="195"/>
      <c r="AT192" s="196" t="s">
        <v>132</v>
      </c>
      <c r="AU192" s="196" t="s">
        <v>85</v>
      </c>
      <c r="AV192" s="13" t="s">
        <v>85</v>
      </c>
      <c r="AW192" s="13" t="s">
        <v>36</v>
      </c>
      <c r="AX192" s="13" t="s">
        <v>75</v>
      </c>
      <c r="AY192" s="196" t="s">
        <v>122</v>
      </c>
    </row>
    <row r="193" spans="2:51" s="14" customFormat="1" ht="11.25">
      <c r="B193" s="197"/>
      <c r="C193" s="198"/>
      <c r="D193" s="183" t="s">
        <v>132</v>
      </c>
      <c r="E193" s="199" t="s">
        <v>17</v>
      </c>
      <c r="F193" s="200" t="s">
        <v>134</v>
      </c>
      <c r="G193" s="198"/>
      <c r="H193" s="201">
        <v>60.762</v>
      </c>
      <c r="I193" s="198"/>
      <c r="J193" s="198"/>
      <c r="K193" s="198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132</v>
      </c>
      <c r="AU193" s="206" t="s">
        <v>85</v>
      </c>
      <c r="AV193" s="14" t="s">
        <v>128</v>
      </c>
      <c r="AW193" s="14" t="s">
        <v>4</v>
      </c>
      <c r="AX193" s="14" t="s">
        <v>83</v>
      </c>
      <c r="AY193" s="206" t="s">
        <v>122</v>
      </c>
    </row>
    <row r="194" spans="1:65" s="2" customFormat="1" ht="14.45" customHeight="1">
      <c r="A194" s="31"/>
      <c r="B194" s="32"/>
      <c r="C194" s="207" t="s">
        <v>291</v>
      </c>
      <c r="D194" s="207" t="s">
        <v>173</v>
      </c>
      <c r="E194" s="208" t="s">
        <v>292</v>
      </c>
      <c r="F194" s="209" t="s">
        <v>293</v>
      </c>
      <c r="G194" s="210" t="s">
        <v>294</v>
      </c>
      <c r="H194" s="211">
        <v>121.524</v>
      </c>
      <c r="I194" s="212">
        <v>165</v>
      </c>
      <c r="J194" s="212">
        <f>ROUND(I194*H194,2)</f>
        <v>20051.46</v>
      </c>
      <c r="K194" s="213"/>
      <c r="L194" s="214"/>
      <c r="M194" s="215" t="s">
        <v>17</v>
      </c>
      <c r="N194" s="216" t="s">
        <v>46</v>
      </c>
      <c r="O194" s="179">
        <v>0</v>
      </c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81" t="s">
        <v>167</v>
      </c>
      <c r="AT194" s="181" t="s">
        <v>173</v>
      </c>
      <c r="AU194" s="181" t="s">
        <v>85</v>
      </c>
      <c r="AY194" s="17" t="s">
        <v>122</v>
      </c>
      <c r="BE194" s="182">
        <f>IF(N194="základní",J194,0)</f>
        <v>20051.46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17" t="s">
        <v>83</v>
      </c>
      <c r="BK194" s="182">
        <f>ROUND(I194*H194,2)</f>
        <v>20051.46</v>
      </c>
      <c r="BL194" s="17" t="s">
        <v>128</v>
      </c>
      <c r="BM194" s="181" t="s">
        <v>295</v>
      </c>
    </row>
    <row r="195" spans="1:47" s="2" customFormat="1" ht="11.25">
      <c r="A195" s="31"/>
      <c r="B195" s="32"/>
      <c r="C195" s="33"/>
      <c r="D195" s="183" t="s">
        <v>130</v>
      </c>
      <c r="E195" s="33"/>
      <c r="F195" s="184" t="s">
        <v>293</v>
      </c>
      <c r="G195" s="33"/>
      <c r="H195" s="33"/>
      <c r="I195" s="33"/>
      <c r="J195" s="33"/>
      <c r="K195" s="33"/>
      <c r="L195" s="36"/>
      <c r="M195" s="185"/>
      <c r="N195" s="186"/>
      <c r="O195" s="61"/>
      <c r="P195" s="61"/>
      <c r="Q195" s="61"/>
      <c r="R195" s="61"/>
      <c r="S195" s="61"/>
      <c r="T195" s="62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7" t="s">
        <v>130</v>
      </c>
      <c r="AU195" s="17" t="s">
        <v>85</v>
      </c>
    </row>
    <row r="196" spans="2:51" s="13" customFormat="1" ht="11.25">
      <c r="B196" s="187"/>
      <c r="C196" s="188"/>
      <c r="D196" s="183" t="s">
        <v>132</v>
      </c>
      <c r="E196" s="189" t="s">
        <v>17</v>
      </c>
      <c r="F196" s="190" t="s">
        <v>296</v>
      </c>
      <c r="G196" s="188"/>
      <c r="H196" s="191">
        <v>121.524</v>
      </c>
      <c r="I196" s="188"/>
      <c r="J196" s="188"/>
      <c r="K196" s="188"/>
      <c r="L196" s="192"/>
      <c r="M196" s="193"/>
      <c r="N196" s="194"/>
      <c r="O196" s="194"/>
      <c r="P196" s="194"/>
      <c r="Q196" s="194"/>
      <c r="R196" s="194"/>
      <c r="S196" s="194"/>
      <c r="T196" s="195"/>
      <c r="AT196" s="196" t="s">
        <v>132</v>
      </c>
      <c r="AU196" s="196" t="s">
        <v>85</v>
      </c>
      <c r="AV196" s="13" t="s">
        <v>85</v>
      </c>
      <c r="AW196" s="13" t="s">
        <v>36</v>
      </c>
      <c r="AX196" s="13" t="s">
        <v>83</v>
      </c>
      <c r="AY196" s="196" t="s">
        <v>122</v>
      </c>
    </row>
    <row r="197" spans="1:65" s="2" customFormat="1" ht="24.2" customHeight="1">
      <c r="A197" s="31"/>
      <c r="B197" s="32"/>
      <c r="C197" s="170" t="s">
        <v>297</v>
      </c>
      <c r="D197" s="170" t="s">
        <v>124</v>
      </c>
      <c r="E197" s="171" t="s">
        <v>298</v>
      </c>
      <c r="F197" s="172" t="s">
        <v>299</v>
      </c>
      <c r="G197" s="173" t="s">
        <v>224</v>
      </c>
      <c r="H197" s="174">
        <v>202.107</v>
      </c>
      <c r="I197" s="175">
        <v>127</v>
      </c>
      <c r="J197" s="175">
        <f>ROUND(I197*H197,2)</f>
        <v>25667.59</v>
      </c>
      <c r="K197" s="176"/>
      <c r="L197" s="36"/>
      <c r="M197" s="177" t="s">
        <v>17</v>
      </c>
      <c r="N197" s="178" t="s">
        <v>46</v>
      </c>
      <c r="O197" s="179">
        <v>0.328</v>
      </c>
      <c r="P197" s="179">
        <f>O197*H197</f>
        <v>66.291096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81" t="s">
        <v>128</v>
      </c>
      <c r="AT197" s="181" t="s">
        <v>124</v>
      </c>
      <c r="AU197" s="181" t="s">
        <v>85</v>
      </c>
      <c r="AY197" s="17" t="s">
        <v>122</v>
      </c>
      <c r="BE197" s="182">
        <f>IF(N197="základní",J197,0)</f>
        <v>25667.59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17" t="s">
        <v>83</v>
      </c>
      <c r="BK197" s="182">
        <f>ROUND(I197*H197,2)</f>
        <v>25667.59</v>
      </c>
      <c r="BL197" s="17" t="s">
        <v>128</v>
      </c>
      <c r="BM197" s="181" t="s">
        <v>300</v>
      </c>
    </row>
    <row r="198" spans="1:47" s="2" customFormat="1" ht="29.25">
      <c r="A198" s="31"/>
      <c r="B198" s="32"/>
      <c r="C198" s="33"/>
      <c r="D198" s="183" t="s">
        <v>130</v>
      </c>
      <c r="E198" s="33"/>
      <c r="F198" s="184" t="s">
        <v>301</v>
      </c>
      <c r="G198" s="33"/>
      <c r="H198" s="33"/>
      <c r="I198" s="33"/>
      <c r="J198" s="33"/>
      <c r="K198" s="33"/>
      <c r="L198" s="36"/>
      <c r="M198" s="185"/>
      <c r="N198" s="186"/>
      <c r="O198" s="61"/>
      <c r="P198" s="61"/>
      <c r="Q198" s="61"/>
      <c r="R198" s="61"/>
      <c r="S198" s="61"/>
      <c r="T198" s="62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7" t="s">
        <v>130</v>
      </c>
      <c r="AU198" s="17" t="s">
        <v>85</v>
      </c>
    </row>
    <row r="199" spans="2:51" s="13" customFormat="1" ht="11.25">
      <c r="B199" s="187"/>
      <c r="C199" s="188"/>
      <c r="D199" s="183" t="s">
        <v>132</v>
      </c>
      <c r="E199" s="189" t="s">
        <v>17</v>
      </c>
      <c r="F199" s="190" t="s">
        <v>302</v>
      </c>
      <c r="G199" s="188"/>
      <c r="H199" s="191">
        <v>280.378</v>
      </c>
      <c r="I199" s="188"/>
      <c r="J199" s="188"/>
      <c r="K199" s="188"/>
      <c r="L199" s="192"/>
      <c r="M199" s="193"/>
      <c r="N199" s="194"/>
      <c r="O199" s="194"/>
      <c r="P199" s="194"/>
      <c r="Q199" s="194"/>
      <c r="R199" s="194"/>
      <c r="S199" s="194"/>
      <c r="T199" s="195"/>
      <c r="AT199" s="196" t="s">
        <v>132</v>
      </c>
      <c r="AU199" s="196" t="s">
        <v>85</v>
      </c>
      <c r="AV199" s="13" t="s">
        <v>85</v>
      </c>
      <c r="AW199" s="13" t="s">
        <v>36</v>
      </c>
      <c r="AX199" s="13" t="s">
        <v>75</v>
      </c>
      <c r="AY199" s="196" t="s">
        <v>122</v>
      </c>
    </row>
    <row r="200" spans="2:51" s="13" customFormat="1" ht="11.25">
      <c r="B200" s="187"/>
      <c r="C200" s="188"/>
      <c r="D200" s="183" t="s">
        <v>132</v>
      </c>
      <c r="E200" s="189" t="s">
        <v>17</v>
      </c>
      <c r="F200" s="190" t="s">
        <v>303</v>
      </c>
      <c r="G200" s="188"/>
      <c r="H200" s="191">
        <v>-78.271</v>
      </c>
      <c r="I200" s="188"/>
      <c r="J200" s="188"/>
      <c r="K200" s="188"/>
      <c r="L200" s="192"/>
      <c r="M200" s="193"/>
      <c r="N200" s="194"/>
      <c r="O200" s="194"/>
      <c r="P200" s="194"/>
      <c r="Q200" s="194"/>
      <c r="R200" s="194"/>
      <c r="S200" s="194"/>
      <c r="T200" s="195"/>
      <c r="AT200" s="196" t="s">
        <v>132</v>
      </c>
      <c r="AU200" s="196" t="s">
        <v>85</v>
      </c>
      <c r="AV200" s="13" t="s">
        <v>85</v>
      </c>
      <c r="AW200" s="13" t="s">
        <v>36</v>
      </c>
      <c r="AX200" s="13" t="s">
        <v>75</v>
      </c>
      <c r="AY200" s="196" t="s">
        <v>122</v>
      </c>
    </row>
    <row r="201" spans="2:51" s="14" customFormat="1" ht="11.25">
      <c r="B201" s="197"/>
      <c r="C201" s="198"/>
      <c r="D201" s="183" t="s">
        <v>132</v>
      </c>
      <c r="E201" s="199" t="s">
        <v>17</v>
      </c>
      <c r="F201" s="200" t="s">
        <v>134</v>
      </c>
      <c r="G201" s="198"/>
      <c r="H201" s="201">
        <v>202.10699999999997</v>
      </c>
      <c r="I201" s="198"/>
      <c r="J201" s="198"/>
      <c r="K201" s="198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132</v>
      </c>
      <c r="AU201" s="206" t="s">
        <v>85</v>
      </c>
      <c r="AV201" s="14" t="s">
        <v>128</v>
      </c>
      <c r="AW201" s="14" t="s">
        <v>4</v>
      </c>
      <c r="AX201" s="14" t="s">
        <v>83</v>
      </c>
      <c r="AY201" s="206" t="s">
        <v>122</v>
      </c>
    </row>
    <row r="202" spans="2:63" s="12" customFormat="1" ht="22.9" customHeight="1">
      <c r="B202" s="155"/>
      <c r="C202" s="156"/>
      <c r="D202" s="157" t="s">
        <v>74</v>
      </c>
      <c r="E202" s="168" t="s">
        <v>150</v>
      </c>
      <c r="F202" s="168" t="s">
        <v>304</v>
      </c>
      <c r="G202" s="156"/>
      <c r="H202" s="156"/>
      <c r="I202" s="156"/>
      <c r="J202" s="169">
        <f>BK202</f>
        <v>98292.19</v>
      </c>
      <c r="K202" s="156"/>
      <c r="L202" s="160"/>
      <c r="M202" s="161"/>
      <c r="N202" s="162"/>
      <c r="O202" s="162"/>
      <c r="P202" s="163">
        <f>SUM(P203:P220)</f>
        <v>24.228111</v>
      </c>
      <c r="Q202" s="162"/>
      <c r="R202" s="163">
        <f>SUM(R203:R220)</f>
        <v>235.3704694</v>
      </c>
      <c r="S202" s="162"/>
      <c r="T202" s="164">
        <f>SUM(T203:T220)</f>
        <v>0</v>
      </c>
      <c r="AR202" s="165" t="s">
        <v>83</v>
      </c>
      <c r="AT202" s="166" t="s">
        <v>74</v>
      </c>
      <c r="AU202" s="166" t="s">
        <v>83</v>
      </c>
      <c r="AY202" s="165" t="s">
        <v>122</v>
      </c>
      <c r="BK202" s="167">
        <f>SUM(BK203:BK220)</f>
        <v>98292.19</v>
      </c>
    </row>
    <row r="203" spans="1:65" s="2" customFormat="1" ht="14.45" customHeight="1">
      <c r="A203" s="31"/>
      <c r="B203" s="32"/>
      <c r="C203" s="170" t="s">
        <v>305</v>
      </c>
      <c r="D203" s="170" t="s">
        <v>124</v>
      </c>
      <c r="E203" s="171" t="s">
        <v>306</v>
      </c>
      <c r="F203" s="172" t="s">
        <v>307</v>
      </c>
      <c r="G203" s="173" t="s">
        <v>127</v>
      </c>
      <c r="H203" s="174">
        <v>282.881</v>
      </c>
      <c r="I203" s="175">
        <v>248</v>
      </c>
      <c r="J203" s="175">
        <f>ROUND(I203*H203,2)</f>
        <v>70154.49</v>
      </c>
      <c r="K203" s="176"/>
      <c r="L203" s="36"/>
      <c r="M203" s="177" t="s">
        <v>17</v>
      </c>
      <c r="N203" s="178" t="s">
        <v>46</v>
      </c>
      <c r="O203" s="179">
        <v>0.031</v>
      </c>
      <c r="P203" s="179">
        <f>O203*H203</f>
        <v>8.769310999999998</v>
      </c>
      <c r="Q203" s="179">
        <v>0.575</v>
      </c>
      <c r="R203" s="179">
        <f>Q203*H203</f>
        <v>162.65657499999998</v>
      </c>
      <c r="S203" s="179">
        <v>0</v>
      </c>
      <c r="T203" s="180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81" t="s">
        <v>128</v>
      </c>
      <c r="AT203" s="181" t="s">
        <v>124</v>
      </c>
      <c r="AU203" s="181" t="s">
        <v>85</v>
      </c>
      <c r="AY203" s="17" t="s">
        <v>122</v>
      </c>
      <c r="BE203" s="182">
        <f>IF(N203="základní",J203,0)</f>
        <v>70154.49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17" t="s">
        <v>83</v>
      </c>
      <c r="BK203" s="182">
        <f>ROUND(I203*H203,2)</f>
        <v>70154.49</v>
      </c>
      <c r="BL203" s="17" t="s">
        <v>128</v>
      </c>
      <c r="BM203" s="181" t="s">
        <v>308</v>
      </c>
    </row>
    <row r="204" spans="1:47" s="2" customFormat="1" ht="19.5">
      <c r="A204" s="31"/>
      <c r="B204" s="32"/>
      <c r="C204" s="33"/>
      <c r="D204" s="183" t="s">
        <v>130</v>
      </c>
      <c r="E204" s="33"/>
      <c r="F204" s="184" t="s">
        <v>309</v>
      </c>
      <c r="G204" s="33"/>
      <c r="H204" s="33"/>
      <c r="I204" s="33"/>
      <c r="J204" s="33"/>
      <c r="K204" s="33"/>
      <c r="L204" s="36"/>
      <c r="M204" s="185"/>
      <c r="N204" s="186"/>
      <c r="O204" s="61"/>
      <c r="P204" s="61"/>
      <c r="Q204" s="61"/>
      <c r="R204" s="61"/>
      <c r="S204" s="61"/>
      <c r="T204" s="62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7" t="s">
        <v>130</v>
      </c>
      <c r="AU204" s="17" t="s">
        <v>85</v>
      </c>
    </row>
    <row r="205" spans="2:51" s="13" customFormat="1" ht="11.25">
      <c r="B205" s="187"/>
      <c r="C205" s="188"/>
      <c r="D205" s="183" t="s">
        <v>132</v>
      </c>
      <c r="E205" s="189" t="s">
        <v>17</v>
      </c>
      <c r="F205" s="190" t="s">
        <v>310</v>
      </c>
      <c r="G205" s="188"/>
      <c r="H205" s="191">
        <v>282.881</v>
      </c>
      <c r="I205" s="188"/>
      <c r="J205" s="188"/>
      <c r="K205" s="188"/>
      <c r="L205" s="192"/>
      <c r="M205" s="193"/>
      <c r="N205" s="194"/>
      <c r="O205" s="194"/>
      <c r="P205" s="194"/>
      <c r="Q205" s="194"/>
      <c r="R205" s="194"/>
      <c r="S205" s="194"/>
      <c r="T205" s="195"/>
      <c r="AT205" s="196" t="s">
        <v>132</v>
      </c>
      <c r="AU205" s="196" t="s">
        <v>85</v>
      </c>
      <c r="AV205" s="13" t="s">
        <v>85</v>
      </c>
      <c r="AW205" s="13" t="s">
        <v>36</v>
      </c>
      <c r="AX205" s="13" t="s">
        <v>75</v>
      </c>
      <c r="AY205" s="196" t="s">
        <v>122</v>
      </c>
    </row>
    <row r="206" spans="2:51" s="14" customFormat="1" ht="11.25">
      <c r="B206" s="197"/>
      <c r="C206" s="198"/>
      <c r="D206" s="183" t="s">
        <v>132</v>
      </c>
      <c r="E206" s="199" t="s">
        <v>17</v>
      </c>
      <c r="F206" s="200" t="s">
        <v>134</v>
      </c>
      <c r="G206" s="198"/>
      <c r="H206" s="201">
        <v>282.881</v>
      </c>
      <c r="I206" s="198"/>
      <c r="J206" s="198"/>
      <c r="K206" s="198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132</v>
      </c>
      <c r="AU206" s="206" t="s">
        <v>85</v>
      </c>
      <c r="AV206" s="14" t="s">
        <v>128</v>
      </c>
      <c r="AW206" s="14" t="s">
        <v>4</v>
      </c>
      <c r="AX206" s="14" t="s">
        <v>83</v>
      </c>
      <c r="AY206" s="206" t="s">
        <v>122</v>
      </c>
    </row>
    <row r="207" spans="1:65" s="2" customFormat="1" ht="14.45" customHeight="1">
      <c r="A207" s="31"/>
      <c r="B207" s="32"/>
      <c r="C207" s="170" t="s">
        <v>311</v>
      </c>
      <c r="D207" s="170" t="s">
        <v>124</v>
      </c>
      <c r="E207" s="171" t="s">
        <v>312</v>
      </c>
      <c r="F207" s="172" t="s">
        <v>313</v>
      </c>
      <c r="G207" s="173" t="s">
        <v>127</v>
      </c>
      <c r="H207" s="174">
        <v>282.881</v>
      </c>
      <c r="I207" s="175">
        <v>68.7</v>
      </c>
      <c r="J207" s="175">
        <f>ROUND(I207*H207,2)</f>
        <v>19433.92</v>
      </c>
      <c r="K207" s="176"/>
      <c r="L207" s="36"/>
      <c r="M207" s="177" t="s">
        <v>17</v>
      </c>
      <c r="N207" s="178" t="s">
        <v>46</v>
      </c>
      <c r="O207" s="179">
        <v>0.024</v>
      </c>
      <c r="P207" s="179">
        <f>O207*H207</f>
        <v>6.789143999999999</v>
      </c>
      <c r="Q207" s="179">
        <v>0.216</v>
      </c>
      <c r="R207" s="179">
        <f>Q207*H207</f>
        <v>61.102295999999996</v>
      </c>
      <c r="S207" s="179">
        <v>0</v>
      </c>
      <c r="T207" s="180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81" t="s">
        <v>128</v>
      </c>
      <c r="AT207" s="181" t="s">
        <v>124</v>
      </c>
      <c r="AU207" s="181" t="s">
        <v>85</v>
      </c>
      <c r="AY207" s="17" t="s">
        <v>122</v>
      </c>
      <c r="BE207" s="182">
        <f>IF(N207="základní",J207,0)</f>
        <v>19433.92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17" t="s">
        <v>83</v>
      </c>
      <c r="BK207" s="182">
        <f>ROUND(I207*H207,2)</f>
        <v>19433.92</v>
      </c>
      <c r="BL207" s="17" t="s">
        <v>128</v>
      </c>
      <c r="BM207" s="181" t="s">
        <v>314</v>
      </c>
    </row>
    <row r="208" spans="1:47" s="2" customFormat="1" ht="19.5">
      <c r="A208" s="31"/>
      <c r="B208" s="32"/>
      <c r="C208" s="33"/>
      <c r="D208" s="183" t="s">
        <v>130</v>
      </c>
      <c r="E208" s="33"/>
      <c r="F208" s="184" t="s">
        <v>315</v>
      </c>
      <c r="G208" s="33"/>
      <c r="H208" s="33"/>
      <c r="I208" s="33"/>
      <c r="J208" s="33"/>
      <c r="K208" s="33"/>
      <c r="L208" s="36"/>
      <c r="M208" s="185"/>
      <c r="N208" s="186"/>
      <c r="O208" s="61"/>
      <c r="P208" s="61"/>
      <c r="Q208" s="61"/>
      <c r="R208" s="61"/>
      <c r="S208" s="61"/>
      <c r="T208" s="62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7" t="s">
        <v>130</v>
      </c>
      <c r="AU208" s="17" t="s">
        <v>85</v>
      </c>
    </row>
    <row r="209" spans="1:65" s="2" customFormat="1" ht="14.45" customHeight="1">
      <c r="A209" s="31"/>
      <c r="B209" s="32"/>
      <c r="C209" s="170" t="s">
        <v>316</v>
      </c>
      <c r="D209" s="170" t="s">
        <v>124</v>
      </c>
      <c r="E209" s="171" t="s">
        <v>317</v>
      </c>
      <c r="F209" s="172" t="s">
        <v>318</v>
      </c>
      <c r="G209" s="173" t="s">
        <v>127</v>
      </c>
      <c r="H209" s="174">
        <v>35.878</v>
      </c>
      <c r="I209" s="175">
        <v>67.4</v>
      </c>
      <c r="J209" s="175">
        <f>ROUND(I209*H209,2)</f>
        <v>2418.18</v>
      </c>
      <c r="K209" s="176"/>
      <c r="L209" s="36"/>
      <c r="M209" s="177" t="s">
        <v>17</v>
      </c>
      <c r="N209" s="178" t="s">
        <v>46</v>
      </c>
      <c r="O209" s="179">
        <v>0.052</v>
      </c>
      <c r="P209" s="179">
        <f>O209*H209</f>
        <v>1.865656</v>
      </c>
      <c r="Q209" s="179">
        <v>0.216</v>
      </c>
      <c r="R209" s="179">
        <f>Q209*H209</f>
        <v>7.749648</v>
      </c>
      <c r="S209" s="179">
        <v>0</v>
      </c>
      <c r="T209" s="180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81" t="s">
        <v>128</v>
      </c>
      <c r="AT209" s="181" t="s">
        <v>124</v>
      </c>
      <c r="AU209" s="181" t="s">
        <v>85</v>
      </c>
      <c r="AY209" s="17" t="s">
        <v>122</v>
      </c>
      <c r="BE209" s="182">
        <f>IF(N209="základní",J209,0)</f>
        <v>2418.18</v>
      </c>
      <c r="BF209" s="182">
        <f>IF(N209="snížená",J209,0)</f>
        <v>0</v>
      </c>
      <c r="BG209" s="182">
        <f>IF(N209="zákl. přenesená",J209,0)</f>
        <v>0</v>
      </c>
      <c r="BH209" s="182">
        <f>IF(N209="sníž. přenesená",J209,0)</f>
        <v>0</v>
      </c>
      <c r="BI209" s="182">
        <f>IF(N209="nulová",J209,0)</f>
        <v>0</v>
      </c>
      <c r="BJ209" s="17" t="s">
        <v>83</v>
      </c>
      <c r="BK209" s="182">
        <f>ROUND(I209*H209,2)</f>
        <v>2418.18</v>
      </c>
      <c r="BL209" s="17" t="s">
        <v>128</v>
      </c>
      <c r="BM209" s="181" t="s">
        <v>319</v>
      </c>
    </row>
    <row r="210" spans="1:47" s="2" customFormat="1" ht="19.5">
      <c r="A210" s="31"/>
      <c r="B210" s="32"/>
      <c r="C210" s="33"/>
      <c r="D210" s="183" t="s">
        <v>130</v>
      </c>
      <c r="E210" s="33"/>
      <c r="F210" s="184" t="s">
        <v>320</v>
      </c>
      <c r="G210" s="33"/>
      <c r="H210" s="33"/>
      <c r="I210" s="33"/>
      <c r="J210" s="33"/>
      <c r="K210" s="33"/>
      <c r="L210" s="36"/>
      <c r="M210" s="185"/>
      <c r="N210" s="186"/>
      <c r="O210" s="61"/>
      <c r="P210" s="61"/>
      <c r="Q210" s="61"/>
      <c r="R210" s="61"/>
      <c r="S210" s="61"/>
      <c r="T210" s="62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7" t="s">
        <v>130</v>
      </c>
      <c r="AU210" s="17" t="s">
        <v>85</v>
      </c>
    </row>
    <row r="211" spans="2:51" s="13" customFormat="1" ht="11.25">
      <c r="B211" s="187"/>
      <c r="C211" s="188"/>
      <c r="D211" s="183" t="s">
        <v>132</v>
      </c>
      <c r="E211" s="189" t="s">
        <v>17</v>
      </c>
      <c r="F211" s="190" t="s">
        <v>321</v>
      </c>
      <c r="G211" s="188"/>
      <c r="H211" s="191">
        <v>35.878</v>
      </c>
      <c r="I211" s="188"/>
      <c r="J211" s="188"/>
      <c r="K211" s="188"/>
      <c r="L211" s="192"/>
      <c r="M211" s="193"/>
      <c r="N211" s="194"/>
      <c r="O211" s="194"/>
      <c r="P211" s="194"/>
      <c r="Q211" s="194"/>
      <c r="R211" s="194"/>
      <c r="S211" s="194"/>
      <c r="T211" s="195"/>
      <c r="AT211" s="196" t="s">
        <v>132</v>
      </c>
      <c r="AU211" s="196" t="s">
        <v>85</v>
      </c>
      <c r="AV211" s="13" t="s">
        <v>85</v>
      </c>
      <c r="AW211" s="13" t="s">
        <v>36</v>
      </c>
      <c r="AX211" s="13" t="s">
        <v>75</v>
      </c>
      <c r="AY211" s="196" t="s">
        <v>122</v>
      </c>
    </row>
    <row r="212" spans="2:51" s="14" customFormat="1" ht="11.25">
      <c r="B212" s="197"/>
      <c r="C212" s="198"/>
      <c r="D212" s="183" t="s">
        <v>132</v>
      </c>
      <c r="E212" s="199" t="s">
        <v>17</v>
      </c>
      <c r="F212" s="200" t="s">
        <v>134</v>
      </c>
      <c r="G212" s="198"/>
      <c r="H212" s="201">
        <v>35.878</v>
      </c>
      <c r="I212" s="198"/>
      <c r="J212" s="198"/>
      <c r="K212" s="198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132</v>
      </c>
      <c r="AU212" s="206" t="s">
        <v>85</v>
      </c>
      <c r="AV212" s="14" t="s">
        <v>128</v>
      </c>
      <c r="AW212" s="14" t="s">
        <v>4</v>
      </c>
      <c r="AX212" s="14" t="s">
        <v>83</v>
      </c>
      <c r="AY212" s="206" t="s">
        <v>122</v>
      </c>
    </row>
    <row r="213" spans="1:65" s="2" customFormat="1" ht="24.2" customHeight="1">
      <c r="A213" s="31"/>
      <c r="B213" s="32"/>
      <c r="C213" s="170" t="s">
        <v>322</v>
      </c>
      <c r="D213" s="170" t="s">
        <v>124</v>
      </c>
      <c r="E213" s="171" t="s">
        <v>323</v>
      </c>
      <c r="F213" s="172" t="s">
        <v>324</v>
      </c>
      <c r="G213" s="173" t="s">
        <v>146</v>
      </c>
      <c r="H213" s="174">
        <v>12.96</v>
      </c>
      <c r="I213" s="175">
        <v>207</v>
      </c>
      <c r="J213" s="175">
        <f>ROUND(I213*H213,2)</f>
        <v>2682.72</v>
      </c>
      <c r="K213" s="176"/>
      <c r="L213" s="36"/>
      <c r="M213" s="177" t="s">
        <v>17</v>
      </c>
      <c r="N213" s="178" t="s">
        <v>46</v>
      </c>
      <c r="O213" s="179">
        <v>0.216</v>
      </c>
      <c r="P213" s="179">
        <f>O213*H213</f>
        <v>2.79936</v>
      </c>
      <c r="Q213" s="179">
        <v>0.1295</v>
      </c>
      <c r="R213" s="179">
        <f>Q213*H213</f>
        <v>1.6783200000000003</v>
      </c>
      <c r="S213" s="179">
        <v>0</v>
      </c>
      <c r="T213" s="180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81" t="s">
        <v>128</v>
      </c>
      <c r="AT213" s="181" t="s">
        <v>124</v>
      </c>
      <c r="AU213" s="181" t="s">
        <v>85</v>
      </c>
      <c r="AY213" s="17" t="s">
        <v>122</v>
      </c>
      <c r="BE213" s="182">
        <f>IF(N213="základní",J213,0)</f>
        <v>2682.72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7" t="s">
        <v>83</v>
      </c>
      <c r="BK213" s="182">
        <f>ROUND(I213*H213,2)</f>
        <v>2682.72</v>
      </c>
      <c r="BL213" s="17" t="s">
        <v>128</v>
      </c>
      <c r="BM213" s="181" t="s">
        <v>325</v>
      </c>
    </row>
    <row r="214" spans="1:47" s="2" customFormat="1" ht="29.25">
      <c r="A214" s="31"/>
      <c r="B214" s="32"/>
      <c r="C214" s="33"/>
      <c r="D214" s="183" t="s">
        <v>130</v>
      </c>
      <c r="E214" s="33"/>
      <c r="F214" s="184" t="s">
        <v>326</v>
      </c>
      <c r="G214" s="33"/>
      <c r="H214" s="33"/>
      <c r="I214" s="33"/>
      <c r="J214" s="33"/>
      <c r="K214" s="33"/>
      <c r="L214" s="36"/>
      <c r="M214" s="185"/>
      <c r="N214" s="186"/>
      <c r="O214" s="61"/>
      <c r="P214" s="61"/>
      <c r="Q214" s="61"/>
      <c r="R214" s="61"/>
      <c r="S214" s="61"/>
      <c r="T214" s="62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7" t="s">
        <v>130</v>
      </c>
      <c r="AU214" s="17" t="s">
        <v>85</v>
      </c>
    </row>
    <row r="215" spans="2:51" s="13" customFormat="1" ht="11.25">
      <c r="B215" s="187"/>
      <c r="C215" s="188"/>
      <c r="D215" s="183" t="s">
        <v>132</v>
      </c>
      <c r="E215" s="189" t="s">
        <v>17</v>
      </c>
      <c r="F215" s="190" t="s">
        <v>327</v>
      </c>
      <c r="G215" s="188"/>
      <c r="H215" s="191">
        <v>12.96</v>
      </c>
      <c r="I215" s="188"/>
      <c r="J215" s="188"/>
      <c r="K215" s="188"/>
      <c r="L215" s="192"/>
      <c r="M215" s="193"/>
      <c r="N215" s="194"/>
      <c r="O215" s="194"/>
      <c r="P215" s="194"/>
      <c r="Q215" s="194"/>
      <c r="R215" s="194"/>
      <c r="S215" s="194"/>
      <c r="T215" s="195"/>
      <c r="AT215" s="196" t="s">
        <v>132</v>
      </c>
      <c r="AU215" s="196" t="s">
        <v>85</v>
      </c>
      <c r="AV215" s="13" t="s">
        <v>85</v>
      </c>
      <c r="AW215" s="13" t="s">
        <v>36</v>
      </c>
      <c r="AX215" s="13" t="s">
        <v>75</v>
      </c>
      <c r="AY215" s="196" t="s">
        <v>122</v>
      </c>
    </row>
    <row r="216" spans="2:51" s="14" customFormat="1" ht="11.25">
      <c r="B216" s="197"/>
      <c r="C216" s="198"/>
      <c r="D216" s="183" t="s">
        <v>132</v>
      </c>
      <c r="E216" s="199" t="s">
        <v>17</v>
      </c>
      <c r="F216" s="200" t="s">
        <v>134</v>
      </c>
      <c r="G216" s="198"/>
      <c r="H216" s="201">
        <v>12.96</v>
      </c>
      <c r="I216" s="198"/>
      <c r="J216" s="198"/>
      <c r="K216" s="198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132</v>
      </c>
      <c r="AU216" s="206" t="s">
        <v>85</v>
      </c>
      <c r="AV216" s="14" t="s">
        <v>128</v>
      </c>
      <c r="AW216" s="14" t="s">
        <v>4</v>
      </c>
      <c r="AX216" s="14" t="s">
        <v>83</v>
      </c>
      <c r="AY216" s="206" t="s">
        <v>122</v>
      </c>
    </row>
    <row r="217" spans="1:65" s="2" customFormat="1" ht="24.2" customHeight="1">
      <c r="A217" s="31"/>
      <c r="B217" s="32"/>
      <c r="C217" s="170" t="s">
        <v>328</v>
      </c>
      <c r="D217" s="170" t="s">
        <v>124</v>
      </c>
      <c r="E217" s="171" t="s">
        <v>329</v>
      </c>
      <c r="F217" s="172" t="s">
        <v>330</v>
      </c>
      <c r="G217" s="173" t="s">
        <v>146</v>
      </c>
      <c r="H217" s="174">
        <v>12.96</v>
      </c>
      <c r="I217" s="175">
        <v>278</v>
      </c>
      <c r="J217" s="175">
        <f>ROUND(I217*H217,2)</f>
        <v>3602.88</v>
      </c>
      <c r="K217" s="176"/>
      <c r="L217" s="36"/>
      <c r="M217" s="177" t="s">
        <v>17</v>
      </c>
      <c r="N217" s="178" t="s">
        <v>46</v>
      </c>
      <c r="O217" s="179">
        <v>0.309</v>
      </c>
      <c r="P217" s="179">
        <f>O217*H217</f>
        <v>4.00464</v>
      </c>
      <c r="Q217" s="179">
        <v>0.16849</v>
      </c>
      <c r="R217" s="179">
        <f>Q217*H217</f>
        <v>2.1836304</v>
      </c>
      <c r="S217" s="179">
        <v>0</v>
      </c>
      <c r="T217" s="180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81" t="s">
        <v>128</v>
      </c>
      <c r="AT217" s="181" t="s">
        <v>124</v>
      </c>
      <c r="AU217" s="181" t="s">
        <v>85</v>
      </c>
      <c r="AY217" s="17" t="s">
        <v>122</v>
      </c>
      <c r="BE217" s="182">
        <f>IF(N217="základní",J217,0)</f>
        <v>3602.88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17" t="s">
        <v>83</v>
      </c>
      <c r="BK217" s="182">
        <f>ROUND(I217*H217,2)</f>
        <v>3602.88</v>
      </c>
      <c r="BL217" s="17" t="s">
        <v>128</v>
      </c>
      <c r="BM217" s="181" t="s">
        <v>331</v>
      </c>
    </row>
    <row r="218" spans="1:47" s="2" customFormat="1" ht="29.25">
      <c r="A218" s="31"/>
      <c r="B218" s="32"/>
      <c r="C218" s="33"/>
      <c r="D218" s="183" t="s">
        <v>130</v>
      </c>
      <c r="E218" s="33"/>
      <c r="F218" s="184" t="s">
        <v>332</v>
      </c>
      <c r="G218" s="33"/>
      <c r="H218" s="33"/>
      <c r="I218" s="33"/>
      <c r="J218" s="33"/>
      <c r="K218" s="33"/>
      <c r="L218" s="36"/>
      <c r="M218" s="185"/>
      <c r="N218" s="186"/>
      <c r="O218" s="61"/>
      <c r="P218" s="61"/>
      <c r="Q218" s="61"/>
      <c r="R218" s="61"/>
      <c r="S218" s="61"/>
      <c r="T218" s="62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7" t="s">
        <v>130</v>
      </c>
      <c r="AU218" s="17" t="s">
        <v>85</v>
      </c>
    </row>
    <row r="219" spans="2:51" s="13" customFormat="1" ht="11.25">
      <c r="B219" s="187"/>
      <c r="C219" s="188"/>
      <c r="D219" s="183" t="s">
        <v>132</v>
      </c>
      <c r="E219" s="189" t="s">
        <v>17</v>
      </c>
      <c r="F219" s="190" t="s">
        <v>327</v>
      </c>
      <c r="G219" s="188"/>
      <c r="H219" s="191">
        <v>12.96</v>
      </c>
      <c r="I219" s="188"/>
      <c r="J219" s="188"/>
      <c r="K219" s="188"/>
      <c r="L219" s="192"/>
      <c r="M219" s="193"/>
      <c r="N219" s="194"/>
      <c r="O219" s="194"/>
      <c r="P219" s="194"/>
      <c r="Q219" s="194"/>
      <c r="R219" s="194"/>
      <c r="S219" s="194"/>
      <c r="T219" s="195"/>
      <c r="AT219" s="196" t="s">
        <v>132</v>
      </c>
      <c r="AU219" s="196" t="s">
        <v>85</v>
      </c>
      <c r="AV219" s="13" t="s">
        <v>85</v>
      </c>
      <c r="AW219" s="13" t="s">
        <v>36</v>
      </c>
      <c r="AX219" s="13" t="s">
        <v>75</v>
      </c>
      <c r="AY219" s="196" t="s">
        <v>122</v>
      </c>
    </row>
    <row r="220" spans="2:51" s="14" customFormat="1" ht="11.25">
      <c r="B220" s="197"/>
      <c r="C220" s="198"/>
      <c r="D220" s="183" t="s">
        <v>132</v>
      </c>
      <c r="E220" s="199" t="s">
        <v>17</v>
      </c>
      <c r="F220" s="200" t="s">
        <v>134</v>
      </c>
      <c r="G220" s="198"/>
      <c r="H220" s="201">
        <v>12.96</v>
      </c>
      <c r="I220" s="198"/>
      <c r="J220" s="198"/>
      <c r="K220" s="198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132</v>
      </c>
      <c r="AU220" s="206" t="s">
        <v>85</v>
      </c>
      <c r="AV220" s="14" t="s">
        <v>128</v>
      </c>
      <c r="AW220" s="14" t="s">
        <v>4</v>
      </c>
      <c r="AX220" s="14" t="s">
        <v>83</v>
      </c>
      <c r="AY220" s="206" t="s">
        <v>122</v>
      </c>
    </row>
    <row r="221" spans="2:63" s="12" customFormat="1" ht="22.9" customHeight="1">
      <c r="B221" s="155"/>
      <c r="C221" s="156"/>
      <c r="D221" s="157" t="s">
        <v>74</v>
      </c>
      <c r="E221" s="168" t="s">
        <v>167</v>
      </c>
      <c r="F221" s="168" t="s">
        <v>333</v>
      </c>
      <c r="G221" s="156"/>
      <c r="H221" s="156"/>
      <c r="I221" s="156"/>
      <c r="J221" s="169">
        <f>BK221</f>
        <v>339742.5999999999</v>
      </c>
      <c r="K221" s="156"/>
      <c r="L221" s="160"/>
      <c r="M221" s="161"/>
      <c r="N221" s="162"/>
      <c r="O221" s="162"/>
      <c r="P221" s="163">
        <f>SUM(P222:P438)</f>
        <v>178.352024</v>
      </c>
      <c r="Q221" s="162"/>
      <c r="R221" s="163">
        <f>SUM(R222:R438)</f>
        <v>5.20011752</v>
      </c>
      <c r="S221" s="162"/>
      <c r="T221" s="164">
        <f>SUM(T222:T438)</f>
        <v>0.13061</v>
      </c>
      <c r="AR221" s="165" t="s">
        <v>83</v>
      </c>
      <c r="AT221" s="166" t="s">
        <v>74</v>
      </c>
      <c r="AU221" s="166" t="s">
        <v>83</v>
      </c>
      <c r="AY221" s="165" t="s">
        <v>122</v>
      </c>
      <c r="BK221" s="167">
        <f>SUM(BK222:BK438)</f>
        <v>339742.5999999999</v>
      </c>
    </row>
    <row r="222" spans="1:65" s="2" customFormat="1" ht="14.45" customHeight="1">
      <c r="A222" s="31"/>
      <c r="B222" s="32"/>
      <c r="C222" s="170" t="s">
        <v>334</v>
      </c>
      <c r="D222" s="170" t="s">
        <v>124</v>
      </c>
      <c r="E222" s="171" t="s">
        <v>335</v>
      </c>
      <c r="F222" s="172" t="s">
        <v>336</v>
      </c>
      <c r="G222" s="173" t="s">
        <v>146</v>
      </c>
      <c r="H222" s="174">
        <v>37.4</v>
      </c>
      <c r="I222" s="175">
        <v>32.4</v>
      </c>
      <c r="J222" s="175">
        <f>ROUND(I222*H222,2)</f>
        <v>1211.76</v>
      </c>
      <c r="K222" s="176"/>
      <c r="L222" s="36"/>
      <c r="M222" s="177" t="s">
        <v>17</v>
      </c>
      <c r="N222" s="178" t="s">
        <v>46</v>
      </c>
      <c r="O222" s="179">
        <v>0.028</v>
      </c>
      <c r="P222" s="179">
        <f>O222*H222</f>
        <v>1.0472</v>
      </c>
      <c r="Q222" s="179">
        <v>0</v>
      </c>
      <c r="R222" s="179">
        <f>Q222*H222</f>
        <v>0</v>
      </c>
      <c r="S222" s="179">
        <v>0.0007</v>
      </c>
      <c r="T222" s="180">
        <f>S222*H222</f>
        <v>0.02618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81" t="s">
        <v>128</v>
      </c>
      <c r="AT222" s="181" t="s">
        <v>124</v>
      </c>
      <c r="AU222" s="181" t="s">
        <v>85</v>
      </c>
      <c r="AY222" s="17" t="s">
        <v>122</v>
      </c>
      <c r="BE222" s="182">
        <f>IF(N222="základní",J222,0)</f>
        <v>1211.76</v>
      </c>
      <c r="BF222" s="182">
        <f>IF(N222="snížená",J222,0)</f>
        <v>0</v>
      </c>
      <c r="BG222" s="182">
        <f>IF(N222="zákl. přenesená",J222,0)</f>
        <v>0</v>
      </c>
      <c r="BH222" s="182">
        <f>IF(N222="sníž. přenesená",J222,0)</f>
        <v>0</v>
      </c>
      <c r="BI222" s="182">
        <f>IF(N222="nulová",J222,0)</f>
        <v>0</v>
      </c>
      <c r="BJ222" s="17" t="s">
        <v>83</v>
      </c>
      <c r="BK222" s="182">
        <f>ROUND(I222*H222,2)</f>
        <v>1211.76</v>
      </c>
      <c r="BL222" s="17" t="s">
        <v>128</v>
      </c>
      <c r="BM222" s="181" t="s">
        <v>337</v>
      </c>
    </row>
    <row r="223" spans="1:47" s="2" customFormat="1" ht="19.5">
      <c r="A223" s="31"/>
      <c r="B223" s="32"/>
      <c r="C223" s="33"/>
      <c r="D223" s="183" t="s">
        <v>130</v>
      </c>
      <c r="E223" s="33"/>
      <c r="F223" s="184" t="s">
        <v>338</v>
      </c>
      <c r="G223" s="33"/>
      <c r="H223" s="33"/>
      <c r="I223" s="33"/>
      <c r="J223" s="33"/>
      <c r="K223" s="33"/>
      <c r="L223" s="36"/>
      <c r="M223" s="185"/>
      <c r="N223" s="186"/>
      <c r="O223" s="61"/>
      <c r="P223" s="61"/>
      <c r="Q223" s="61"/>
      <c r="R223" s="61"/>
      <c r="S223" s="61"/>
      <c r="T223" s="62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7" t="s">
        <v>130</v>
      </c>
      <c r="AU223" s="17" t="s">
        <v>85</v>
      </c>
    </row>
    <row r="224" spans="2:51" s="13" customFormat="1" ht="11.25">
      <c r="B224" s="187"/>
      <c r="C224" s="188"/>
      <c r="D224" s="183" t="s">
        <v>132</v>
      </c>
      <c r="E224" s="189" t="s">
        <v>17</v>
      </c>
      <c r="F224" s="190" t="s">
        <v>339</v>
      </c>
      <c r="G224" s="188"/>
      <c r="H224" s="191">
        <v>37.4</v>
      </c>
      <c r="I224" s="188"/>
      <c r="J224" s="188"/>
      <c r="K224" s="188"/>
      <c r="L224" s="192"/>
      <c r="M224" s="193"/>
      <c r="N224" s="194"/>
      <c r="O224" s="194"/>
      <c r="P224" s="194"/>
      <c r="Q224" s="194"/>
      <c r="R224" s="194"/>
      <c r="S224" s="194"/>
      <c r="T224" s="195"/>
      <c r="AT224" s="196" t="s">
        <v>132</v>
      </c>
      <c r="AU224" s="196" t="s">
        <v>85</v>
      </c>
      <c r="AV224" s="13" t="s">
        <v>85</v>
      </c>
      <c r="AW224" s="13" t="s">
        <v>36</v>
      </c>
      <c r="AX224" s="13" t="s">
        <v>75</v>
      </c>
      <c r="AY224" s="196" t="s">
        <v>122</v>
      </c>
    </row>
    <row r="225" spans="2:51" s="14" customFormat="1" ht="11.25">
      <c r="B225" s="197"/>
      <c r="C225" s="198"/>
      <c r="D225" s="183" t="s">
        <v>132</v>
      </c>
      <c r="E225" s="199" t="s">
        <v>17</v>
      </c>
      <c r="F225" s="200" t="s">
        <v>134</v>
      </c>
      <c r="G225" s="198"/>
      <c r="H225" s="201">
        <v>37.4</v>
      </c>
      <c r="I225" s="198"/>
      <c r="J225" s="198"/>
      <c r="K225" s="198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132</v>
      </c>
      <c r="AU225" s="206" t="s">
        <v>85</v>
      </c>
      <c r="AV225" s="14" t="s">
        <v>128</v>
      </c>
      <c r="AW225" s="14" t="s">
        <v>4</v>
      </c>
      <c r="AX225" s="14" t="s">
        <v>83</v>
      </c>
      <c r="AY225" s="206" t="s">
        <v>122</v>
      </c>
    </row>
    <row r="226" spans="1:65" s="2" customFormat="1" ht="14.45" customHeight="1">
      <c r="A226" s="31"/>
      <c r="B226" s="32"/>
      <c r="C226" s="170" t="s">
        <v>340</v>
      </c>
      <c r="D226" s="170" t="s">
        <v>124</v>
      </c>
      <c r="E226" s="171" t="s">
        <v>341</v>
      </c>
      <c r="F226" s="172" t="s">
        <v>342</v>
      </c>
      <c r="G226" s="173" t="s">
        <v>146</v>
      </c>
      <c r="H226" s="174">
        <v>9.5</v>
      </c>
      <c r="I226" s="175">
        <v>48.1</v>
      </c>
      <c r="J226" s="175">
        <f>ROUND(I226*H226,2)</f>
        <v>456.95</v>
      </c>
      <c r="K226" s="176"/>
      <c r="L226" s="36"/>
      <c r="M226" s="177" t="s">
        <v>17</v>
      </c>
      <c r="N226" s="178" t="s">
        <v>46</v>
      </c>
      <c r="O226" s="179">
        <v>0.041</v>
      </c>
      <c r="P226" s="179">
        <f>O226*H226</f>
        <v>0.3895</v>
      </c>
      <c r="Q226" s="179">
        <v>0</v>
      </c>
      <c r="R226" s="179">
        <f>Q226*H226</f>
        <v>0</v>
      </c>
      <c r="S226" s="179">
        <v>0.0025</v>
      </c>
      <c r="T226" s="180">
        <f>S226*H226</f>
        <v>0.02375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81" t="s">
        <v>128</v>
      </c>
      <c r="AT226" s="181" t="s">
        <v>124</v>
      </c>
      <c r="AU226" s="181" t="s">
        <v>85</v>
      </c>
      <c r="AY226" s="17" t="s">
        <v>122</v>
      </c>
      <c r="BE226" s="182">
        <f>IF(N226="základní",J226,0)</f>
        <v>456.95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7" t="s">
        <v>83</v>
      </c>
      <c r="BK226" s="182">
        <f>ROUND(I226*H226,2)</f>
        <v>456.95</v>
      </c>
      <c r="BL226" s="17" t="s">
        <v>128</v>
      </c>
      <c r="BM226" s="181" t="s">
        <v>343</v>
      </c>
    </row>
    <row r="227" spans="1:47" s="2" customFormat="1" ht="19.5">
      <c r="A227" s="31"/>
      <c r="B227" s="32"/>
      <c r="C227" s="33"/>
      <c r="D227" s="183" t="s">
        <v>130</v>
      </c>
      <c r="E227" s="33"/>
      <c r="F227" s="184" t="s">
        <v>344</v>
      </c>
      <c r="G227" s="33"/>
      <c r="H227" s="33"/>
      <c r="I227" s="33"/>
      <c r="J227" s="33"/>
      <c r="K227" s="33"/>
      <c r="L227" s="36"/>
      <c r="M227" s="185"/>
      <c r="N227" s="186"/>
      <c r="O227" s="61"/>
      <c r="P227" s="61"/>
      <c r="Q227" s="61"/>
      <c r="R227" s="61"/>
      <c r="S227" s="61"/>
      <c r="T227" s="62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7" t="s">
        <v>130</v>
      </c>
      <c r="AU227" s="17" t="s">
        <v>85</v>
      </c>
    </row>
    <row r="228" spans="2:51" s="13" customFormat="1" ht="11.25">
      <c r="B228" s="187"/>
      <c r="C228" s="188"/>
      <c r="D228" s="183" t="s">
        <v>132</v>
      </c>
      <c r="E228" s="189" t="s">
        <v>17</v>
      </c>
      <c r="F228" s="190" t="s">
        <v>345</v>
      </c>
      <c r="G228" s="188"/>
      <c r="H228" s="191">
        <v>9.5</v>
      </c>
      <c r="I228" s="188"/>
      <c r="J228" s="188"/>
      <c r="K228" s="188"/>
      <c r="L228" s="192"/>
      <c r="M228" s="193"/>
      <c r="N228" s="194"/>
      <c r="O228" s="194"/>
      <c r="P228" s="194"/>
      <c r="Q228" s="194"/>
      <c r="R228" s="194"/>
      <c r="S228" s="194"/>
      <c r="T228" s="195"/>
      <c r="AT228" s="196" t="s">
        <v>132</v>
      </c>
      <c r="AU228" s="196" t="s">
        <v>85</v>
      </c>
      <c r="AV228" s="13" t="s">
        <v>85</v>
      </c>
      <c r="AW228" s="13" t="s">
        <v>36</v>
      </c>
      <c r="AX228" s="13" t="s">
        <v>75</v>
      </c>
      <c r="AY228" s="196" t="s">
        <v>122</v>
      </c>
    </row>
    <row r="229" spans="2:51" s="14" customFormat="1" ht="11.25">
      <c r="B229" s="197"/>
      <c r="C229" s="198"/>
      <c r="D229" s="183" t="s">
        <v>132</v>
      </c>
      <c r="E229" s="199" t="s">
        <v>17</v>
      </c>
      <c r="F229" s="200" t="s">
        <v>134</v>
      </c>
      <c r="G229" s="198"/>
      <c r="H229" s="201">
        <v>9.5</v>
      </c>
      <c r="I229" s="198"/>
      <c r="J229" s="198"/>
      <c r="K229" s="198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132</v>
      </c>
      <c r="AU229" s="206" t="s">
        <v>85</v>
      </c>
      <c r="AV229" s="14" t="s">
        <v>128</v>
      </c>
      <c r="AW229" s="14" t="s">
        <v>4</v>
      </c>
      <c r="AX229" s="14" t="s">
        <v>83</v>
      </c>
      <c r="AY229" s="206" t="s">
        <v>122</v>
      </c>
    </row>
    <row r="230" spans="1:65" s="2" customFormat="1" ht="14.45" customHeight="1">
      <c r="A230" s="31"/>
      <c r="B230" s="32"/>
      <c r="C230" s="170" t="s">
        <v>346</v>
      </c>
      <c r="D230" s="170" t="s">
        <v>124</v>
      </c>
      <c r="E230" s="171" t="s">
        <v>347</v>
      </c>
      <c r="F230" s="172" t="s">
        <v>348</v>
      </c>
      <c r="G230" s="173" t="s">
        <v>212</v>
      </c>
      <c r="H230" s="174">
        <v>6</v>
      </c>
      <c r="I230" s="175">
        <v>399</v>
      </c>
      <c r="J230" s="175">
        <f>ROUND(I230*H230,2)</f>
        <v>2394</v>
      </c>
      <c r="K230" s="176"/>
      <c r="L230" s="36"/>
      <c r="M230" s="177" t="s">
        <v>17</v>
      </c>
      <c r="N230" s="178" t="s">
        <v>46</v>
      </c>
      <c r="O230" s="179">
        <v>1.359</v>
      </c>
      <c r="P230" s="179">
        <f>O230*H230</f>
        <v>8.154</v>
      </c>
      <c r="Q230" s="179">
        <v>0</v>
      </c>
      <c r="R230" s="179">
        <f>Q230*H230</f>
        <v>0</v>
      </c>
      <c r="S230" s="179">
        <v>0.00768</v>
      </c>
      <c r="T230" s="180">
        <f>S230*H230</f>
        <v>0.04608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81" t="s">
        <v>128</v>
      </c>
      <c r="AT230" s="181" t="s">
        <v>124</v>
      </c>
      <c r="AU230" s="181" t="s">
        <v>85</v>
      </c>
      <c r="AY230" s="17" t="s">
        <v>122</v>
      </c>
      <c r="BE230" s="182">
        <f>IF(N230="základní",J230,0)</f>
        <v>2394</v>
      </c>
      <c r="BF230" s="182">
        <f>IF(N230="snížená",J230,0)</f>
        <v>0</v>
      </c>
      <c r="BG230" s="182">
        <f>IF(N230="zákl. přenesená",J230,0)</f>
        <v>0</v>
      </c>
      <c r="BH230" s="182">
        <f>IF(N230="sníž. přenesená",J230,0)</f>
        <v>0</v>
      </c>
      <c r="BI230" s="182">
        <f>IF(N230="nulová",J230,0)</f>
        <v>0</v>
      </c>
      <c r="BJ230" s="17" t="s">
        <v>83</v>
      </c>
      <c r="BK230" s="182">
        <f>ROUND(I230*H230,2)</f>
        <v>2394</v>
      </c>
      <c r="BL230" s="17" t="s">
        <v>128</v>
      </c>
      <c r="BM230" s="181" t="s">
        <v>349</v>
      </c>
    </row>
    <row r="231" spans="1:47" s="2" customFormat="1" ht="19.5">
      <c r="A231" s="31"/>
      <c r="B231" s="32"/>
      <c r="C231" s="33"/>
      <c r="D231" s="183" t="s">
        <v>130</v>
      </c>
      <c r="E231" s="33"/>
      <c r="F231" s="184" t="s">
        <v>350</v>
      </c>
      <c r="G231" s="33"/>
      <c r="H231" s="33"/>
      <c r="I231" s="33"/>
      <c r="J231" s="33"/>
      <c r="K231" s="33"/>
      <c r="L231" s="36"/>
      <c r="M231" s="185"/>
      <c r="N231" s="186"/>
      <c r="O231" s="61"/>
      <c r="P231" s="61"/>
      <c r="Q231" s="61"/>
      <c r="R231" s="61"/>
      <c r="S231" s="61"/>
      <c r="T231" s="62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7" t="s">
        <v>130</v>
      </c>
      <c r="AU231" s="17" t="s">
        <v>85</v>
      </c>
    </row>
    <row r="232" spans="2:51" s="13" customFormat="1" ht="11.25">
      <c r="B232" s="187"/>
      <c r="C232" s="188"/>
      <c r="D232" s="183" t="s">
        <v>132</v>
      </c>
      <c r="E232" s="189" t="s">
        <v>17</v>
      </c>
      <c r="F232" s="190" t="s">
        <v>156</v>
      </c>
      <c r="G232" s="188"/>
      <c r="H232" s="191">
        <v>6</v>
      </c>
      <c r="I232" s="188"/>
      <c r="J232" s="188"/>
      <c r="K232" s="188"/>
      <c r="L232" s="192"/>
      <c r="M232" s="193"/>
      <c r="N232" s="194"/>
      <c r="O232" s="194"/>
      <c r="P232" s="194"/>
      <c r="Q232" s="194"/>
      <c r="R232" s="194"/>
      <c r="S232" s="194"/>
      <c r="T232" s="195"/>
      <c r="AT232" s="196" t="s">
        <v>132</v>
      </c>
      <c r="AU232" s="196" t="s">
        <v>85</v>
      </c>
      <c r="AV232" s="13" t="s">
        <v>85</v>
      </c>
      <c r="AW232" s="13" t="s">
        <v>36</v>
      </c>
      <c r="AX232" s="13" t="s">
        <v>75</v>
      </c>
      <c r="AY232" s="196" t="s">
        <v>122</v>
      </c>
    </row>
    <row r="233" spans="2:51" s="14" customFormat="1" ht="11.25">
      <c r="B233" s="197"/>
      <c r="C233" s="198"/>
      <c r="D233" s="183" t="s">
        <v>132</v>
      </c>
      <c r="E233" s="199" t="s">
        <v>17</v>
      </c>
      <c r="F233" s="200" t="s">
        <v>134</v>
      </c>
      <c r="G233" s="198"/>
      <c r="H233" s="201">
        <v>6</v>
      </c>
      <c r="I233" s="198"/>
      <c r="J233" s="198"/>
      <c r="K233" s="198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132</v>
      </c>
      <c r="AU233" s="206" t="s">
        <v>85</v>
      </c>
      <c r="AV233" s="14" t="s">
        <v>128</v>
      </c>
      <c r="AW233" s="14" t="s">
        <v>4</v>
      </c>
      <c r="AX233" s="14" t="s">
        <v>83</v>
      </c>
      <c r="AY233" s="206" t="s">
        <v>122</v>
      </c>
    </row>
    <row r="234" spans="1:65" s="2" customFormat="1" ht="14.45" customHeight="1">
      <c r="A234" s="31"/>
      <c r="B234" s="32"/>
      <c r="C234" s="170" t="s">
        <v>351</v>
      </c>
      <c r="D234" s="170" t="s">
        <v>124</v>
      </c>
      <c r="E234" s="171" t="s">
        <v>352</v>
      </c>
      <c r="F234" s="172" t="s">
        <v>353</v>
      </c>
      <c r="G234" s="173" t="s">
        <v>212</v>
      </c>
      <c r="H234" s="174">
        <v>2</v>
      </c>
      <c r="I234" s="175">
        <v>525</v>
      </c>
      <c r="J234" s="175">
        <f>ROUND(I234*H234,2)</f>
        <v>1050</v>
      </c>
      <c r="K234" s="176"/>
      <c r="L234" s="36"/>
      <c r="M234" s="177" t="s">
        <v>17</v>
      </c>
      <c r="N234" s="178" t="s">
        <v>46</v>
      </c>
      <c r="O234" s="179">
        <v>1.787</v>
      </c>
      <c r="P234" s="179">
        <f>O234*H234</f>
        <v>3.574</v>
      </c>
      <c r="Q234" s="179">
        <v>0</v>
      </c>
      <c r="R234" s="179">
        <f>Q234*H234</f>
        <v>0</v>
      </c>
      <c r="S234" s="179">
        <v>0.0173</v>
      </c>
      <c r="T234" s="180">
        <f>S234*H234</f>
        <v>0.0346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81" t="s">
        <v>128</v>
      </c>
      <c r="AT234" s="181" t="s">
        <v>124</v>
      </c>
      <c r="AU234" s="181" t="s">
        <v>85</v>
      </c>
      <c r="AY234" s="17" t="s">
        <v>122</v>
      </c>
      <c r="BE234" s="182">
        <f>IF(N234="základní",J234,0)</f>
        <v>1050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17" t="s">
        <v>83</v>
      </c>
      <c r="BK234" s="182">
        <f>ROUND(I234*H234,2)</f>
        <v>1050</v>
      </c>
      <c r="BL234" s="17" t="s">
        <v>128</v>
      </c>
      <c r="BM234" s="181" t="s">
        <v>354</v>
      </c>
    </row>
    <row r="235" spans="1:47" s="2" customFormat="1" ht="19.5">
      <c r="A235" s="31"/>
      <c r="B235" s="32"/>
      <c r="C235" s="33"/>
      <c r="D235" s="183" t="s">
        <v>130</v>
      </c>
      <c r="E235" s="33"/>
      <c r="F235" s="184" t="s">
        <v>355</v>
      </c>
      <c r="G235" s="33"/>
      <c r="H235" s="33"/>
      <c r="I235" s="33"/>
      <c r="J235" s="33"/>
      <c r="K235" s="33"/>
      <c r="L235" s="36"/>
      <c r="M235" s="185"/>
      <c r="N235" s="186"/>
      <c r="O235" s="61"/>
      <c r="P235" s="61"/>
      <c r="Q235" s="61"/>
      <c r="R235" s="61"/>
      <c r="S235" s="61"/>
      <c r="T235" s="62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7" t="s">
        <v>130</v>
      </c>
      <c r="AU235" s="17" t="s">
        <v>85</v>
      </c>
    </row>
    <row r="236" spans="2:51" s="13" customFormat="1" ht="11.25">
      <c r="B236" s="187"/>
      <c r="C236" s="188"/>
      <c r="D236" s="183" t="s">
        <v>132</v>
      </c>
      <c r="E236" s="189" t="s">
        <v>17</v>
      </c>
      <c r="F236" s="190" t="s">
        <v>85</v>
      </c>
      <c r="G236" s="188"/>
      <c r="H236" s="191">
        <v>2</v>
      </c>
      <c r="I236" s="188"/>
      <c r="J236" s="188"/>
      <c r="K236" s="188"/>
      <c r="L236" s="192"/>
      <c r="M236" s="193"/>
      <c r="N236" s="194"/>
      <c r="O236" s="194"/>
      <c r="P236" s="194"/>
      <c r="Q236" s="194"/>
      <c r="R236" s="194"/>
      <c r="S236" s="194"/>
      <c r="T236" s="195"/>
      <c r="AT236" s="196" t="s">
        <v>132</v>
      </c>
      <c r="AU236" s="196" t="s">
        <v>85</v>
      </c>
      <c r="AV236" s="13" t="s">
        <v>85</v>
      </c>
      <c r="AW236" s="13" t="s">
        <v>36</v>
      </c>
      <c r="AX236" s="13" t="s">
        <v>75</v>
      </c>
      <c r="AY236" s="196" t="s">
        <v>122</v>
      </c>
    </row>
    <row r="237" spans="2:51" s="14" customFormat="1" ht="11.25">
      <c r="B237" s="197"/>
      <c r="C237" s="198"/>
      <c r="D237" s="183" t="s">
        <v>132</v>
      </c>
      <c r="E237" s="199" t="s">
        <v>17</v>
      </c>
      <c r="F237" s="200" t="s">
        <v>134</v>
      </c>
      <c r="G237" s="198"/>
      <c r="H237" s="201">
        <v>2</v>
      </c>
      <c r="I237" s="198"/>
      <c r="J237" s="198"/>
      <c r="K237" s="198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132</v>
      </c>
      <c r="AU237" s="206" t="s">
        <v>85</v>
      </c>
      <c r="AV237" s="14" t="s">
        <v>128</v>
      </c>
      <c r="AW237" s="14" t="s">
        <v>4</v>
      </c>
      <c r="AX237" s="14" t="s">
        <v>83</v>
      </c>
      <c r="AY237" s="206" t="s">
        <v>122</v>
      </c>
    </row>
    <row r="238" spans="1:65" s="2" customFormat="1" ht="24.2" customHeight="1">
      <c r="A238" s="31"/>
      <c r="B238" s="32"/>
      <c r="C238" s="170" t="s">
        <v>356</v>
      </c>
      <c r="D238" s="170" t="s">
        <v>124</v>
      </c>
      <c r="E238" s="171" t="s">
        <v>357</v>
      </c>
      <c r="F238" s="172" t="s">
        <v>358</v>
      </c>
      <c r="G238" s="173" t="s">
        <v>146</v>
      </c>
      <c r="H238" s="174">
        <v>85.8</v>
      </c>
      <c r="I238" s="175">
        <v>132</v>
      </c>
      <c r="J238" s="175">
        <f>ROUND(I238*H238,2)</f>
        <v>11325.6</v>
      </c>
      <c r="K238" s="176"/>
      <c r="L238" s="36"/>
      <c r="M238" s="177" t="s">
        <v>17</v>
      </c>
      <c r="N238" s="178" t="s">
        <v>46</v>
      </c>
      <c r="O238" s="179">
        <v>0.448</v>
      </c>
      <c r="P238" s="179">
        <f>O238*H238</f>
        <v>38.4384</v>
      </c>
      <c r="Q238" s="179">
        <v>0</v>
      </c>
      <c r="R238" s="179">
        <f>Q238*H238</f>
        <v>0</v>
      </c>
      <c r="S238" s="179">
        <v>0</v>
      </c>
      <c r="T238" s="180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81" t="s">
        <v>128</v>
      </c>
      <c r="AT238" s="181" t="s">
        <v>124</v>
      </c>
      <c r="AU238" s="181" t="s">
        <v>85</v>
      </c>
      <c r="AY238" s="17" t="s">
        <v>122</v>
      </c>
      <c r="BE238" s="182">
        <f>IF(N238="základní",J238,0)</f>
        <v>11325.6</v>
      </c>
      <c r="BF238" s="182">
        <f>IF(N238="snížená",J238,0)</f>
        <v>0</v>
      </c>
      <c r="BG238" s="182">
        <f>IF(N238="zákl. přenesená",J238,0)</f>
        <v>0</v>
      </c>
      <c r="BH238" s="182">
        <f>IF(N238="sníž. přenesená",J238,0)</f>
        <v>0</v>
      </c>
      <c r="BI238" s="182">
        <f>IF(N238="nulová",J238,0)</f>
        <v>0</v>
      </c>
      <c r="BJ238" s="17" t="s">
        <v>83</v>
      </c>
      <c r="BK238" s="182">
        <f>ROUND(I238*H238,2)</f>
        <v>11325.6</v>
      </c>
      <c r="BL238" s="17" t="s">
        <v>128</v>
      </c>
      <c r="BM238" s="181" t="s">
        <v>359</v>
      </c>
    </row>
    <row r="239" spans="1:47" s="2" customFormat="1" ht="19.5">
      <c r="A239" s="31"/>
      <c r="B239" s="32"/>
      <c r="C239" s="33"/>
      <c r="D239" s="183" t="s">
        <v>130</v>
      </c>
      <c r="E239" s="33"/>
      <c r="F239" s="184" t="s">
        <v>360</v>
      </c>
      <c r="G239" s="33"/>
      <c r="H239" s="33"/>
      <c r="I239" s="33"/>
      <c r="J239" s="33"/>
      <c r="K239" s="33"/>
      <c r="L239" s="36"/>
      <c r="M239" s="185"/>
      <c r="N239" s="186"/>
      <c r="O239" s="61"/>
      <c r="P239" s="61"/>
      <c r="Q239" s="61"/>
      <c r="R239" s="61"/>
      <c r="S239" s="61"/>
      <c r="T239" s="62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7" t="s">
        <v>130</v>
      </c>
      <c r="AU239" s="17" t="s">
        <v>85</v>
      </c>
    </row>
    <row r="240" spans="1:65" s="2" customFormat="1" ht="14.45" customHeight="1">
      <c r="A240" s="31"/>
      <c r="B240" s="32"/>
      <c r="C240" s="207" t="s">
        <v>361</v>
      </c>
      <c r="D240" s="207" t="s">
        <v>173</v>
      </c>
      <c r="E240" s="208" t="s">
        <v>362</v>
      </c>
      <c r="F240" s="209" t="s">
        <v>363</v>
      </c>
      <c r="G240" s="210" t="s">
        <v>146</v>
      </c>
      <c r="H240" s="211">
        <v>85.8</v>
      </c>
      <c r="I240" s="212">
        <v>1141.4</v>
      </c>
      <c r="J240" s="212">
        <f>ROUND(I240*H240,2)</f>
        <v>97932.12</v>
      </c>
      <c r="K240" s="213"/>
      <c r="L240" s="214"/>
      <c r="M240" s="215" t="s">
        <v>17</v>
      </c>
      <c r="N240" s="216" t="s">
        <v>46</v>
      </c>
      <c r="O240" s="179">
        <v>0</v>
      </c>
      <c r="P240" s="179">
        <f>O240*H240</f>
        <v>0</v>
      </c>
      <c r="Q240" s="179">
        <v>0.0177</v>
      </c>
      <c r="R240" s="179">
        <f>Q240*H240</f>
        <v>1.51866</v>
      </c>
      <c r="S240" s="179">
        <v>0</v>
      </c>
      <c r="T240" s="180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81" t="s">
        <v>167</v>
      </c>
      <c r="AT240" s="181" t="s">
        <v>173</v>
      </c>
      <c r="AU240" s="181" t="s">
        <v>85</v>
      </c>
      <c r="AY240" s="17" t="s">
        <v>122</v>
      </c>
      <c r="BE240" s="182">
        <f>IF(N240="základní",J240,0)</f>
        <v>97932.12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7" t="s">
        <v>83</v>
      </c>
      <c r="BK240" s="182">
        <f>ROUND(I240*H240,2)</f>
        <v>97932.12</v>
      </c>
      <c r="BL240" s="17" t="s">
        <v>128</v>
      </c>
      <c r="BM240" s="181" t="s">
        <v>364</v>
      </c>
    </row>
    <row r="241" spans="1:47" s="2" customFormat="1" ht="11.25">
      <c r="A241" s="31"/>
      <c r="B241" s="32"/>
      <c r="C241" s="33"/>
      <c r="D241" s="183" t="s">
        <v>130</v>
      </c>
      <c r="E241" s="33"/>
      <c r="F241" s="184" t="s">
        <v>363</v>
      </c>
      <c r="G241" s="33"/>
      <c r="H241" s="33"/>
      <c r="I241" s="33"/>
      <c r="J241" s="33"/>
      <c r="K241" s="33"/>
      <c r="L241" s="36"/>
      <c r="M241" s="185"/>
      <c r="N241" s="186"/>
      <c r="O241" s="61"/>
      <c r="P241" s="61"/>
      <c r="Q241" s="61"/>
      <c r="R241" s="61"/>
      <c r="S241" s="61"/>
      <c r="T241" s="62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7" t="s">
        <v>130</v>
      </c>
      <c r="AU241" s="17" t="s">
        <v>85</v>
      </c>
    </row>
    <row r="242" spans="2:51" s="13" customFormat="1" ht="11.25">
      <c r="B242" s="187"/>
      <c r="C242" s="188"/>
      <c r="D242" s="183" t="s">
        <v>132</v>
      </c>
      <c r="E242" s="189" t="s">
        <v>17</v>
      </c>
      <c r="F242" s="190" t="s">
        <v>365</v>
      </c>
      <c r="G242" s="188"/>
      <c r="H242" s="191">
        <v>85.8</v>
      </c>
      <c r="I242" s="188"/>
      <c r="J242" s="188"/>
      <c r="K242" s="188"/>
      <c r="L242" s="192"/>
      <c r="M242" s="193"/>
      <c r="N242" s="194"/>
      <c r="O242" s="194"/>
      <c r="P242" s="194"/>
      <c r="Q242" s="194"/>
      <c r="R242" s="194"/>
      <c r="S242" s="194"/>
      <c r="T242" s="195"/>
      <c r="AT242" s="196" t="s">
        <v>132</v>
      </c>
      <c r="AU242" s="196" t="s">
        <v>85</v>
      </c>
      <c r="AV242" s="13" t="s">
        <v>85</v>
      </c>
      <c r="AW242" s="13" t="s">
        <v>36</v>
      </c>
      <c r="AX242" s="13" t="s">
        <v>75</v>
      </c>
      <c r="AY242" s="196" t="s">
        <v>122</v>
      </c>
    </row>
    <row r="243" spans="2:51" s="14" customFormat="1" ht="11.25">
      <c r="B243" s="197"/>
      <c r="C243" s="198"/>
      <c r="D243" s="183" t="s">
        <v>132</v>
      </c>
      <c r="E243" s="199" t="s">
        <v>17</v>
      </c>
      <c r="F243" s="200" t="s">
        <v>134</v>
      </c>
      <c r="G243" s="198"/>
      <c r="H243" s="201">
        <v>85.8</v>
      </c>
      <c r="I243" s="198"/>
      <c r="J243" s="198"/>
      <c r="K243" s="198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132</v>
      </c>
      <c r="AU243" s="206" t="s">
        <v>85</v>
      </c>
      <c r="AV243" s="14" t="s">
        <v>128</v>
      </c>
      <c r="AW243" s="14" t="s">
        <v>4</v>
      </c>
      <c r="AX243" s="14" t="s">
        <v>83</v>
      </c>
      <c r="AY243" s="206" t="s">
        <v>122</v>
      </c>
    </row>
    <row r="244" spans="1:65" s="2" customFormat="1" ht="24.2" customHeight="1">
      <c r="A244" s="31"/>
      <c r="B244" s="32"/>
      <c r="C244" s="170" t="s">
        <v>366</v>
      </c>
      <c r="D244" s="170" t="s">
        <v>124</v>
      </c>
      <c r="E244" s="171" t="s">
        <v>367</v>
      </c>
      <c r="F244" s="172" t="s">
        <v>368</v>
      </c>
      <c r="G244" s="173" t="s">
        <v>212</v>
      </c>
      <c r="H244" s="174">
        <v>10</v>
      </c>
      <c r="I244" s="175">
        <v>689</v>
      </c>
      <c r="J244" s="175">
        <f>ROUND(I244*H244,2)</f>
        <v>6890</v>
      </c>
      <c r="K244" s="176"/>
      <c r="L244" s="36"/>
      <c r="M244" s="177" t="s">
        <v>17</v>
      </c>
      <c r="N244" s="178" t="s">
        <v>46</v>
      </c>
      <c r="O244" s="179">
        <v>0.759</v>
      </c>
      <c r="P244" s="179">
        <f>O244*H244</f>
        <v>7.59</v>
      </c>
      <c r="Q244" s="179">
        <v>0.00167</v>
      </c>
      <c r="R244" s="179">
        <f>Q244*H244</f>
        <v>0.0167</v>
      </c>
      <c r="S244" s="179">
        <v>0</v>
      </c>
      <c r="T244" s="180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81" t="s">
        <v>128</v>
      </c>
      <c r="AT244" s="181" t="s">
        <v>124</v>
      </c>
      <c r="AU244" s="181" t="s">
        <v>85</v>
      </c>
      <c r="AY244" s="17" t="s">
        <v>122</v>
      </c>
      <c r="BE244" s="182">
        <f>IF(N244="základní",J244,0)</f>
        <v>6890</v>
      </c>
      <c r="BF244" s="182">
        <f>IF(N244="snížená",J244,0)</f>
        <v>0</v>
      </c>
      <c r="BG244" s="182">
        <f>IF(N244="zákl. přenesená",J244,0)</f>
        <v>0</v>
      </c>
      <c r="BH244" s="182">
        <f>IF(N244="sníž. přenesená",J244,0)</f>
        <v>0</v>
      </c>
      <c r="BI244" s="182">
        <f>IF(N244="nulová",J244,0)</f>
        <v>0</v>
      </c>
      <c r="BJ244" s="17" t="s">
        <v>83</v>
      </c>
      <c r="BK244" s="182">
        <f>ROUND(I244*H244,2)</f>
        <v>6890</v>
      </c>
      <c r="BL244" s="17" t="s">
        <v>128</v>
      </c>
      <c r="BM244" s="181" t="s">
        <v>369</v>
      </c>
    </row>
    <row r="245" spans="1:47" s="2" customFormat="1" ht="29.25">
      <c r="A245" s="31"/>
      <c r="B245" s="32"/>
      <c r="C245" s="33"/>
      <c r="D245" s="183" t="s">
        <v>130</v>
      </c>
      <c r="E245" s="33"/>
      <c r="F245" s="184" t="s">
        <v>370</v>
      </c>
      <c r="G245" s="33"/>
      <c r="H245" s="33"/>
      <c r="I245" s="33"/>
      <c r="J245" s="33"/>
      <c r="K245" s="33"/>
      <c r="L245" s="36"/>
      <c r="M245" s="185"/>
      <c r="N245" s="186"/>
      <c r="O245" s="61"/>
      <c r="P245" s="61"/>
      <c r="Q245" s="61"/>
      <c r="R245" s="61"/>
      <c r="S245" s="61"/>
      <c r="T245" s="62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T245" s="17" t="s">
        <v>130</v>
      </c>
      <c r="AU245" s="17" t="s">
        <v>85</v>
      </c>
    </row>
    <row r="246" spans="1:65" s="2" customFormat="1" ht="24.2" customHeight="1">
      <c r="A246" s="31"/>
      <c r="B246" s="32"/>
      <c r="C246" s="207" t="s">
        <v>371</v>
      </c>
      <c r="D246" s="207" t="s">
        <v>173</v>
      </c>
      <c r="E246" s="208" t="s">
        <v>372</v>
      </c>
      <c r="F246" s="209" t="s">
        <v>373</v>
      </c>
      <c r="G246" s="210" t="s">
        <v>212</v>
      </c>
      <c r="H246" s="211">
        <v>2</v>
      </c>
      <c r="I246" s="212">
        <v>4335.1</v>
      </c>
      <c r="J246" s="212">
        <f>ROUND(I246*H246,2)</f>
        <v>8670.2</v>
      </c>
      <c r="K246" s="213"/>
      <c r="L246" s="214"/>
      <c r="M246" s="215" t="s">
        <v>17</v>
      </c>
      <c r="N246" s="216" t="s">
        <v>46</v>
      </c>
      <c r="O246" s="179">
        <v>0</v>
      </c>
      <c r="P246" s="179">
        <f>O246*H246</f>
        <v>0</v>
      </c>
      <c r="Q246" s="179">
        <v>0.0165</v>
      </c>
      <c r="R246" s="179">
        <f>Q246*H246</f>
        <v>0.033</v>
      </c>
      <c r="S246" s="179">
        <v>0</v>
      </c>
      <c r="T246" s="180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81" t="s">
        <v>167</v>
      </c>
      <c r="AT246" s="181" t="s">
        <v>173</v>
      </c>
      <c r="AU246" s="181" t="s">
        <v>85</v>
      </c>
      <c r="AY246" s="17" t="s">
        <v>122</v>
      </c>
      <c r="BE246" s="182">
        <f>IF(N246="základní",J246,0)</f>
        <v>8670.2</v>
      </c>
      <c r="BF246" s="182">
        <f>IF(N246="snížená",J246,0)</f>
        <v>0</v>
      </c>
      <c r="BG246" s="182">
        <f>IF(N246="zákl. přenesená",J246,0)</f>
        <v>0</v>
      </c>
      <c r="BH246" s="182">
        <f>IF(N246="sníž. přenesená",J246,0)</f>
        <v>0</v>
      </c>
      <c r="BI246" s="182">
        <f>IF(N246="nulová",J246,0)</f>
        <v>0</v>
      </c>
      <c r="BJ246" s="17" t="s">
        <v>83</v>
      </c>
      <c r="BK246" s="182">
        <f>ROUND(I246*H246,2)</f>
        <v>8670.2</v>
      </c>
      <c r="BL246" s="17" t="s">
        <v>128</v>
      </c>
      <c r="BM246" s="181" t="s">
        <v>374</v>
      </c>
    </row>
    <row r="247" spans="1:47" s="2" customFormat="1" ht="11.25">
      <c r="A247" s="31"/>
      <c r="B247" s="32"/>
      <c r="C247" s="33"/>
      <c r="D247" s="183" t="s">
        <v>130</v>
      </c>
      <c r="E247" s="33"/>
      <c r="F247" s="184" t="s">
        <v>373</v>
      </c>
      <c r="G247" s="33"/>
      <c r="H247" s="33"/>
      <c r="I247" s="33"/>
      <c r="J247" s="33"/>
      <c r="K247" s="33"/>
      <c r="L247" s="36"/>
      <c r="M247" s="185"/>
      <c r="N247" s="186"/>
      <c r="O247" s="61"/>
      <c r="P247" s="61"/>
      <c r="Q247" s="61"/>
      <c r="R247" s="61"/>
      <c r="S247" s="61"/>
      <c r="T247" s="62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7" t="s">
        <v>130</v>
      </c>
      <c r="AU247" s="17" t="s">
        <v>85</v>
      </c>
    </row>
    <row r="248" spans="2:51" s="13" customFormat="1" ht="11.25">
      <c r="B248" s="187"/>
      <c r="C248" s="188"/>
      <c r="D248" s="183" t="s">
        <v>132</v>
      </c>
      <c r="E248" s="189" t="s">
        <v>17</v>
      </c>
      <c r="F248" s="190" t="s">
        <v>375</v>
      </c>
      <c r="G248" s="188"/>
      <c r="H248" s="191">
        <v>2</v>
      </c>
      <c r="I248" s="188"/>
      <c r="J248" s="188"/>
      <c r="K248" s="188"/>
      <c r="L248" s="192"/>
      <c r="M248" s="193"/>
      <c r="N248" s="194"/>
      <c r="O248" s="194"/>
      <c r="P248" s="194"/>
      <c r="Q248" s="194"/>
      <c r="R248" s="194"/>
      <c r="S248" s="194"/>
      <c r="T248" s="195"/>
      <c r="AT248" s="196" t="s">
        <v>132</v>
      </c>
      <c r="AU248" s="196" t="s">
        <v>85</v>
      </c>
      <c r="AV248" s="13" t="s">
        <v>85</v>
      </c>
      <c r="AW248" s="13" t="s">
        <v>36</v>
      </c>
      <c r="AX248" s="13" t="s">
        <v>75</v>
      </c>
      <c r="AY248" s="196" t="s">
        <v>122</v>
      </c>
    </row>
    <row r="249" spans="2:51" s="14" customFormat="1" ht="11.25">
      <c r="B249" s="197"/>
      <c r="C249" s="198"/>
      <c r="D249" s="183" t="s">
        <v>132</v>
      </c>
      <c r="E249" s="199" t="s">
        <v>17</v>
      </c>
      <c r="F249" s="200" t="s">
        <v>134</v>
      </c>
      <c r="G249" s="198"/>
      <c r="H249" s="201">
        <v>2</v>
      </c>
      <c r="I249" s="198"/>
      <c r="J249" s="198"/>
      <c r="K249" s="198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132</v>
      </c>
      <c r="AU249" s="206" t="s">
        <v>85</v>
      </c>
      <c r="AV249" s="14" t="s">
        <v>128</v>
      </c>
      <c r="AW249" s="14" t="s">
        <v>4</v>
      </c>
      <c r="AX249" s="14" t="s">
        <v>83</v>
      </c>
      <c r="AY249" s="206" t="s">
        <v>122</v>
      </c>
    </row>
    <row r="250" spans="1:65" s="2" customFormat="1" ht="24.2" customHeight="1">
      <c r="A250" s="31"/>
      <c r="B250" s="32"/>
      <c r="C250" s="207" t="s">
        <v>376</v>
      </c>
      <c r="D250" s="207" t="s">
        <v>173</v>
      </c>
      <c r="E250" s="208" t="s">
        <v>377</v>
      </c>
      <c r="F250" s="209" t="s">
        <v>378</v>
      </c>
      <c r="G250" s="210" t="s">
        <v>212</v>
      </c>
      <c r="H250" s="211">
        <v>4</v>
      </c>
      <c r="I250" s="212">
        <v>3308.8</v>
      </c>
      <c r="J250" s="212">
        <f>ROUND(I250*H250,2)</f>
        <v>13235.2</v>
      </c>
      <c r="K250" s="213"/>
      <c r="L250" s="214"/>
      <c r="M250" s="215" t="s">
        <v>17</v>
      </c>
      <c r="N250" s="216" t="s">
        <v>46</v>
      </c>
      <c r="O250" s="179">
        <v>0</v>
      </c>
      <c r="P250" s="179">
        <f>O250*H250</f>
        <v>0</v>
      </c>
      <c r="Q250" s="179">
        <v>0.0178</v>
      </c>
      <c r="R250" s="179">
        <f>Q250*H250</f>
        <v>0.0712</v>
      </c>
      <c r="S250" s="179">
        <v>0</v>
      </c>
      <c r="T250" s="180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81" t="s">
        <v>167</v>
      </c>
      <c r="AT250" s="181" t="s">
        <v>173</v>
      </c>
      <c r="AU250" s="181" t="s">
        <v>85</v>
      </c>
      <c r="AY250" s="17" t="s">
        <v>122</v>
      </c>
      <c r="BE250" s="182">
        <f>IF(N250="základní",J250,0)</f>
        <v>13235.2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17" t="s">
        <v>83</v>
      </c>
      <c r="BK250" s="182">
        <f>ROUND(I250*H250,2)</f>
        <v>13235.2</v>
      </c>
      <c r="BL250" s="17" t="s">
        <v>128</v>
      </c>
      <c r="BM250" s="181" t="s">
        <v>379</v>
      </c>
    </row>
    <row r="251" spans="1:47" s="2" customFormat="1" ht="11.25">
      <c r="A251" s="31"/>
      <c r="B251" s="32"/>
      <c r="C251" s="33"/>
      <c r="D251" s="183" t="s">
        <v>130</v>
      </c>
      <c r="E251" s="33"/>
      <c r="F251" s="184" t="s">
        <v>378</v>
      </c>
      <c r="G251" s="33"/>
      <c r="H251" s="33"/>
      <c r="I251" s="33"/>
      <c r="J251" s="33"/>
      <c r="K251" s="33"/>
      <c r="L251" s="36"/>
      <c r="M251" s="185"/>
      <c r="N251" s="186"/>
      <c r="O251" s="61"/>
      <c r="P251" s="61"/>
      <c r="Q251" s="61"/>
      <c r="R251" s="61"/>
      <c r="S251" s="61"/>
      <c r="T251" s="62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7" t="s">
        <v>130</v>
      </c>
      <c r="AU251" s="17" t="s">
        <v>85</v>
      </c>
    </row>
    <row r="252" spans="2:51" s="13" customFormat="1" ht="11.25">
      <c r="B252" s="187"/>
      <c r="C252" s="188"/>
      <c r="D252" s="183" t="s">
        <v>132</v>
      </c>
      <c r="E252" s="189" t="s">
        <v>17</v>
      </c>
      <c r="F252" s="190" t="s">
        <v>380</v>
      </c>
      <c r="G252" s="188"/>
      <c r="H252" s="191">
        <v>4</v>
      </c>
      <c r="I252" s="188"/>
      <c r="J252" s="188"/>
      <c r="K252" s="188"/>
      <c r="L252" s="192"/>
      <c r="M252" s="193"/>
      <c r="N252" s="194"/>
      <c r="O252" s="194"/>
      <c r="P252" s="194"/>
      <c r="Q252" s="194"/>
      <c r="R252" s="194"/>
      <c r="S252" s="194"/>
      <c r="T252" s="195"/>
      <c r="AT252" s="196" t="s">
        <v>132</v>
      </c>
      <c r="AU252" s="196" t="s">
        <v>85</v>
      </c>
      <c r="AV252" s="13" t="s">
        <v>85</v>
      </c>
      <c r="AW252" s="13" t="s">
        <v>36</v>
      </c>
      <c r="AX252" s="13" t="s">
        <v>75</v>
      </c>
      <c r="AY252" s="196" t="s">
        <v>122</v>
      </c>
    </row>
    <row r="253" spans="2:51" s="14" customFormat="1" ht="11.25">
      <c r="B253" s="197"/>
      <c r="C253" s="198"/>
      <c r="D253" s="183" t="s">
        <v>132</v>
      </c>
      <c r="E253" s="199" t="s">
        <v>17</v>
      </c>
      <c r="F253" s="200" t="s">
        <v>134</v>
      </c>
      <c r="G253" s="198"/>
      <c r="H253" s="201">
        <v>4</v>
      </c>
      <c r="I253" s="198"/>
      <c r="J253" s="198"/>
      <c r="K253" s="198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132</v>
      </c>
      <c r="AU253" s="206" t="s">
        <v>85</v>
      </c>
      <c r="AV253" s="14" t="s">
        <v>128</v>
      </c>
      <c r="AW253" s="14" t="s">
        <v>4</v>
      </c>
      <c r="AX253" s="14" t="s">
        <v>83</v>
      </c>
      <c r="AY253" s="206" t="s">
        <v>122</v>
      </c>
    </row>
    <row r="254" spans="1:65" s="2" customFormat="1" ht="24.2" customHeight="1">
      <c r="A254" s="31"/>
      <c r="B254" s="32"/>
      <c r="C254" s="207" t="s">
        <v>381</v>
      </c>
      <c r="D254" s="207" t="s">
        <v>173</v>
      </c>
      <c r="E254" s="208" t="s">
        <v>382</v>
      </c>
      <c r="F254" s="209" t="s">
        <v>383</v>
      </c>
      <c r="G254" s="210" t="s">
        <v>212</v>
      </c>
      <c r="H254" s="211">
        <v>2</v>
      </c>
      <c r="I254" s="212">
        <v>1911.8</v>
      </c>
      <c r="J254" s="212">
        <f>ROUND(I254*H254,2)</f>
        <v>3823.6</v>
      </c>
      <c r="K254" s="213"/>
      <c r="L254" s="214"/>
      <c r="M254" s="215" t="s">
        <v>17</v>
      </c>
      <c r="N254" s="216" t="s">
        <v>46</v>
      </c>
      <c r="O254" s="179">
        <v>0</v>
      </c>
      <c r="P254" s="179">
        <f>O254*H254</f>
        <v>0</v>
      </c>
      <c r="Q254" s="179">
        <v>0.0142</v>
      </c>
      <c r="R254" s="179">
        <f>Q254*H254</f>
        <v>0.0284</v>
      </c>
      <c r="S254" s="179">
        <v>0</v>
      </c>
      <c r="T254" s="180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81" t="s">
        <v>167</v>
      </c>
      <c r="AT254" s="181" t="s">
        <v>173</v>
      </c>
      <c r="AU254" s="181" t="s">
        <v>85</v>
      </c>
      <c r="AY254" s="17" t="s">
        <v>122</v>
      </c>
      <c r="BE254" s="182">
        <f>IF(N254="základní",J254,0)</f>
        <v>3823.6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17" t="s">
        <v>83</v>
      </c>
      <c r="BK254" s="182">
        <f>ROUND(I254*H254,2)</f>
        <v>3823.6</v>
      </c>
      <c r="BL254" s="17" t="s">
        <v>128</v>
      </c>
      <c r="BM254" s="181" t="s">
        <v>384</v>
      </c>
    </row>
    <row r="255" spans="1:47" s="2" customFormat="1" ht="11.25">
      <c r="A255" s="31"/>
      <c r="B255" s="32"/>
      <c r="C255" s="33"/>
      <c r="D255" s="183" t="s">
        <v>130</v>
      </c>
      <c r="E255" s="33"/>
      <c r="F255" s="184" t="s">
        <v>383</v>
      </c>
      <c r="G255" s="33"/>
      <c r="H255" s="33"/>
      <c r="I255" s="33"/>
      <c r="J255" s="33"/>
      <c r="K255" s="33"/>
      <c r="L255" s="36"/>
      <c r="M255" s="185"/>
      <c r="N255" s="186"/>
      <c r="O255" s="61"/>
      <c r="P255" s="61"/>
      <c r="Q255" s="61"/>
      <c r="R255" s="61"/>
      <c r="S255" s="61"/>
      <c r="T255" s="62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T255" s="17" t="s">
        <v>130</v>
      </c>
      <c r="AU255" s="17" t="s">
        <v>85</v>
      </c>
    </row>
    <row r="256" spans="2:51" s="13" customFormat="1" ht="11.25">
      <c r="B256" s="187"/>
      <c r="C256" s="188"/>
      <c r="D256" s="183" t="s">
        <v>132</v>
      </c>
      <c r="E256" s="189" t="s">
        <v>17</v>
      </c>
      <c r="F256" s="190" t="s">
        <v>375</v>
      </c>
      <c r="G256" s="188"/>
      <c r="H256" s="191">
        <v>2</v>
      </c>
      <c r="I256" s="188"/>
      <c r="J256" s="188"/>
      <c r="K256" s="188"/>
      <c r="L256" s="192"/>
      <c r="M256" s="193"/>
      <c r="N256" s="194"/>
      <c r="O256" s="194"/>
      <c r="P256" s="194"/>
      <c r="Q256" s="194"/>
      <c r="R256" s="194"/>
      <c r="S256" s="194"/>
      <c r="T256" s="195"/>
      <c r="AT256" s="196" t="s">
        <v>132</v>
      </c>
      <c r="AU256" s="196" t="s">
        <v>85</v>
      </c>
      <c r="AV256" s="13" t="s">
        <v>85</v>
      </c>
      <c r="AW256" s="13" t="s">
        <v>36</v>
      </c>
      <c r="AX256" s="13" t="s">
        <v>75</v>
      </c>
      <c r="AY256" s="196" t="s">
        <v>122</v>
      </c>
    </row>
    <row r="257" spans="2:51" s="14" customFormat="1" ht="11.25">
      <c r="B257" s="197"/>
      <c r="C257" s="198"/>
      <c r="D257" s="183" t="s">
        <v>132</v>
      </c>
      <c r="E257" s="199" t="s">
        <v>17</v>
      </c>
      <c r="F257" s="200" t="s">
        <v>134</v>
      </c>
      <c r="G257" s="198"/>
      <c r="H257" s="201">
        <v>2</v>
      </c>
      <c r="I257" s="198"/>
      <c r="J257" s="198"/>
      <c r="K257" s="198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132</v>
      </c>
      <c r="AU257" s="206" t="s">
        <v>85</v>
      </c>
      <c r="AV257" s="14" t="s">
        <v>128</v>
      </c>
      <c r="AW257" s="14" t="s">
        <v>4</v>
      </c>
      <c r="AX257" s="14" t="s">
        <v>83</v>
      </c>
      <c r="AY257" s="206" t="s">
        <v>122</v>
      </c>
    </row>
    <row r="258" spans="1:65" s="2" customFormat="1" ht="24.2" customHeight="1">
      <c r="A258" s="31"/>
      <c r="B258" s="32"/>
      <c r="C258" s="207" t="s">
        <v>385</v>
      </c>
      <c r="D258" s="207" t="s">
        <v>173</v>
      </c>
      <c r="E258" s="208" t="s">
        <v>386</v>
      </c>
      <c r="F258" s="209" t="s">
        <v>387</v>
      </c>
      <c r="G258" s="210" t="s">
        <v>212</v>
      </c>
      <c r="H258" s="211">
        <v>2</v>
      </c>
      <c r="I258" s="212">
        <v>3327.5</v>
      </c>
      <c r="J258" s="212">
        <f>ROUND(I258*H258,2)</f>
        <v>6655</v>
      </c>
      <c r="K258" s="213"/>
      <c r="L258" s="214"/>
      <c r="M258" s="215" t="s">
        <v>17</v>
      </c>
      <c r="N258" s="216" t="s">
        <v>46</v>
      </c>
      <c r="O258" s="179">
        <v>0</v>
      </c>
      <c r="P258" s="179">
        <f>O258*H258</f>
        <v>0</v>
      </c>
      <c r="Q258" s="179">
        <v>0.0122</v>
      </c>
      <c r="R258" s="179">
        <f>Q258*H258</f>
        <v>0.0244</v>
      </c>
      <c r="S258" s="179">
        <v>0</v>
      </c>
      <c r="T258" s="180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81" t="s">
        <v>167</v>
      </c>
      <c r="AT258" s="181" t="s">
        <v>173</v>
      </c>
      <c r="AU258" s="181" t="s">
        <v>85</v>
      </c>
      <c r="AY258" s="17" t="s">
        <v>122</v>
      </c>
      <c r="BE258" s="182">
        <f>IF(N258="základní",J258,0)</f>
        <v>6655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17" t="s">
        <v>83</v>
      </c>
      <c r="BK258" s="182">
        <f>ROUND(I258*H258,2)</f>
        <v>6655</v>
      </c>
      <c r="BL258" s="17" t="s">
        <v>128</v>
      </c>
      <c r="BM258" s="181" t="s">
        <v>388</v>
      </c>
    </row>
    <row r="259" spans="1:47" s="2" customFormat="1" ht="19.5">
      <c r="A259" s="31"/>
      <c r="B259" s="32"/>
      <c r="C259" s="33"/>
      <c r="D259" s="183" t="s">
        <v>130</v>
      </c>
      <c r="E259" s="33"/>
      <c r="F259" s="184" t="s">
        <v>387</v>
      </c>
      <c r="G259" s="33"/>
      <c r="H259" s="33"/>
      <c r="I259" s="33"/>
      <c r="J259" s="33"/>
      <c r="K259" s="33"/>
      <c r="L259" s="36"/>
      <c r="M259" s="185"/>
      <c r="N259" s="186"/>
      <c r="O259" s="61"/>
      <c r="P259" s="61"/>
      <c r="Q259" s="61"/>
      <c r="R259" s="61"/>
      <c r="S259" s="61"/>
      <c r="T259" s="62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7" t="s">
        <v>130</v>
      </c>
      <c r="AU259" s="17" t="s">
        <v>85</v>
      </c>
    </row>
    <row r="260" spans="2:51" s="13" customFormat="1" ht="11.25">
      <c r="B260" s="187"/>
      <c r="C260" s="188"/>
      <c r="D260" s="183" t="s">
        <v>132</v>
      </c>
      <c r="E260" s="189" t="s">
        <v>17</v>
      </c>
      <c r="F260" s="190" t="s">
        <v>375</v>
      </c>
      <c r="G260" s="188"/>
      <c r="H260" s="191">
        <v>2</v>
      </c>
      <c r="I260" s="188"/>
      <c r="J260" s="188"/>
      <c r="K260" s="188"/>
      <c r="L260" s="192"/>
      <c r="M260" s="193"/>
      <c r="N260" s="194"/>
      <c r="O260" s="194"/>
      <c r="P260" s="194"/>
      <c r="Q260" s="194"/>
      <c r="R260" s="194"/>
      <c r="S260" s="194"/>
      <c r="T260" s="195"/>
      <c r="AT260" s="196" t="s">
        <v>132</v>
      </c>
      <c r="AU260" s="196" t="s">
        <v>85</v>
      </c>
      <c r="AV260" s="13" t="s">
        <v>85</v>
      </c>
      <c r="AW260" s="13" t="s">
        <v>36</v>
      </c>
      <c r="AX260" s="13" t="s">
        <v>75</v>
      </c>
      <c r="AY260" s="196" t="s">
        <v>122</v>
      </c>
    </row>
    <row r="261" spans="2:51" s="14" customFormat="1" ht="11.25">
      <c r="B261" s="197"/>
      <c r="C261" s="198"/>
      <c r="D261" s="183" t="s">
        <v>132</v>
      </c>
      <c r="E261" s="199" t="s">
        <v>17</v>
      </c>
      <c r="F261" s="200" t="s">
        <v>134</v>
      </c>
      <c r="G261" s="198"/>
      <c r="H261" s="201">
        <v>2</v>
      </c>
      <c r="I261" s="198"/>
      <c r="J261" s="198"/>
      <c r="K261" s="198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132</v>
      </c>
      <c r="AU261" s="206" t="s">
        <v>85</v>
      </c>
      <c r="AV261" s="14" t="s">
        <v>128</v>
      </c>
      <c r="AW261" s="14" t="s">
        <v>4</v>
      </c>
      <c r="AX261" s="14" t="s">
        <v>83</v>
      </c>
      <c r="AY261" s="206" t="s">
        <v>122</v>
      </c>
    </row>
    <row r="262" spans="1:65" s="2" customFormat="1" ht="24.2" customHeight="1">
      <c r="A262" s="31"/>
      <c r="B262" s="32"/>
      <c r="C262" s="170" t="s">
        <v>389</v>
      </c>
      <c r="D262" s="170" t="s">
        <v>124</v>
      </c>
      <c r="E262" s="171" t="s">
        <v>390</v>
      </c>
      <c r="F262" s="172" t="s">
        <v>391</v>
      </c>
      <c r="G262" s="173" t="s">
        <v>212</v>
      </c>
      <c r="H262" s="174">
        <v>2</v>
      </c>
      <c r="I262" s="175">
        <v>468</v>
      </c>
      <c r="J262" s="175">
        <f>ROUND(I262*H262,2)</f>
        <v>936</v>
      </c>
      <c r="K262" s="176"/>
      <c r="L262" s="36"/>
      <c r="M262" s="177" t="s">
        <v>17</v>
      </c>
      <c r="N262" s="178" t="s">
        <v>46</v>
      </c>
      <c r="O262" s="179">
        <v>1.592</v>
      </c>
      <c r="P262" s="179">
        <f>O262*H262</f>
        <v>3.184</v>
      </c>
      <c r="Q262" s="179">
        <v>0</v>
      </c>
      <c r="R262" s="179">
        <f>Q262*H262</f>
        <v>0</v>
      </c>
      <c r="S262" s="179">
        <v>0</v>
      </c>
      <c r="T262" s="180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81" t="s">
        <v>128</v>
      </c>
      <c r="AT262" s="181" t="s">
        <v>124</v>
      </c>
      <c r="AU262" s="181" t="s">
        <v>85</v>
      </c>
      <c r="AY262" s="17" t="s">
        <v>122</v>
      </c>
      <c r="BE262" s="182">
        <f>IF(N262="základní",J262,0)</f>
        <v>936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17" t="s">
        <v>83</v>
      </c>
      <c r="BK262" s="182">
        <f>ROUND(I262*H262,2)</f>
        <v>936</v>
      </c>
      <c r="BL262" s="17" t="s">
        <v>128</v>
      </c>
      <c r="BM262" s="181" t="s">
        <v>392</v>
      </c>
    </row>
    <row r="263" spans="1:47" s="2" customFormat="1" ht="29.25">
      <c r="A263" s="31"/>
      <c r="B263" s="32"/>
      <c r="C263" s="33"/>
      <c r="D263" s="183" t="s">
        <v>130</v>
      </c>
      <c r="E263" s="33"/>
      <c r="F263" s="184" t="s">
        <v>393</v>
      </c>
      <c r="G263" s="33"/>
      <c r="H263" s="33"/>
      <c r="I263" s="33"/>
      <c r="J263" s="33"/>
      <c r="K263" s="33"/>
      <c r="L263" s="36"/>
      <c r="M263" s="185"/>
      <c r="N263" s="186"/>
      <c r="O263" s="61"/>
      <c r="P263" s="61"/>
      <c r="Q263" s="61"/>
      <c r="R263" s="61"/>
      <c r="S263" s="61"/>
      <c r="T263" s="62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T263" s="17" t="s">
        <v>130</v>
      </c>
      <c r="AU263" s="17" t="s">
        <v>85</v>
      </c>
    </row>
    <row r="264" spans="1:65" s="2" customFormat="1" ht="14.45" customHeight="1">
      <c r="A264" s="31"/>
      <c r="B264" s="32"/>
      <c r="C264" s="207" t="s">
        <v>394</v>
      </c>
      <c r="D264" s="207" t="s">
        <v>173</v>
      </c>
      <c r="E264" s="208" t="s">
        <v>395</v>
      </c>
      <c r="F264" s="209" t="s">
        <v>396</v>
      </c>
      <c r="G264" s="210" t="s">
        <v>212</v>
      </c>
      <c r="H264" s="211">
        <v>2</v>
      </c>
      <c r="I264" s="212">
        <v>5022</v>
      </c>
      <c r="J264" s="212">
        <f>ROUND(I264*H264,2)</f>
        <v>10044</v>
      </c>
      <c r="K264" s="213"/>
      <c r="L264" s="214"/>
      <c r="M264" s="215" t="s">
        <v>17</v>
      </c>
      <c r="N264" s="216" t="s">
        <v>46</v>
      </c>
      <c r="O264" s="179">
        <v>0</v>
      </c>
      <c r="P264" s="179">
        <f>O264*H264</f>
        <v>0</v>
      </c>
      <c r="Q264" s="179">
        <v>0.0088</v>
      </c>
      <c r="R264" s="179">
        <f>Q264*H264</f>
        <v>0.0176</v>
      </c>
      <c r="S264" s="179">
        <v>0</v>
      </c>
      <c r="T264" s="180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81" t="s">
        <v>167</v>
      </c>
      <c r="AT264" s="181" t="s">
        <v>173</v>
      </c>
      <c r="AU264" s="181" t="s">
        <v>85</v>
      </c>
      <c r="AY264" s="17" t="s">
        <v>122</v>
      </c>
      <c r="BE264" s="182">
        <f>IF(N264="základní",J264,0)</f>
        <v>10044</v>
      </c>
      <c r="BF264" s="182">
        <f>IF(N264="snížená",J264,0)</f>
        <v>0</v>
      </c>
      <c r="BG264" s="182">
        <f>IF(N264="zákl. přenesená",J264,0)</f>
        <v>0</v>
      </c>
      <c r="BH264" s="182">
        <f>IF(N264="sníž. přenesená",J264,0)</f>
        <v>0</v>
      </c>
      <c r="BI264" s="182">
        <f>IF(N264="nulová",J264,0)</f>
        <v>0</v>
      </c>
      <c r="BJ264" s="17" t="s">
        <v>83</v>
      </c>
      <c r="BK264" s="182">
        <f>ROUND(I264*H264,2)</f>
        <v>10044</v>
      </c>
      <c r="BL264" s="17" t="s">
        <v>128</v>
      </c>
      <c r="BM264" s="181" t="s">
        <v>397</v>
      </c>
    </row>
    <row r="265" spans="1:47" s="2" customFormat="1" ht="19.5">
      <c r="A265" s="31"/>
      <c r="B265" s="32"/>
      <c r="C265" s="33"/>
      <c r="D265" s="183" t="s">
        <v>130</v>
      </c>
      <c r="E265" s="33"/>
      <c r="F265" s="184" t="s">
        <v>398</v>
      </c>
      <c r="G265" s="33"/>
      <c r="H265" s="33"/>
      <c r="I265" s="33"/>
      <c r="J265" s="33"/>
      <c r="K265" s="33"/>
      <c r="L265" s="36"/>
      <c r="M265" s="185"/>
      <c r="N265" s="186"/>
      <c r="O265" s="61"/>
      <c r="P265" s="61"/>
      <c r="Q265" s="61"/>
      <c r="R265" s="61"/>
      <c r="S265" s="61"/>
      <c r="T265" s="62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T265" s="17" t="s">
        <v>130</v>
      </c>
      <c r="AU265" s="17" t="s">
        <v>85</v>
      </c>
    </row>
    <row r="266" spans="2:51" s="13" customFormat="1" ht="11.25">
      <c r="B266" s="187"/>
      <c r="C266" s="188"/>
      <c r="D266" s="183" t="s">
        <v>132</v>
      </c>
      <c r="E266" s="189" t="s">
        <v>17</v>
      </c>
      <c r="F266" s="190" t="s">
        <v>399</v>
      </c>
      <c r="G266" s="188"/>
      <c r="H266" s="191">
        <v>2</v>
      </c>
      <c r="I266" s="188"/>
      <c r="J266" s="188"/>
      <c r="K266" s="188"/>
      <c r="L266" s="192"/>
      <c r="M266" s="193"/>
      <c r="N266" s="194"/>
      <c r="O266" s="194"/>
      <c r="P266" s="194"/>
      <c r="Q266" s="194"/>
      <c r="R266" s="194"/>
      <c r="S266" s="194"/>
      <c r="T266" s="195"/>
      <c r="AT266" s="196" t="s">
        <v>132</v>
      </c>
      <c r="AU266" s="196" t="s">
        <v>85</v>
      </c>
      <c r="AV266" s="13" t="s">
        <v>85</v>
      </c>
      <c r="AW266" s="13" t="s">
        <v>36</v>
      </c>
      <c r="AX266" s="13" t="s">
        <v>75</v>
      </c>
      <c r="AY266" s="196" t="s">
        <v>122</v>
      </c>
    </row>
    <row r="267" spans="2:51" s="14" customFormat="1" ht="11.25">
      <c r="B267" s="197"/>
      <c r="C267" s="198"/>
      <c r="D267" s="183" t="s">
        <v>132</v>
      </c>
      <c r="E267" s="199" t="s">
        <v>17</v>
      </c>
      <c r="F267" s="200" t="s">
        <v>134</v>
      </c>
      <c r="G267" s="198"/>
      <c r="H267" s="201">
        <v>2</v>
      </c>
      <c r="I267" s="198"/>
      <c r="J267" s="198"/>
      <c r="K267" s="198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132</v>
      </c>
      <c r="AU267" s="206" t="s">
        <v>85</v>
      </c>
      <c r="AV267" s="14" t="s">
        <v>128</v>
      </c>
      <c r="AW267" s="14" t="s">
        <v>4</v>
      </c>
      <c r="AX267" s="14" t="s">
        <v>83</v>
      </c>
      <c r="AY267" s="206" t="s">
        <v>122</v>
      </c>
    </row>
    <row r="268" spans="1:65" s="2" customFormat="1" ht="24.2" customHeight="1">
      <c r="A268" s="31"/>
      <c r="B268" s="32"/>
      <c r="C268" s="170" t="s">
        <v>400</v>
      </c>
      <c r="D268" s="170" t="s">
        <v>124</v>
      </c>
      <c r="E268" s="171" t="s">
        <v>401</v>
      </c>
      <c r="F268" s="172" t="s">
        <v>402</v>
      </c>
      <c r="G268" s="173" t="s">
        <v>212</v>
      </c>
      <c r="H268" s="174">
        <v>3</v>
      </c>
      <c r="I268" s="175">
        <v>744</v>
      </c>
      <c r="J268" s="175">
        <f>ROUND(I268*H268,2)</f>
        <v>2232</v>
      </c>
      <c r="K268" s="176"/>
      <c r="L268" s="36"/>
      <c r="M268" s="177" t="s">
        <v>17</v>
      </c>
      <c r="N268" s="178" t="s">
        <v>46</v>
      </c>
      <c r="O268" s="179">
        <v>0.856</v>
      </c>
      <c r="P268" s="179">
        <f>O268*H268</f>
        <v>2.568</v>
      </c>
      <c r="Q268" s="179">
        <v>0.00167</v>
      </c>
      <c r="R268" s="179">
        <f>Q268*H268</f>
        <v>0.0050100000000000006</v>
      </c>
      <c r="S268" s="179">
        <v>0</v>
      </c>
      <c r="T268" s="180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81" t="s">
        <v>128</v>
      </c>
      <c r="AT268" s="181" t="s">
        <v>124</v>
      </c>
      <c r="AU268" s="181" t="s">
        <v>85</v>
      </c>
      <c r="AY268" s="17" t="s">
        <v>122</v>
      </c>
      <c r="BE268" s="182">
        <f>IF(N268="základní",J268,0)</f>
        <v>2232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17" t="s">
        <v>83</v>
      </c>
      <c r="BK268" s="182">
        <f>ROUND(I268*H268,2)</f>
        <v>2232</v>
      </c>
      <c r="BL268" s="17" t="s">
        <v>128</v>
      </c>
      <c r="BM268" s="181" t="s">
        <v>403</v>
      </c>
    </row>
    <row r="269" spans="1:47" s="2" customFormat="1" ht="29.25">
      <c r="A269" s="31"/>
      <c r="B269" s="32"/>
      <c r="C269" s="33"/>
      <c r="D269" s="183" t="s">
        <v>130</v>
      </c>
      <c r="E269" s="33"/>
      <c r="F269" s="184" t="s">
        <v>404</v>
      </c>
      <c r="G269" s="33"/>
      <c r="H269" s="33"/>
      <c r="I269" s="33"/>
      <c r="J269" s="33"/>
      <c r="K269" s="33"/>
      <c r="L269" s="36"/>
      <c r="M269" s="185"/>
      <c r="N269" s="186"/>
      <c r="O269" s="61"/>
      <c r="P269" s="61"/>
      <c r="Q269" s="61"/>
      <c r="R269" s="61"/>
      <c r="S269" s="61"/>
      <c r="T269" s="62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T269" s="17" t="s">
        <v>130</v>
      </c>
      <c r="AU269" s="17" t="s">
        <v>85</v>
      </c>
    </row>
    <row r="270" spans="1:65" s="2" customFormat="1" ht="24.2" customHeight="1">
      <c r="A270" s="31"/>
      <c r="B270" s="32"/>
      <c r="C270" s="207" t="s">
        <v>405</v>
      </c>
      <c r="D270" s="207" t="s">
        <v>173</v>
      </c>
      <c r="E270" s="208" t="s">
        <v>406</v>
      </c>
      <c r="F270" s="209" t="s">
        <v>407</v>
      </c>
      <c r="G270" s="210" t="s">
        <v>212</v>
      </c>
      <c r="H270" s="211">
        <v>1</v>
      </c>
      <c r="I270" s="212">
        <v>1382.7</v>
      </c>
      <c r="J270" s="212">
        <f>ROUND(I270*H270,2)</f>
        <v>1382.7</v>
      </c>
      <c r="K270" s="213"/>
      <c r="L270" s="214"/>
      <c r="M270" s="215" t="s">
        <v>17</v>
      </c>
      <c r="N270" s="216" t="s">
        <v>46</v>
      </c>
      <c r="O270" s="179">
        <v>0</v>
      </c>
      <c r="P270" s="179">
        <f>O270*H270</f>
        <v>0</v>
      </c>
      <c r="Q270" s="179">
        <v>0.0088</v>
      </c>
      <c r="R270" s="179">
        <f>Q270*H270</f>
        <v>0.0088</v>
      </c>
      <c r="S270" s="179">
        <v>0</v>
      </c>
      <c r="T270" s="180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81" t="s">
        <v>167</v>
      </c>
      <c r="AT270" s="181" t="s">
        <v>173</v>
      </c>
      <c r="AU270" s="181" t="s">
        <v>85</v>
      </c>
      <c r="AY270" s="17" t="s">
        <v>122</v>
      </c>
      <c r="BE270" s="182">
        <f>IF(N270="základní",J270,0)</f>
        <v>1382.7</v>
      </c>
      <c r="BF270" s="182">
        <f>IF(N270="snížená",J270,0)</f>
        <v>0</v>
      </c>
      <c r="BG270" s="182">
        <f>IF(N270="zákl. přenesená",J270,0)</f>
        <v>0</v>
      </c>
      <c r="BH270" s="182">
        <f>IF(N270="sníž. přenesená",J270,0)</f>
        <v>0</v>
      </c>
      <c r="BI270" s="182">
        <f>IF(N270="nulová",J270,0)</f>
        <v>0</v>
      </c>
      <c r="BJ270" s="17" t="s">
        <v>83</v>
      </c>
      <c r="BK270" s="182">
        <f>ROUND(I270*H270,2)</f>
        <v>1382.7</v>
      </c>
      <c r="BL270" s="17" t="s">
        <v>128</v>
      </c>
      <c r="BM270" s="181" t="s">
        <v>408</v>
      </c>
    </row>
    <row r="271" spans="1:47" s="2" customFormat="1" ht="19.5">
      <c r="A271" s="31"/>
      <c r="B271" s="32"/>
      <c r="C271" s="33"/>
      <c r="D271" s="183" t="s">
        <v>130</v>
      </c>
      <c r="E271" s="33"/>
      <c r="F271" s="184" t="s">
        <v>407</v>
      </c>
      <c r="G271" s="33"/>
      <c r="H271" s="33"/>
      <c r="I271" s="33"/>
      <c r="J271" s="33"/>
      <c r="K271" s="33"/>
      <c r="L271" s="36"/>
      <c r="M271" s="185"/>
      <c r="N271" s="186"/>
      <c r="O271" s="61"/>
      <c r="P271" s="61"/>
      <c r="Q271" s="61"/>
      <c r="R271" s="61"/>
      <c r="S271" s="61"/>
      <c r="T271" s="62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T271" s="17" t="s">
        <v>130</v>
      </c>
      <c r="AU271" s="17" t="s">
        <v>85</v>
      </c>
    </row>
    <row r="272" spans="2:51" s="13" customFormat="1" ht="11.25">
      <c r="B272" s="187"/>
      <c r="C272" s="188"/>
      <c r="D272" s="183" t="s">
        <v>132</v>
      </c>
      <c r="E272" s="189" t="s">
        <v>17</v>
      </c>
      <c r="F272" s="190" t="s">
        <v>409</v>
      </c>
      <c r="G272" s="188"/>
      <c r="H272" s="191">
        <v>1</v>
      </c>
      <c r="I272" s="188"/>
      <c r="J272" s="188"/>
      <c r="K272" s="188"/>
      <c r="L272" s="192"/>
      <c r="M272" s="193"/>
      <c r="N272" s="194"/>
      <c r="O272" s="194"/>
      <c r="P272" s="194"/>
      <c r="Q272" s="194"/>
      <c r="R272" s="194"/>
      <c r="S272" s="194"/>
      <c r="T272" s="195"/>
      <c r="AT272" s="196" t="s">
        <v>132</v>
      </c>
      <c r="AU272" s="196" t="s">
        <v>85</v>
      </c>
      <c r="AV272" s="13" t="s">
        <v>85</v>
      </c>
      <c r="AW272" s="13" t="s">
        <v>36</v>
      </c>
      <c r="AX272" s="13" t="s">
        <v>75</v>
      </c>
      <c r="AY272" s="196" t="s">
        <v>122</v>
      </c>
    </row>
    <row r="273" spans="2:51" s="14" customFormat="1" ht="11.25">
      <c r="B273" s="197"/>
      <c r="C273" s="198"/>
      <c r="D273" s="183" t="s">
        <v>132</v>
      </c>
      <c r="E273" s="199" t="s">
        <v>17</v>
      </c>
      <c r="F273" s="200" t="s">
        <v>134</v>
      </c>
      <c r="G273" s="198"/>
      <c r="H273" s="201">
        <v>1</v>
      </c>
      <c r="I273" s="198"/>
      <c r="J273" s="198"/>
      <c r="K273" s="198"/>
      <c r="L273" s="202"/>
      <c r="M273" s="203"/>
      <c r="N273" s="204"/>
      <c r="O273" s="204"/>
      <c r="P273" s="204"/>
      <c r="Q273" s="204"/>
      <c r="R273" s="204"/>
      <c r="S273" s="204"/>
      <c r="T273" s="205"/>
      <c r="AT273" s="206" t="s">
        <v>132</v>
      </c>
      <c r="AU273" s="206" t="s">
        <v>85</v>
      </c>
      <c r="AV273" s="14" t="s">
        <v>128</v>
      </c>
      <c r="AW273" s="14" t="s">
        <v>4</v>
      </c>
      <c r="AX273" s="14" t="s">
        <v>83</v>
      </c>
      <c r="AY273" s="206" t="s">
        <v>122</v>
      </c>
    </row>
    <row r="274" spans="1:65" s="2" customFormat="1" ht="24.2" customHeight="1">
      <c r="A274" s="31"/>
      <c r="B274" s="32"/>
      <c r="C274" s="207" t="s">
        <v>410</v>
      </c>
      <c r="D274" s="207" t="s">
        <v>173</v>
      </c>
      <c r="E274" s="208" t="s">
        <v>411</v>
      </c>
      <c r="F274" s="209" t="s">
        <v>412</v>
      </c>
      <c r="G274" s="210" t="s">
        <v>212</v>
      </c>
      <c r="H274" s="211">
        <v>2</v>
      </c>
      <c r="I274" s="212">
        <v>1521.3</v>
      </c>
      <c r="J274" s="212">
        <f>ROUND(I274*H274,2)</f>
        <v>3042.6</v>
      </c>
      <c r="K274" s="213"/>
      <c r="L274" s="214"/>
      <c r="M274" s="215" t="s">
        <v>17</v>
      </c>
      <c r="N274" s="216" t="s">
        <v>46</v>
      </c>
      <c r="O274" s="179">
        <v>0</v>
      </c>
      <c r="P274" s="179">
        <f>O274*H274</f>
        <v>0</v>
      </c>
      <c r="Q274" s="179">
        <v>0.0135</v>
      </c>
      <c r="R274" s="179">
        <f>Q274*H274</f>
        <v>0.027</v>
      </c>
      <c r="S274" s="179">
        <v>0</v>
      </c>
      <c r="T274" s="180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81" t="s">
        <v>167</v>
      </c>
      <c r="AT274" s="181" t="s">
        <v>173</v>
      </c>
      <c r="AU274" s="181" t="s">
        <v>85</v>
      </c>
      <c r="AY274" s="17" t="s">
        <v>122</v>
      </c>
      <c r="BE274" s="182">
        <f>IF(N274="základní",J274,0)</f>
        <v>3042.6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17" t="s">
        <v>83</v>
      </c>
      <c r="BK274" s="182">
        <f>ROUND(I274*H274,2)</f>
        <v>3042.6</v>
      </c>
      <c r="BL274" s="17" t="s">
        <v>128</v>
      </c>
      <c r="BM274" s="181" t="s">
        <v>413</v>
      </c>
    </row>
    <row r="275" spans="1:47" s="2" customFormat="1" ht="19.5">
      <c r="A275" s="31"/>
      <c r="B275" s="32"/>
      <c r="C275" s="33"/>
      <c r="D275" s="183" t="s">
        <v>130</v>
      </c>
      <c r="E275" s="33"/>
      <c r="F275" s="184" t="s">
        <v>412</v>
      </c>
      <c r="G275" s="33"/>
      <c r="H275" s="33"/>
      <c r="I275" s="33"/>
      <c r="J275" s="33"/>
      <c r="K275" s="33"/>
      <c r="L275" s="36"/>
      <c r="M275" s="185"/>
      <c r="N275" s="186"/>
      <c r="O275" s="61"/>
      <c r="P275" s="61"/>
      <c r="Q275" s="61"/>
      <c r="R275" s="61"/>
      <c r="S275" s="61"/>
      <c r="T275" s="62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T275" s="17" t="s">
        <v>130</v>
      </c>
      <c r="AU275" s="17" t="s">
        <v>85</v>
      </c>
    </row>
    <row r="276" spans="2:51" s="13" customFormat="1" ht="11.25">
      <c r="B276" s="187"/>
      <c r="C276" s="188"/>
      <c r="D276" s="183" t="s">
        <v>132</v>
      </c>
      <c r="E276" s="189" t="s">
        <v>17</v>
      </c>
      <c r="F276" s="190" t="s">
        <v>399</v>
      </c>
      <c r="G276" s="188"/>
      <c r="H276" s="191">
        <v>2</v>
      </c>
      <c r="I276" s="188"/>
      <c r="J276" s="188"/>
      <c r="K276" s="188"/>
      <c r="L276" s="192"/>
      <c r="M276" s="193"/>
      <c r="N276" s="194"/>
      <c r="O276" s="194"/>
      <c r="P276" s="194"/>
      <c r="Q276" s="194"/>
      <c r="R276" s="194"/>
      <c r="S276" s="194"/>
      <c r="T276" s="195"/>
      <c r="AT276" s="196" t="s">
        <v>132</v>
      </c>
      <c r="AU276" s="196" t="s">
        <v>85</v>
      </c>
      <c r="AV276" s="13" t="s">
        <v>85</v>
      </c>
      <c r="AW276" s="13" t="s">
        <v>36</v>
      </c>
      <c r="AX276" s="13" t="s">
        <v>75</v>
      </c>
      <c r="AY276" s="196" t="s">
        <v>122</v>
      </c>
    </row>
    <row r="277" spans="2:51" s="14" customFormat="1" ht="11.25">
      <c r="B277" s="197"/>
      <c r="C277" s="198"/>
      <c r="D277" s="183" t="s">
        <v>132</v>
      </c>
      <c r="E277" s="199" t="s">
        <v>17</v>
      </c>
      <c r="F277" s="200" t="s">
        <v>134</v>
      </c>
      <c r="G277" s="198"/>
      <c r="H277" s="201">
        <v>2</v>
      </c>
      <c r="I277" s="198"/>
      <c r="J277" s="198"/>
      <c r="K277" s="198"/>
      <c r="L277" s="202"/>
      <c r="M277" s="203"/>
      <c r="N277" s="204"/>
      <c r="O277" s="204"/>
      <c r="P277" s="204"/>
      <c r="Q277" s="204"/>
      <c r="R277" s="204"/>
      <c r="S277" s="204"/>
      <c r="T277" s="205"/>
      <c r="AT277" s="206" t="s">
        <v>132</v>
      </c>
      <c r="AU277" s="206" t="s">
        <v>85</v>
      </c>
      <c r="AV277" s="14" t="s">
        <v>128</v>
      </c>
      <c r="AW277" s="14" t="s">
        <v>4</v>
      </c>
      <c r="AX277" s="14" t="s">
        <v>83</v>
      </c>
      <c r="AY277" s="206" t="s">
        <v>122</v>
      </c>
    </row>
    <row r="278" spans="1:65" s="2" customFormat="1" ht="24.2" customHeight="1">
      <c r="A278" s="31"/>
      <c r="B278" s="32"/>
      <c r="C278" s="170" t="s">
        <v>414</v>
      </c>
      <c r="D278" s="170" t="s">
        <v>124</v>
      </c>
      <c r="E278" s="171" t="s">
        <v>415</v>
      </c>
      <c r="F278" s="172" t="s">
        <v>416</v>
      </c>
      <c r="G278" s="173" t="s">
        <v>212</v>
      </c>
      <c r="H278" s="174">
        <v>2</v>
      </c>
      <c r="I278" s="175">
        <v>1020</v>
      </c>
      <c r="J278" s="175">
        <f>ROUND(I278*H278,2)</f>
        <v>2040</v>
      </c>
      <c r="K278" s="176"/>
      <c r="L278" s="36"/>
      <c r="M278" s="177" t="s">
        <v>17</v>
      </c>
      <c r="N278" s="178" t="s">
        <v>46</v>
      </c>
      <c r="O278" s="179">
        <v>1.24</v>
      </c>
      <c r="P278" s="179">
        <f>O278*H278</f>
        <v>2.48</v>
      </c>
      <c r="Q278" s="179">
        <v>0.00171</v>
      </c>
      <c r="R278" s="179">
        <f>Q278*H278</f>
        <v>0.00342</v>
      </c>
      <c r="S278" s="179">
        <v>0</v>
      </c>
      <c r="T278" s="180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81" t="s">
        <v>128</v>
      </c>
      <c r="AT278" s="181" t="s">
        <v>124</v>
      </c>
      <c r="AU278" s="181" t="s">
        <v>85</v>
      </c>
      <c r="AY278" s="17" t="s">
        <v>122</v>
      </c>
      <c r="BE278" s="182">
        <f>IF(N278="základní",J278,0)</f>
        <v>2040</v>
      </c>
      <c r="BF278" s="182">
        <f>IF(N278="snížená",J278,0)</f>
        <v>0</v>
      </c>
      <c r="BG278" s="182">
        <f>IF(N278="zákl. přenesená",J278,0)</f>
        <v>0</v>
      </c>
      <c r="BH278" s="182">
        <f>IF(N278="sníž. přenesená",J278,0)</f>
        <v>0</v>
      </c>
      <c r="BI278" s="182">
        <f>IF(N278="nulová",J278,0)</f>
        <v>0</v>
      </c>
      <c r="BJ278" s="17" t="s">
        <v>83</v>
      </c>
      <c r="BK278" s="182">
        <f>ROUND(I278*H278,2)</f>
        <v>2040</v>
      </c>
      <c r="BL278" s="17" t="s">
        <v>128</v>
      </c>
      <c r="BM278" s="181" t="s">
        <v>417</v>
      </c>
    </row>
    <row r="279" spans="1:47" s="2" customFormat="1" ht="29.25">
      <c r="A279" s="31"/>
      <c r="B279" s="32"/>
      <c r="C279" s="33"/>
      <c r="D279" s="183" t="s">
        <v>130</v>
      </c>
      <c r="E279" s="33"/>
      <c r="F279" s="184" t="s">
        <v>418</v>
      </c>
      <c r="G279" s="33"/>
      <c r="H279" s="33"/>
      <c r="I279" s="33"/>
      <c r="J279" s="33"/>
      <c r="K279" s="33"/>
      <c r="L279" s="36"/>
      <c r="M279" s="185"/>
      <c r="N279" s="186"/>
      <c r="O279" s="61"/>
      <c r="P279" s="61"/>
      <c r="Q279" s="61"/>
      <c r="R279" s="61"/>
      <c r="S279" s="61"/>
      <c r="T279" s="62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T279" s="17" t="s">
        <v>130</v>
      </c>
      <c r="AU279" s="17" t="s">
        <v>85</v>
      </c>
    </row>
    <row r="280" spans="1:65" s="2" customFormat="1" ht="24.2" customHeight="1">
      <c r="A280" s="31"/>
      <c r="B280" s="32"/>
      <c r="C280" s="207" t="s">
        <v>419</v>
      </c>
      <c r="D280" s="207" t="s">
        <v>173</v>
      </c>
      <c r="E280" s="208" t="s">
        <v>420</v>
      </c>
      <c r="F280" s="209" t="s">
        <v>421</v>
      </c>
      <c r="G280" s="210" t="s">
        <v>212</v>
      </c>
      <c r="H280" s="211">
        <v>2</v>
      </c>
      <c r="I280" s="212">
        <v>2163.7</v>
      </c>
      <c r="J280" s="212">
        <f>ROUND(I280*H280,2)</f>
        <v>4327.4</v>
      </c>
      <c r="K280" s="213"/>
      <c r="L280" s="214"/>
      <c r="M280" s="215" t="s">
        <v>17</v>
      </c>
      <c r="N280" s="216" t="s">
        <v>46</v>
      </c>
      <c r="O280" s="179">
        <v>0</v>
      </c>
      <c r="P280" s="179">
        <f>O280*H280</f>
        <v>0</v>
      </c>
      <c r="Q280" s="179">
        <v>0.015</v>
      </c>
      <c r="R280" s="179">
        <f>Q280*H280</f>
        <v>0.03</v>
      </c>
      <c r="S280" s="179">
        <v>0</v>
      </c>
      <c r="T280" s="180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81" t="s">
        <v>167</v>
      </c>
      <c r="AT280" s="181" t="s">
        <v>173</v>
      </c>
      <c r="AU280" s="181" t="s">
        <v>85</v>
      </c>
      <c r="AY280" s="17" t="s">
        <v>122</v>
      </c>
      <c r="BE280" s="182">
        <f>IF(N280="základní",J280,0)</f>
        <v>4327.4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17" t="s">
        <v>83</v>
      </c>
      <c r="BK280" s="182">
        <f>ROUND(I280*H280,2)</f>
        <v>4327.4</v>
      </c>
      <c r="BL280" s="17" t="s">
        <v>128</v>
      </c>
      <c r="BM280" s="181" t="s">
        <v>422</v>
      </c>
    </row>
    <row r="281" spans="1:47" s="2" customFormat="1" ht="19.5">
      <c r="A281" s="31"/>
      <c r="B281" s="32"/>
      <c r="C281" s="33"/>
      <c r="D281" s="183" t="s">
        <v>130</v>
      </c>
      <c r="E281" s="33"/>
      <c r="F281" s="184" t="s">
        <v>421</v>
      </c>
      <c r="G281" s="33"/>
      <c r="H281" s="33"/>
      <c r="I281" s="33"/>
      <c r="J281" s="33"/>
      <c r="K281" s="33"/>
      <c r="L281" s="36"/>
      <c r="M281" s="185"/>
      <c r="N281" s="186"/>
      <c r="O281" s="61"/>
      <c r="P281" s="61"/>
      <c r="Q281" s="61"/>
      <c r="R281" s="61"/>
      <c r="S281" s="61"/>
      <c r="T281" s="62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T281" s="17" t="s">
        <v>130</v>
      </c>
      <c r="AU281" s="17" t="s">
        <v>85</v>
      </c>
    </row>
    <row r="282" spans="2:51" s="13" customFormat="1" ht="11.25">
      <c r="B282" s="187"/>
      <c r="C282" s="188"/>
      <c r="D282" s="183" t="s">
        <v>132</v>
      </c>
      <c r="E282" s="189" t="s">
        <v>17</v>
      </c>
      <c r="F282" s="190" t="s">
        <v>423</v>
      </c>
      <c r="G282" s="188"/>
      <c r="H282" s="191">
        <v>2</v>
      </c>
      <c r="I282" s="188"/>
      <c r="J282" s="188"/>
      <c r="K282" s="188"/>
      <c r="L282" s="192"/>
      <c r="M282" s="193"/>
      <c r="N282" s="194"/>
      <c r="O282" s="194"/>
      <c r="P282" s="194"/>
      <c r="Q282" s="194"/>
      <c r="R282" s="194"/>
      <c r="S282" s="194"/>
      <c r="T282" s="195"/>
      <c r="AT282" s="196" t="s">
        <v>132</v>
      </c>
      <c r="AU282" s="196" t="s">
        <v>85</v>
      </c>
      <c r="AV282" s="13" t="s">
        <v>85</v>
      </c>
      <c r="AW282" s="13" t="s">
        <v>36</v>
      </c>
      <c r="AX282" s="13" t="s">
        <v>75</v>
      </c>
      <c r="AY282" s="196" t="s">
        <v>122</v>
      </c>
    </row>
    <row r="283" spans="2:51" s="14" customFormat="1" ht="11.25">
      <c r="B283" s="197"/>
      <c r="C283" s="198"/>
      <c r="D283" s="183" t="s">
        <v>132</v>
      </c>
      <c r="E283" s="199" t="s">
        <v>17</v>
      </c>
      <c r="F283" s="200" t="s">
        <v>134</v>
      </c>
      <c r="G283" s="198"/>
      <c r="H283" s="201">
        <v>2</v>
      </c>
      <c r="I283" s="198"/>
      <c r="J283" s="198"/>
      <c r="K283" s="198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132</v>
      </c>
      <c r="AU283" s="206" t="s">
        <v>85</v>
      </c>
      <c r="AV283" s="14" t="s">
        <v>128</v>
      </c>
      <c r="AW283" s="14" t="s">
        <v>4</v>
      </c>
      <c r="AX283" s="14" t="s">
        <v>83</v>
      </c>
      <c r="AY283" s="206" t="s">
        <v>122</v>
      </c>
    </row>
    <row r="284" spans="1:65" s="2" customFormat="1" ht="24.2" customHeight="1">
      <c r="A284" s="31"/>
      <c r="B284" s="32"/>
      <c r="C284" s="170" t="s">
        <v>424</v>
      </c>
      <c r="D284" s="170" t="s">
        <v>124</v>
      </c>
      <c r="E284" s="171" t="s">
        <v>425</v>
      </c>
      <c r="F284" s="172" t="s">
        <v>426</v>
      </c>
      <c r="G284" s="173" t="s">
        <v>146</v>
      </c>
      <c r="H284" s="174">
        <v>20.4</v>
      </c>
      <c r="I284" s="175">
        <v>67.3</v>
      </c>
      <c r="J284" s="175">
        <f>ROUND(I284*H284,2)</f>
        <v>1372.92</v>
      </c>
      <c r="K284" s="176"/>
      <c r="L284" s="36"/>
      <c r="M284" s="177" t="s">
        <v>17</v>
      </c>
      <c r="N284" s="178" t="s">
        <v>46</v>
      </c>
      <c r="O284" s="179">
        <v>0.171</v>
      </c>
      <c r="P284" s="179">
        <f>O284*H284</f>
        <v>3.4884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81" t="s">
        <v>128</v>
      </c>
      <c r="AT284" s="181" t="s">
        <v>124</v>
      </c>
      <c r="AU284" s="181" t="s">
        <v>85</v>
      </c>
      <c r="AY284" s="17" t="s">
        <v>122</v>
      </c>
      <c r="BE284" s="182">
        <f>IF(N284="základní",J284,0)</f>
        <v>1372.92</v>
      </c>
      <c r="BF284" s="182">
        <f>IF(N284="snížená",J284,0)</f>
        <v>0</v>
      </c>
      <c r="BG284" s="182">
        <f>IF(N284="zákl. přenesená",J284,0)</f>
        <v>0</v>
      </c>
      <c r="BH284" s="182">
        <f>IF(N284="sníž. přenesená",J284,0)</f>
        <v>0</v>
      </c>
      <c r="BI284" s="182">
        <f>IF(N284="nulová",J284,0)</f>
        <v>0</v>
      </c>
      <c r="BJ284" s="17" t="s">
        <v>83</v>
      </c>
      <c r="BK284" s="182">
        <f>ROUND(I284*H284,2)</f>
        <v>1372.92</v>
      </c>
      <c r="BL284" s="17" t="s">
        <v>128</v>
      </c>
      <c r="BM284" s="181" t="s">
        <v>427</v>
      </c>
    </row>
    <row r="285" spans="1:47" s="2" customFormat="1" ht="29.25">
      <c r="A285" s="31"/>
      <c r="B285" s="32"/>
      <c r="C285" s="33"/>
      <c r="D285" s="183" t="s">
        <v>130</v>
      </c>
      <c r="E285" s="33"/>
      <c r="F285" s="184" t="s">
        <v>428</v>
      </c>
      <c r="G285" s="33"/>
      <c r="H285" s="33"/>
      <c r="I285" s="33"/>
      <c r="J285" s="33"/>
      <c r="K285" s="33"/>
      <c r="L285" s="36"/>
      <c r="M285" s="185"/>
      <c r="N285" s="186"/>
      <c r="O285" s="61"/>
      <c r="P285" s="61"/>
      <c r="Q285" s="61"/>
      <c r="R285" s="61"/>
      <c r="S285" s="61"/>
      <c r="T285" s="62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T285" s="17" t="s">
        <v>130</v>
      </c>
      <c r="AU285" s="17" t="s">
        <v>85</v>
      </c>
    </row>
    <row r="286" spans="1:65" s="2" customFormat="1" ht="24.2" customHeight="1">
      <c r="A286" s="31"/>
      <c r="B286" s="32"/>
      <c r="C286" s="207" t="s">
        <v>429</v>
      </c>
      <c r="D286" s="207" t="s">
        <v>173</v>
      </c>
      <c r="E286" s="208" t="s">
        <v>430</v>
      </c>
      <c r="F286" s="209" t="s">
        <v>431</v>
      </c>
      <c r="G286" s="210" t="s">
        <v>146</v>
      </c>
      <c r="H286" s="211">
        <v>20.4</v>
      </c>
      <c r="I286" s="212">
        <v>28.6</v>
      </c>
      <c r="J286" s="212">
        <f>ROUND(I286*H286,2)</f>
        <v>583.44</v>
      </c>
      <c r="K286" s="213"/>
      <c r="L286" s="214"/>
      <c r="M286" s="215" t="s">
        <v>17</v>
      </c>
      <c r="N286" s="216" t="s">
        <v>46</v>
      </c>
      <c r="O286" s="179">
        <v>0</v>
      </c>
      <c r="P286" s="179">
        <f>O286*H286</f>
        <v>0</v>
      </c>
      <c r="Q286" s="179">
        <v>0.00027</v>
      </c>
      <c r="R286" s="179">
        <f>Q286*H286</f>
        <v>0.005508</v>
      </c>
      <c r="S286" s="179">
        <v>0</v>
      </c>
      <c r="T286" s="180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81" t="s">
        <v>167</v>
      </c>
      <c r="AT286" s="181" t="s">
        <v>173</v>
      </c>
      <c r="AU286" s="181" t="s">
        <v>85</v>
      </c>
      <c r="AY286" s="17" t="s">
        <v>122</v>
      </c>
      <c r="BE286" s="182">
        <f>IF(N286="základní",J286,0)</f>
        <v>583.44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17" t="s">
        <v>83</v>
      </c>
      <c r="BK286" s="182">
        <f>ROUND(I286*H286,2)</f>
        <v>583.44</v>
      </c>
      <c r="BL286" s="17" t="s">
        <v>128</v>
      </c>
      <c r="BM286" s="181" t="s">
        <v>432</v>
      </c>
    </row>
    <row r="287" spans="1:47" s="2" customFormat="1" ht="11.25">
      <c r="A287" s="31"/>
      <c r="B287" s="32"/>
      <c r="C287" s="33"/>
      <c r="D287" s="183" t="s">
        <v>130</v>
      </c>
      <c r="E287" s="33"/>
      <c r="F287" s="184" t="s">
        <v>431</v>
      </c>
      <c r="G287" s="33"/>
      <c r="H287" s="33"/>
      <c r="I287" s="33"/>
      <c r="J287" s="33"/>
      <c r="K287" s="33"/>
      <c r="L287" s="36"/>
      <c r="M287" s="185"/>
      <c r="N287" s="186"/>
      <c r="O287" s="61"/>
      <c r="P287" s="61"/>
      <c r="Q287" s="61"/>
      <c r="R287" s="61"/>
      <c r="S287" s="61"/>
      <c r="T287" s="62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T287" s="17" t="s">
        <v>130</v>
      </c>
      <c r="AU287" s="17" t="s">
        <v>85</v>
      </c>
    </row>
    <row r="288" spans="2:51" s="13" customFormat="1" ht="11.25">
      <c r="B288" s="187"/>
      <c r="C288" s="188"/>
      <c r="D288" s="183" t="s">
        <v>132</v>
      </c>
      <c r="E288" s="189" t="s">
        <v>17</v>
      </c>
      <c r="F288" s="190" t="s">
        <v>433</v>
      </c>
      <c r="G288" s="188"/>
      <c r="H288" s="191">
        <v>20.4</v>
      </c>
      <c r="I288" s="188"/>
      <c r="J288" s="188"/>
      <c r="K288" s="188"/>
      <c r="L288" s="192"/>
      <c r="M288" s="193"/>
      <c r="N288" s="194"/>
      <c r="O288" s="194"/>
      <c r="P288" s="194"/>
      <c r="Q288" s="194"/>
      <c r="R288" s="194"/>
      <c r="S288" s="194"/>
      <c r="T288" s="195"/>
      <c r="AT288" s="196" t="s">
        <v>132</v>
      </c>
      <c r="AU288" s="196" t="s">
        <v>85</v>
      </c>
      <c r="AV288" s="13" t="s">
        <v>85</v>
      </c>
      <c r="AW288" s="13" t="s">
        <v>36</v>
      </c>
      <c r="AX288" s="13" t="s">
        <v>75</v>
      </c>
      <c r="AY288" s="196" t="s">
        <v>122</v>
      </c>
    </row>
    <row r="289" spans="2:51" s="14" customFormat="1" ht="11.25">
      <c r="B289" s="197"/>
      <c r="C289" s="198"/>
      <c r="D289" s="183" t="s">
        <v>132</v>
      </c>
      <c r="E289" s="199" t="s">
        <v>17</v>
      </c>
      <c r="F289" s="200" t="s">
        <v>134</v>
      </c>
      <c r="G289" s="198"/>
      <c r="H289" s="201">
        <v>20.4</v>
      </c>
      <c r="I289" s="198"/>
      <c r="J289" s="198"/>
      <c r="K289" s="198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132</v>
      </c>
      <c r="AU289" s="206" t="s">
        <v>85</v>
      </c>
      <c r="AV289" s="14" t="s">
        <v>128</v>
      </c>
      <c r="AW289" s="14" t="s">
        <v>4</v>
      </c>
      <c r="AX289" s="14" t="s">
        <v>83</v>
      </c>
      <c r="AY289" s="206" t="s">
        <v>122</v>
      </c>
    </row>
    <row r="290" spans="1:65" s="2" customFormat="1" ht="24.2" customHeight="1">
      <c r="A290" s="31"/>
      <c r="B290" s="32"/>
      <c r="C290" s="170" t="s">
        <v>434</v>
      </c>
      <c r="D290" s="170" t="s">
        <v>124</v>
      </c>
      <c r="E290" s="171" t="s">
        <v>435</v>
      </c>
      <c r="F290" s="172" t="s">
        <v>436</v>
      </c>
      <c r="G290" s="173" t="s">
        <v>146</v>
      </c>
      <c r="H290" s="174">
        <v>24.48</v>
      </c>
      <c r="I290" s="175">
        <v>72.8</v>
      </c>
      <c r="J290" s="175">
        <f>ROUND(I290*H290,2)</f>
        <v>1782.14</v>
      </c>
      <c r="K290" s="176"/>
      <c r="L290" s="36"/>
      <c r="M290" s="177" t="s">
        <v>17</v>
      </c>
      <c r="N290" s="178" t="s">
        <v>46</v>
      </c>
      <c r="O290" s="179">
        <v>0.184</v>
      </c>
      <c r="P290" s="179">
        <f>O290*H290</f>
        <v>4.50432</v>
      </c>
      <c r="Q290" s="179">
        <v>0</v>
      </c>
      <c r="R290" s="179">
        <f>Q290*H290</f>
        <v>0</v>
      </c>
      <c r="S290" s="179">
        <v>0</v>
      </c>
      <c r="T290" s="180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81" t="s">
        <v>128</v>
      </c>
      <c r="AT290" s="181" t="s">
        <v>124</v>
      </c>
      <c r="AU290" s="181" t="s">
        <v>85</v>
      </c>
      <c r="AY290" s="17" t="s">
        <v>122</v>
      </c>
      <c r="BE290" s="182">
        <f>IF(N290="základní",J290,0)</f>
        <v>1782.14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17" t="s">
        <v>83</v>
      </c>
      <c r="BK290" s="182">
        <f>ROUND(I290*H290,2)</f>
        <v>1782.14</v>
      </c>
      <c r="BL290" s="17" t="s">
        <v>128</v>
      </c>
      <c r="BM290" s="181" t="s">
        <v>437</v>
      </c>
    </row>
    <row r="291" spans="1:47" s="2" customFormat="1" ht="29.25">
      <c r="A291" s="31"/>
      <c r="B291" s="32"/>
      <c r="C291" s="33"/>
      <c r="D291" s="183" t="s">
        <v>130</v>
      </c>
      <c r="E291" s="33"/>
      <c r="F291" s="184" t="s">
        <v>438</v>
      </c>
      <c r="G291" s="33"/>
      <c r="H291" s="33"/>
      <c r="I291" s="33"/>
      <c r="J291" s="33"/>
      <c r="K291" s="33"/>
      <c r="L291" s="36"/>
      <c r="M291" s="185"/>
      <c r="N291" s="186"/>
      <c r="O291" s="61"/>
      <c r="P291" s="61"/>
      <c r="Q291" s="61"/>
      <c r="R291" s="61"/>
      <c r="S291" s="61"/>
      <c r="T291" s="62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T291" s="17" t="s">
        <v>130</v>
      </c>
      <c r="AU291" s="17" t="s">
        <v>85</v>
      </c>
    </row>
    <row r="292" spans="1:65" s="2" customFormat="1" ht="24.2" customHeight="1">
      <c r="A292" s="31"/>
      <c r="B292" s="32"/>
      <c r="C292" s="207" t="s">
        <v>439</v>
      </c>
      <c r="D292" s="207" t="s">
        <v>173</v>
      </c>
      <c r="E292" s="208" t="s">
        <v>440</v>
      </c>
      <c r="F292" s="209" t="s">
        <v>441</v>
      </c>
      <c r="G292" s="210" t="s">
        <v>146</v>
      </c>
      <c r="H292" s="211">
        <v>24.48</v>
      </c>
      <c r="I292" s="212">
        <v>44.2</v>
      </c>
      <c r="J292" s="212">
        <f>ROUND(I292*H292,2)</f>
        <v>1082.02</v>
      </c>
      <c r="K292" s="213"/>
      <c r="L292" s="214"/>
      <c r="M292" s="215" t="s">
        <v>17</v>
      </c>
      <c r="N292" s="216" t="s">
        <v>46</v>
      </c>
      <c r="O292" s="179">
        <v>0</v>
      </c>
      <c r="P292" s="179">
        <f>O292*H292</f>
        <v>0</v>
      </c>
      <c r="Q292" s="179">
        <v>0.00042</v>
      </c>
      <c r="R292" s="179">
        <f>Q292*H292</f>
        <v>0.0102816</v>
      </c>
      <c r="S292" s="179">
        <v>0</v>
      </c>
      <c r="T292" s="180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81" t="s">
        <v>167</v>
      </c>
      <c r="AT292" s="181" t="s">
        <v>173</v>
      </c>
      <c r="AU292" s="181" t="s">
        <v>85</v>
      </c>
      <c r="AY292" s="17" t="s">
        <v>122</v>
      </c>
      <c r="BE292" s="182">
        <f>IF(N292="základní",J292,0)</f>
        <v>1082.02</v>
      </c>
      <c r="BF292" s="182">
        <f>IF(N292="snížená",J292,0)</f>
        <v>0</v>
      </c>
      <c r="BG292" s="182">
        <f>IF(N292="zákl. přenesená",J292,0)</f>
        <v>0</v>
      </c>
      <c r="BH292" s="182">
        <f>IF(N292="sníž. přenesená",J292,0)</f>
        <v>0</v>
      </c>
      <c r="BI292" s="182">
        <f>IF(N292="nulová",J292,0)</f>
        <v>0</v>
      </c>
      <c r="BJ292" s="17" t="s">
        <v>83</v>
      </c>
      <c r="BK292" s="182">
        <f>ROUND(I292*H292,2)</f>
        <v>1082.02</v>
      </c>
      <c r="BL292" s="17" t="s">
        <v>128</v>
      </c>
      <c r="BM292" s="181" t="s">
        <v>442</v>
      </c>
    </row>
    <row r="293" spans="1:47" s="2" customFormat="1" ht="11.25">
      <c r="A293" s="31"/>
      <c r="B293" s="32"/>
      <c r="C293" s="33"/>
      <c r="D293" s="183" t="s">
        <v>130</v>
      </c>
      <c r="E293" s="33"/>
      <c r="F293" s="184" t="s">
        <v>441</v>
      </c>
      <c r="G293" s="33"/>
      <c r="H293" s="33"/>
      <c r="I293" s="33"/>
      <c r="J293" s="33"/>
      <c r="K293" s="33"/>
      <c r="L293" s="36"/>
      <c r="M293" s="185"/>
      <c r="N293" s="186"/>
      <c r="O293" s="61"/>
      <c r="P293" s="61"/>
      <c r="Q293" s="61"/>
      <c r="R293" s="61"/>
      <c r="S293" s="61"/>
      <c r="T293" s="62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7" t="s">
        <v>130</v>
      </c>
      <c r="AU293" s="17" t="s">
        <v>85</v>
      </c>
    </row>
    <row r="294" spans="2:51" s="13" customFormat="1" ht="11.25">
      <c r="B294" s="187"/>
      <c r="C294" s="188"/>
      <c r="D294" s="183" t="s">
        <v>132</v>
      </c>
      <c r="E294" s="189" t="s">
        <v>17</v>
      </c>
      <c r="F294" s="190" t="s">
        <v>443</v>
      </c>
      <c r="G294" s="188"/>
      <c r="H294" s="191">
        <v>24.48</v>
      </c>
      <c r="I294" s="188"/>
      <c r="J294" s="188"/>
      <c r="K294" s="188"/>
      <c r="L294" s="192"/>
      <c r="M294" s="193"/>
      <c r="N294" s="194"/>
      <c r="O294" s="194"/>
      <c r="P294" s="194"/>
      <c r="Q294" s="194"/>
      <c r="R294" s="194"/>
      <c r="S294" s="194"/>
      <c r="T294" s="195"/>
      <c r="AT294" s="196" t="s">
        <v>132</v>
      </c>
      <c r="AU294" s="196" t="s">
        <v>85</v>
      </c>
      <c r="AV294" s="13" t="s">
        <v>85</v>
      </c>
      <c r="AW294" s="13" t="s">
        <v>36</v>
      </c>
      <c r="AX294" s="13" t="s">
        <v>75</v>
      </c>
      <c r="AY294" s="196" t="s">
        <v>122</v>
      </c>
    </row>
    <row r="295" spans="2:51" s="14" customFormat="1" ht="11.25">
      <c r="B295" s="197"/>
      <c r="C295" s="198"/>
      <c r="D295" s="183" t="s">
        <v>132</v>
      </c>
      <c r="E295" s="199" t="s">
        <v>17</v>
      </c>
      <c r="F295" s="200" t="s">
        <v>134</v>
      </c>
      <c r="G295" s="198"/>
      <c r="H295" s="201">
        <v>24.48</v>
      </c>
      <c r="I295" s="198"/>
      <c r="J295" s="198"/>
      <c r="K295" s="198"/>
      <c r="L295" s="202"/>
      <c r="M295" s="203"/>
      <c r="N295" s="204"/>
      <c r="O295" s="204"/>
      <c r="P295" s="204"/>
      <c r="Q295" s="204"/>
      <c r="R295" s="204"/>
      <c r="S295" s="204"/>
      <c r="T295" s="205"/>
      <c r="AT295" s="206" t="s">
        <v>132</v>
      </c>
      <c r="AU295" s="206" t="s">
        <v>85</v>
      </c>
      <c r="AV295" s="14" t="s">
        <v>128</v>
      </c>
      <c r="AW295" s="14" t="s">
        <v>4</v>
      </c>
      <c r="AX295" s="14" t="s">
        <v>83</v>
      </c>
      <c r="AY295" s="206" t="s">
        <v>122</v>
      </c>
    </row>
    <row r="296" spans="1:65" s="2" customFormat="1" ht="24.2" customHeight="1">
      <c r="A296" s="31"/>
      <c r="B296" s="32"/>
      <c r="C296" s="170" t="s">
        <v>444</v>
      </c>
      <c r="D296" s="170" t="s">
        <v>124</v>
      </c>
      <c r="E296" s="171" t="s">
        <v>445</v>
      </c>
      <c r="F296" s="172" t="s">
        <v>446</v>
      </c>
      <c r="G296" s="173" t="s">
        <v>146</v>
      </c>
      <c r="H296" s="174">
        <v>13.8</v>
      </c>
      <c r="I296" s="175">
        <v>95</v>
      </c>
      <c r="J296" s="175">
        <f>ROUND(I296*H296,2)</f>
        <v>1311</v>
      </c>
      <c r="K296" s="176"/>
      <c r="L296" s="36"/>
      <c r="M296" s="177" t="s">
        <v>17</v>
      </c>
      <c r="N296" s="178" t="s">
        <v>46</v>
      </c>
      <c r="O296" s="179">
        <v>0.24</v>
      </c>
      <c r="P296" s="179">
        <f>O296*H296</f>
        <v>3.312</v>
      </c>
      <c r="Q296" s="179">
        <v>0</v>
      </c>
      <c r="R296" s="179">
        <f>Q296*H296</f>
        <v>0</v>
      </c>
      <c r="S296" s="179">
        <v>0</v>
      </c>
      <c r="T296" s="180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81" t="s">
        <v>128</v>
      </c>
      <c r="AT296" s="181" t="s">
        <v>124</v>
      </c>
      <c r="AU296" s="181" t="s">
        <v>85</v>
      </c>
      <c r="AY296" s="17" t="s">
        <v>122</v>
      </c>
      <c r="BE296" s="182">
        <f>IF(N296="základní",J296,0)</f>
        <v>1311</v>
      </c>
      <c r="BF296" s="182">
        <f>IF(N296="snížená",J296,0)</f>
        <v>0</v>
      </c>
      <c r="BG296" s="182">
        <f>IF(N296="zákl. přenesená",J296,0)</f>
        <v>0</v>
      </c>
      <c r="BH296" s="182">
        <f>IF(N296="sníž. přenesená",J296,0)</f>
        <v>0</v>
      </c>
      <c r="BI296" s="182">
        <f>IF(N296="nulová",J296,0)</f>
        <v>0</v>
      </c>
      <c r="BJ296" s="17" t="s">
        <v>83</v>
      </c>
      <c r="BK296" s="182">
        <f>ROUND(I296*H296,2)</f>
        <v>1311</v>
      </c>
      <c r="BL296" s="17" t="s">
        <v>128</v>
      </c>
      <c r="BM296" s="181" t="s">
        <v>447</v>
      </c>
    </row>
    <row r="297" spans="1:47" s="2" customFormat="1" ht="29.25">
      <c r="A297" s="31"/>
      <c r="B297" s="32"/>
      <c r="C297" s="33"/>
      <c r="D297" s="183" t="s">
        <v>130</v>
      </c>
      <c r="E297" s="33"/>
      <c r="F297" s="184" t="s">
        <v>448</v>
      </c>
      <c r="G297" s="33"/>
      <c r="H297" s="33"/>
      <c r="I297" s="33"/>
      <c r="J297" s="33"/>
      <c r="K297" s="33"/>
      <c r="L297" s="36"/>
      <c r="M297" s="185"/>
      <c r="N297" s="186"/>
      <c r="O297" s="61"/>
      <c r="P297" s="61"/>
      <c r="Q297" s="61"/>
      <c r="R297" s="61"/>
      <c r="S297" s="61"/>
      <c r="T297" s="62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T297" s="17" t="s">
        <v>130</v>
      </c>
      <c r="AU297" s="17" t="s">
        <v>85</v>
      </c>
    </row>
    <row r="298" spans="1:65" s="2" customFormat="1" ht="24.2" customHeight="1">
      <c r="A298" s="31"/>
      <c r="B298" s="32"/>
      <c r="C298" s="207" t="s">
        <v>449</v>
      </c>
      <c r="D298" s="207" t="s">
        <v>173</v>
      </c>
      <c r="E298" s="208" t="s">
        <v>450</v>
      </c>
      <c r="F298" s="209" t="s">
        <v>451</v>
      </c>
      <c r="G298" s="210" t="s">
        <v>146</v>
      </c>
      <c r="H298" s="211">
        <v>13.8</v>
      </c>
      <c r="I298" s="212">
        <v>107.9</v>
      </c>
      <c r="J298" s="212">
        <f>ROUND(I298*H298,2)</f>
        <v>1489.02</v>
      </c>
      <c r="K298" s="213"/>
      <c r="L298" s="214"/>
      <c r="M298" s="215" t="s">
        <v>17</v>
      </c>
      <c r="N298" s="216" t="s">
        <v>46</v>
      </c>
      <c r="O298" s="179">
        <v>0</v>
      </c>
      <c r="P298" s="179">
        <f>O298*H298</f>
        <v>0</v>
      </c>
      <c r="Q298" s="179">
        <v>0.00106</v>
      </c>
      <c r="R298" s="179">
        <f>Q298*H298</f>
        <v>0.014628</v>
      </c>
      <c r="S298" s="179">
        <v>0</v>
      </c>
      <c r="T298" s="180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81" t="s">
        <v>167</v>
      </c>
      <c r="AT298" s="181" t="s">
        <v>173</v>
      </c>
      <c r="AU298" s="181" t="s">
        <v>85</v>
      </c>
      <c r="AY298" s="17" t="s">
        <v>122</v>
      </c>
      <c r="BE298" s="182">
        <f>IF(N298="základní",J298,0)</f>
        <v>1489.02</v>
      </c>
      <c r="BF298" s="182">
        <f>IF(N298="snížená",J298,0)</f>
        <v>0</v>
      </c>
      <c r="BG298" s="182">
        <f>IF(N298="zákl. přenesená",J298,0)</f>
        <v>0</v>
      </c>
      <c r="BH298" s="182">
        <f>IF(N298="sníž. přenesená",J298,0)</f>
        <v>0</v>
      </c>
      <c r="BI298" s="182">
        <f>IF(N298="nulová",J298,0)</f>
        <v>0</v>
      </c>
      <c r="BJ298" s="17" t="s">
        <v>83</v>
      </c>
      <c r="BK298" s="182">
        <f>ROUND(I298*H298,2)</f>
        <v>1489.02</v>
      </c>
      <c r="BL298" s="17" t="s">
        <v>128</v>
      </c>
      <c r="BM298" s="181" t="s">
        <v>452</v>
      </c>
    </row>
    <row r="299" spans="1:47" s="2" customFormat="1" ht="11.25">
      <c r="A299" s="31"/>
      <c r="B299" s="32"/>
      <c r="C299" s="33"/>
      <c r="D299" s="183" t="s">
        <v>130</v>
      </c>
      <c r="E299" s="33"/>
      <c r="F299" s="184" t="s">
        <v>451</v>
      </c>
      <c r="G299" s="33"/>
      <c r="H299" s="33"/>
      <c r="I299" s="33"/>
      <c r="J299" s="33"/>
      <c r="K299" s="33"/>
      <c r="L299" s="36"/>
      <c r="M299" s="185"/>
      <c r="N299" s="186"/>
      <c r="O299" s="61"/>
      <c r="P299" s="61"/>
      <c r="Q299" s="61"/>
      <c r="R299" s="61"/>
      <c r="S299" s="61"/>
      <c r="T299" s="62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T299" s="17" t="s">
        <v>130</v>
      </c>
      <c r="AU299" s="17" t="s">
        <v>85</v>
      </c>
    </row>
    <row r="300" spans="2:51" s="13" customFormat="1" ht="11.25">
      <c r="B300" s="187"/>
      <c r="C300" s="188"/>
      <c r="D300" s="183" t="s">
        <v>132</v>
      </c>
      <c r="E300" s="189" t="s">
        <v>17</v>
      </c>
      <c r="F300" s="190" t="s">
        <v>453</v>
      </c>
      <c r="G300" s="188"/>
      <c r="H300" s="191">
        <v>13.8</v>
      </c>
      <c r="I300" s="188"/>
      <c r="J300" s="188"/>
      <c r="K300" s="188"/>
      <c r="L300" s="192"/>
      <c r="M300" s="193"/>
      <c r="N300" s="194"/>
      <c r="O300" s="194"/>
      <c r="P300" s="194"/>
      <c r="Q300" s="194"/>
      <c r="R300" s="194"/>
      <c r="S300" s="194"/>
      <c r="T300" s="195"/>
      <c r="AT300" s="196" t="s">
        <v>132</v>
      </c>
      <c r="AU300" s="196" t="s">
        <v>85</v>
      </c>
      <c r="AV300" s="13" t="s">
        <v>85</v>
      </c>
      <c r="AW300" s="13" t="s">
        <v>36</v>
      </c>
      <c r="AX300" s="13" t="s">
        <v>75</v>
      </c>
      <c r="AY300" s="196" t="s">
        <v>122</v>
      </c>
    </row>
    <row r="301" spans="2:51" s="14" customFormat="1" ht="11.25">
      <c r="B301" s="197"/>
      <c r="C301" s="198"/>
      <c r="D301" s="183" t="s">
        <v>132</v>
      </c>
      <c r="E301" s="199" t="s">
        <v>17</v>
      </c>
      <c r="F301" s="200" t="s">
        <v>134</v>
      </c>
      <c r="G301" s="198"/>
      <c r="H301" s="201">
        <v>13.8</v>
      </c>
      <c r="I301" s="198"/>
      <c r="J301" s="198"/>
      <c r="K301" s="198"/>
      <c r="L301" s="202"/>
      <c r="M301" s="203"/>
      <c r="N301" s="204"/>
      <c r="O301" s="204"/>
      <c r="P301" s="204"/>
      <c r="Q301" s="204"/>
      <c r="R301" s="204"/>
      <c r="S301" s="204"/>
      <c r="T301" s="205"/>
      <c r="AT301" s="206" t="s">
        <v>132</v>
      </c>
      <c r="AU301" s="206" t="s">
        <v>85</v>
      </c>
      <c r="AV301" s="14" t="s">
        <v>128</v>
      </c>
      <c r="AW301" s="14" t="s">
        <v>4</v>
      </c>
      <c r="AX301" s="14" t="s">
        <v>83</v>
      </c>
      <c r="AY301" s="206" t="s">
        <v>122</v>
      </c>
    </row>
    <row r="302" spans="1:65" s="2" customFormat="1" ht="24.2" customHeight="1">
      <c r="A302" s="31"/>
      <c r="B302" s="32"/>
      <c r="C302" s="170" t="s">
        <v>454</v>
      </c>
      <c r="D302" s="170" t="s">
        <v>124</v>
      </c>
      <c r="E302" s="171" t="s">
        <v>455</v>
      </c>
      <c r="F302" s="172" t="s">
        <v>456</v>
      </c>
      <c r="G302" s="173" t="s">
        <v>212</v>
      </c>
      <c r="H302" s="174">
        <v>3</v>
      </c>
      <c r="I302" s="175">
        <v>193</v>
      </c>
      <c r="J302" s="175">
        <f>ROUND(I302*H302,2)</f>
        <v>579</v>
      </c>
      <c r="K302" s="176"/>
      <c r="L302" s="36"/>
      <c r="M302" s="177" t="s">
        <v>17</v>
      </c>
      <c r="N302" s="178" t="s">
        <v>46</v>
      </c>
      <c r="O302" s="179">
        <v>0.473</v>
      </c>
      <c r="P302" s="179">
        <f>O302*H302</f>
        <v>1.419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81" t="s">
        <v>128</v>
      </c>
      <c r="AT302" s="181" t="s">
        <v>124</v>
      </c>
      <c r="AU302" s="181" t="s">
        <v>85</v>
      </c>
      <c r="AY302" s="17" t="s">
        <v>122</v>
      </c>
      <c r="BE302" s="182">
        <f>IF(N302="základní",J302,0)</f>
        <v>579</v>
      </c>
      <c r="BF302" s="182">
        <f>IF(N302="snížená",J302,0)</f>
        <v>0</v>
      </c>
      <c r="BG302" s="182">
        <f>IF(N302="zákl. přenesená",J302,0)</f>
        <v>0</v>
      </c>
      <c r="BH302" s="182">
        <f>IF(N302="sníž. přenesená",J302,0)</f>
        <v>0</v>
      </c>
      <c r="BI302" s="182">
        <f>IF(N302="nulová",J302,0)</f>
        <v>0</v>
      </c>
      <c r="BJ302" s="17" t="s">
        <v>83</v>
      </c>
      <c r="BK302" s="182">
        <f>ROUND(I302*H302,2)</f>
        <v>579</v>
      </c>
      <c r="BL302" s="17" t="s">
        <v>128</v>
      </c>
      <c r="BM302" s="181" t="s">
        <v>457</v>
      </c>
    </row>
    <row r="303" spans="1:47" s="2" customFormat="1" ht="29.25">
      <c r="A303" s="31"/>
      <c r="B303" s="32"/>
      <c r="C303" s="33"/>
      <c r="D303" s="183" t="s">
        <v>130</v>
      </c>
      <c r="E303" s="33"/>
      <c r="F303" s="184" t="s">
        <v>458</v>
      </c>
      <c r="G303" s="33"/>
      <c r="H303" s="33"/>
      <c r="I303" s="33"/>
      <c r="J303" s="33"/>
      <c r="K303" s="33"/>
      <c r="L303" s="36"/>
      <c r="M303" s="185"/>
      <c r="N303" s="186"/>
      <c r="O303" s="61"/>
      <c r="P303" s="61"/>
      <c r="Q303" s="61"/>
      <c r="R303" s="61"/>
      <c r="S303" s="61"/>
      <c r="T303" s="62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T303" s="17" t="s">
        <v>130</v>
      </c>
      <c r="AU303" s="17" t="s">
        <v>85</v>
      </c>
    </row>
    <row r="304" spans="1:65" s="2" customFormat="1" ht="14.45" customHeight="1">
      <c r="A304" s="31"/>
      <c r="B304" s="32"/>
      <c r="C304" s="207" t="s">
        <v>459</v>
      </c>
      <c r="D304" s="207" t="s">
        <v>173</v>
      </c>
      <c r="E304" s="208" t="s">
        <v>460</v>
      </c>
      <c r="F304" s="209" t="s">
        <v>461</v>
      </c>
      <c r="G304" s="210" t="s">
        <v>212</v>
      </c>
      <c r="H304" s="211">
        <v>3</v>
      </c>
      <c r="I304" s="212">
        <v>79.2</v>
      </c>
      <c r="J304" s="212">
        <f>ROUND(I304*H304,2)</f>
        <v>237.6</v>
      </c>
      <c r="K304" s="213"/>
      <c r="L304" s="214"/>
      <c r="M304" s="215" t="s">
        <v>17</v>
      </c>
      <c r="N304" s="216" t="s">
        <v>46</v>
      </c>
      <c r="O304" s="179">
        <v>0</v>
      </c>
      <c r="P304" s="179">
        <f>O304*H304</f>
        <v>0</v>
      </c>
      <c r="Q304" s="179">
        <v>5E-05</v>
      </c>
      <c r="R304" s="179">
        <f>Q304*H304</f>
        <v>0.00015000000000000001</v>
      </c>
      <c r="S304" s="179">
        <v>0</v>
      </c>
      <c r="T304" s="180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81" t="s">
        <v>167</v>
      </c>
      <c r="AT304" s="181" t="s">
        <v>173</v>
      </c>
      <c r="AU304" s="181" t="s">
        <v>85</v>
      </c>
      <c r="AY304" s="17" t="s">
        <v>122</v>
      </c>
      <c r="BE304" s="182">
        <f>IF(N304="základní",J304,0)</f>
        <v>237.6</v>
      </c>
      <c r="BF304" s="182">
        <f>IF(N304="snížená",J304,0)</f>
        <v>0</v>
      </c>
      <c r="BG304" s="182">
        <f>IF(N304="zákl. přenesená",J304,0)</f>
        <v>0</v>
      </c>
      <c r="BH304" s="182">
        <f>IF(N304="sníž. přenesená",J304,0)</f>
        <v>0</v>
      </c>
      <c r="BI304" s="182">
        <f>IF(N304="nulová",J304,0)</f>
        <v>0</v>
      </c>
      <c r="BJ304" s="17" t="s">
        <v>83</v>
      </c>
      <c r="BK304" s="182">
        <f>ROUND(I304*H304,2)</f>
        <v>237.6</v>
      </c>
      <c r="BL304" s="17" t="s">
        <v>128</v>
      </c>
      <c r="BM304" s="181" t="s">
        <v>462</v>
      </c>
    </row>
    <row r="305" spans="1:47" s="2" customFormat="1" ht="11.25">
      <c r="A305" s="31"/>
      <c r="B305" s="32"/>
      <c r="C305" s="33"/>
      <c r="D305" s="183" t="s">
        <v>130</v>
      </c>
      <c r="E305" s="33"/>
      <c r="F305" s="184" t="s">
        <v>461</v>
      </c>
      <c r="G305" s="33"/>
      <c r="H305" s="33"/>
      <c r="I305" s="33"/>
      <c r="J305" s="33"/>
      <c r="K305" s="33"/>
      <c r="L305" s="36"/>
      <c r="M305" s="185"/>
      <c r="N305" s="186"/>
      <c r="O305" s="61"/>
      <c r="P305" s="61"/>
      <c r="Q305" s="61"/>
      <c r="R305" s="61"/>
      <c r="S305" s="61"/>
      <c r="T305" s="62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T305" s="17" t="s">
        <v>130</v>
      </c>
      <c r="AU305" s="17" t="s">
        <v>85</v>
      </c>
    </row>
    <row r="306" spans="2:51" s="13" customFormat="1" ht="11.25">
      <c r="B306" s="187"/>
      <c r="C306" s="188"/>
      <c r="D306" s="183" t="s">
        <v>132</v>
      </c>
      <c r="E306" s="189" t="s">
        <v>17</v>
      </c>
      <c r="F306" s="190" t="s">
        <v>139</v>
      </c>
      <c r="G306" s="188"/>
      <c r="H306" s="191">
        <v>3</v>
      </c>
      <c r="I306" s="188"/>
      <c r="J306" s="188"/>
      <c r="K306" s="188"/>
      <c r="L306" s="192"/>
      <c r="M306" s="193"/>
      <c r="N306" s="194"/>
      <c r="O306" s="194"/>
      <c r="P306" s="194"/>
      <c r="Q306" s="194"/>
      <c r="R306" s="194"/>
      <c r="S306" s="194"/>
      <c r="T306" s="195"/>
      <c r="AT306" s="196" t="s">
        <v>132</v>
      </c>
      <c r="AU306" s="196" t="s">
        <v>85</v>
      </c>
      <c r="AV306" s="13" t="s">
        <v>85</v>
      </c>
      <c r="AW306" s="13" t="s">
        <v>36</v>
      </c>
      <c r="AX306" s="13" t="s">
        <v>75</v>
      </c>
      <c r="AY306" s="196" t="s">
        <v>122</v>
      </c>
    </row>
    <row r="307" spans="2:51" s="14" customFormat="1" ht="11.25">
      <c r="B307" s="197"/>
      <c r="C307" s="198"/>
      <c r="D307" s="183" t="s">
        <v>132</v>
      </c>
      <c r="E307" s="199" t="s">
        <v>17</v>
      </c>
      <c r="F307" s="200" t="s">
        <v>134</v>
      </c>
      <c r="G307" s="198"/>
      <c r="H307" s="201">
        <v>3</v>
      </c>
      <c r="I307" s="198"/>
      <c r="J307" s="198"/>
      <c r="K307" s="198"/>
      <c r="L307" s="202"/>
      <c r="M307" s="203"/>
      <c r="N307" s="204"/>
      <c r="O307" s="204"/>
      <c r="P307" s="204"/>
      <c r="Q307" s="204"/>
      <c r="R307" s="204"/>
      <c r="S307" s="204"/>
      <c r="T307" s="205"/>
      <c r="AT307" s="206" t="s">
        <v>132</v>
      </c>
      <c r="AU307" s="206" t="s">
        <v>85</v>
      </c>
      <c r="AV307" s="14" t="s">
        <v>128</v>
      </c>
      <c r="AW307" s="14" t="s">
        <v>4</v>
      </c>
      <c r="AX307" s="14" t="s">
        <v>83</v>
      </c>
      <c r="AY307" s="206" t="s">
        <v>122</v>
      </c>
    </row>
    <row r="308" spans="1:65" s="2" customFormat="1" ht="24.2" customHeight="1">
      <c r="A308" s="31"/>
      <c r="B308" s="32"/>
      <c r="C308" s="170" t="s">
        <v>463</v>
      </c>
      <c r="D308" s="170" t="s">
        <v>124</v>
      </c>
      <c r="E308" s="171" t="s">
        <v>464</v>
      </c>
      <c r="F308" s="172" t="s">
        <v>465</v>
      </c>
      <c r="G308" s="173" t="s">
        <v>212</v>
      </c>
      <c r="H308" s="174">
        <v>3</v>
      </c>
      <c r="I308" s="175">
        <v>203</v>
      </c>
      <c r="J308" s="175">
        <f>ROUND(I308*H308,2)</f>
        <v>609</v>
      </c>
      <c r="K308" s="176"/>
      <c r="L308" s="36"/>
      <c r="M308" s="177" t="s">
        <v>17</v>
      </c>
      <c r="N308" s="178" t="s">
        <v>46</v>
      </c>
      <c r="O308" s="179">
        <v>0.497</v>
      </c>
      <c r="P308" s="179">
        <f>O308*H308</f>
        <v>1.491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81" t="s">
        <v>128</v>
      </c>
      <c r="AT308" s="181" t="s">
        <v>124</v>
      </c>
      <c r="AU308" s="181" t="s">
        <v>85</v>
      </c>
      <c r="AY308" s="17" t="s">
        <v>122</v>
      </c>
      <c r="BE308" s="182">
        <f>IF(N308="základní",J308,0)</f>
        <v>609</v>
      </c>
      <c r="BF308" s="182">
        <f>IF(N308="snížená",J308,0)</f>
        <v>0</v>
      </c>
      <c r="BG308" s="182">
        <f>IF(N308="zákl. přenesená",J308,0)</f>
        <v>0</v>
      </c>
      <c r="BH308" s="182">
        <f>IF(N308="sníž. přenesená",J308,0)</f>
        <v>0</v>
      </c>
      <c r="BI308" s="182">
        <f>IF(N308="nulová",J308,0)</f>
        <v>0</v>
      </c>
      <c r="BJ308" s="17" t="s">
        <v>83</v>
      </c>
      <c r="BK308" s="182">
        <f>ROUND(I308*H308,2)</f>
        <v>609</v>
      </c>
      <c r="BL308" s="17" t="s">
        <v>128</v>
      </c>
      <c r="BM308" s="181" t="s">
        <v>466</v>
      </c>
    </row>
    <row r="309" spans="1:47" s="2" customFormat="1" ht="29.25">
      <c r="A309" s="31"/>
      <c r="B309" s="32"/>
      <c r="C309" s="33"/>
      <c r="D309" s="183" t="s">
        <v>130</v>
      </c>
      <c r="E309" s="33"/>
      <c r="F309" s="184" t="s">
        <v>467</v>
      </c>
      <c r="G309" s="33"/>
      <c r="H309" s="33"/>
      <c r="I309" s="33"/>
      <c r="J309" s="33"/>
      <c r="K309" s="33"/>
      <c r="L309" s="36"/>
      <c r="M309" s="185"/>
      <c r="N309" s="186"/>
      <c r="O309" s="61"/>
      <c r="P309" s="61"/>
      <c r="Q309" s="61"/>
      <c r="R309" s="61"/>
      <c r="S309" s="61"/>
      <c r="T309" s="62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T309" s="17" t="s">
        <v>130</v>
      </c>
      <c r="AU309" s="17" t="s">
        <v>85</v>
      </c>
    </row>
    <row r="310" spans="1:65" s="2" customFormat="1" ht="14.45" customHeight="1">
      <c r="A310" s="31"/>
      <c r="B310" s="32"/>
      <c r="C310" s="207" t="s">
        <v>468</v>
      </c>
      <c r="D310" s="207" t="s">
        <v>173</v>
      </c>
      <c r="E310" s="208" t="s">
        <v>469</v>
      </c>
      <c r="F310" s="209" t="s">
        <v>470</v>
      </c>
      <c r="G310" s="210" t="s">
        <v>212</v>
      </c>
      <c r="H310" s="211">
        <v>3</v>
      </c>
      <c r="I310" s="212">
        <v>83.6</v>
      </c>
      <c r="J310" s="212">
        <f>ROUND(I310*H310,2)</f>
        <v>250.8</v>
      </c>
      <c r="K310" s="213"/>
      <c r="L310" s="214"/>
      <c r="M310" s="215" t="s">
        <v>17</v>
      </c>
      <c r="N310" s="216" t="s">
        <v>46</v>
      </c>
      <c r="O310" s="179">
        <v>0</v>
      </c>
      <c r="P310" s="179">
        <f>O310*H310</f>
        <v>0</v>
      </c>
      <c r="Q310" s="179">
        <v>0.0001</v>
      </c>
      <c r="R310" s="179">
        <f>Q310*H310</f>
        <v>0.00030000000000000003</v>
      </c>
      <c r="S310" s="179">
        <v>0</v>
      </c>
      <c r="T310" s="180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81" t="s">
        <v>167</v>
      </c>
      <c r="AT310" s="181" t="s">
        <v>173</v>
      </c>
      <c r="AU310" s="181" t="s">
        <v>85</v>
      </c>
      <c r="AY310" s="17" t="s">
        <v>122</v>
      </c>
      <c r="BE310" s="182">
        <f>IF(N310="základní",J310,0)</f>
        <v>250.8</v>
      </c>
      <c r="BF310" s="182">
        <f>IF(N310="snížená",J310,0)</f>
        <v>0</v>
      </c>
      <c r="BG310" s="182">
        <f>IF(N310="zákl. přenesená",J310,0)</f>
        <v>0</v>
      </c>
      <c r="BH310" s="182">
        <f>IF(N310="sníž. přenesená",J310,0)</f>
        <v>0</v>
      </c>
      <c r="BI310" s="182">
        <f>IF(N310="nulová",J310,0)</f>
        <v>0</v>
      </c>
      <c r="BJ310" s="17" t="s">
        <v>83</v>
      </c>
      <c r="BK310" s="182">
        <f>ROUND(I310*H310,2)</f>
        <v>250.8</v>
      </c>
      <c r="BL310" s="17" t="s">
        <v>128</v>
      </c>
      <c r="BM310" s="181" t="s">
        <v>471</v>
      </c>
    </row>
    <row r="311" spans="1:47" s="2" customFormat="1" ht="11.25">
      <c r="A311" s="31"/>
      <c r="B311" s="32"/>
      <c r="C311" s="33"/>
      <c r="D311" s="183" t="s">
        <v>130</v>
      </c>
      <c r="E311" s="33"/>
      <c r="F311" s="184" t="s">
        <v>470</v>
      </c>
      <c r="G311" s="33"/>
      <c r="H311" s="33"/>
      <c r="I311" s="33"/>
      <c r="J311" s="33"/>
      <c r="K311" s="33"/>
      <c r="L311" s="36"/>
      <c r="M311" s="185"/>
      <c r="N311" s="186"/>
      <c r="O311" s="61"/>
      <c r="P311" s="61"/>
      <c r="Q311" s="61"/>
      <c r="R311" s="61"/>
      <c r="S311" s="61"/>
      <c r="T311" s="62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T311" s="17" t="s">
        <v>130</v>
      </c>
      <c r="AU311" s="17" t="s">
        <v>85</v>
      </c>
    </row>
    <row r="312" spans="2:51" s="13" customFormat="1" ht="11.25">
      <c r="B312" s="187"/>
      <c r="C312" s="188"/>
      <c r="D312" s="183" t="s">
        <v>132</v>
      </c>
      <c r="E312" s="189" t="s">
        <v>17</v>
      </c>
      <c r="F312" s="190" t="s">
        <v>139</v>
      </c>
      <c r="G312" s="188"/>
      <c r="H312" s="191">
        <v>3</v>
      </c>
      <c r="I312" s="188"/>
      <c r="J312" s="188"/>
      <c r="K312" s="188"/>
      <c r="L312" s="192"/>
      <c r="M312" s="193"/>
      <c r="N312" s="194"/>
      <c r="O312" s="194"/>
      <c r="P312" s="194"/>
      <c r="Q312" s="194"/>
      <c r="R312" s="194"/>
      <c r="S312" s="194"/>
      <c r="T312" s="195"/>
      <c r="AT312" s="196" t="s">
        <v>132</v>
      </c>
      <c r="AU312" s="196" t="s">
        <v>85</v>
      </c>
      <c r="AV312" s="13" t="s">
        <v>85</v>
      </c>
      <c r="AW312" s="13" t="s">
        <v>36</v>
      </c>
      <c r="AX312" s="13" t="s">
        <v>75</v>
      </c>
      <c r="AY312" s="196" t="s">
        <v>122</v>
      </c>
    </row>
    <row r="313" spans="2:51" s="14" customFormat="1" ht="11.25">
      <c r="B313" s="197"/>
      <c r="C313" s="198"/>
      <c r="D313" s="183" t="s">
        <v>132</v>
      </c>
      <c r="E313" s="199" t="s">
        <v>17</v>
      </c>
      <c r="F313" s="200" t="s">
        <v>134</v>
      </c>
      <c r="G313" s="198"/>
      <c r="H313" s="201">
        <v>3</v>
      </c>
      <c r="I313" s="198"/>
      <c r="J313" s="198"/>
      <c r="K313" s="198"/>
      <c r="L313" s="202"/>
      <c r="M313" s="203"/>
      <c r="N313" s="204"/>
      <c r="O313" s="204"/>
      <c r="P313" s="204"/>
      <c r="Q313" s="204"/>
      <c r="R313" s="204"/>
      <c r="S313" s="204"/>
      <c r="T313" s="205"/>
      <c r="AT313" s="206" t="s">
        <v>132</v>
      </c>
      <c r="AU313" s="206" t="s">
        <v>85</v>
      </c>
      <c r="AV313" s="14" t="s">
        <v>128</v>
      </c>
      <c r="AW313" s="14" t="s">
        <v>4</v>
      </c>
      <c r="AX313" s="14" t="s">
        <v>83</v>
      </c>
      <c r="AY313" s="206" t="s">
        <v>122</v>
      </c>
    </row>
    <row r="314" spans="1:65" s="2" customFormat="1" ht="24.2" customHeight="1">
      <c r="A314" s="31"/>
      <c r="B314" s="32"/>
      <c r="C314" s="170" t="s">
        <v>472</v>
      </c>
      <c r="D314" s="170" t="s">
        <v>124</v>
      </c>
      <c r="E314" s="171" t="s">
        <v>473</v>
      </c>
      <c r="F314" s="172" t="s">
        <v>474</v>
      </c>
      <c r="G314" s="173" t="s">
        <v>212</v>
      </c>
      <c r="H314" s="174">
        <v>3</v>
      </c>
      <c r="I314" s="175">
        <v>234</v>
      </c>
      <c r="J314" s="175">
        <f>ROUND(I314*H314,2)</f>
        <v>702</v>
      </c>
      <c r="K314" s="176"/>
      <c r="L314" s="36"/>
      <c r="M314" s="177" t="s">
        <v>17</v>
      </c>
      <c r="N314" s="178" t="s">
        <v>46</v>
      </c>
      <c r="O314" s="179">
        <v>0.565</v>
      </c>
      <c r="P314" s="179">
        <f>O314*H314</f>
        <v>1.6949999999999998</v>
      </c>
      <c r="Q314" s="179">
        <v>0</v>
      </c>
      <c r="R314" s="179">
        <f>Q314*H314</f>
        <v>0</v>
      </c>
      <c r="S314" s="179">
        <v>0</v>
      </c>
      <c r="T314" s="180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81" t="s">
        <v>128</v>
      </c>
      <c r="AT314" s="181" t="s">
        <v>124</v>
      </c>
      <c r="AU314" s="181" t="s">
        <v>85</v>
      </c>
      <c r="AY314" s="17" t="s">
        <v>122</v>
      </c>
      <c r="BE314" s="182">
        <f>IF(N314="základní",J314,0)</f>
        <v>702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17" t="s">
        <v>83</v>
      </c>
      <c r="BK314" s="182">
        <f>ROUND(I314*H314,2)</f>
        <v>702</v>
      </c>
      <c r="BL314" s="17" t="s">
        <v>128</v>
      </c>
      <c r="BM314" s="181" t="s">
        <v>475</v>
      </c>
    </row>
    <row r="315" spans="1:47" s="2" customFormat="1" ht="29.25">
      <c r="A315" s="31"/>
      <c r="B315" s="32"/>
      <c r="C315" s="33"/>
      <c r="D315" s="183" t="s">
        <v>130</v>
      </c>
      <c r="E315" s="33"/>
      <c r="F315" s="184" t="s">
        <v>476</v>
      </c>
      <c r="G315" s="33"/>
      <c r="H315" s="33"/>
      <c r="I315" s="33"/>
      <c r="J315" s="33"/>
      <c r="K315" s="33"/>
      <c r="L315" s="36"/>
      <c r="M315" s="185"/>
      <c r="N315" s="186"/>
      <c r="O315" s="61"/>
      <c r="P315" s="61"/>
      <c r="Q315" s="61"/>
      <c r="R315" s="61"/>
      <c r="S315" s="61"/>
      <c r="T315" s="62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T315" s="17" t="s">
        <v>130</v>
      </c>
      <c r="AU315" s="17" t="s">
        <v>85</v>
      </c>
    </row>
    <row r="316" spans="1:65" s="2" customFormat="1" ht="14.45" customHeight="1">
      <c r="A316" s="31"/>
      <c r="B316" s="32"/>
      <c r="C316" s="207" t="s">
        <v>477</v>
      </c>
      <c r="D316" s="207" t="s">
        <v>173</v>
      </c>
      <c r="E316" s="208" t="s">
        <v>478</v>
      </c>
      <c r="F316" s="209" t="s">
        <v>479</v>
      </c>
      <c r="G316" s="210" t="s">
        <v>212</v>
      </c>
      <c r="H316" s="211">
        <v>3</v>
      </c>
      <c r="I316" s="212">
        <v>134.2</v>
      </c>
      <c r="J316" s="212">
        <f>ROUND(I316*H316,2)</f>
        <v>402.6</v>
      </c>
      <c r="K316" s="213"/>
      <c r="L316" s="214"/>
      <c r="M316" s="215" t="s">
        <v>17</v>
      </c>
      <c r="N316" s="216" t="s">
        <v>46</v>
      </c>
      <c r="O316" s="179">
        <v>0</v>
      </c>
      <c r="P316" s="179">
        <f>O316*H316</f>
        <v>0</v>
      </c>
      <c r="Q316" s="179">
        <v>0.00022</v>
      </c>
      <c r="R316" s="179">
        <f>Q316*H316</f>
        <v>0.00066</v>
      </c>
      <c r="S316" s="179">
        <v>0</v>
      </c>
      <c r="T316" s="180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81" t="s">
        <v>167</v>
      </c>
      <c r="AT316" s="181" t="s">
        <v>173</v>
      </c>
      <c r="AU316" s="181" t="s">
        <v>85</v>
      </c>
      <c r="AY316" s="17" t="s">
        <v>122</v>
      </c>
      <c r="BE316" s="182">
        <f>IF(N316="základní",J316,0)</f>
        <v>402.6</v>
      </c>
      <c r="BF316" s="182">
        <f>IF(N316="snížená",J316,0)</f>
        <v>0</v>
      </c>
      <c r="BG316" s="182">
        <f>IF(N316="zákl. přenesená",J316,0)</f>
        <v>0</v>
      </c>
      <c r="BH316" s="182">
        <f>IF(N316="sníž. přenesená",J316,0)</f>
        <v>0</v>
      </c>
      <c r="BI316" s="182">
        <f>IF(N316="nulová",J316,0)</f>
        <v>0</v>
      </c>
      <c r="BJ316" s="17" t="s">
        <v>83</v>
      </c>
      <c r="BK316" s="182">
        <f>ROUND(I316*H316,2)</f>
        <v>402.6</v>
      </c>
      <c r="BL316" s="17" t="s">
        <v>128</v>
      </c>
      <c r="BM316" s="181" t="s">
        <v>480</v>
      </c>
    </row>
    <row r="317" spans="1:47" s="2" customFormat="1" ht="11.25">
      <c r="A317" s="31"/>
      <c r="B317" s="32"/>
      <c r="C317" s="33"/>
      <c r="D317" s="183" t="s">
        <v>130</v>
      </c>
      <c r="E317" s="33"/>
      <c r="F317" s="184" t="s">
        <v>479</v>
      </c>
      <c r="G317" s="33"/>
      <c r="H317" s="33"/>
      <c r="I317" s="33"/>
      <c r="J317" s="33"/>
      <c r="K317" s="33"/>
      <c r="L317" s="36"/>
      <c r="M317" s="185"/>
      <c r="N317" s="186"/>
      <c r="O317" s="61"/>
      <c r="P317" s="61"/>
      <c r="Q317" s="61"/>
      <c r="R317" s="61"/>
      <c r="S317" s="61"/>
      <c r="T317" s="62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T317" s="17" t="s">
        <v>130</v>
      </c>
      <c r="AU317" s="17" t="s">
        <v>85</v>
      </c>
    </row>
    <row r="318" spans="2:51" s="13" customFormat="1" ht="11.25">
      <c r="B318" s="187"/>
      <c r="C318" s="188"/>
      <c r="D318" s="183" t="s">
        <v>132</v>
      </c>
      <c r="E318" s="189" t="s">
        <v>17</v>
      </c>
      <c r="F318" s="190" t="s">
        <v>139</v>
      </c>
      <c r="G318" s="188"/>
      <c r="H318" s="191">
        <v>3</v>
      </c>
      <c r="I318" s="188"/>
      <c r="J318" s="188"/>
      <c r="K318" s="188"/>
      <c r="L318" s="192"/>
      <c r="M318" s="193"/>
      <c r="N318" s="194"/>
      <c r="O318" s="194"/>
      <c r="P318" s="194"/>
      <c r="Q318" s="194"/>
      <c r="R318" s="194"/>
      <c r="S318" s="194"/>
      <c r="T318" s="195"/>
      <c r="AT318" s="196" t="s">
        <v>132</v>
      </c>
      <c r="AU318" s="196" t="s">
        <v>85</v>
      </c>
      <c r="AV318" s="13" t="s">
        <v>85</v>
      </c>
      <c r="AW318" s="13" t="s">
        <v>36</v>
      </c>
      <c r="AX318" s="13" t="s">
        <v>75</v>
      </c>
      <c r="AY318" s="196" t="s">
        <v>122</v>
      </c>
    </row>
    <row r="319" spans="2:51" s="14" customFormat="1" ht="11.25">
      <c r="B319" s="197"/>
      <c r="C319" s="198"/>
      <c r="D319" s="183" t="s">
        <v>132</v>
      </c>
      <c r="E319" s="199" t="s">
        <v>17</v>
      </c>
      <c r="F319" s="200" t="s">
        <v>134</v>
      </c>
      <c r="G319" s="198"/>
      <c r="H319" s="201">
        <v>3</v>
      </c>
      <c r="I319" s="198"/>
      <c r="J319" s="198"/>
      <c r="K319" s="198"/>
      <c r="L319" s="202"/>
      <c r="M319" s="203"/>
      <c r="N319" s="204"/>
      <c r="O319" s="204"/>
      <c r="P319" s="204"/>
      <c r="Q319" s="204"/>
      <c r="R319" s="204"/>
      <c r="S319" s="204"/>
      <c r="T319" s="205"/>
      <c r="AT319" s="206" t="s">
        <v>132</v>
      </c>
      <c r="AU319" s="206" t="s">
        <v>85</v>
      </c>
      <c r="AV319" s="14" t="s">
        <v>128</v>
      </c>
      <c r="AW319" s="14" t="s">
        <v>4</v>
      </c>
      <c r="AX319" s="14" t="s">
        <v>83</v>
      </c>
      <c r="AY319" s="206" t="s">
        <v>122</v>
      </c>
    </row>
    <row r="320" spans="1:65" s="2" customFormat="1" ht="14.45" customHeight="1">
      <c r="A320" s="31"/>
      <c r="B320" s="32"/>
      <c r="C320" s="170" t="s">
        <v>481</v>
      </c>
      <c r="D320" s="170" t="s">
        <v>124</v>
      </c>
      <c r="E320" s="171" t="s">
        <v>482</v>
      </c>
      <c r="F320" s="172" t="s">
        <v>483</v>
      </c>
      <c r="G320" s="173" t="s">
        <v>212</v>
      </c>
      <c r="H320" s="174">
        <v>3</v>
      </c>
      <c r="I320" s="175">
        <v>439</v>
      </c>
      <c r="J320" s="175">
        <f>ROUND(I320*H320,2)</f>
        <v>1317</v>
      </c>
      <c r="K320" s="176"/>
      <c r="L320" s="36"/>
      <c r="M320" s="177" t="s">
        <v>17</v>
      </c>
      <c r="N320" s="178" t="s">
        <v>46</v>
      </c>
      <c r="O320" s="179">
        <v>0.49</v>
      </c>
      <c r="P320" s="179">
        <f>O320*H320</f>
        <v>1.47</v>
      </c>
      <c r="Q320" s="179">
        <v>0.00038</v>
      </c>
      <c r="R320" s="179">
        <f>Q320*H320</f>
        <v>0.00114</v>
      </c>
      <c r="S320" s="179">
        <v>0</v>
      </c>
      <c r="T320" s="180">
        <f>S320*H320</f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81" t="s">
        <v>128</v>
      </c>
      <c r="AT320" s="181" t="s">
        <v>124</v>
      </c>
      <c r="AU320" s="181" t="s">
        <v>85</v>
      </c>
      <c r="AY320" s="17" t="s">
        <v>122</v>
      </c>
      <c r="BE320" s="182">
        <f>IF(N320="základní",J320,0)</f>
        <v>1317</v>
      </c>
      <c r="BF320" s="182">
        <f>IF(N320="snížená",J320,0)</f>
        <v>0</v>
      </c>
      <c r="BG320" s="182">
        <f>IF(N320="zákl. přenesená",J320,0)</f>
        <v>0</v>
      </c>
      <c r="BH320" s="182">
        <f>IF(N320="sníž. přenesená",J320,0)</f>
        <v>0</v>
      </c>
      <c r="BI320" s="182">
        <f>IF(N320="nulová",J320,0)</f>
        <v>0</v>
      </c>
      <c r="BJ320" s="17" t="s">
        <v>83</v>
      </c>
      <c r="BK320" s="182">
        <f>ROUND(I320*H320,2)</f>
        <v>1317</v>
      </c>
      <c r="BL320" s="17" t="s">
        <v>128</v>
      </c>
      <c r="BM320" s="181" t="s">
        <v>484</v>
      </c>
    </row>
    <row r="321" spans="1:47" s="2" customFormat="1" ht="19.5">
      <c r="A321" s="31"/>
      <c r="B321" s="32"/>
      <c r="C321" s="33"/>
      <c r="D321" s="183" t="s">
        <v>130</v>
      </c>
      <c r="E321" s="33"/>
      <c r="F321" s="184" t="s">
        <v>485</v>
      </c>
      <c r="G321" s="33"/>
      <c r="H321" s="33"/>
      <c r="I321" s="33"/>
      <c r="J321" s="33"/>
      <c r="K321" s="33"/>
      <c r="L321" s="36"/>
      <c r="M321" s="185"/>
      <c r="N321" s="186"/>
      <c r="O321" s="61"/>
      <c r="P321" s="61"/>
      <c r="Q321" s="61"/>
      <c r="R321" s="61"/>
      <c r="S321" s="61"/>
      <c r="T321" s="62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T321" s="17" t="s">
        <v>130</v>
      </c>
      <c r="AU321" s="17" t="s">
        <v>85</v>
      </c>
    </row>
    <row r="322" spans="2:51" s="13" customFormat="1" ht="11.25">
      <c r="B322" s="187"/>
      <c r="C322" s="188"/>
      <c r="D322" s="183" t="s">
        <v>132</v>
      </c>
      <c r="E322" s="189" t="s">
        <v>17</v>
      </c>
      <c r="F322" s="190" t="s">
        <v>139</v>
      </c>
      <c r="G322" s="188"/>
      <c r="H322" s="191">
        <v>3</v>
      </c>
      <c r="I322" s="188"/>
      <c r="J322" s="188"/>
      <c r="K322" s="188"/>
      <c r="L322" s="192"/>
      <c r="M322" s="193"/>
      <c r="N322" s="194"/>
      <c r="O322" s="194"/>
      <c r="P322" s="194"/>
      <c r="Q322" s="194"/>
      <c r="R322" s="194"/>
      <c r="S322" s="194"/>
      <c r="T322" s="195"/>
      <c r="AT322" s="196" t="s">
        <v>132</v>
      </c>
      <c r="AU322" s="196" t="s">
        <v>85</v>
      </c>
      <c r="AV322" s="13" t="s">
        <v>85</v>
      </c>
      <c r="AW322" s="13" t="s">
        <v>36</v>
      </c>
      <c r="AX322" s="13" t="s">
        <v>75</v>
      </c>
      <c r="AY322" s="196" t="s">
        <v>122</v>
      </c>
    </row>
    <row r="323" spans="2:51" s="14" customFormat="1" ht="11.25">
      <c r="B323" s="197"/>
      <c r="C323" s="198"/>
      <c r="D323" s="183" t="s">
        <v>132</v>
      </c>
      <c r="E323" s="199" t="s">
        <v>17</v>
      </c>
      <c r="F323" s="200" t="s">
        <v>134</v>
      </c>
      <c r="G323" s="198"/>
      <c r="H323" s="201">
        <v>3</v>
      </c>
      <c r="I323" s="198"/>
      <c r="J323" s="198"/>
      <c r="K323" s="198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132</v>
      </c>
      <c r="AU323" s="206" t="s">
        <v>85</v>
      </c>
      <c r="AV323" s="14" t="s">
        <v>128</v>
      </c>
      <c r="AW323" s="14" t="s">
        <v>4</v>
      </c>
      <c r="AX323" s="14" t="s">
        <v>83</v>
      </c>
      <c r="AY323" s="206" t="s">
        <v>122</v>
      </c>
    </row>
    <row r="324" spans="1:65" s="2" customFormat="1" ht="14.45" customHeight="1">
      <c r="A324" s="31"/>
      <c r="B324" s="32"/>
      <c r="C324" s="170" t="s">
        <v>486</v>
      </c>
      <c r="D324" s="170" t="s">
        <v>124</v>
      </c>
      <c r="E324" s="171" t="s">
        <v>487</v>
      </c>
      <c r="F324" s="172" t="s">
        <v>488</v>
      </c>
      <c r="G324" s="173" t="s">
        <v>212</v>
      </c>
      <c r="H324" s="174">
        <v>3</v>
      </c>
      <c r="I324" s="175">
        <v>614</v>
      </c>
      <c r="J324" s="175">
        <f>ROUND(I324*H324,2)</f>
        <v>1842</v>
      </c>
      <c r="K324" s="176"/>
      <c r="L324" s="36"/>
      <c r="M324" s="177" t="s">
        <v>17</v>
      </c>
      <c r="N324" s="178" t="s">
        <v>46</v>
      </c>
      <c r="O324" s="179">
        <v>0.58</v>
      </c>
      <c r="P324" s="179">
        <f>O324*H324</f>
        <v>1.7399999999999998</v>
      </c>
      <c r="Q324" s="179">
        <v>0.00067</v>
      </c>
      <c r="R324" s="179">
        <f>Q324*H324</f>
        <v>0.00201</v>
      </c>
      <c r="S324" s="179">
        <v>0</v>
      </c>
      <c r="T324" s="180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81" t="s">
        <v>128</v>
      </c>
      <c r="AT324" s="181" t="s">
        <v>124</v>
      </c>
      <c r="AU324" s="181" t="s">
        <v>85</v>
      </c>
      <c r="AY324" s="17" t="s">
        <v>122</v>
      </c>
      <c r="BE324" s="182">
        <f>IF(N324="základní",J324,0)</f>
        <v>1842</v>
      </c>
      <c r="BF324" s="182">
        <f>IF(N324="snížená",J324,0)</f>
        <v>0</v>
      </c>
      <c r="BG324" s="182">
        <f>IF(N324="zákl. přenesená",J324,0)</f>
        <v>0</v>
      </c>
      <c r="BH324" s="182">
        <f>IF(N324="sníž. přenesená",J324,0)</f>
        <v>0</v>
      </c>
      <c r="BI324" s="182">
        <f>IF(N324="nulová",J324,0)</f>
        <v>0</v>
      </c>
      <c r="BJ324" s="17" t="s">
        <v>83</v>
      </c>
      <c r="BK324" s="182">
        <f>ROUND(I324*H324,2)</f>
        <v>1842</v>
      </c>
      <c r="BL324" s="17" t="s">
        <v>128</v>
      </c>
      <c r="BM324" s="181" t="s">
        <v>489</v>
      </c>
    </row>
    <row r="325" spans="1:47" s="2" customFormat="1" ht="19.5">
      <c r="A325" s="31"/>
      <c r="B325" s="32"/>
      <c r="C325" s="33"/>
      <c r="D325" s="183" t="s">
        <v>130</v>
      </c>
      <c r="E325" s="33"/>
      <c r="F325" s="184" t="s">
        <v>490</v>
      </c>
      <c r="G325" s="33"/>
      <c r="H325" s="33"/>
      <c r="I325" s="33"/>
      <c r="J325" s="33"/>
      <c r="K325" s="33"/>
      <c r="L325" s="36"/>
      <c r="M325" s="185"/>
      <c r="N325" s="186"/>
      <c r="O325" s="61"/>
      <c r="P325" s="61"/>
      <c r="Q325" s="61"/>
      <c r="R325" s="61"/>
      <c r="S325" s="61"/>
      <c r="T325" s="62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T325" s="17" t="s">
        <v>130</v>
      </c>
      <c r="AU325" s="17" t="s">
        <v>85</v>
      </c>
    </row>
    <row r="326" spans="2:51" s="13" customFormat="1" ht="11.25">
      <c r="B326" s="187"/>
      <c r="C326" s="188"/>
      <c r="D326" s="183" t="s">
        <v>132</v>
      </c>
      <c r="E326" s="189" t="s">
        <v>17</v>
      </c>
      <c r="F326" s="190" t="s">
        <v>139</v>
      </c>
      <c r="G326" s="188"/>
      <c r="H326" s="191">
        <v>3</v>
      </c>
      <c r="I326" s="188"/>
      <c r="J326" s="188"/>
      <c r="K326" s="188"/>
      <c r="L326" s="192"/>
      <c r="M326" s="193"/>
      <c r="N326" s="194"/>
      <c r="O326" s="194"/>
      <c r="P326" s="194"/>
      <c r="Q326" s="194"/>
      <c r="R326" s="194"/>
      <c r="S326" s="194"/>
      <c r="T326" s="195"/>
      <c r="AT326" s="196" t="s">
        <v>132</v>
      </c>
      <c r="AU326" s="196" t="s">
        <v>85</v>
      </c>
      <c r="AV326" s="13" t="s">
        <v>85</v>
      </c>
      <c r="AW326" s="13" t="s">
        <v>36</v>
      </c>
      <c r="AX326" s="13" t="s">
        <v>75</v>
      </c>
      <c r="AY326" s="196" t="s">
        <v>122</v>
      </c>
    </row>
    <row r="327" spans="2:51" s="14" customFormat="1" ht="11.25">
      <c r="B327" s="197"/>
      <c r="C327" s="198"/>
      <c r="D327" s="183" t="s">
        <v>132</v>
      </c>
      <c r="E327" s="199" t="s">
        <v>17</v>
      </c>
      <c r="F327" s="200" t="s">
        <v>134</v>
      </c>
      <c r="G327" s="198"/>
      <c r="H327" s="201">
        <v>3</v>
      </c>
      <c r="I327" s="198"/>
      <c r="J327" s="198"/>
      <c r="K327" s="198"/>
      <c r="L327" s="202"/>
      <c r="M327" s="203"/>
      <c r="N327" s="204"/>
      <c r="O327" s="204"/>
      <c r="P327" s="204"/>
      <c r="Q327" s="204"/>
      <c r="R327" s="204"/>
      <c r="S327" s="204"/>
      <c r="T327" s="205"/>
      <c r="AT327" s="206" t="s">
        <v>132</v>
      </c>
      <c r="AU327" s="206" t="s">
        <v>85</v>
      </c>
      <c r="AV327" s="14" t="s">
        <v>128</v>
      </c>
      <c r="AW327" s="14" t="s">
        <v>4</v>
      </c>
      <c r="AX327" s="14" t="s">
        <v>83</v>
      </c>
      <c r="AY327" s="206" t="s">
        <v>122</v>
      </c>
    </row>
    <row r="328" spans="1:65" s="2" customFormat="1" ht="14.45" customHeight="1">
      <c r="A328" s="31"/>
      <c r="B328" s="32"/>
      <c r="C328" s="170" t="s">
        <v>491</v>
      </c>
      <c r="D328" s="170" t="s">
        <v>124</v>
      </c>
      <c r="E328" s="171" t="s">
        <v>492</v>
      </c>
      <c r="F328" s="172" t="s">
        <v>493</v>
      </c>
      <c r="G328" s="173" t="s">
        <v>212</v>
      </c>
      <c r="H328" s="174">
        <v>2</v>
      </c>
      <c r="I328" s="175">
        <v>1110</v>
      </c>
      <c r="J328" s="175">
        <f>ROUND(I328*H328,2)</f>
        <v>2220</v>
      </c>
      <c r="K328" s="176"/>
      <c r="L328" s="36"/>
      <c r="M328" s="177" t="s">
        <v>17</v>
      </c>
      <c r="N328" s="178" t="s">
        <v>46</v>
      </c>
      <c r="O328" s="179">
        <v>0.749</v>
      </c>
      <c r="P328" s="179">
        <f>O328*H328</f>
        <v>1.498</v>
      </c>
      <c r="Q328" s="179">
        <v>0.00163</v>
      </c>
      <c r="R328" s="179">
        <f>Q328*H328</f>
        <v>0.00326</v>
      </c>
      <c r="S328" s="179">
        <v>0</v>
      </c>
      <c r="T328" s="180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81" t="s">
        <v>128</v>
      </c>
      <c r="AT328" s="181" t="s">
        <v>124</v>
      </c>
      <c r="AU328" s="181" t="s">
        <v>85</v>
      </c>
      <c r="AY328" s="17" t="s">
        <v>122</v>
      </c>
      <c r="BE328" s="182">
        <f>IF(N328="základní",J328,0)</f>
        <v>2220</v>
      </c>
      <c r="BF328" s="182">
        <f>IF(N328="snížená",J328,0)</f>
        <v>0</v>
      </c>
      <c r="BG328" s="182">
        <f>IF(N328="zákl. přenesená",J328,0)</f>
        <v>0</v>
      </c>
      <c r="BH328" s="182">
        <f>IF(N328="sníž. přenesená",J328,0)</f>
        <v>0</v>
      </c>
      <c r="BI328" s="182">
        <f>IF(N328="nulová",J328,0)</f>
        <v>0</v>
      </c>
      <c r="BJ328" s="17" t="s">
        <v>83</v>
      </c>
      <c r="BK328" s="182">
        <f>ROUND(I328*H328,2)</f>
        <v>2220</v>
      </c>
      <c r="BL328" s="17" t="s">
        <v>128</v>
      </c>
      <c r="BM328" s="181" t="s">
        <v>494</v>
      </c>
    </row>
    <row r="329" spans="1:47" s="2" customFormat="1" ht="19.5">
      <c r="A329" s="31"/>
      <c r="B329" s="32"/>
      <c r="C329" s="33"/>
      <c r="D329" s="183" t="s">
        <v>130</v>
      </c>
      <c r="E329" s="33"/>
      <c r="F329" s="184" t="s">
        <v>495</v>
      </c>
      <c r="G329" s="33"/>
      <c r="H329" s="33"/>
      <c r="I329" s="33"/>
      <c r="J329" s="33"/>
      <c r="K329" s="33"/>
      <c r="L329" s="36"/>
      <c r="M329" s="185"/>
      <c r="N329" s="186"/>
      <c r="O329" s="61"/>
      <c r="P329" s="61"/>
      <c r="Q329" s="61"/>
      <c r="R329" s="61"/>
      <c r="S329" s="61"/>
      <c r="T329" s="62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T329" s="17" t="s">
        <v>130</v>
      </c>
      <c r="AU329" s="17" t="s">
        <v>85</v>
      </c>
    </row>
    <row r="330" spans="2:51" s="13" customFormat="1" ht="11.25">
      <c r="B330" s="187"/>
      <c r="C330" s="188"/>
      <c r="D330" s="183" t="s">
        <v>132</v>
      </c>
      <c r="E330" s="189" t="s">
        <v>17</v>
      </c>
      <c r="F330" s="190" t="s">
        <v>85</v>
      </c>
      <c r="G330" s="188"/>
      <c r="H330" s="191">
        <v>2</v>
      </c>
      <c r="I330" s="188"/>
      <c r="J330" s="188"/>
      <c r="K330" s="188"/>
      <c r="L330" s="192"/>
      <c r="M330" s="193"/>
      <c r="N330" s="194"/>
      <c r="O330" s="194"/>
      <c r="P330" s="194"/>
      <c r="Q330" s="194"/>
      <c r="R330" s="194"/>
      <c r="S330" s="194"/>
      <c r="T330" s="195"/>
      <c r="AT330" s="196" t="s">
        <v>132</v>
      </c>
      <c r="AU330" s="196" t="s">
        <v>85</v>
      </c>
      <c r="AV330" s="13" t="s">
        <v>85</v>
      </c>
      <c r="AW330" s="13" t="s">
        <v>36</v>
      </c>
      <c r="AX330" s="13" t="s">
        <v>75</v>
      </c>
      <c r="AY330" s="196" t="s">
        <v>122</v>
      </c>
    </row>
    <row r="331" spans="2:51" s="14" customFormat="1" ht="11.25">
      <c r="B331" s="197"/>
      <c r="C331" s="198"/>
      <c r="D331" s="183" t="s">
        <v>132</v>
      </c>
      <c r="E331" s="199" t="s">
        <v>17</v>
      </c>
      <c r="F331" s="200" t="s">
        <v>134</v>
      </c>
      <c r="G331" s="198"/>
      <c r="H331" s="201">
        <v>2</v>
      </c>
      <c r="I331" s="198"/>
      <c r="J331" s="198"/>
      <c r="K331" s="198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132</v>
      </c>
      <c r="AU331" s="206" t="s">
        <v>85</v>
      </c>
      <c r="AV331" s="14" t="s">
        <v>128</v>
      </c>
      <c r="AW331" s="14" t="s">
        <v>4</v>
      </c>
      <c r="AX331" s="14" t="s">
        <v>83</v>
      </c>
      <c r="AY331" s="206" t="s">
        <v>122</v>
      </c>
    </row>
    <row r="332" spans="1:65" s="2" customFormat="1" ht="14.45" customHeight="1">
      <c r="A332" s="31"/>
      <c r="B332" s="32"/>
      <c r="C332" s="170" t="s">
        <v>496</v>
      </c>
      <c r="D332" s="170" t="s">
        <v>124</v>
      </c>
      <c r="E332" s="171" t="s">
        <v>497</v>
      </c>
      <c r="F332" s="172" t="s">
        <v>498</v>
      </c>
      <c r="G332" s="173" t="s">
        <v>212</v>
      </c>
      <c r="H332" s="174">
        <v>6</v>
      </c>
      <c r="I332" s="175">
        <v>669</v>
      </c>
      <c r="J332" s="175">
        <f>ROUND(I332*H332,2)</f>
        <v>4014</v>
      </c>
      <c r="K332" s="176"/>
      <c r="L332" s="36"/>
      <c r="M332" s="177" t="s">
        <v>17</v>
      </c>
      <c r="N332" s="178" t="s">
        <v>46</v>
      </c>
      <c r="O332" s="179">
        <v>1.182</v>
      </c>
      <c r="P332" s="179">
        <f>O332*H332</f>
        <v>7.092</v>
      </c>
      <c r="Q332" s="179">
        <v>0.00072</v>
      </c>
      <c r="R332" s="179">
        <f>Q332*H332</f>
        <v>0.00432</v>
      </c>
      <c r="S332" s="179">
        <v>0</v>
      </c>
      <c r="T332" s="180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81" t="s">
        <v>128</v>
      </c>
      <c r="AT332" s="181" t="s">
        <v>124</v>
      </c>
      <c r="AU332" s="181" t="s">
        <v>85</v>
      </c>
      <c r="AY332" s="17" t="s">
        <v>122</v>
      </c>
      <c r="BE332" s="182">
        <f>IF(N332="základní",J332,0)</f>
        <v>4014</v>
      </c>
      <c r="BF332" s="182">
        <f>IF(N332="snížená",J332,0)</f>
        <v>0</v>
      </c>
      <c r="BG332" s="182">
        <f>IF(N332="zákl. přenesená",J332,0)</f>
        <v>0</v>
      </c>
      <c r="BH332" s="182">
        <f>IF(N332="sníž. přenesená",J332,0)</f>
        <v>0</v>
      </c>
      <c r="BI332" s="182">
        <f>IF(N332="nulová",J332,0)</f>
        <v>0</v>
      </c>
      <c r="BJ332" s="17" t="s">
        <v>83</v>
      </c>
      <c r="BK332" s="182">
        <f>ROUND(I332*H332,2)</f>
        <v>4014</v>
      </c>
      <c r="BL332" s="17" t="s">
        <v>128</v>
      </c>
      <c r="BM332" s="181" t="s">
        <v>499</v>
      </c>
    </row>
    <row r="333" spans="1:47" s="2" customFormat="1" ht="29.25">
      <c r="A333" s="31"/>
      <c r="B333" s="32"/>
      <c r="C333" s="33"/>
      <c r="D333" s="183" t="s">
        <v>130</v>
      </c>
      <c r="E333" s="33"/>
      <c r="F333" s="184" t="s">
        <v>500</v>
      </c>
      <c r="G333" s="33"/>
      <c r="H333" s="33"/>
      <c r="I333" s="33"/>
      <c r="J333" s="33"/>
      <c r="K333" s="33"/>
      <c r="L333" s="36"/>
      <c r="M333" s="185"/>
      <c r="N333" s="186"/>
      <c r="O333" s="61"/>
      <c r="P333" s="61"/>
      <c r="Q333" s="61"/>
      <c r="R333" s="61"/>
      <c r="S333" s="61"/>
      <c r="T333" s="62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T333" s="17" t="s">
        <v>130</v>
      </c>
      <c r="AU333" s="17" t="s">
        <v>85</v>
      </c>
    </row>
    <row r="334" spans="1:65" s="2" customFormat="1" ht="24.2" customHeight="1">
      <c r="A334" s="31"/>
      <c r="B334" s="32"/>
      <c r="C334" s="207" t="s">
        <v>501</v>
      </c>
      <c r="D334" s="207" t="s">
        <v>173</v>
      </c>
      <c r="E334" s="208" t="s">
        <v>502</v>
      </c>
      <c r="F334" s="209" t="s">
        <v>503</v>
      </c>
      <c r="G334" s="210" t="s">
        <v>212</v>
      </c>
      <c r="H334" s="211">
        <v>3</v>
      </c>
      <c r="I334" s="212">
        <v>2516.8</v>
      </c>
      <c r="J334" s="212">
        <f>ROUND(I334*H334,2)</f>
        <v>7550.4</v>
      </c>
      <c r="K334" s="213"/>
      <c r="L334" s="214"/>
      <c r="M334" s="215" t="s">
        <v>17</v>
      </c>
      <c r="N334" s="216" t="s">
        <v>46</v>
      </c>
      <c r="O334" s="179">
        <v>0</v>
      </c>
      <c r="P334" s="179">
        <f>O334*H334</f>
        <v>0</v>
      </c>
      <c r="Q334" s="179">
        <v>0.01097</v>
      </c>
      <c r="R334" s="179">
        <f>Q334*H334</f>
        <v>0.03291</v>
      </c>
      <c r="S334" s="179">
        <v>0</v>
      </c>
      <c r="T334" s="180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81" t="s">
        <v>167</v>
      </c>
      <c r="AT334" s="181" t="s">
        <v>173</v>
      </c>
      <c r="AU334" s="181" t="s">
        <v>85</v>
      </c>
      <c r="AY334" s="17" t="s">
        <v>122</v>
      </c>
      <c r="BE334" s="182">
        <f>IF(N334="základní",J334,0)</f>
        <v>7550.4</v>
      </c>
      <c r="BF334" s="182">
        <f>IF(N334="snížená",J334,0)</f>
        <v>0</v>
      </c>
      <c r="BG334" s="182">
        <f>IF(N334="zákl. přenesená",J334,0)</f>
        <v>0</v>
      </c>
      <c r="BH334" s="182">
        <f>IF(N334="sníž. přenesená",J334,0)</f>
        <v>0</v>
      </c>
      <c r="BI334" s="182">
        <f>IF(N334="nulová",J334,0)</f>
        <v>0</v>
      </c>
      <c r="BJ334" s="17" t="s">
        <v>83</v>
      </c>
      <c r="BK334" s="182">
        <f>ROUND(I334*H334,2)</f>
        <v>7550.4</v>
      </c>
      <c r="BL334" s="17" t="s">
        <v>128</v>
      </c>
      <c r="BM334" s="181" t="s">
        <v>504</v>
      </c>
    </row>
    <row r="335" spans="1:47" s="2" customFormat="1" ht="19.5">
      <c r="A335" s="31"/>
      <c r="B335" s="32"/>
      <c r="C335" s="33"/>
      <c r="D335" s="183" t="s">
        <v>130</v>
      </c>
      <c r="E335" s="33"/>
      <c r="F335" s="184" t="s">
        <v>503</v>
      </c>
      <c r="G335" s="33"/>
      <c r="H335" s="33"/>
      <c r="I335" s="33"/>
      <c r="J335" s="33"/>
      <c r="K335" s="33"/>
      <c r="L335" s="36"/>
      <c r="M335" s="185"/>
      <c r="N335" s="186"/>
      <c r="O335" s="61"/>
      <c r="P335" s="61"/>
      <c r="Q335" s="61"/>
      <c r="R335" s="61"/>
      <c r="S335" s="61"/>
      <c r="T335" s="62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T335" s="17" t="s">
        <v>130</v>
      </c>
      <c r="AU335" s="17" t="s">
        <v>85</v>
      </c>
    </row>
    <row r="336" spans="2:51" s="13" customFormat="1" ht="11.25">
      <c r="B336" s="187"/>
      <c r="C336" s="188"/>
      <c r="D336" s="183" t="s">
        <v>132</v>
      </c>
      <c r="E336" s="189" t="s">
        <v>17</v>
      </c>
      <c r="F336" s="190" t="s">
        <v>505</v>
      </c>
      <c r="G336" s="188"/>
      <c r="H336" s="191">
        <v>3</v>
      </c>
      <c r="I336" s="188"/>
      <c r="J336" s="188"/>
      <c r="K336" s="188"/>
      <c r="L336" s="192"/>
      <c r="M336" s="193"/>
      <c r="N336" s="194"/>
      <c r="O336" s="194"/>
      <c r="P336" s="194"/>
      <c r="Q336" s="194"/>
      <c r="R336" s="194"/>
      <c r="S336" s="194"/>
      <c r="T336" s="195"/>
      <c r="AT336" s="196" t="s">
        <v>132</v>
      </c>
      <c r="AU336" s="196" t="s">
        <v>85</v>
      </c>
      <c r="AV336" s="13" t="s">
        <v>85</v>
      </c>
      <c r="AW336" s="13" t="s">
        <v>36</v>
      </c>
      <c r="AX336" s="13" t="s">
        <v>75</v>
      </c>
      <c r="AY336" s="196" t="s">
        <v>122</v>
      </c>
    </row>
    <row r="337" spans="2:51" s="14" customFormat="1" ht="11.25">
      <c r="B337" s="197"/>
      <c r="C337" s="198"/>
      <c r="D337" s="183" t="s">
        <v>132</v>
      </c>
      <c r="E337" s="199" t="s">
        <v>17</v>
      </c>
      <c r="F337" s="200" t="s">
        <v>134</v>
      </c>
      <c r="G337" s="198"/>
      <c r="H337" s="201">
        <v>3</v>
      </c>
      <c r="I337" s="198"/>
      <c r="J337" s="198"/>
      <c r="K337" s="198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132</v>
      </c>
      <c r="AU337" s="206" t="s">
        <v>85</v>
      </c>
      <c r="AV337" s="14" t="s">
        <v>128</v>
      </c>
      <c r="AW337" s="14" t="s">
        <v>4</v>
      </c>
      <c r="AX337" s="14" t="s">
        <v>83</v>
      </c>
      <c r="AY337" s="206" t="s">
        <v>122</v>
      </c>
    </row>
    <row r="338" spans="1:65" s="2" customFormat="1" ht="24.2" customHeight="1">
      <c r="A338" s="31"/>
      <c r="B338" s="32"/>
      <c r="C338" s="207" t="s">
        <v>506</v>
      </c>
      <c r="D338" s="207" t="s">
        <v>173</v>
      </c>
      <c r="E338" s="208" t="s">
        <v>507</v>
      </c>
      <c r="F338" s="209" t="s">
        <v>508</v>
      </c>
      <c r="G338" s="210" t="s">
        <v>212</v>
      </c>
      <c r="H338" s="211">
        <v>3</v>
      </c>
      <c r="I338" s="212">
        <v>3737.8</v>
      </c>
      <c r="J338" s="212">
        <f>ROUND(I338*H338,2)</f>
        <v>11213.4</v>
      </c>
      <c r="K338" s="213"/>
      <c r="L338" s="214"/>
      <c r="M338" s="215" t="s">
        <v>17</v>
      </c>
      <c r="N338" s="216" t="s">
        <v>46</v>
      </c>
      <c r="O338" s="179">
        <v>0</v>
      </c>
      <c r="P338" s="179">
        <f>O338*H338</f>
        <v>0</v>
      </c>
      <c r="Q338" s="179">
        <v>0.01097</v>
      </c>
      <c r="R338" s="179">
        <f>Q338*H338</f>
        <v>0.03291</v>
      </c>
      <c r="S338" s="179">
        <v>0</v>
      </c>
      <c r="T338" s="180">
        <f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81" t="s">
        <v>167</v>
      </c>
      <c r="AT338" s="181" t="s">
        <v>173</v>
      </c>
      <c r="AU338" s="181" t="s">
        <v>85</v>
      </c>
      <c r="AY338" s="17" t="s">
        <v>122</v>
      </c>
      <c r="BE338" s="182">
        <f>IF(N338="základní",J338,0)</f>
        <v>11213.4</v>
      </c>
      <c r="BF338" s="182">
        <f>IF(N338="snížená",J338,0)</f>
        <v>0</v>
      </c>
      <c r="BG338" s="182">
        <f>IF(N338="zákl. přenesená",J338,0)</f>
        <v>0</v>
      </c>
      <c r="BH338" s="182">
        <f>IF(N338="sníž. přenesená",J338,0)</f>
        <v>0</v>
      </c>
      <c r="BI338" s="182">
        <f>IF(N338="nulová",J338,0)</f>
        <v>0</v>
      </c>
      <c r="BJ338" s="17" t="s">
        <v>83</v>
      </c>
      <c r="BK338" s="182">
        <f>ROUND(I338*H338,2)</f>
        <v>11213.4</v>
      </c>
      <c r="BL338" s="17" t="s">
        <v>128</v>
      </c>
      <c r="BM338" s="181" t="s">
        <v>509</v>
      </c>
    </row>
    <row r="339" spans="1:47" s="2" customFormat="1" ht="19.5">
      <c r="A339" s="31"/>
      <c r="B339" s="32"/>
      <c r="C339" s="33"/>
      <c r="D339" s="183" t="s">
        <v>130</v>
      </c>
      <c r="E339" s="33"/>
      <c r="F339" s="184" t="s">
        <v>508</v>
      </c>
      <c r="G339" s="33"/>
      <c r="H339" s="33"/>
      <c r="I339" s="33"/>
      <c r="J339" s="33"/>
      <c r="K339" s="33"/>
      <c r="L339" s="36"/>
      <c r="M339" s="185"/>
      <c r="N339" s="186"/>
      <c r="O339" s="61"/>
      <c r="P339" s="61"/>
      <c r="Q339" s="61"/>
      <c r="R339" s="61"/>
      <c r="S339" s="61"/>
      <c r="T339" s="62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T339" s="17" t="s">
        <v>130</v>
      </c>
      <c r="AU339" s="17" t="s">
        <v>85</v>
      </c>
    </row>
    <row r="340" spans="2:51" s="13" customFormat="1" ht="11.25">
      <c r="B340" s="187"/>
      <c r="C340" s="188"/>
      <c r="D340" s="183" t="s">
        <v>132</v>
      </c>
      <c r="E340" s="189" t="s">
        <v>17</v>
      </c>
      <c r="F340" s="190" t="s">
        <v>505</v>
      </c>
      <c r="G340" s="188"/>
      <c r="H340" s="191">
        <v>3</v>
      </c>
      <c r="I340" s="188"/>
      <c r="J340" s="188"/>
      <c r="K340" s="188"/>
      <c r="L340" s="192"/>
      <c r="M340" s="193"/>
      <c r="N340" s="194"/>
      <c r="O340" s="194"/>
      <c r="P340" s="194"/>
      <c r="Q340" s="194"/>
      <c r="R340" s="194"/>
      <c r="S340" s="194"/>
      <c r="T340" s="195"/>
      <c r="AT340" s="196" t="s">
        <v>132</v>
      </c>
      <c r="AU340" s="196" t="s">
        <v>85</v>
      </c>
      <c r="AV340" s="13" t="s">
        <v>85</v>
      </c>
      <c r="AW340" s="13" t="s">
        <v>36</v>
      </c>
      <c r="AX340" s="13" t="s">
        <v>75</v>
      </c>
      <c r="AY340" s="196" t="s">
        <v>122</v>
      </c>
    </row>
    <row r="341" spans="2:51" s="14" customFormat="1" ht="11.25">
      <c r="B341" s="197"/>
      <c r="C341" s="198"/>
      <c r="D341" s="183" t="s">
        <v>132</v>
      </c>
      <c r="E341" s="199" t="s">
        <v>17</v>
      </c>
      <c r="F341" s="200" t="s">
        <v>134</v>
      </c>
      <c r="G341" s="198"/>
      <c r="H341" s="201">
        <v>3</v>
      </c>
      <c r="I341" s="198"/>
      <c r="J341" s="198"/>
      <c r="K341" s="198"/>
      <c r="L341" s="202"/>
      <c r="M341" s="203"/>
      <c r="N341" s="204"/>
      <c r="O341" s="204"/>
      <c r="P341" s="204"/>
      <c r="Q341" s="204"/>
      <c r="R341" s="204"/>
      <c r="S341" s="204"/>
      <c r="T341" s="205"/>
      <c r="AT341" s="206" t="s">
        <v>132</v>
      </c>
      <c r="AU341" s="206" t="s">
        <v>85</v>
      </c>
      <c r="AV341" s="14" t="s">
        <v>128</v>
      </c>
      <c r="AW341" s="14" t="s">
        <v>4</v>
      </c>
      <c r="AX341" s="14" t="s">
        <v>83</v>
      </c>
      <c r="AY341" s="206" t="s">
        <v>122</v>
      </c>
    </row>
    <row r="342" spans="1:65" s="2" customFormat="1" ht="14.45" customHeight="1">
      <c r="A342" s="31"/>
      <c r="B342" s="32"/>
      <c r="C342" s="170" t="s">
        <v>510</v>
      </c>
      <c r="D342" s="170" t="s">
        <v>124</v>
      </c>
      <c r="E342" s="171" t="s">
        <v>511</v>
      </c>
      <c r="F342" s="172" t="s">
        <v>512</v>
      </c>
      <c r="G342" s="173" t="s">
        <v>212</v>
      </c>
      <c r="H342" s="174">
        <v>3</v>
      </c>
      <c r="I342" s="175">
        <v>697</v>
      </c>
      <c r="J342" s="175">
        <f>ROUND(I342*H342,2)</f>
        <v>2091</v>
      </c>
      <c r="K342" s="176"/>
      <c r="L342" s="36"/>
      <c r="M342" s="177" t="s">
        <v>17</v>
      </c>
      <c r="N342" s="178" t="s">
        <v>46</v>
      </c>
      <c r="O342" s="179">
        <v>1.278</v>
      </c>
      <c r="P342" s="179">
        <f>O342*H342</f>
        <v>3.834</v>
      </c>
      <c r="Q342" s="179">
        <v>0.00072</v>
      </c>
      <c r="R342" s="179">
        <f>Q342*H342</f>
        <v>0.00216</v>
      </c>
      <c r="S342" s="179">
        <v>0</v>
      </c>
      <c r="T342" s="180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81" t="s">
        <v>128</v>
      </c>
      <c r="AT342" s="181" t="s">
        <v>124</v>
      </c>
      <c r="AU342" s="181" t="s">
        <v>85</v>
      </c>
      <c r="AY342" s="17" t="s">
        <v>122</v>
      </c>
      <c r="BE342" s="182">
        <f>IF(N342="základní",J342,0)</f>
        <v>2091</v>
      </c>
      <c r="BF342" s="182">
        <f>IF(N342="snížená",J342,0)</f>
        <v>0</v>
      </c>
      <c r="BG342" s="182">
        <f>IF(N342="zákl. přenesená",J342,0)</f>
        <v>0</v>
      </c>
      <c r="BH342" s="182">
        <f>IF(N342="sníž. přenesená",J342,0)</f>
        <v>0</v>
      </c>
      <c r="BI342" s="182">
        <f>IF(N342="nulová",J342,0)</f>
        <v>0</v>
      </c>
      <c r="BJ342" s="17" t="s">
        <v>83</v>
      </c>
      <c r="BK342" s="182">
        <f>ROUND(I342*H342,2)</f>
        <v>2091</v>
      </c>
      <c r="BL342" s="17" t="s">
        <v>128</v>
      </c>
      <c r="BM342" s="181" t="s">
        <v>513</v>
      </c>
    </row>
    <row r="343" spans="1:47" s="2" customFormat="1" ht="29.25">
      <c r="A343" s="31"/>
      <c r="B343" s="32"/>
      <c r="C343" s="33"/>
      <c r="D343" s="183" t="s">
        <v>130</v>
      </c>
      <c r="E343" s="33"/>
      <c r="F343" s="184" t="s">
        <v>514</v>
      </c>
      <c r="G343" s="33"/>
      <c r="H343" s="33"/>
      <c r="I343" s="33"/>
      <c r="J343" s="33"/>
      <c r="K343" s="33"/>
      <c r="L343" s="36"/>
      <c r="M343" s="185"/>
      <c r="N343" s="186"/>
      <c r="O343" s="61"/>
      <c r="P343" s="61"/>
      <c r="Q343" s="61"/>
      <c r="R343" s="61"/>
      <c r="S343" s="61"/>
      <c r="T343" s="62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T343" s="17" t="s">
        <v>130</v>
      </c>
      <c r="AU343" s="17" t="s">
        <v>85</v>
      </c>
    </row>
    <row r="344" spans="1:65" s="2" customFormat="1" ht="24.2" customHeight="1">
      <c r="A344" s="31"/>
      <c r="B344" s="32"/>
      <c r="C344" s="207" t="s">
        <v>515</v>
      </c>
      <c r="D344" s="207" t="s">
        <v>173</v>
      </c>
      <c r="E344" s="208" t="s">
        <v>516</v>
      </c>
      <c r="F344" s="209" t="s">
        <v>517</v>
      </c>
      <c r="G344" s="210" t="s">
        <v>212</v>
      </c>
      <c r="H344" s="211">
        <v>3</v>
      </c>
      <c r="I344" s="212">
        <v>3577.2</v>
      </c>
      <c r="J344" s="212">
        <f>ROUND(I344*H344,2)</f>
        <v>10731.6</v>
      </c>
      <c r="K344" s="213"/>
      <c r="L344" s="214"/>
      <c r="M344" s="215" t="s">
        <v>17</v>
      </c>
      <c r="N344" s="216" t="s">
        <v>46</v>
      </c>
      <c r="O344" s="179">
        <v>0</v>
      </c>
      <c r="P344" s="179">
        <f>O344*H344</f>
        <v>0</v>
      </c>
      <c r="Q344" s="179">
        <v>0.01097</v>
      </c>
      <c r="R344" s="179">
        <f>Q344*H344</f>
        <v>0.03291</v>
      </c>
      <c r="S344" s="179">
        <v>0</v>
      </c>
      <c r="T344" s="180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81" t="s">
        <v>167</v>
      </c>
      <c r="AT344" s="181" t="s">
        <v>173</v>
      </c>
      <c r="AU344" s="181" t="s">
        <v>85</v>
      </c>
      <c r="AY344" s="17" t="s">
        <v>122</v>
      </c>
      <c r="BE344" s="182">
        <f>IF(N344="základní",J344,0)</f>
        <v>10731.6</v>
      </c>
      <c r="BF344" s="182">
        <f>IF(N344="snížená",J344,0)</f>
        <v>0</v>
      </c>
      <c r="BG344" s="182">
        <f>IF(N344="zákl. přenesená",J344,0)</f>
        <v>0</v>
      </c>
      <c r="BH344" s="182">
        <f>IF(N344="sníž. přenesená",J344,0)</f>
        <v>0</v>
      </c>
      <c r="BI344" s="182">
        <f>IF(N344="nulová",J344,0)</f>
        <v>0</v>
      </c>
      <c r="BJ344" s="17" t="s">
        <v>83</v>
      </c>
      <c r="BK344" s="182">
        <f>ROUND(I344*H344,2)</f>
        <v>10731.6</v>
      </c>
      <c r="BL344" s="17" t="s">
        <v>128</v>
      </c>
      <c r="BM344" s="181" t="s">
        <v>518</v>
      </c>
    </row>
    <row r="345" spans="1:47" s="2" customFormat="1" ht="19.5">
      <c r="A345" s="31"/>
      <c r="B345" s="32"/>
      <c r="C345" s="33"/>
      <c r="D345" s="183" t="s">
        <v>130</v>
      </c>
      <c r="E345" s="33"/>
      <c r="F345" s="184" t="s">
        <v>517</v>
      </c>
      <c r="G345" s="33"/>
      <c r="H345" s="33"/>
      <c r="I345" s="33"/>
      <c r="J345" s="33"/>
      <c r="K345" s="33"/>
      <c r="L345" s="36"/>
      <c r="M345" s="185"/>
      <c r="N345" s="186"/>
      <c r="O345" s="61"/>
      <c r="P345" s="61"/>
      <c r="Q345" s="61"/>
      <c r="R345" s="61"/>
      <c r="S345" s="61"/>
      <c r="T345" s="62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T345" s="17" t="s">
        <v>130</v>
      </c>
      <c r="AU345" s="17" t="s">
        <v>85</v>
      </c>
    </row>
    <row r="346" spans="2:51" s="13" customFormat="1" ht="11.25">
      <c r="B346" s="187"/>
      <c r="C346" s="188"/>
      <c r="D346" s="183" t="s">
        <v>132</v>
      </c>
      <c r="E346" s="189" t="s">
        <v>17</v>
      </c>
      <c r="F346" s="190" t="s">
        <v>505</v>
      </c>
      <c r="G346" s="188"/>
      <c r="H346" s="191">
        <v>3</v>
      </c>
      <c r="I346" s="188"/>
      <c r="J346" s="188"/>
      <c r="K346" s="188"/>
      <c r="L346" s="192"/>
      <c r="M346" s="193"/>
      <c r="N346" s="194"/>
      <c r="O346" s="194"/>
      <c r="P346" s="194"/>
      <c r="Q346" s="194"/>
      <c r="R346" s="194"/>
      <c r="S346" s="194"/>
      <c r="T346" s="195"/>
      <c r="AT346" s="196" t="s">
        <v>132</v>
      </c>
      <c r="AU346" s="196" t="s">
        <v>85</v>
      </c>
      <c r="AV346" s="13" t="s">
        <v>85</v>
      </c>
      <c r="AW346" s="13" t="s">
        <v>36</v>
      </c>
      <c r="AX346" s="13" t="s">
        <v>75</v>
      </c>
      <c r="AY346" s="196" t="s">
        <v>122</v>
      </c>
    </row>
    <row r="347" spans="2:51" s="14" customFormat="1" ht="11.25">
      <c r="B347" s="197"/>
      <c r="C347" s="198"/>
      <c r="D347" s="183" t="s">
        <v>132</v>
      </c>
      <c r="E347" s="199" t="s">
        <v>17</v>
      </c>
      <c r="F347" s="200" t="s">
        <v>134</v>
      </c>
      <c r="G347" s="198"/>
      <c r="H347" s="201">
        <v>3</v>
      </c>
      <c r="I347" s="198"/>
      <c r="J347" s="198"/>
      <c r="K347" s="198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132</v>
      </c>
      <c r="AU347" s="206" t="s">
        <v>85</v>
      </c>
      <c r="AV347" s="14" t="s">
        <v>128</v>
      </c>
      <c r="AW347" s="14" t="s">
        <v>4</v>
      </c>
      <c r="AX347" s="14" t="s">
        <v>83</v>
      </c>
      <c r="AY347" s="206" t="s">
        <v>122</v>
      </c>
    </row>
    <row r="348" spans="1:65" s="2" customFormat="1" ht="14.45" customHeight="1">
      <c r="A348" s="31"/>
      <c r="B348" s="32"/>
      <c r="C348" s="170" t="s">
        <v>519</v>
      </c>
      <c r="D348" s="170" t="s">
        <v>124</v>
      </c>
      <c r="E348" s="171" t="s">
        <v>520</v>
      </c>
      <c r="F348" s="172" t="s">
        <v>521</v>
      </c>
      <c r="G348" s="173" t="s">
        <v>212</v>
      </c>
      <c r="H348" s="174">
        <v>2</v>
      </c>
      <c r="I348" s="175">
        <v>915</v>
      </c>
      <c r="J348" s="175">
        <f>ROUND(I348*H348,2)</f>
        <v>1830</v>
      </c>
      <c r="K348" s="176"/>
      <c r="L348" s="36"/>
      <c r="M348" s="177" t="s">
        <v>17</v>
      </c>
      <c r="N348" s="178" t="s">
        <v>46</v>
      </c>
      <c r="O348" s="179">
        <v>1.554</v>
      </c>
      <c r="P348" s="179">
        <f>O348*H348</f>
        <v>3.108</v>
      </c>
      <c r="Q348" s="179">
        <v>0.00162</v>
      </c>
      <c r="R348" s="179">
        <f>Q348*H348</f>
        <v>0.00324</v>
      </c>
      <c r="S348" s="179">
        <v>0</v>
      </c>
      <c r="T348" s="180">
        <f>S348*H348</f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81" t="s">
        <v>128</v>
      </c>
      <c r="AT348" s="181" t="s">
        <v>124</v>
      </c>
      <c r="AU348" s="181" t="s">
        <v>85</v>
      </c>
      <c r="AY348" s="17" t="s">
        <v>122</v>
      </c>
      <c r="BE348" s="182">
        <f>IF(N348="základní",J348,0)</f>
        <v>1830</v>
      </c>
      <c r="BF348" s="182">
        <f>IF(N348="snížená",J348,0)</f>
        <v>0</v>
      </c>
      <c r="BG348" s="182">
        <f>IF(N348="zákl. přenesená",J348,0)</f>
        <v>0</v>
      </c>
      <c r="BH348" s="182">
        <f>IF(N348="sníž. přenesená",J348,0)</f>
        <v>0</v>
      </c>
      <c r="BI348" s="182">
        <f>IF(N348="nulová",J348,0)</f>
        <v>0</v>
      </c>
      <c r="BJ348" s="17" t="s">
        <v>83</v>
      </c>
      <c r="BK348" s="182">
        <f>ROUND(I348*H348,2)</f>
        <v>1830</v>
      </c>
      <c r="BL348" s="17" t="s">
        <v>128</v>
      </c>
      <c r="BM348" s="181" t="s">
        <v>522</v>
      </c>
    </row>
    <row r="349" spans="1:47" s="2" customFormat="1" ht="29.25">
      <c r="A349" s="31"/>
      <c r="B349" s="32"/>
      <c r="C349" s="33"/>
      <c r="D349" s="183" t="s">
        <v>130</v>
      </c>
      <c r="E349" s="33"/>
      <c r="F349" s="184" t="s">
        <v>523</v>
      </c>
      <c r="G349" s="33"/>
      <c r="H349" s="33"/>
      <c r="I349" s="33"/>
      <c r="J349" s="33"/>
      <c r="K349" s="33"/>
      <c r="L349" s="36"/>
      <c r="M349" s="185"/>
      <c r="N349" s="186"/>
      <c r="O349" s="61"/>
      <c r="P349" s="61"/>
      <c r="Q349" s="61"/>
      <c r="R349" s="61"/>
      <c r="S349" s="61"/>
      <c r="T349" s="62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T349" s="17" t="s">
        <v>130</v>
      </c>
      <c r="AU349" s="17" t="s">
        <v>85</v>
      </c>
    </row>
    <row r="350" spans="1:65" s="2" customFormat="1" ht="14.45" customHeight="1">
      <c r="A350" s="31"/>
      <c r="B350" s="32"/>
      <c r="C350" s="207" t="s">
        <v>524</v>
      </c>
      <c r="D350" s="207" t="s">
        <v>173</v>
      </c>
      <c r="E350" s="208" t="s">
        <v>525</v>
      </c>
      <c r="F350" s="209" t="s">
        <v>526</v>
      </c>
      <c r="G350" s="210" t="s">
        <v>212</v>
      </c>
      <c r="H350" s="211">
        <v>2</v>
      </c>
      <c r="I350" s="212">
        <v>3426.5</v>
      </c>
      <c r="J350" s="212">
        <f>ROUND(I350*H350,2)</f>
        <v>6853</v>
      </c>
      <c r="K350" s="213"/>
      <c r="L350" s="214"/>
      <c r="M350" s="215" t="s">
        <v>17</v>
      </c>
      <c r="N350" s="216" t="s">
        <v>46</v>
      </c>
      <c r="O350" s="179">
        <v>0</v>
      </c>
      <c r="P350" s="179">
        <f>O350*H350</f>
        <v>0</v>
      </c>
      <c r="Q350" s="179">
        <v>0.01847</v>
      </c>
      <c r="R350" s="179">
        <f>Q350*H350</f>
        <v>0.03694</v>
      </c>
      <c r="S350" s="179">
        <v>0</v>
      </c>
      <c r="T350" s="180">
        <f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81" t="s">
        <v>167</v>
      </c>
      <c r="AT350" s="181" t="s">
        <v>173</v>
      </c>
      <c r="AU350" s="181" t="s">
        <v>85</v>
      </c>
      <c r="AY350" s="17" t="s">
        <v>122</v>
      </c>
      <c r="BE350" s="182">
        <f>IF(N350="základní",J350,0)</f>
        <v>6853</v>
      </c>
      <c r="BF350" s="182">
        <f>IF(N350="snížená",J350,0)</f>
        <v>0</v>
      </c>
      <c r="BG350" s="182">
        <f>IF(N350="zákl. přenesená",J350,0)</f>
        <v>0</v>
      </c>
      <c r="BH350" s="182">
        <f>IF(N350="sníž. přenesená",J350,0)</f>
        <v>0</v>
      </c>
      <c r="BI350" s="182">
        <f>IF(N350="nulová",J350,0)</f>
        <v>0</v>
      </c>
      <c r="BJ350" s="17" t="s">
        <v>83</v>
      </c>
      <c r="BK350" s="182">
        <f>ROUND(I350*H350,2)</f>
        <v>6853</v>
      </c>
      <c r="BL350" s="17" t="s">
        <v>128</v>
      </c>
      <c r="BM350" s="181" t="s">
        <v>527</v>
      </c>
    </row>
    <row r="351" spans="1:47" s="2" customFormat="1" ht="11.25">
      <c r="A351" s="31"/>
      <c r="B351" s="32"/>
      <c r="C351" s="33"/>
      <c r="D351" s="183" t="s">
        <v>130</v>
      </c>
      <c r="E351" s="33"/>
      <c r="F351" s="184" t="s">
        <v>526</v>
      </c>
      <c r="G351" s="33"/>
      <c r="H351" s="33"/>
      <c r="I351" s="33"/>
      <c r="J351" s="33"/>
      <c r="K351" s="33"/>
      <c r="L351" s="36"/>
      <c r="M351" s="185"/>
      <c r="N351" s="186"/>
      <c r="O351" s="61"/>
      <c r="P351" s="61"/>
      <c r="Q351" s="61"/>
      <c r="R351" s="61"/>
      <c r="S351" s="61"/>
      <c r="T351" s="62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T351" s="17" t="s">
        <v>130</v>
      </c>
      <c r="AU351" s="17" t="s">
        <v>85</v>
      </c>
    </row>
    <row r="352" spans="2:51" s="13" customFormat="1" ht="11.25">
      <c r="B352" s="187"/>
      <c r="C352" s="188"/>
      <c r="D352" s="183" t="s">
        <v>132</v>
      </c>
      <c r="E352" s="189" t="s">
        <v>17</v>
      </c>
      <c r="F352" s="190" t="s">
        <v>375</v>
      </c>
      <c r="G352" s="188"/>
      <c r="H352" s="191">
        <v>2</v>
      </c>
      <c r="I352" s="188"/>
      <c r="J352" s="188"/>
      <c r="K352" s="188"/>
      <c r="L352" s="192"/>
      <c r="M352" s="193"/>
      <c r="N352" s="194"/>
      <c r="O352" s="194"/>
      <c r="P352" s="194"/>
      <c r="Q352" s="194"/>
      <c r="R352" s="194"/>
      <c r="S352" s="194"/>
      <c r="T352" s="195"/>
      <c r="AT352" s="196" t="s">
        <v>132</v>
      </c>
      <c r="AU352" s="196" t="s">
        <v>85</v>
      </c>
      <c r="AV352" s="13" t="s">
        <v>85</v>
      </c>
      <c r="AW352" s="13" t="s">
        <v>36</v>
      </c>
      <c r="AX352" s="13" t="s">
        <v>75</v>
      </c>
      <c r="AY352" s="196" t="s">
        <v>122</v>
      </c>
    </row>
    <row r="353" spans="2:51" s="14" customFormat="1" ht="11.25">
      <c r="B353" s="197"/>
      <c r="C353" s="198"/>
      <c r="D353" s="183" t="s">
        <v>132</v>
      </c>
      <c r="E353" s="199" t="s">
        <v>17</v>
      </c>
      <c r="F353" s="200" t="s">
        <v>134</v>
      </c>
      <c r="G353" s="198"/>
      <c r="H353" s="201">
        <v>2</v>
      </c>
      <c r="I353" s="198"/>
      <c r="J353" s="198"/>
      <c r="K353" s="198"/>
      <c r="L353" s="202"/>
      <c r="M353" s="203"/>
      <c r="N353" s="204"/>
      <c r="O353" s="204"/>
      <c r="P353" s="204"/>
      <c r="Q353" s="204"/>
      <c r="R353" s="204"/>
      <c r="S353" s="204"/>
      <c r="T353" s="205"/>
      <c r="AT353" s="206" t="s">
        <v>132</v>
      </c>
      <c r="AU353" s="206" t="s">
        <v>85</v>
      </c>
      <c r="AV353" s="14" t="s">
        <v>128</v>
      </c>
      <c r="AW353" s="14" t="s">
        <v>4</v>
      </c>
      <c r="AX353" s="14" t="s">
        <v>83</v>
      </c>
      <c r="AY353" s="206" t="s">
        <v>122</v>
      </c>
    </row>
    <row r="354" spans="1:65" s="2" customFormat="1" ht="14.45" customHeight="1">
      <c r="A354" s="31"/>
      <c r="B354" s="32"/>
      <c r="C354" s="170" t="s">
        <v>528</v>
      </c>
      <c r="D354" s="170" t="s">
        <v>124</v>
      </c>
      <c r="E354" s="171" t="s">
        <v>529</v>
      </c>
      <c r="F354" s="172" t="s">
        <v>530</v>
      </c>
      <c r="G354" s="173" t="s">
        <v>212</v>
      </c>
      <c r="H354" s="174">
        <v>2</v>
      </c>
      <c r="I354" s="175">
        <v>267</v>
      </c>
      <c r="J354" s="175">
        <f>ROUND(I354*H354,2)</f>
        <v>534</v>
      </c>
      <c r="K354" s="176"/>
      <c r="L354" s="36"/>
      <c r="M354" s="177" t="s">
        <v>17</v>
      </c>
      <c r="N354" s="178" t="s">
        <v>46</v>
      </c>
      <c r="O354" s="179">
        <v>0.708</v>
      </c>
      <c r="P354" s="179">
        <f>O354*H354</f>
        <v>1.416</v>
      </c>
      <c r="Q354" s="179">
        <v>0.00034</v>
      </c>
      <c r="R354" s="179">
        <f>Q354*H354</f>
        <v>0.00068</v>
      </c>
      <c r="S354" s="179">
        <v>0</v>
      </c>
      <c r="T354" s="180">
        <f>S354*H354</f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81" t="s">
        <v>128</v>
      </c>
      <c r="AT354" s="181" t="s">
        <v>124</v>
      </c>
      <c r="AU354" s="181" t="s">
        <v>85</v>
      </c>
      <c r="AY354" s="17" t="s">
        <v>122</v>
      </c>
      <c r="BE354" s="182">
        <f>IF(N354="základní",J354,0)</f>
        <v>534</v>
      </c>
      <c r="BF354" s="182">
        <f>IF(N354="snížená",J354,0)</f>
        <v>0</v>
      </c>
      <c r="BG354" s="182">
        <f>IF(N354="zákl. přenesená",J354,0)</f>
        <v>0</v>
      </c>
      <c r="BH354" s="182">
        <f>IF(N354="sníž. přenesená",J354,0)</f>
        <v>0</v>
      </c>
      <c r="BI354" s="182">
        <f>IF(N354="nulová",J354,0)</f>
        <v>0</v>
      </c>
      <c r="BJ354" s="17" t="s">
        <v>83</v>
      </c>
      <c r="BK354" s="182">
        <f>ROUND(I354*H354,2)</f>
        <v>534</v>
      </c>
      <c r="BL354" s="17" t="s">
        <v>128</v>
      </c>
      <c r="BM354" s="181" t="s">
        <v>531</v>
      </c>
    </row>
    <row r="355" spans="1:47" s="2" customFormat="1" ht="19.5">
      <c r="A355" s="31"/>
      <c r="B355" s="32"/>
      <c r="C355" s="33"/>
      <c r="D355" s="183" t="s">
        <v>130</v>
      </c>
      <c r="E355" s="33"/>
      <c r="F355" s="184" t="s">
        <v>532</v>
      </c>
      <c r="G355" s="33"/>
      <c r="H355" s="33"/>
      <c r="I355" s="33"/>
      <c r="J355" s="33"/>
      <c r="K355" s="33"/>
      <c r="L355" s="36"/>
      <c r="M355" s="185"/>
      <c r="N355" s="186"/>
      <c r="O355" s="61"/>
      <c r="P355" s="61"/>
      <c r="Q355" s="61"/>
      <c r="R355" s="61"/>
      <c r="S355" s="61"/>
      <c r="T355" s="62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T355" s="17" t="s">
        <v>130</v>
      </c>
      <c r="AU355" s="17" t="s">
        <v>85</v>
      </c>
    </row>
    <row r="356" spans="1:65" s="2" customFormat="1" ht="24.2" customHeight="1">
      <c r="A356" s="31"/>
      <c r="B356" s="32"/>
      <c r="C356" s="207" t="s">
        <v>533</v>
      </c>
      <c r="D356" s="207" t="s">
        <v>173</v>
      </c>
      <c r="E356" s="208" t="s">
        <v>534</v>
      </c>
      <c r="F356" s="209" t="s">
        <v>535</v>
      </c>
      <c r="G356" s="210" t="s">
        <v>212</v>
      </c>
      <c r="H356" s="211">
        <v>2</v>
      </c>
      <c r="I356" s="212">
        <v>7422.8</v>
      </c>
      <c r="J356" s="212">
        <f>ROUND(I356*H356,2)</f>
        <v>14845.6</v>
      </c>
      <c r="K356" s="213"/>
      <c r="L356" s="214"/>
      <c r="M356" s="215" t="s">
        <v>17</v>
      </c>
      <c r="N356" s="216" t="s">
        <v>46</v>
      </c>
      <c r="O356" s="179">
        <v>0</v>
      </c>
      <c r="P356" s="179">
        <f>O356*H356</f>
        <v>0</v>
      </c>
      <c r="Q356" s="179">
        <v>0.048</v>
      </c>
      <c r="R356" s="179">
        <f>Q356*H356</f>
        <v>0.096</v>
      </c>
      <c r="S356" s="179">
        <v>0</v>
      </c>
      <c r="T356" s="180">
        <f>S356*H356</f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81" t="s">
        <v>167</v>
      </c>
      <c r="AT356" s="181" t="s">
        <v>173</v>
      </c>
      <c r="AU356" s="181" t="s">
        <v>85</v>
      </c>
      <c r="AY356" s="17" t="s">
        <v>122</v>
      </c>
      <c r="BE356" s="182">
        <f>IF(N356="základní",J356,0)</f>
        <v>14845.6</v>
      </c>
      <c r="BF356" s="182">
        <f>IF(N356="snížená",J356,0)</f>
        <v>0</v>
      </c>
      <c r="BG356" s="182">
        <f>IF(N356="zákl. přenesená",J356,0)</f>
        <v>0</v>
      </c>
      <c r="BH356" s="182">
        <f>IF(N356="sníž. přenesená",J356,0)</f>
        <v>0</v>
      </c>
      <c r="BI356" s="182">
        <f>IF(N356="nulová",J356,0)</f>
        <v>0</v>
      </c>
      <c r="BJ356" s="17" t="s">
        <v>83</v>
      </c>
      <c r="BK356" s="182">
        <f>ROUND(I356*H356,2)</f>
        <v>14845.6</v>
      </c>
      <c r="BL356" s="17" t="s">
        <v>128</v>
      </c>
      <c r="BM356" s="181" t="s">
        <v>536</v>
      </c>
    </row>
    <row r="357" spans="1:47" s="2" customFormat="1" ht="19.5">
      <c r="A357" s="31"/>
      <c r="B357" s="32"/>
      <c r="C357" s="33"/>
      <c r="D357" s="183" t="s">
        <v>130</v>
      </c>
      <c r="E357" s="33"/>
      <c r="F357" s="184" t="s">
        <v>535</v>
      </c>
      <c r="G357" s="33"/>
      <c r="H357" s="33"/>
      <c r="I357" s="33"/>
      <c r="J357" s="33"/>
      <c r="K357" s="33"/>
      <c r="L357" s="36"/>
      <c r="M357" s="185"/>
      <c r="N357" s="186"/>
      <c r="O357" s="61"/>
      <c r="P357" s="61"/>
      <c r="Q357" s="61"/>
      <c r="R357" s="61"/>
      <c r="S357" s="61"/>
      <c r="T357" s="62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T357" s="17" t="s">
        <v>130</v>
      </c>
      <c r="AU357" s="17" t="s">
        <v>85</v>
      </c>
    </row>
    <row r="358" spans="2:51" s="13" customFormat="1" ht="11.25">
      <c r="B358" s="187"/>
      <c r="C358" s="188"/>
      <c r="D358" s="183" t="s">
        <v>132</v>
      </c>
      <c r="E358" s="189" t="s">
        <v>17</v>
      </c>
      <c r="F358" s="190" t="s">
        <v>375</v>
      </c>
      <c r="G358" s="188"/>
      <c r="H358" s="191">
        <v>2</v>
      </c>
      <c r="I358" s="188"/>
      <c r="J358" s="188"/>
      <c r="K358" s="188"/>
      <c r="L358" s="192"/>
      <c r="M358" s="193"/>
      <c r="N358" s="194"/>
      <c r="O358" s="194"/>
      <c r="P358" s="194"/>
      <c r="Q358" s="194"/>
      <c r="R358" s="194"/>
      <c r="S358" s="194"/>
      <c r="T358" s="195"/>
      <c r="AT358" s="196" t="s">
        <v>132</v>
      </c>
      <c r="AU358" s="196" t="s">
        <v>85</v>
      </c>
      <c r="AV358" s="13" t="s">
        <v>85</v>
      </c>
      <c r="AW358" s="13" t="s">
        <v>36</v>
      </c>
      <c r="AX358" s="13" t="s">
        <v>75</v>
      </c>
      <c r="AY358" s="196" t="s">
        <v>122</v>
      </c>
    </row>
    <row r="359" spans="2:51" s="14" customFormat="1" ht="11.25">
      <c r="B359" s="197"/>
      <c r="C359" s="198"/>
      <c r="D359" s="183" t="s">
        <v>132</v>
      </c>
      <c r="E359" s="199" t="s">
        <v>17</v>
      </c>
      <c r="F359" s="200" t="s">
        <v>134</v>
      </c>
      <c r="G359" s="198"/>
      <c r="H359" s="201">
        <v>2</v>
      </c>
      <c r="I359" s="198"/>
      <c r="J359" s="198"/>
      <c r="K359" s="198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132</v>
      </c>
      <c r="AU359" s="206" t="s">
        <v>85</v>
      </c>
      <c r="AV359" s="14" t="s">
        <v>128</v>
      </c>
      <c r="AW359" s="14" t="s">
        <v>4</v>
      </c>
      <c r="AX359" s="14" t="s">
        <v>83</v>
      </c>
      <c r="AY359" s="206" t="s">
        <v>122</v>
      </c>
    </row>
    <row r="360" spans="1:65" s="2" customFormat="1" ht="14.45" customHeight="1">
      <c r="A360" s="31"/>
      <c r="B360" s="32"/>
      <c r="C360" s="170" t="s">
        <v>537</v>
      </c>
      <c r="D360" s="170" t="s">
        <v>124</v>
      </c>
      <c r="E360" s="171" t="s">
        <v>538</v>
      </c>
      <c r="F360" s="172" t="s">
        <v>539</v>
      </c>
      <c r="G360" s="173" t="s">
        <v>212</v>
      </c>
      <c r="H360" s="174">
        <v>1</v>
      </c>
      <c r="I360" s="175">
        <v>1040</v>
      </c>
      <c r="J360" s="175">
        <f>ROUND(I360*H360,2)</f>
        <v>1040</v>
      </c>
      <c r="K360" s="176"/>
      <c r="L360" s="36"/>
      <c r="M360" s="177" t="s">
        <v>17</v>
      </c>
      <c r="N360" s="178" t="s">
        <v>46</v>
      </c>
      <c r="O360" s="179">
        <v>1.866</v>
      </c>
      <c r="P360" s="179">
        <f>O360*H360</f>
        <v>1.866</v>
      </c>
      <c r="Q360" s="179">
        <v>0.00165</v>
      </c>
      <c r="R360" s="179">
        <f>Q360*H360</f>
        <v>0.00165</v>
      </c>
      <c r="S360" s="179">
        <v>0</v>
      </c>
      <c r="T360" s="180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81" t="s">
        <v>128</v>
      </c>
      <c r="AT360" s="181" t="s">
        <v>124</v>
      </c>
      <c r="AU360" s="181" t="s">
        <v>85</v>
      </c>
      <c r="AY360" s="17" t="s">
        <v>122</v>
      </c>
      <c r="BE360" s="182">
        <f>IF(N360="základní",J360,0)</f>
        <v>1040</v>
      </c>
      <c r="BF360" s="182">
        <f>IF(N360="snížená",J360,0)</f>
        <v>0</v>
      </c>
      <c r="BG360" s="182">
        <f>IF(N360="zákl. přenesená",J360,0)</f>
        <v>0</v>
      </c>
      <c r="BH360" s="182">
        <f>IF(N360="sníž. přenesená",J360,0)</f>
        <v>0</v>
      </c>
      <c r="BI360" s="182">
        <f>IF(N360="nulová",J360,0)</f>
        <v>0</v>
      </c>
      <c r="BJ360" s="17" t="s">
        <v>83</v>
      </c>
      <c r="BK360" s="182">
        <f>ROUND(I360*H360,2)</f>
        <v>1040</v>
      </c>
      <c r="BL360" s="17" t="s">
        <v>128</v>
      </c>
      <c r="BM360" s="181" t="s">
        <v>540</v>
      </c>
    </row>
    <row r="361" spans="1:47" s="2" customFormat="1" ht="29.25">
      <c r="A361" s="31"/>
      <c r="B361" s="32"/>
      <c r="C361" s="33"/>
      <c r="D361" s="183" t="s">
        <v>130</v>
      </c>
      <c r="E361" s="33"/>
      <c r="F361" s="184" t="s">
        <v>541</v>
      </c>
      <c r="G361" s="33"/>
      <c r="H361" s="33"/>
      <c r="I361" s="33"/>
      <c r="J361" s="33"/>
      <c r="K361" s="33"/>
      <c r="L361" s="36"/>
      <c r="M361" s="185"/>
      <c r="N361" s="186"/>
      <c r="O361" s="61"/>
      <c r="P361" s="61"/>
      <c r="Q361" s="61"/>
      <c r="R361" s="61"/>
      <c r="S361" s="61"/>
      <c r="T361" s="62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T361" s="17" t="s">
        <v>130</v>
      </c>
      <c r="AU361" s="17" t="s">
        <v>85</v>
      </c>
    </row>
    <row r="362" spans="1:65" s="2" customFormat="1" ht="14.45" customHeight="1">
      <c r="A362" s="31"/>
      <c r="B362" s="32"/>
      <c r="C362" s="207" t="s">
        <v>542</v>
      </c>
      <c r="D362" s="207" t="s">
        <v>173</v>
      </c>
      <c r="E362" s="208" t="s">
        <v>543</v>
      </c>
      <c r="F362" s="209" t="s">
        <v>544</v>
      </c>
      <c r="G362" s="210" t="s">
        <v>212</v>
      </c>
      <c r="H362" s="211">
        <v>1</v>
      </c>
      <c r="I362" s="212">
        <v>4095.3</v>
      </c>
      <c r="J362" s="212">
        <f>ROUND(I362*H362,2)</f>
        <v>4095.3</v>
      </c>
      <c r="K362" s="213"/>
      <c r="L362" s="214"/>
      <c r="M362" s="215" t="s">
        <v>17</v>
      </c>
      <c r="N362" s="216" t="s">
        <v>46</v>
      </c>
      <c r="O362" s="179">
        <v>0</v>
      </c>
      <c r="P362" s="179">
        <f>O362*H362</f>
        <v>0</v>
      </c>
      <c r="Q362" s="179">
        <v>0.0245</v>
      </c>
      <c r="R362" s="179">
        <f>Q362*H362</f>
        <v>0.0245</v>
      </c>
      <c r="S362" s="179">
        <v>0</v>
      </c>
      <c r="T362" s="180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81" t="s">
        <v>167</v>
      </c>
      <c r="AT362" s="181" t="s">
        <v>173</v>
      </c>
      <c r="AU362" s="181" t="s">
        <v>85</v>
      </c>
      <c r="AY362" s="17" t="s">
        <v>122</v>
      </c>
      <c r="BE362" s="182">
        <f>IF(N362="základní",J362,0)</f>
        <v>4095.3</v>
      </c>
      <c r="BF362" s="182">
        <f>IF(N362="snížená",J362,0)</f>
        <v>0</v>
      </c>
      <c r="BG362" s="182">
        <f>IF(N362="zákl. přenesená",J362,0)</f>
        <v>0</v>
      </c>
      <c r="BH362" s="182">
        <f>IF(N362="sníž. přenesená",J362,0)</f>
        <v>0</v>
      </c>
      <c r="BI362" s="182">
        <f>IF(N362="nulová",J362,0)</f>
        <v>0</v>
      </c>
      <c r="BJ362" s="17" t="s">
        <v>83</v>
      </c>
      <c r="BK362" s="182">
        <f>ROUND(I362*H362,2)</f>
        <v>4095.3</v>
      </c>
      <c r="BL362" s="17" t="s">
        <v>128</v>
      </c>
      <c r="BM362" s="181" t="s">
        <v>545</v>
      </c>
    </row>
    <row r="363" spans="1:47" s="2" customFormat="1" ht="11.25">
      <c r="A363" s="31"/>
      <c r="B363" s="32"/>
      <c r="C363" s="33"/>
      <c r="D363" s="183" t="s">
        <v>130</v>
      </c>
      <c r="E363" s="33"/>
      <c r="F363" s="184" t="s">
        <v>544</v>
      </c>
      <c r="G363" s="33"/>
      <c r="H363" s="33"/>
      <c r="I363" s="33"/>
      <c r="J363" s="33"/>
      <c r="K363" s="33"/>
      <c r="L363" s="36"/>
      <c r="M363" s="185"/>
      <c r="N363" s="186"/>
      <c r="O363" s="61"/>
      <c r="P363" s="61"/>
      <c r="Q363" s="61"/>
      <c r="R363" s="61"/>
      <c r="S363" s="61"/>
      <c r="T363" s="62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T363" s="17" t="s">
        <v>130</v>
      </c>
      <c r="AU363" s="17" t="s">
        <v>85</v>
      </c>
    </row>
    <row r="364" spans="2:51" s="13" customFormat="1" ht="11.25">
      <c r="B364" s="187"/>
      <c r="C364" s="188"/>
      <c r="D364" s="183" t="s">
        <v>132</v>
      </c>
      <c r="E364" s="189" t="s">
        <v>17</v>
      </c>
      <c r="F364" s="190" t="s">
        <v>546</v>
      </c>
      <c r="G364" s="188"/>
      <c r="H364" s="191">
        <v>1</v>
      </c>
      <c r="I364" s="188"/>
      <c r="J364" s="188"/>
      <c r="K364" s="188"/>
      <c r="L364" s="192"/>
      <c r="M364" s="193"/>
      <c r="N364" s="194"/>
      <c r="O364" s="194"/>
      <c r="P364" s="194"/>
      <c r="Q364" s="194"/>
      <c r="R364" s="194"/>
      <c r="S364" s="194"/>
      <c r="T364" s="195"/>
      <c r="AT364" s="196" t="s">
        <v>132</v>
      </c>
      <c r="AU364" s="196" t="s">
        <v>85</v>
      </c>
      <c r="AV364" s="13" t="s">
        <v>85</v>
      </c>
      <c r="AW364" s="13" t="s">
        <v>36</v>
      </c>
      <c r="AX364" s="13" t="s">
        <v>75</v>
      </c>
      <c r="AY364" s="196" t="s">
        <v>122</v>
      </c>
    </row>
    <row r="365" spans="2:51" s="14" customFormat="1" ht="11.25">
      <c r="B365" s="197"/>
      <c r="C365" s="198"/>
      <c r="D365" s="183" t="s">
        <v>132</v>
      </c>
      <c r="E365" s="199" t="s">
        <v>17</v>
      </c>
      <c r="F365" s="200" t="s">
        <v>134</v>
      </c>
      <c r="G365" s="198"/>
      <c r="H365" s="201">
        <v>1</v>
      </c>
      <c r="I365" s="198"/>
      <c r="J365" s="198"/>
      <c r="K365" s="198"/>
      <c r="L365" s="202"/>
      <c r="M365" s="203"/>
      <c r="N365" s="204"/>
      <c r="O365" s="204"/>
      <c r="P365" s="204"/>
      <c r="Q365" s="204"/>
      <c r="R365" s="204"/>
      <c r="S365" s="204"/>
      <c r="T365" s="205"/>
      <c r="AT365" s="206" t="s">
        <v>132</v>
      </c>
      <c r="AU365" s="206" t="s">
        <v>85</v>
      </c>
      <c r="AV365" s="14" t="s">
        <v>128</v>
      </c>
      <c r="AW365" s="14" t="s">
        <v>4</v>
      </c>
      <c r="AX365" s="14" t="s">
        <v>83</v>
      </c>
      <c r="AY365" s="206" t="s">
        <v>122</v>
      </c>
    </row>
    <row r="366" spans="1:65" s="2" customFormat="1" ht="24.2" customHeight="1">
      <c r="A366" s="31"/>
      <c r="B366" s="32"/>
      <c r="C366" s="170" t="s">
        <v>547</v>
      </c>
      <c r="D366" s="170" t="s">
        <v>124</v>
      </c>
      <c r="E366" s="171" t="s">
        <v>548</v>
      </c>
      <c r="F366" s="172" t="s">
        <v>549</v>
      </c>
      <c r="G366" s="173" t="s">
        <v>212</v>
      </c>
      <c r="H366" s="174">
        <v>9</v>
      </c>
      <c r="I366" s="175">
        <v>1040</v>
      </c>
      <c r="J366" s="175">
        <f>ROUND(I366*H366,2)</f>
        <v>9360</v>
      </c>
      <c r="K366" s="176"/>
      <c r="L366" s="36"/>
      <c r="M366" s="177" t="s">
        <v>17</v>
      </c>
      <c r="N366" s="178" t="s">
        <v>46</v>
      </c>
      <c r="O366" s="179">
        <v>3.51</v>
      </c>
      <c r="P366" s="179">
        <f>O366*H366</f>
        <v>31.589999999999996</v>
      </c>
      <c r="Q366" s="179">
        <v>0</v>
      </c>
      <c r="R366" s="179">
        <f>Q366*H366</f>
        <v>0</v>
      </c>
      <c r="S366" s="179">
        <v>0</v>
      </c>
      <c r="T366" s="180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81" t="s">
        <v>128</v>
      </c>
      <c r="AT366" s="181" t="s">
        <v>124</v>
      </c>
      <c r="AU366" s="181" t="s">
        <v>85</v>
      </c>
      <c r="AY366" s="17" t="s">
        <v>122</v>
      </c>
      <c r="BE366" s="182">
        <f>IF(N366="základní",J366,0)</f>
        <v>9360</v>
      </c>
      <c r="BF366" s="182">
        <f>IF(N366="snížená",J366,0)</f>
        <v>0</v>
      </c>
      <c r="BG366" s="182">
        <f>IF(N366="zákl. přenesená",J366,0)</f>
        <v>0</v>
      </c>
      <c r="BH366" s="182">
        <f>IF(N366="sníž. přenesená",J366,0)</f>
        <v>0</v>
      </c>
      <c r="BI366" s="182">
        <f>IF(N366="nulová",J366,0)</f>
        <v>0</v>
      </c>
      <c r="BJ366" s="17" t="s">
        <v>83</v>
      </c>
      <c r="BK366" s="182">
        <f>ROUND(I366*H366,2)</f>
        <v>9360</v>
      </c>
      <c r="BL366" s="17" t="s">
        <v>128</v>
      </c>
      <c r="BM366" s="181" t="s">
        <v>550</v>
      </c>
    </row>
    <row r="367" spans="1:47" s="2" customFormat="1" ht="29.25">
      <c r="A367" s="31"/>
      <c r="B367" s="32"/>
      <c r="C367" s="33"/>
      <c r="D367" s="183" t="s">
        <v>130</v>
      </c>
      <c r="E367" s="33"/>
      <c r="F367" s="184" t="s">
        <v>551</v>
      </c>
      <c r="G367" s="33"/>
      <c r="H367" s="33"/>
      <c r="I367" s="33"/>
      <c r="J367" s="33"/>
      <c r="K367" s="33"/>
      <c r="L367" s="36"/>
      <c r="M367" s="185"/>
      <c r="N367" s="186"/>
      <c r="O367" s="61"/>
      <c r="P367" s="61"/>
      <c r="Q367" s="61"/>
      <c r="R367" s="61"/>
      <c r="S367" s="61"/>
      <c r="T367" s="62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T367" s="17" t="s">
        <v>130</v>
      </c>
      <c r="AU367" s="17" t="s">
        <v>85</v>
      </c>
    </row>
    <row r="368" spans="1:65" s="2" customFormat="1" ht="24.2" customHeight="1">
      <c r="A368" s="31"/>
      <c r="B368" s="32"/>
      <c r="C368" s="207" t="s">
        <v>552</v>
      </c>
      <c r="D368" s="207" t="s">
        <v>173</v>
      </c>
      <c r="E368" s="208" t="s">
        <v>553</v>
      </c>
      <c r="F368" s="209" t="s">
        <v>554</v>
      </c>
      <c r="G368" s="210" t="s">
        <v>212</v>
      </c>
      <c r="H368" s="211">
        <v>6</v>
      </c>
      <c r="I368" s="212">
        <v>2316.6</v>
      </c>
      <c r="J368" s="212">
        <f>ROUND(I368*H368,2)</f>
        <v>13899.6</v>
      </c>
      <c r="K368" s="213"/>
      <c r="L368" s="214"/>
      <c r="M368" s="215" t="s">
        <v>17</v>
      </c>
      <c r="N368" s="216" t="s">
        <v>46</v>
      </c>
      <c r="O368" s="179">
        <v>0</v>
      </c>
      <c r="P368" s="179">
        <f>O368*H368</f>
        <v>0</v>
      </c>
      <c r="Q368" s="179">
        <v>0.0027</v>
      </c>
      <c r="R368" s="179">
        <f>Q368*H368</f>
        <v>0.0162</v>
      </c>
      <c r="S368" s="179">
        <v>0</v>
      </c>
      <c r="T368" s="180">
        <f>S368*H368</f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81" t="s">
        <v>167</v>
      </c>
      <c r="AT368" s="181" t="s">
        <v>173</v>
      </c>
      <c r="AU368" s="181" t="s">
        <v>85</v>
      </c>
      <c r="AY368" s="17" t="s">
        <v>122</v>
      </c>
      <c r="BE368" s="182">
        <f>IF(N368="základní",J368,0)</f>
        <v>13899.6</v>
      </c>
      <c r="BF368" s="182">
        <f>IF(N368="snížená",J368,0)</f>
        <v>0</v>
      </c>
      <c r="BG368" s="182">
        <f>IF(N368="zákl. přenesená",J368,0)</f>
        <v>0</v>
      </c>
      <c r="BH368" s="182">
        <f>IF(N368="sníž. přenesená",J368,0)</f>
        <v>0</v>
      </c>
      <c r="BI368" s="182">
        <f>IF(N368="nulová",J368,0)</f>
        <v>0</v>
      </c>
      <c r="BJ368" s="17" t="s">
        <v>83</v>
      </c>
      <c r="BK368" s="182">
        <f>ROUND(I368*H368,2)</f>
        <v>13899.6</v>
      </c>
      <c r="BL368" s="17" t="s">
        <v>128</v>
      </c>
      <c r="BM368" s="181" t="s">
        <v>555</v>
      </c>
    </row>
    <row r="369" spans="1:47" s="2" customFormat="1" ht="19.5">
      <c r="A369" s="31"/>
      <c r="B369" s="32"/>
      <c r="C369" s="33"/>
      <c r="D369" s="183" t="s">
        <v>130</v>
      </c>
      <c r="E369" s="33"/>
      <c r="F369" s="184" t="s">
        <v>554</v>
      </c>
      <c r="G369" s="33"/>
      <c r="H369" s="33"/>
      <c r="I369" s="33"/>
      <c r="J369" s="33"/>
      <c r="K369" s="33"/>
      <c r="L369" s="36"/>
      <c r="M369" s="185"/>
      <c r="N369" s="186"/>
      <c r="O369" s="61"/>
      <c r="P369" s="61"/>
      <c r="Q369" s="61"/>
      <c r="R369" s="61"/>
      <c r="S369" s="61"/>
      <c r="T369" s="62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T369" s="17" t="s">
        <v>130</v>
      </c>
      <c r="AU369" s="17" t="s">
        <v>85</v>
      </c>
    </row>
    <row r="370" spans="2:51" s="13" customFormat="1" ht="11.25">
      <c r="B370" s="187"/>
      <c r="C370" s="188"/>
      <c r="D370" s="183" t="s">
        <v>132</v>
      </c>
      <c r="E370" s="189" t="s">
        <v>17</v>
      </c>
      <c r="F370" s="190" t="s">
        <v>556</v>
      </c>
      <c r="G370" s="188"/>
      <c r="H370" s="191">
        <v>6</v>
      </c>
      <c r="I370" s="188"/>
      <c r="J370" s="188"/>
      <c r="K370" s="188"/>
      <c r="L370" s="192"/>
      <c r="M370" s="193"/>
      <c r="N370" s="194"/>
      <c r="O370" s="194"/>
      <c r="P370" s="194"/>
      <c r="Q370" s="194"/>
      <c r="R370" s="194"/>
      <c r="S370" s="194"/>
      <c r="T370" s="195"/>
      <c r="AT370" s="196" t="s">
        <v>132</v>
      </c>
      <c r="AU370" s="196" t="s">
        <v>85</v>
      </c>
      <c r="AV370" s="13" t="s">
        <v>85</v>
      </c>
      <c r="AW370" s="13" t="s">
        <v>36</v>
      </c>
      <c r="AX370" s="13" t="s">
        <v>75</v>
      </c>
      <c r="AY370" s="196" t="s">
        <v>122</v>
      </c>
    </row>
    <row r="371" spans="2:51" s="14" customFormat="1" ht="11.25">
      <c r="B371" s="197"/>
      <c r="C371" s="198"/>
      <c r="D371" s="183" t="s">
        <v>132</v>
      </c>
      <c r="E371" s="199" t="s">
        <v>17</v>
      </c>
      <c r="F371" s="200" t="s">
        <v>134</v>
      </c>
      <c r="G371" s="198"/>
      <c r="H371" s="201">
        <v>6</v>
      </c>
      <c r="I371" s="198"/>
      <c r="J371" s="198"/>
      <c r="K371" s="198"/>
      <c r="L371" s="202"/>
      <c r="M371" s="203"/>
      <c r="N371" s="204"/>
      <c r="O371" s="204"/>
      <c r="P371" s="204"/>
      <c r="Q371" s="204"/>
      <c r="R371" s="204"/>
      <c r="S371" s="204"/>
      <c r="T371" s="205"/>
      <c r="AT371" s="206" t="s">
        <v>132</v>
      </c>
      <c r="AU371" s="206" t="s">
        <v>85</v>
      </c>
      <c r="AV371" s="14" t="s">
        <v>128</v>
      </c>
      <c r="AW371" s="14" t="s">
        <v>4</v>
      </c>
      <c r="AX371" s="14" t="s">
        <v>83</v>
      </c>
      <c r="AY371" s="206" t="s">
        <v>122</v>
      </c>
    </row>
    <row r="372" spans="1:65" s="2" customFormat="1" ht="24.2" customHeight="1">
      <c r="A372" s="31"/>
      <c r="B372" s="32"/>
      <c r="C372" s="207" t="s">
        <v>557</v>
      </c>
      <c r="D372" s="207" t="s">
        <v>173</v>
      </c>
      <c r="E372" s="208" t="s">
        <v>558</v>
      </c>
      <c r="F372" s="209" t="s">
        <v>559</v>
      </c>
      <c r="G372" s="210" t="s">
        <v>212</v>
      </c>
      <c r="H372" s="211">
        <v>3</v>
      </c>
      <c r="I372" s="212">
        <v>2260.5</v>
      </c>
      <c r="J372" s="212">
        <f>ROUND(I372*H372,2)</f>
        <v>6781.5</v>
      </c>
      <c r="K372" s="213"/>
      <c r="L372" s="214"/>
      <c r="M372" s="215" t="s">
        <v>17</v>
      </c>
      <c r="N372" s="216" t="s">
        <v>46</v>
      </c>
      <c r="O372" s="179">
        <v>0</v>
      </c>
      <c r="P372" s="179">
        <f>O372*H372</f>
        <v>0</v>
      </c>
      <c r="Q372" s="179">
        <v>0.0027</v>
      </c>
      <c r="R372" s="179">
        <f>Q372*H372</f>
        <v>0.0081</v>
      </c>
      <c r="S372" s="179">
        <v>0</v>
      </c>
      <c r="T372" s="180">
        <f>S372*H372</f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81" t="s">
        <v>167</v>
      </c>
      <c r="AT372" s="181" t="s">
        <v>173</v>
      </c>
      <c r="AU372" s="181" t="s">
        <v>85</v>
      </c>
      <c r="AY372" s="17" t="s">
        <v>122</v>
      </c>
      <c r="BE372" s="182">
        <f>IF(N372="základní",J372,0)</f>
        <v>6781.5</v>
      </c>
      <c r="BF372" s="182">
        <f>IF(N372="snížená",J372,0)</f>
        <v>0</v>
      </c>
      <c r="BG372" s="182">
        <f>IF(N372="zákl. přenesená",J372,0)</f>
        <v>0</v>
      </c>
      <c r="BH372" s="182">
        <f>IF(N372="sníž. přenesená",J372,0)</f>
        <v>0</v>
      </c>
      <c r="BI372" s="182">
        <f>IF(N372="nulová",J372,0)</f>
        <v>0</v>
      </c>
      <c r="BJ372" s="17" t="s">
        <v>83</v>
      </c>
      <c r="BK372" s="182">
        <f>ROUND(I372*H372,2)</f>
        <v>6781.5</v>
      </c>
      <c r="BL372" s="17" t="s">
        <v>128</v>
      </c>
      <c r="BM372" s="181" t="s">
        <v>560</v>
      </c>
    </row>
    <row r="373" spans="1:47" s="2" customFormat="1" ht="19.5">
      <c r="A373" s="31"/>
      <c r="B373" s="32"/>
      <c r="C373" s="33"/>
      <c r="D373" s="183" t="s">
        <v>130</v>
      </c>
      <c r="E373" s="33"/>
      <c r="F373" s="184" t="s">
        <v>559</v>
      </c>
      <c r="G373" s="33"/>
      <c r="H373" s="33"/>
      <c r="I373" s="33"/>
      <c r="J373" s="33"/>
      <c r="K373" s="33"/>
      <c r="L373" s="36"/>
      <c r="M373" s="185"/>
      <c r="N373" s="186"/>
      <c r="O373" s="61"/>
      <c r="P373" s="61"/>
      <c r="Q373" s="61"/>
      <c r="R373" s="61"/>
      <c r="S373" s="61"/>
      <c r="T373" s="62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T373" s="17" t="s">
        <v>130</v>
      </c>
      <c r="AU373" s="17" t="s">
        <v>85</v>
      </c>
    </row>
    <row r="374" spans="2:51" s="13" customFormat="1" ht="11.25">
      <c r="B374" s="187"/>
      <c r="C374" s="188"/>
      <c r="D374" s="183" t="s">
        <v>132</v>
      </c>
      <c r="E374" s="189" t="s">
        <v>17</v>
      </c>
      <c r="F374" s="190" t="s">
        <v>505</v>
      </c>
      <c r="G374" s="188"/>
      <c r="H374" s="191">
        <v>3</v>
      </c>
      <c r="I374" s="188"/>
      <c r="J374" s="188"/>
      <c r="K374" s="188"/>
      <c r="L374" s="192"/>
      <c r="M374" s="193"/>
      <c r="N374" s="194"/>
      <c r="O374" s="194"/>
      <c r="P374" s="194"/>
      <c r="Q374" s="194"/>
      <c r="R374" s="194"/>
      <c r="S374" s="194"/>
      <c r="T374" s="195"/>
      <c r="AT374" s="196" t="s">
        <v>132</v>
      </c>
      <c r="AU374" s="196" t="s">
        <v>85</v>
      </c>
      <c r="AV374" s="13" t="s">
        <v>85</v>
      </c>
      <c r="AW374" s="13" t="s">
        <v>36</v>
      </c>
      <c r="AX374" s="13" t="s">
        <v>75</v>
      </c>
      <c r="AY374" s="196" t="s">
        <v>122</v>
      </c>
    </row>
    <row r="375" spans="2:51" s="14" customFormat="1" ht="11.25">
      <c r="B375" s="197"/>
      <c r="C375" s="198"/>
      <c r="D375" s="183" t="s">
        <v>132</v>
      </c>
      <c r="E375" s="199" t="s">
        <v>17</v>
      </c>
      <c r="F375" s="200" t="s">
        <v>134</v>
      </c>
      <c r="G375" s="198"/>
      <c r="H375" s="201">
        <v>3</v>
      </c>
      <c r="I375" s="198"/>
      <c r="J375" s="198"/>
      <c r="K375" s="198"/>
      <c r="L375" s="202"/>
      <c r="M375" s="203"/>
      <c r="N375" s="204"/>
      <c r="O375" s="204"/>
      <c r="P375" s="204"/>
      <c r="Q375" s="204"/>
      <c r="R375" s="204"/>
      <c r="S375" s="204"/>
      <c r="T375" s="205"/>
      <c r="AT375" s="206" t="s">
        <v>132</v>
      </c>
      <c r="AU375" s="206" t="s">
        <v>85</v>
      </c>
      <c r="AV375" s="14" t="s">
        <v>128</v>
      </c>
      <c r="AW375" s="14" t="s">
        <v>4</v>
      </c>
      <c r="AX375" s="14" t="s">
        <v>83</v>
      </c>
      <c r="AY375" s="206" t="s">
        <v>122</v>
      </c>
    </row>
    <row r="376" spans="1:65" s="2" customFormat="1" ht="24.2" customHeight="1">
      <c r="A376" s="31"/>
      <c r="B376" s="32"/>
      <c r="C376" s="170" t="s">
        <v>561</v>
      </c>
      <c r="D376" s="170" t="s">
        <v>124</v>
      </c>
      <c r="E376" s="171" t="s">
        <v>562</v>
      </c>
      <c r="F376" s="172" t="s">
        <v>563</v>
      </c>
      <c r="G376" s="173" t="s">
        <v>224</v>
      </c>
      <c r="H376" s="174">
        <v>0.288</v>
      </c>
      <c r="I376" s="175">
        <v>2930</v>
      </c>
      <c r="J376" s="175">
        <f>ROUND(I376*H376,2)</f>
        <v>843.84</v>
      </c>
      <c r="K376" s="176"/>
      <c r="L376" s="36"/>
      <c r="M376" s="177" t="s">
        <v>17</v>
      </c>
      <c r="N376" s="178" t="s">
        <v>46</v>
      </c>
      <c r="O376" s="179">
        <v>1.208</v>
      </c>
      <c r="P376" s="179">
        <f>O376*H376</f>
        <v>0.34790399999999994</v>
      </c>
      <c r="Q376" s="179">
        <v>2.234</v>
      </c>
      <c r="R376" s="179">
        <f>Q376*H376</f>
        <v>0.643392</v>
      </c>
      <c r="S376" s="179">
        <v>0</v>
      </c>
      <c r="T376" s="180">
        <f>S376*H376</f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81" t="s">
        <v>128</v>
      </c>
      <c r="AT376" s="181" t="s">
        <v>124</v>
      </c>
      <c r="AU376" s="181" t="s">
        <v>85</v>
      </c>
      <c r="AY376" s="17" t="s">
        <v>122</v>
      </c>
      <c r="BE376" s="182">
        <f>IF(N376="základní",J376,0)</f>
        <v>843.84</v>
      </c>
      <c r="BF376" s="182">
        <f>IF(N376="snížená",J376,0)</f>
        <v>0</v>
      </c>
      <c r="BG376" s="182">
        <f>IF(N376="zákl. přenesená",J376,0)</f>
        <v>0</v>
      </c>
      <c r="BH376" s="182">
        <f>IF(N376="sníž. přenesená",J376,0)</f>
        <v>0</v>
      </c>
      <c r="BI376" s="182">
        <f>IF(N376="nulová",J376,0)</f>
        <v>0</v>
      </c>
      <c r="BJ376" s="17" t="s">
        <v>83</v>
      </c>
      <c r="BK376" s="182">
        <f>ROUND(I376*H376,2)</f>
        <v>843.84</v>
      </c>
      <c r="BL376" s="17" t="s">
        <v>128</v>
      </c>
      <c r="BM376" s="181" t="s">
        <v>564</v>
      </c>
    </row>
    <row r="377" spans="1:47" s="2" customFormat="1" ht="19.5">
      <c r="A377" s="31"/>
      <c r="B377" s="32"/>
      <c r="C377" s="33"/>
      <c r="D377" s="183" t="s">
        <v>130</v>
      </c>
      <c r="E377" s="33"/>
      <c r="F377" s="184" t="s">
        <v>565</v>
      </c>
      <c r="G377" s="33"/>
      <c r="H377" s="33"/>
      <c r="I377" s="33"/>
      <c r="J377" s="33"/>
      <c r="K377" s="33"/>
      <c r="L377" s="36"/>
      <c r="M377" s="185"/>
      <c r="N377" s="186"/>
      <c r="O377" s="61"/>
      <c r="P377" s="61"/>
      <c r="Q377" s="61"/>
      <c r="R377" s="61"/>
      <c r="S377" s="61"/>
      <c r="T377" s="62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T377" s="17" t="s">
        <v>130</v>
      </c>
      <c r="AU377" s="17" t="s">
        <v>85</v>
      </c>
    </row>
    <row r="378" spans="2:51" s="13" customFormat="1" ht="11.25">
      <c r="B378" s="187"/>
      <c r="C378" s="188"/>
      <c r="D378" s="183" t="s">
        <v>132</v>
      </c>
      <c r="E378" s="189" t="s">
        <v>17</v>
      </c>
      <c r="F378" s="190" t="s">
        <v>566</v>
      </c>
      <c r="G378" s="188"/>
      <c r="H378" s="191">
        <v>0.168</v>
      </c>
      <c r="I378" s="188"/>
      <c r="J378" s="188"/>
      <c r="K378" s="188"/>
      <c r="L378" s="192"/>
      <c r="M378" s="193"/>
      <c r="N378" s="194"/>
      <c r="O378" s="194"/>
      <c r="P378" s="194"/>
      <c r="Q378" s="194"/>
      <c r="R378" s="194"/>
      <c r="S378" s="194"/>
      <c r="T378" s="195"/>
      <c r="AT378" s="196" t="s">
        <v>132</v>
      </c>
      <c r="AU378" s="196" t="s">
        <v>85</v>
      </c>
      <c r="AV378" s="13" t="s">
        <v>85</v>
      </c>
      <c r="AW378" s="13" t="s">
        <v>36</v>
      </c>
      <c r="AX378" s="13" t="s">
        <v>75</v>
      </c>
      <c r="AY378" s="196" t="s">
        <v>122</v>
      </c>
    </row>
    <row r="379" spans="2:51" s="13" customFormat="1" ht="11.25">
      <c r="B379" s="187"/>
      <c r="C379" s="188"/>
      <c r="D379" s="183" t="s">
        <v>132</v>
      </c>
      <c r="E379" s="189" t="s">
        <v>17</v>
      </c>
      <c r="F379" s="190" t="s">
        <v>567</v>
      </c>
      <c r="G379" s="188"/>
      <c r="H379" s="191">
        <v>0.12</v>
      </c>
      <c r="I379" s="188"/>
      <c r="J379" s="188"/>
      <c r="K379" s="188"/>
      <c r="L379" s="192"/>
      <c r="M379" s="193"/>
      <c r="N379" s="194"/>
      <c r="O379" s="194"/>
      <c r="P379" s="194"/>
      <c r="Q379" s="194"/>
      <c r="R379" s="194"/>
      <c r="S379" s="194"/>
      <c r="T379" s="195"/>
      <c r="AT379" s="196" t="s">
        <v>132</v>
      </c>
      <c r="AU379" s="196" t="s">
        <v>85</v>
      </c>
      <c r="AV379" s="13" t="s">
        <v>85</v>
      </c>
      <c r="AW379" s="13" t="s">
        <v>36</v>
      </c>
      <c r="AX379" s="13" t="s">
        <v>75</v>
      </c>
      <c r="AY379" s="196" t="s">
        <v>122</v>
      </c>
    </row>
    <row r="380" spans="2:51" s="14" customFormat="1" ht="11.25">
      <c r="B380" s="197"/>
      <c r="C380" s="198"/>
      <c r="D380" s="183" t="s">
        <v>132</v>
      </c>
      <c r="E380" s="199" t="s">
        <v>17</v>
      </c>
      <c r="F380" s="200" t="s">
        <v>134</v>
      </c>
      <c r="G380" s="198"/>
      <c r="H380" s="201">
        <v>0.28800000000000003</v>
      </c>
      <c r="I380" s="198"/>
      <c r="J380" s="198"/>
      <c r="K380" s="198"/>
      <c r="L380" s="202"/>
      <c r="M380" s="203"/>
      <c r="N380" s="204"/>
      <c r="O380" s="204"/>
      <c r="P380" s="204"/>
      <c r="Q380" s="204"/>
      <c r="R380" s="204"/>
      <c r="S380" s="204"/>
      <c r="T380" s="205"/>
      <c r="AT380" s="206" t="s">
        <v>132</v>
      </c>
      <c r="AU380" s="206" t="s">
        <v>85</v>
      </c>
      <c r="AV380" s="14" t="s">
        <v>128</v>
      </c>
      <c r="AW380" s="14" t="s">
        <v>4</v>
      </c>
      <c r="AX380" s="14" t="s">
        <v>83</v>
      </c>
      <c r="AY380" s="206" t="s">
        <v>122</v>
      </c>
    </row>
    <row r="381" spans="1:65" s="2" customFormat="1" ht="14.45" customHeight="1">
      <c r="A381" s="31"/>
      <c r="B381" s="32"/>
      <c r="C381" s="170" t="s">
        <v>568</v>
      </c>
      <c r="D381" s="170" t="s">
        <v>124</v>
      </c>
      <c r="E381" s="171" t="s">
        <v>569</v>
      </c>
      <c r="F381" s="172" t="s">
        <v>570</v>
      </c>
      <c r="G381" s="173" t="s">
        <v>127</v>
      </c>
      <c r="H381" s="174">
        <v>2.328</v>
      </c>
      <c r="I381" s="175">
        <v>455</v>
      </c>
      <c r="J381" s="175">
        <f>ROUND(I381*H381,2)</f>
        <v>1059.24</v>
      </c>
      <c r="K381" s="176"/>
      <c r="L381" s="36"/>
      <c r="M381" s="177" t="s">
        <v>17</v>
      </c>
      <c r="N381" s="178" t="s">
        <v>46</v>
      </c>
      <c r="O381" s="179">
        <v>0.825</v>
      </c>
      <c r="P381" s="179">
        <f>O381*H381</f>
        <v>1.9205999999999999</v>
      </c>
      <c r="Q381" s="179">
        <v>0.00639</v>
      </c>
      <c r="R381" s="179">
        <f>Q381*H381</f>
        <v>0.014875919999999999</v>
      </c>
      <c r="S381" s="179">
        <v>0</v>
      </c>
      <c r="T381" s="180">
        <f>S381*H381</f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81" t="s">
        <v>128</v>
      </c>
      <c r="AT381" s="181" t="s">
        <v>124</v>
      </c>
      <c r="AU381" s="181" t="s">
        <v>85</v>
      </c>
      <c r="AY381" s="17" t="s">
        <v>122</v>
      </c>
      <c r="BE381" s="182">
        <f>IF(N381="základní",J381,0)</f>
        <v>1059.24</v>
      </c>
      <c r="BF381" s="182">
        <f>IF(N381="snížená",J381,0)</f>
        <v>0</v>
      </c>
      <c r="BG381" s="182">
        <f>IF(N381="zákl. přenesená",J381,0)</f>
        <v>0</v>
      </c>
      <c r="BH381" s="182">
        <f>IF(N381="sníž. přenesená",J381,0)</f>
        <v>0</v>
      </c>
      <c r="BI381" s="182">
        <f>IF(N381="nulová",J381,0)</f>
        <v>0</v>
      </c>
      <c r="BJ381" s="17" t="s">
        <v>83</v>
      </c>
      <c r="BK381" s="182">
        <f>ROUND(I381*H381,2)</f>
        <v>1059.24</v>
      </c>
      <c r="BL381" s="17" t="s">
        <v>128</v>
      </c>
      <c r="BM381" s="181" t="s">
        <v>571</v>
      </c>
    </row>
    <row r="382" spans="1:47" s="2" customFormat="1" ht="19.5">
      <c r="A382" s="31"/>
      <c r="B382" s="32"/>
      <c r="C382" s="33"/>
      <c r="D382" s="183" t="s">
        <v>130</v>
      </c>
      <c r="E382" s="33"/>
      <c r="F382" s="184" t="s">
        <v>572</v>
      </c>
      <c r="G382" s="33"/>
      <c r="H382" s="33"/>
      <c r="I382" s="33"/>
      <c r="J382" s="33"/>
      <c r="K382" s="33"/>
      <c r="L382" s="36"/>
      <c r="M382" s="185"/>
      <c r="N382" s="186"/>
      <c r="O382" s="61"/>
      <c r="P382" s="61"/>
      <c r="Q382" s="61"/>
      <c r="R382" s="61"/>
      <c r="S382" s="61"/>
      <c r="T382" s="62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T382" s="17" t="s">
        <v>130</v>
      </c>
      <c r="AU382" s="17" t="s">
        <v>85</v>
      </c>
    </row>
    <row r="383" spans="2:51" s="13" customFormat="1" ht="11.25">
      <c r="B383" s="187"/>
      <c r="C383" s="188"/>
      <c r="D383" s="183" t="s">
        <v>132</v>
      </c>
      <c r="E383" s="189" t="s">
        <v>17</v>
      </c>
      <c r="F383" s="190" t="s">
        <v>573</v>
      </c>
      <c r="G383" s="188"/>
      <c r="H383" s="191">
        <v>1.692</v>
      </c>
      <c r="I383" s="188"/>
      <c r="J383" s="188"/>
      <c r="K383" s="188"/>
      <c r="L383" s="192"/>
      <c r="M383" s="193"/>
      <c r="N383" s="194"/>
      <c r="O383" s="194"/>
      <c r="P383" s="194"/>
      <c r="Q383" s="194"/>
      <c r="R383" s="194"/>
      <c r="S383" s="194"/>
      <c r="T383" s="195"/>
      <c r="AT383" s="196" t="s">
        <v>132</v>
      </c>
      <c r="AU383" s="196" t="s">
        <v>85</v>
      </c>
      <c r="AV383" s="13" t="s">
        <v>85</v>
      </c>
      <c r="AW383" s="13" t="s">
        <v>36</v>
      </c>
      <c r="AX383" s="13" t="s">
        <v>75</v>
      </c>
      <c r="AY383" s="196" t="s">
        <v>122</v>
      </c>
    </row>
    <row r="384" spans="2:51" s="13" customFormat="1" ht="11.25">
      <c r="B384" s="187"/>
      <c r="C384" s="188"/>
      <c r="D384" s="183" t="s">
        <v>132</v>
      </c>
      <c r="E384" s="189" t="s">
        <v>17</v>
      </c>
      <c r="F384" s="190" t="s">
        <v>574</v>
      </c>
      <c r="G384" s="188"/>
      <c r="H384" s="191">
        <v>0.636</v>
      </c>
      <c r="I384" s="188"/>
      <c r="J384" s="188"/>
      <c r="K384" s="188"/>
      <c r="L384" s="192"/>
      <c r="M384" s="193"/>
      <c r="N384" s="194"/>
      <c r="O384" s="194"/>
      <c r="P384" s="194"/>
      <c r="Q384" s="194"/>
      <c r="R384" s="194"/>
      <c r="S384" s="194"/>
      <c r="T384" s="195"/>
      <c r="AT384" s="196" t="s">
        <v>132</v>
      </c>
      <c r="AU384" s="196" t="s">
        <v>85</v>
      </c>
      <c r="AV384" s="13" t="s">
        <v>85</v>
      </c>
      <c r="AW384" s="13" t="s">
        <v>36</v>
      </c>
      <c r="AX384" s="13" t="s">
        <v>75</v>
      </c>
      <c r="AY384" s="196" t="s">
        <v>122</v>
      </c>
    </row>
    <row r="385" spans="2:51" s="14" customFormat="1" ht="11.25">
      <c r="B385" s="197"/>
      <c r="C385" s="198"/>
      <c r="D385" s="183" t="s">
        <v>132</v>
      </c>
      <c r="E385" s="199" t="s">
        <v>17</v>
      </c>
      <c r="F385" s="200" t="s">
        <v>134</v>
      </c>
      <c r="G385" s="198"/>
      <c r="H385" s="201">
        <v>2.328</v>
      </c>
      <c r="I385" s="198"/>
      <c r="J385" s="198"/>
      <c r="K385" s="198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132</v>
      </c>
      <c r="AU385" s="206" t="s">
        <v>85</v>
      </c>
      <c r="AV385" s="14" t="s">
        <v>128</v>
      </c>
      <c r="AW385" s="14" t="s">
        <v>4</v>
      </c>
      <c r="AX385" s="14" t="s">
        <v>83</v>
      </c>
      <c r="AY385" s="206" t="s">
        <v>122</v>
      </c>
    </row>
    <row r="386" spans="1:65" s="2" customFormat="1" ht="14.45" customHeight="1">
      <c r="A386" s="31"/>
      <c r="B386" s="32"/>
      <c r="C386" s="170" t="s">
        <v>575</v>
      </c>
      <c r="D386" s="170" t="s">
        <v>124</v>
      </c>
      <c r="E386" s="171" t="s">
        <v>576</v>
      </c>
      <c r="F386" s="172" t="s">
        <v>577</v>
      </c>
      <c r="G386" s="173" t="s">
        <v>146</v>
      </c>
      <c r="H386" s="174">
        <v>46.9</v>
      </c>
      <c r="I386" s="175">
        <v>17.1</v>
      </c>
      <c r="J386" s="175">
        <f>ROUND(I386*H386,2)</f>
        <v>801.99</v>
      </c>
      <c r="K386" s="176"/>
      <c r="L386" s="36"/>
      <c r="M386" s="177" t="s">
        <v>17</v>
      </c>
      <c r="N386" s="178" t="s">
        <v>46</v>
      </c>
      <c r="O386" s="179">
        <v>0.044</v>
      </c>
      <c r="P386" s="179">
        <f>O386*H386</f>
        <v>2.0635999999999997</v>
      </c>
      <c r="Q386" s="179">
        <v>0</v>
      </c>
      <c r="R386" s="179">
        <f>Q386*H386</f>
        <v>0</v>
      </c>
      <c r="S386" s="179">
        <v>0</v>
      </c>
      <c r="T386" s="180">
        <f>S386*H386</f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81" t="s">
        <v>128</v>
      </c>
      <c r="AT386" s="181" t="s">
        <v>124</v>
      </c>
      <c r="AU386" s="181" t="s">
        <v>85</v>
      </c>
      <c r="AY386" s="17" t="s">
        <v>122</v>
      </c>
      <c r="BE386" s="182">
        <f>IF(N386="základní",J386,0)</f>
        <v>801.99</v>
      </c>
      <c r="BF386" s="182">
        <f>IF(N386="snížená",J386,0)</f>
        <v>0</v>
      </c>
      <c r="BG386" s="182">
        <f>IF(N386="zákl. přenesená",J386,0)</f>
        <v>0</v>
      </c>
      <c r="BH386" s="182">
        <f>IF(N386="sníž. přenesená",J386,0)</f>
        <v>0</v>
      </c>
      <c r="BI386" s="182">
        <f>IF(N386="nulová",J386,0)</f>
        <v>0</v>
      </c>
      <c r="BJ386" s="17" t="s">
        <v>83</v>
      </c>
      <c r="BK386" s="182">
        <f>ROUND(I386*H386,2)</f>
        <v>801.99</v>
      </c>
      <c r="BL386" s="17" t="s">
        <v>128</v>
      </c>
      <c r="BM386" s="181" t="s">
        <v>578</v>
      </c>
    </row>
    <row r="387" spans="1:47" s="2" customFormat="1" ht="11.25">
      <c r="A387" s="31"/>
      <c r="B387" s="32"/>
      <c r="C387" s="33"/>
      <c r="D387" s="183" t="s">
        <v>130</v>
      </c>
      <c r="E387" s="33"/>
      <c r="F387" s="184" t="s">
        <v>579</v>
      </c>
      <c r="G387" s="33"/>
      <c r="H387" s="33"/>
      <c r="I387" s="33"/>
      <c r="J387" s="33"/>
      <c r="K387" s="33"/>
      <c r="L387" s="36"/>
      <c r="M387" s="185"/>
      <c r="N387" s="186"/>
      <c r="O387" s="61"/>
      <c r="P387" s="61"/>
      <c r="Q387" s="61"/>
      <c r="R387" s="61"/>
      <c r="S387" s="61"/>
      <c r="T387" s="62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T387" s="17" t="s">
        <v>130</v>
      </c>
      <c r="AU387" s="17" t="s">
        <v>85</v>
      </c>
    </row>
    <row r="388" spans="2:51" s="13" customFormat="1" ht="11.25">
      <c r="B388" s="187"/>
      <c r="C388" s="188"/>
      <c r="D388" s="183" t="s">
        <v>132</v>
      </c>
      <c r="E388" s="189" t="s">
        <v>17</v>
      </c>
      <c r="F388" s="190" t="s">
        <v>580</v>
      </c>
      <c r="G388" s="188"/>
      <c r="H388" s="191">
        <v>46.9</v>
      </c>
      <c r="I388" s="188"/>
      <c r="J388" s="188"/>
      <c r="K388" s="188"/>
      <c r="L388" s="192"/>
      <c r="M388" s="193"/>
      <c r="N388" s="194"/>
      <c r="O388" s="194"/>
      <c r="P388" s="194"/>
      <c r="Q388" s="194"/>
      <c r="R388" s="194"/>
      <c r="S388" s="194"/>
      <c r="T388" s="195"/>
      <c r="AT388" s="196" t="s">
        <v>132</v>
      </c>
      <c r="AU388" s="196" t="s">
        <v>85</v>
      </c>
      <c r="AV388" s="13" t="s">
        <v>85</v>
      </c>
      <c r="AW388" s="13" t="s">
        <v>36</v>
      </c>
      <c r="AX388" s="13" t="s">
        <v>75</v>
      </c>
      <c r="AY388" s="196" t="s">
        <v>122</v>
      </c>
    </row>
    <row r="389" spans="2:51" s="14" customFormat="1" ht="11.25">
      <c r="B389" s="197"/>
      <c r="C389" s="198"/>
      <c r="D389" s="183" t="s">
        <v>132</v>
      </c>
      <c r="E389" s="199" t="s">
        <v>17</v>
      </c>
      <c r="F389" s="200" t="s">
        <v>134</v>
      </c>
      <c r="G389" s="198"/>
      <c r="H389" s="201">
        <v>46.9</v>
      </c>
      <c r="I389" s="198"/>
      <c r="J389" s="198"/>
      <c r="K389" s="198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132</v>
      </c>
      <c r="AU389" s="206" t="s">
        <v>85</v>
      </c>
      <c r="AV389" s="14" t="s">
        <v>128</v>
      </c>
      <c r="AW389" s="14" t="s">
        <v>4</v>
      </c>
      <c r="AX389" s="14" t="s">
        <v>83</v>
      </c>
      <c r="AY389" s="206" t="s">
        <v>122</v>
      </c>
    </row>
    <row r="390" spans="1:65" s="2" customFormat="1" ht="14.45" customHeight="1">
      <c r="A390" s="31"/>
      <c r="B390" s="32"/>
      <c r="C390" s="170" t="s">
        <v>581</v>
      </c>
      <c r="D390" s="170" t="s">
        <v>124</v>
      </c>
      <c r="E390" s="171" t="s">
        <v>582</v>
      </c>
      <c r="F390" s="172" t="s">
        <v>583</v>
      </c>
      <c r="G390" s="173" t="s">
        <v>146</v>
      </c>
      <c r="H390" s="174">
        <v>85.8</v>
      </c>
      <c r="I390" s="175">
        <v>17.2</v>
      </c>
      <c r="J390" s="175">
        <f>ROUND(I390*H390,2)</f>
        <v>1475.76</v>
      </c>
      <c r="K390" s="176"/>
      <c r="L390" s="36"/>
      <c r="M390" s="177" t="s">
        <v>17</v>
      </c>
      <c r="N390" s="178" t="s">
        <v>46</v>
      </c>
      <c r="O390" s="179">
        <v>0.044</v>
      </c>
      <c r="P390" s="179">
        <f>O390*H390</f>
        <v>3.7751999999999994</v>
      </c>
      <c r="Q390" s="179">
        <v>0</v>
      </c>
      <c r="R390" s="179">
        <f>Q390*H390</f>
        <v>0</v>
      </c>
      <c r="S390" s="179">
        <v>0</v>
      </c>
      <c r="T390" s="180">
        <f>S390*H390</f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81" t="s">
        <v>128</v>
      </c>
      <c r="AT390" s="181" t="s">
        <v>124</v>
      </c>
      <c r="AU390" s="181" t="s">
        <v>85</v>
      </c>
      <c r="AY390" s="17" t="s">
        <v>122</v>
      </c>
      <c r="BE390" s="182">
        <f>IF(N390="základní",J390,0)</f>
        <v>1475.76</v>
      </c>
      <c r="BF390" s="182">
        <f>IF(N390="snížená",J390,0)</f>
        <v>0</v>
      </c>
      <c r="BG390" s="182">
        <f>IF(N390="zákl. přenesená",J390,0)</f>
        <v>0</v>
      </c>
      <c r="BH390" s="182">
        <f>IF(N390="sníž. přenesená",J390,0)</f>
        <v>0</v>
      </c>
      <c r="BI390" s="182">
        <f>IF(N390="nulová",J390,0)</f>
        <v>0</v>
      </c>
      <c r="BJ390" s="17" t="s">
        <v>83</v>
      </c>
      <c r="BK390" s="182">
        <f>ROUND(I390*H390,2)</f>
        <v>1475.76</v>
      </c>
      <c r="BL390" s="17" t="s">
        <v>128</v>
      </c>
      <c r="BM390" s="181" t="s">
        <v>584</v>
      </c>
    </row>
    <row r="391" spans="1:47" s="2" customFormat="1" ht="11.25">
      <c r="A391" s="31"/>
      <c r="B391" s="32"/>
      <c r="C391" s="33"/>
      <c r="D391" s="183" t="s">
        <v>130</v>
      </c>
      <c r="E391" s="33"/>
      <c r="F391" s="184" t="s">
        <v>585</v>
      </c>
      <c r="G391" s="33"/>
      <c r="H391" s="33"/>
      <c r="I391" s="33"/>
      <c r="J391" s="33"/>
      <c r="K391" s="33"/>
      <c r="L391" s="36"/>
      <c r="M391" s="185"/>
      <c r="N391" s="186"/>
      <c r="O391" s="61"/>
      <c r="P391" s="61"/>
      <c r="Q391" s="61"/>
      <c r="R391" s="61"/>
      <c r="S391" s="61"/>
      <c r="T391" s="62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T391" s="17" t="s">
        <v>130</v>
      </c>
      <c r="AU391" s="17" t="s">
        <v>85</v>
      </c>
    </row>
    <row r="392" spans="2:51" s="13" customFormat="1" ht="11.25">
      <c r="B392" s="187"/>
      <c r="C392" s="188"/>
      <c r="D392" s="183" t="s">
        <v>132</v>
      </c>
      <c r="E392" s="189" t="s">
        <v>17</v>
      </c>
      <c r="F392" s="190" t="s">
        <v>365</v>
      </c>
      <c r="G392" s="188"/>
      <c r="H392" s="191">
        <v>85.8</v>
      </c>
      <c r="I392" s="188"/>
      <c r="J392" s="188"/>
      <c r="K392" s="188"/>
      <c r="L392" s="192"/>
      <c r="M392" s="193"/>
      <c r="N392" s="194"/>
      <c r="O392" s="194"/>
      <c r="P392" s="194"/>
      <c r="Q392" s="194"/>
      <c r="R392" s="194"/>
      <c r="S392" s="194"/>
      <c r="T392" s="195"/>
      <c r="AT392" s="196" t="s">
        <v>132</v>
      </c>
      <c r="AU392" s="196" t="s">
        <v>85</v>
      </c>
      <c r="AV392" s="13" t="s">
        <v>85</v>
      </c>
      <c r="AW392" s="13" t="s">
        <v>36</v>
      </c>
      <c r="AX392" s="13" t="s">
        <v>75</v>
      </c>
      <c r="AY392" s="196" t="s">
        <v>122</v>
      </c>
    </row>
    <row r="393" spans="2:51" s="14" customFormat="1" ht="11.25">
      <c r="B393" s="197"/>
      <c r="C393" s="198"/>
      <c r="D393" s="183" t="s">
        <v>132</v>
      </c>
      <c r="E393" s="199" t="s">
        <v>17</v>
      </c>
      <c r="F393" s="200" t="s">
        <v>134</v>
      </c>
      <c r="G393" s="198"/>
      <c r="H393" s="201">
        <v>85.8</v>
      </c>
      <c r="I393" s="198"/>
      <c r="J393" s="198"/>
      <c r="K393" s="198"/>
      <c r="L393" s="202"/>
      <c r="M393" s="203"/>
      <c r="N393" s="204"/>
      <c r="O393" s="204"/>
      <c r="P393" s="204"/>
      <c r="Q393" s="204"/>
      <c r="R393" s="204"/>
      <c r="S393" s="204"/>
      <c r="T393" s="205"/>
      <c r="AT393" s="206" t="s">
        <v>132</v>
      </c>
      <c r="AU393" s="206" t="s">
        <v>85</v>
      </c>
      <c r="AV393" s="14" t="s">
        <v>128</v>
      </c>
      <c r="AW393" s="14" t="s">
        <v>4</v>
      </c>
      <c r="AX393" s="14" t="s">
        <v>83</v>
      </c>
      <c r="AY393" s="206" t="s">
        <v>122</v>
      </c>
    </row>
    <row r="394" spans="1:65" s="2" customFormat="1" ht="24.2" customHeight="1">
      <c r="A394" s="31"/>
      <c r="B394" s="32"/>
      <c r="C394" s="170" t="s">
        <v>586</v>
      </c>
      <c r="D394" s="170" t="s">
        <v>124</v>
      </c>
      <c r="E394" s="171" t="s">
        <v>587</v>
      </c>
      <c r="F394" s="172" t="s">
        <v>588</v>
      </c>
      <c r="G394" s="173" t="s">
        <v>146</v>
      </c>
      <c r="H394" s="174">
        <v>46.9</v>
      </c>
      <c r="I394" s="175">
        <v>24.3</v>
      </c>
      <c r="J394" s="175">
        <f>ROUND(I394*H394,2)</f>
        <v>1139.67</v>
      </c>
      <c r="K394" s="176"/>
      <c r="L394" s="36"/>
      <c r="M394" s="177" t="s">
        <v>17</v>
      </c>
      <c r="N394" s="178" t="s">
        <v>46</v>
      </c>
      <c r="O394" s="179">
        <v>0.062</v>
      </c>
      <c r="P394" s="179">
        <f>O394*H394</f>
        <v>2.9078</v>
      </c>
      <c r="Q394" s="179">
        <v>0</v>
      </c>
      <c r="R394" s="179">
        <f>Q394*H394</f>
        <v>0</v>
      </c>
      <c r="S394" s="179">
        <v>0</v>
      </c>
      <c r="T394" s="180">
        <f>S394*H394</f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81" t="s">
        <v>128</v>
      </c>
      <c r="AT394" s="181" t="s">
        <v>124</v>
      </c>
      <c r="AU394" s="181" t="s">
        <v>85</v>
      </c>
      <c r="AY394" s="17" t="s">
        <v>122</v>
      </c>
      <c r="BE394" s="182">
        <f>IF(N394="základní",J394,0)</f>
        <v>1139.67</v>
      </c>
      <c r="BF394" s="182">
        <f>IF(N394="snížená",J394,0)</f>
        <v>0</v>
      </c>
      <c r="BG394" s="182">
        <f>IF(N394="zákl. přenesená",J394,0)</f>
        <v>0</v>
      </c>
      <c r="BH394" s="182">
        <f>IF(N394="sníž. přenesená",J394,0)</f>
        <v>0</v>
      </c>
      <c r="BI394" s="182">
        <f>IF(N394="nulová",J394,0)</f>
        <v>0</v>
      </c>
      <c r="BJ394" s="17" t="s">
        <v>83</v>
      </c>
      <c r="BK394" s="182">
        <f>ROUND(I394*H394,2)</f>
        <v>1139.67</v>
      </c>
      <c r="BL394" s="17" t="s">
        <v>128</v>
      </c>
      <c r="BM394" s="181" t="s">
        <v>589</v>
      </c>
    </row>
    <row r="395" spans="1:47" s="2" customFormat="1" ht="11.25">
      <c r="A395" s="31"/>
      <c r="B395" s="32"/>
      <c r="C395" s="33"/>
      <c r="D395" s="183" t="s">
        <v>130</v>
      </c>
      <c r="E395" s="33"/>
      <c r="F395" s="184" t="s">
        <v>588</v>
      </c>
      <c r="G395" s="33"/>
      <c r="H395" s="33"/>
      <c r="I395" s="33"/>
      <c r="J395" s="33"/>
      <c r="K395" s="33"/>
      <c r="L395" s="36"/>
      <c r="M395" s="185"/>
      <c r="N395" s="186"/>
      <c r="O395" s="61"/>
      <c r="P395" s="61"/>
      <c r="Q395" s="61"/>
      <c r="R395" s="61"/>
      <c r="S395" s="61"/>
      <c r="T395" s="62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T395" s="17" t="s">
        <v>130</v>
      </c>
      <c r="AU395" s="17" t="s">
        <v>85</v>
      </c>
    </row>
    <row r="396" spans="2:51" s="13" customFormat="1" ht="11.25">
      <c r="B396" s="187"/>
      <c r="C396" s="188"/>
      <c r="D396" s="183" t="s">
        <v>132</v>
      </c>
      <c r="E396" s="189" t="s">
        <v>17</v>
      </c>
      <c r="F396" s="190" t="s">
        <v>580</v>
      </c>
      <c r="G396" s="188"/>
      <c r="H396" s="191">
        <v>46.9</v>
      </c>
      <c r="I396" s="188"/>
      <c r="J396" s="188"/>
      <c r="K396" s="188"/>
      <c r="L396" s="192"/>
      <c r="M396" s="193"/>
      <c r="N396" s="194"/>
      <c r="O396" s="194"/>
      <c r="P396" s="194"/>
      <c r="Q396" s="194"/>
      <c r="R396" s="194"/>
      <c r="S396" s="194"/>
      <c r="T396" s="195"/>
      <c r="AT396" s="196" t="s">
        <v>132</v>
      </c>
      <c r="AU396" s="196" t="s">
        <v>85</v>
      </c>
      <c r="AV396" s="13" t="s">
        <v>85</v>
      </c>
      <c r="AW396" s="13" t="s">
        <v>36</v>
      </c>
      <c r="AX396" s="13" t="s">
        <v>75</v>
      </c>
      <c r="AY396" s="196" t="s">
        <v>122</v>
      </c>
    </row>
    <row r="397" spans="2:51" s="14" customFormat="1" ht="11.25">
      <c r="B397" s="197"/>
      <c r="C397" s="198"/>
      <c r="D397" s="183" t="s">
        <v>132</v>
      </c>
      <c r="E397" s="199" t="s">
        <v>17</v>
      </c>
      <c r="F397" s="200" t="s">
        <v>134</v>
      </c>
      <c r="G397" s="198"/>
      <c r="H397" s="201">
        <v>46.9</v>
      </c>
      <c r="I397" s="198"/>
      <c r="J397" s="198"/>
      <c r="K397" s="198"/>
      <c r="L397" s="202"/>
      <c r="M397" s="203"/>
      <c r="N397" s="204"/>
      <c r="O397" s="204"/>
      <c r="P397" s="204"/>
      <c r="Q397" s="204"/>
      <c r="R397" s="204"/>
      <c r="S397" s="204"/>
      <c r="T397" s="205"/>
      <c r="AT397" s="206" t="s">
        <v>132</v>
      </c>
      <c r="AU397" s="206" t="s">
        <v>85</v>
      </c>
      <c r="AV397" s="14" t="s">
        <v>128</v>
      </c>
      <c r="AW397" s="14" t="s">
        <v>4</v>
      </c>
      <c r="AX397" s="14" t="s">
        <v>83</v>
      </c>
      <c r="AY397" s="206" t="s">
        <v>122</v>
      </c>
    </row>
    <row r="398" spans="1:65" s="2" customFormat="1" ht="24.2" customHeight="1">
      <c r="A398" s="31"/>
      <c r="B398" s="32"/>
      <c r="C398" s="170" t="s">
        <v>590</v>
      </c>
      <c r="D398" s="170" t="s">
        <v>124</v>
      </c>
      <c r="E398" s="171" t="s">
        <v>591</v>
      </c>
      <c r="F398" s="172" t="s">
        <v>592</v>
      </c>
      <c r="G398" s="173" t="s">
        <v>146</v>
      </c>
      <c r="H398" s="174">
        <v>85.8</v>
      </c>
      <c r="I398" s="175">
        <v>32.7</v>
      </c>
      <c r="J398" s="175">
        <f>ROUND(I398*H398,2)</f>
        <v>2805.66</v>
      </c>
      <c r="K398" s="176"/>
      <c r="L398" s="36"/>
      <c r="M398" s="177" t="s">
        <v>17</v>
      </c>
      <c r="N398" s="178" t="s">
        <v>46</v>
      </c>
      <c r="O398" s="179">
        <v>0.079</v>
      </c>
      <c r="P398" s="179">
        <f>O398*H398</f>
        <v>6.7782</v>
      </c>
      <c r="Q398" s="179">
        <v>0</v>
      </c>
      <c r="R398" s="179">
        <f>Q398*H398</f>
        <v>0</v>
      </c>
      <c r="S398" s="179">
        <v>0</v>
      </c>
      <c r="T398" s="180">
        <f>S398*H398</f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81" t="s">
        <v>128</v>
      </c>
      <c r="AT398" s="181" t="s">
        <v>124</v>
      </c>
      <c r="AU398" s="181" t="s">
        <v>85</v>
      </c>
      <c r="AY398" s="17" t="s">
        <v>122</v>
      </c>
      <c r="BE398" s="182">
        <f>IF(N398="základní",J398,0)</f>
        <v>2805.66</v>
      </c>
      <c r="BF398" s="182">
        <f>IF(N398="snížená",J398,0)</f>
        <v>0</v>
      </c>
      <c r="BG398" s="182">
        <f>IF(N398="zákl. přenesená",J398,0)</f>
        <v>0</v>
      </c>
      <c r="BH398" s="182">
        <f>IF(N398="sníž. přenesená",J398,0)</f>
        <v>0</v>
      </c>
      <c r="BI398" s="182">
        <f>IF(N398="nulová",J398,0)</f>
        <v>0</v>
      </c>
      <c r="BJ398" s="17" t="s">
        <v>83</v>
      </c>
      <c r="BK398" s="182">
        <f>ROUND(I398*H398,2)</f>
        <v>2805.66</v>
      </c>
      <c r="BL398" s="17" t="s">
        <v>128</v>
      </c>
      <c r="BM398" s="181" t="s">
        <v>593</v>
      </c>
    </row>
    <row r="399" spans="1:47" s="2" customFormat="1" ht="11.25">
      <c r="A399" s="31"/>
      <c r="B399" s="32"/>
      <c r="C399" s="33"/>
      <c r="D399" s="183" t="s">
        <v>130</v>
      </c>
      <c r="E399" s="33"/>
      <c r="F399" s="184" t="s">
        <v>592</v>
      </c>
      <c r="G399" s="33"/>
      <c r="H399" s="33"/>
      <c r="I399" s="33"/>
      <c r="J399" s="33"/>
      <c r="K399" s="33"/>
      <c r="L399" s="36"/>
      <c r="M399" s="185"/>
      <c r="N399" s="186"/>
      <c r="O399" s="61"/>
      <c r="P399" s="61"/>
      <c r="Q399" s="61"/>
      <c r="R399" s="61"/>
      <c r="S399" s="61"/>
      <c r="T399" s="62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T399" s="17" t="s">
        <v>130</v>
      </c>
      <c r="AU399" s="17" t="s">
        <v>85</v>
      </c>
    </row>
    <row r="400" spans="2:51" s="13" customFormat="1" ht="11.25">
      <c r="B400" s="187"/>
      <c r="C400" s="188"/>
      <c r="D400" s="183" t="s">
        <v>132</v>
      </c>
      <c r="E400" s="189" t="s">
        <v>17</v>
      </c>
      <c r="F400" s="190" t="s">
        <v>365</v>
      </c>
      <c r="G400" s="188"/>
      <c r="H400" s="191">
        <v>85.8</v>
      </c>
      <c r="I400" s="188"/>
      <c r="J400" s="188"/>
      <c r="K400" s="188"/>
      <c r="L400" s="192"/>
      <c r="M400" s="193"/>
      <c r="N400" s="194"/>
      <c r="O400" s="194"/>
      <c r="P400" s="194"/>
      <c r="Q400" s="194"/>
      <c r="R400" s="194"/>
      <c r="S400" s="194"/>
      <c r="T400" s="195"/>
      <c r="AT400" s="196" t="s">
        <v>132</v>
      </c>
      <c r="AU400" s="196" t="s">
        <v>85</v>
      </c>
      <c r="AV400" s="13" t="s">
        <v>85</v>
      </c>
      <c r="AW400" s="13" t="s">
        <v>36</v>
      </c>
      <c r="AX400" s="13" t="s">
        <v>75</v>
      </c>
      <c r="AY400" s="196" t="s">
        <v>122</v>
      </c>
    </row>
    <row r="401" spans="2:51" s="14" customFormat="1" ht="11.25">
      <c r="B401" s="197"/>
      <c r="C401" s="198"/>
      <c r="D401" s="183" t="s">
        <v>132</v>
      </c>
      <c r="E401" s="199" t="s">
        <v>17</v>
      </c>
      <c r="F401" s="200" t="s">
        <v>134</v>
      </c>
      <c r="G401" s="198"/>
      <c r="H401" s="201">
        <v>85.8</v>
      </c>
      <c r="I401" s="198"/>
      <c r="J401" s="198"/>
      <c r="K401" s="198"/>
      <c r="L401" s="202"/>
      <c r="M401" s="203"/>
      <c r="N401" s="204"/>
      <c r="O401" s="204"/>
      <c r="P401" s="204"/>
      <c r="Q401" s="204"/>
      <c r="R401" s="204"/>
      <c r="S401" s="204"/>
      <c r="T401" s="205"/>
      <c r="AT401" s="206" t="s">
        <v>132</v>
      </c>
      <c r="AU401" s="206" t="s">
        <v>85</v>
      </c>
      <c r="AV401" s="14" t="s">
        <v>128</v>
      </c>
      <c r="AW401" s="14" t="s">
        <v>4</v>
      </c>
      <c r="AX401" s="14" t="s">
        <v>83</v>
      </c>
      <c r="AY401" s="206" t="s">
        <v>122</v>
      </c>
    </row>
    <row r="402" spans="1:65" s="2" customFormat="1" ht="14.45" customHeight="1">
      <c r="A402" s="31"/>
      <c r="B402" s="32"/>
      <c r="C402" s="170" t="s">
        <v>594</v>
      </c>
      <c r="D402" s="170" t="s">
        <v>124</v>
      </c>
      <c r="E402" s="171" t="s">
        <v>595</v>
      </c>
      <c r="F402" s="172" t="s">
        <v>596</v>
      </c>
      <c r="G402" s="173" t="s">
        <v>212</v>
      </c>
      <c r="H402" s="174">
        <v>12</v>
      </c>
      <c r="I402" s="175">
        <v>434</v>
      </c>
      <c r="J402" s="175">
        <f>ROUND(I402*H402,2)</f>
        <v>5208</v>
      </c>
      <c r="K402" s="176"/>
      <c r="L402" s="36"/>
      <c r="M402" s="177" t="s">
        <v>17</v>
      </c>
      <c r="N402" s="178" t="s">
        <v>46</v>
      </c>
      <c r="O402" s="179">
        <v>0.863</v>
      </c>
      <c r="P402" s="179">
        <f>O402*H402</f>
        <v>10.356</v>
      </c>
      <c r="Q402" s="179">
        <v>0.12303</v>
      </c>
      <c r="R402" s="179">
        <f>Q402*H402</f>
        <v>1.4763600000000001</v>
      </c>
      <c r="S402" s="179">
        <v>0</v>
      </c>
      <c r="T402" s="180">
        <f>S402*H402</f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81" t="s">
        <v>128</v>
      </c>
      <c r="AT402" s="181" t="s">
        <v>124</v>
      </c>
      <c r="AU402" s="181" t="s">
        <v>85</v>
      </c>
      <c r="AY402" s="17" t="s">
        <v>122</v>
      </c>
      <c r="BE402" s="182">
        <f>IF(N402="základní",J402,0)</f>
        <v>5208</v>
      </c>
      <c r="BF402" s="182">
        <f>IF(N402="snížená",J402,0)</f>
        <v>0</v>
      </c>
      <c r="BG402" s="182">
        <f>IF(N402="zákl. přenesená",J402,0)</f>
        <v>0</v>
      </c>
      <c r="BH402" s="182">
        <f>IF(N402="sníž. přenesená",J402,0)</f>
        <v>0</v>
      </c>
      <c r="BI402" s="182">
        <f>IF(N402="nulová",J402,0)</f>
        <v>0</v>
      </c>
      <c r="BJ402" s="17" t="s">
        <v>83</v>
      </c>
      <c r="BK402" s="182">
        <f>ROUND(I402*H402,2)</f>
        <v>5208</v>
      </c>
      <c r="BL402" s="17" t="s">
        <v>128</v>
      </c>
      <c r="BM402" s="181" t="s">
        <v>597</v>
      </c>
    </row>
    <row r="403" spans="1:47" s="2" customFormat="1" ht="11.25">
      <c r="A403" s="31"/>
      <c r="B403" s="32"/>
      <c r="C403" s="33"/>
      <c r="D403" s="183" t="s">
        <v>130</v>
      </c>
      <c r="E403" s="33"/>
      <c r="F403" s="184" t="s">
        <v>596</v>
      </c>
      <c r="G403" s="33"/>
      <c r="H403" s="33"/>
      <c r="I403" s="33"/>
      <c r="J403" s="33"/>
      <c r="K403" s="33"/>
      <c r="L403" s="36"/>
      <c r="M403" s="185"/>
      <c r="N403" s="186"/>
      <c r="O403" s="61"/>
      <c r="P403" s="61"/>
      <c r="Q403" s="61"/>
      <c r="R403" s="61"/>
      <c r="S403" s="61"/>
      <c r="T403" s="62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T403" s="17" t="s">
        <v>130</v>
      </c>
      <c r="AU403" s="17" t="s">
        <v>85</v>
      </c>
    </row>
    <row r="404" spans="1:65" s="2" customFormat="1" ht="24.2" customHeight="1">
      <c r="A404" s="31"/>
      <c r="B404" s="32"/>
      <c r="C404" s="207" t="s">
        <v>598</v>
      </c>
      <c r="D404" s="207" t="s">
        <v>173</v>
      </c>
      <c r="E404" s="208" t="s">
        <v>599</v>
      </c>
      <c r="F404" s="209" t="s">
        <v>600</v>
      </c>
      <c r="G404" s="210" t="s">
        <v>212</v>
      </c>
      <c r="H404" s="211">
        <v>12</v>
      </c>
      <c r="I404" s="212">
        <v>1342</v>
      </c>
      <c r="J404" s="212">
        <f>ROUND(I404*H404,2)</f>
        <v>16104</v>
      </c>
      <c r="K404" s="213"/>
      <c r="L404" s="214"/>
      <c r="M404" s="215" t="s">
        <v>17</v>
      </c>
      <c r="N404" s="216" t="s">
        <v>46</v>
      </c>
      <c r="O404" s="179">
        <v>0</v>
      </c>
      <c r="P404" s="179">
        <f>O404*H404</f>
        <v>0</v>
      </c>
      <c r="Q404" s="179">
        <v>0.0133</v>
      </c>
      <c r="R404" s="179">
        <f>Q404*H404</f>
        <v>0.1596</v>
      </c>
      <c r="S404" s="179">
        <v>0</v>
      </c>
      <c r="T404" s="180">
        <f>S404*H404</f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81" t="s">
        <v>167</v>
      </c>
      <c r="AT404" s="181" t="s">
        <v>173</v>
      </c>
      <c r="AU404" s="181" t="s">
        <v>85</v>
      </c>
      <c r="AY404" s="17" t="s">
        <v>122</v>
      </c>
      <c r="BE404" s="182">
        <f>IF(N404="základní",J404,0)</f>
        <v>16104</v>
      </c>
      <c r="BF404" s="182">
        <f>IF(N404="snížená",J404,0)</f>
        <v>0</v>
      </c>
      <c r="BG404" s="182">
        <f>IF(N404="zákl. přenesená",J404,0)</f>
        <v>0</v>
      </c>
      <c r="BH404" s="182">
        <f>IF(N404="sníž. přenesená",J404,0)</f>
        <v>0</v>
      </c>
      <c r="BI404" s="182">
        <f>IF(N404="nulová",J404,0)</f>
        <v>0</v>
      </c>
      <c r="BJ404" s="17" t="s">
        <v>83</v>
      </c>
      <c r="BK404" s="182">
        <f>ROUND(I404*H404,2)</f>
        <v>16104</v>
      </c>
      <c r="BL404" s="17" t="s">
        <v>128</v>
      </c>
      <c r="BM404" s="181" t="s">
        <v>601</v>
      </c>
    </row>
    <row r="405" spans="1:47" s="2" customFormat="1" ht="19.5">
      <c r="A405" s="31"/>
      <c r="B405" s="32"/>
      <c r="C405" s="33"/>
      <c r="D405" s="183" t="s">
        <v>130</v>
      </c>
      <c r="E405" s="33"/>
      <c r="F405" s="184" t="s">
        <v>600</v>
      </c>
      <c r="G405" s="33"/>
      <c r="H405" s="33"/>
      <c r="I405" s="33"/>
      <c r="J405" s="33"/>
      <c r="K405" s="33"/>
      <c r="L405" s="36"/>
      <c r="M405" s="185"/>
      <c r="N405" s="186"/>
      <c r="O405" s="61"/>
      <c r="P405" s="61"/>
      <c r="Q405" s="61"/>
      <c r="R405" s="61"/>
      <c r="S405" s="61"/>
      <c r="T405" s="62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T405" s="17" t="s">
        <v>130</v>
      </c>
      <c r="AU405" s="17" t="s">
        <v>85</v>
      </c>
    </row>
    <row r="406" spans="2:51" s="13" customFormat="1" ht="11.25">
      <c r="B406" s="187"/>
      <c r="C406" s="188"/>
      <c r="D406" s="183" t="s">
        <v>132</v>
      </c>
      <c r="E406" s="189" t="s">
        <v>17</v>
      </c>
      <c r="F406" s="190" t="s">
        <v>139</v>
      </c>
      <c r="G406" s="188"/>
      <c r="H406" s="191">
        <v>3</v>
      </c>
      <c r="I406" s="188"/>
      <c r="J406" s="188"/>
      <c r="K406" s="188"/>
      <c r="L406" s="192"/>
      <c r="M406" s="193"/>
      <c r="N406" s="194"/>
      <c r="O406" s="194"/>
      <c r="P406" s="194"/>
      <c r="Q406" s="194"/>
      <c r="R406" s="194"/>
      <c r="S406" s="194"/>
      <c r="T406" s="195"/>
      <c r="AT406" s="196" t="s">
        <v>132</v>
      </c>
      <c r="AU406" s="196" t="s">
        <v>85</v>
      </c>
      <c r="AV406" s="13" t="s">
        <v>85</v>
      </c>
      <c r="AW406" s="13" t="s">
        <v>36</v>
      </c>
      <c r="AX406" s="13" t="s">
        <v>75</v>
      </c>
      <c r="AY406" s="196" t="s">
        <v>122</v>
      </c>
    </row>
    <row r="407" spans="2:51" s="13" customFormat="1" ht="11.25">
      <c r="B407" s="187"/>
      <c r="C407" s="188"/>
      <c r="D407" s="183" t="s">
        <v>132</v>
      </c>
      <c r="E407" s="189" t="s">
        <v>17</v>
      </c>
      <c r="F407" s="190" t="s">
        <v>602</v>
      </c>
      <c r="G407" s="188"/>
      <c r="H407" s="191">
        <v>9</v>
      </c>
      <c r="I407" s="188"/>
      <c r="J407" s="188"/>
      <c r="K407" s="188"/>
      <c r="L407" s="192"/>
      <c r="M407" s="193"/>
      <c r="N407" s="194"/>
      <c r="O407" s="194"/>
      <c r="P407" s="194"/>
      <c r="Q407" s="194"/>
      <c r="R407" s="194"/>
      <c r="S407" s="194"/>
      <c r="T407" s="195"/>
      <c r="AT407" s="196" t="s">
        <v>132</v>
      </c>
      <c r="AU407" s="196" t="s">
        <v>85</v>
      </c>
      <c r="AV407" s="13" t="s">
        <v>85</v>
      </c>
      <c r="AW407" s="13" t="s">
        <v>36</v>
      </c>
      <c r="AX407" s="13" t="s">
        <v>75</v>
      </c>
      <c r="AY407" s="196" t="s">
        <v>122</v>
      </c>
    </row>
    <row r="408" spans="2:51" s="14" customFormat="1" ht="11.25">
      <c r="B408" s="197"/>
      <c r="C408" s="198"/>
      <c r="D408" s="183" t="s">
        <v>132</v>
      </c>
      <c r="E408" s="199" t="s">
        <v>17</v>
      </c>
      <c r="F408" s="200" t="s">
        <v>134</v>
      </c>
      <c r="G408" s="198"/>
      <c r="H408" s="201">
        <v>12</v>
      </c>
      <c r="I408" s="198"/>
      <c r="J408" s="198"/>
      <c r="K408" s="198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132</v>
      </c>
      <c r="AU408" s="206" t="s">
        <v>85</v>
      </c>
      <c r="AV408" s="14" t="s">
        <v>128</v>
      </c>
      <c r="AW408" s="14" t="s">
        <v>4</v>
      </c>
      <c r="AX408" s="14" t="s">
        <v>83</v>
      </c>
      <c r="AY408" s="206" t="s">
        <v>122</v>
      </c>
    </row>
    <row r="409" spans="1:65" s="2" customFormat="1" ht="14.45" customHeight="1">
      <c r="A409" s="31"/>
      <c r="B409" s="32"/>
      <c r="C409" s="207" t="s">
        <v>603</v>
      </c>
      <c r="D409" s="207" t="s">
        <v>173</v>
      </c>
      <c r="E409" s="208" t="s">
        <v>604</v>
      </c>
      <c r="F409" s="209" t="s">
        <v>605</v>
      </c>
      <c r="G409" s="210" t="s">
        <v>212</v>
      </c>
      <c r="H409" s="211">
        <v>6</v>
      </c>
      <c r="I409" s="212">
        <v>726</v>
      </c>
      <c r="J409" s="212">
        <f>ROUND(I409*H409,2)</f>
        <v>4356</v>
      </c>
      <c r="K409" s="213"/>
      <c r="L409" s="214"/>
      <c r="M409" s="215" t="s">
        <v>17</v>
      </c>
      <c r="N409" s="216" t="s">
        <v>46</v>
      </c>
      <c r="O409" s="179">
        <v>0</v>
      </c>
      <c r="P409" s="179">
        <f>O409*H409</f>
        <v>0</v>
      </c>
      <c r="Q409" s="179">
        <v>0.0035</v>
      </c>
      <c r="R409" s="179">
        <f>Q409*H409</f>
        <v>0.021</v>
      </c>
      <c r="S409" s="179">
        <v>0</v>
      </c>
      <c r="T409" s="180">
        <f>S409*H409</f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81" t="s">
        <v>167</v>
      </c>
      <c r="AT409" s="181" t="s">
        <v>173</v>
      </c>
      <c r="AU409" s="181" t="s">
        <v>85</v>
      </c>
      <c r="AY409" s="17" t="s">
        <v>122</v>
      </c>
      <c r="BE409" s="182">
        <f>IF(N409="základní",J409,0)</f>
        <v>4356</v>
      </c>
      <c r="BF409" s="182">
        <f>IF(N409="snížená",J409,0)</f>
        <v>0</v>
      </c>
      <c r="BG409" s="182">
        <f>IF(N409="zákl. přenesená",J409,0)</f>
        <v>0</v>
      </c>
      <c r="BH409" s="182">
        <f>IF(N409="sníž. přenesená",J409,0)</f>
        <v>0</v>
      </c>
      <c r="BI409" s="182">
        <f>IF(N409="nulová",J409,0)</f>
        <v>0</v>
      </c>
      <c r="BJ409" s="17" t="s">
        <v>83</v>
      </c>
      <c r="BK409" s="182">
        <f>ROUND(I409*H409,2)</f>
        <v>4356</v>
      </c>
      <c r="BL409" s="17" t="s">
        <v>128</v>
      </c>
      <c r="BM409" s="181" t="s">
        <v>606</v>
      </c>
    </row>
    <row r="410" spans="1:47" s="2" customFormat="1" ht="11.25">
      <c r="A410" s="31"/>
      <c r="B410" s="32"/>
      <c r="C410" s="33"/>
      <c r="D410" s="183" t="s">
        <v>130</v>
      </c>
      <c r="E410" s="33"/>
      <c r="F410" s="184" t="s">
        <v>605</v>
      </c>
      <c r="G410" s="33"/>
      <c r="H410" s="33"/>
      <c r="I410" s="33"/>
      <c r="J410" s="33"/>
      <c r="K410" s="33"/>
      <c r="L410" s="36"/>
      <c r="M410" s="185"/>
      <c r="N410" s="186"/>
      <c r="O410" s="61"/>
      <c r="P410" s="61"/>
      <c r="Q410" s="61"/>
      <c r="R410" s="61"/>
      <c r="S410" s="61"/>
      <c r="T410" s="62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T410" s="17" t="s">
        <v>130</v>
      </c>
      <c r="AU410" s="17" t="s">
        <v>85</v>
      </c>
    </row>
    <row r="411" spans="2:51" s="13" customFormat="1" ht="11.25">
      <c r="B411" s="187"/>
      <c r="C411" s="188"/>
      <c r="D411" s="183" t="s">
        <v>132</v>
      </c>
      <c r="E411" s="189" t="s">
        <v>17</v>
      </c>
      <c r="F411" s="190" t="s">
        <v>607</v>
      </c>
      <c r="G411" s="188"/>
      <c r="H411" s="191">
        <v>6</v>
      </c>
      <c r="I411" s="188"/>
      <c r="J411" s="188"/>
      <c r="K411" s="188"/>
      <c r="L411" s="192"/>
      <c r="M411" s="193"/>
      <c r="N411" s="194"/>
      <c r="O411" s="194"/>
      <c r="P411" s="194"/>
      <c r="Q411" s="194"/>
      <c r="R411" s="194"/>
      <c r="S411" s="194"/>
      <c r="T411" s="195"/>
      <c r="AT411" s="196" t="s">
        <v>132</v>
      </c>
      <c r="AU411" s="196" t="s">
        <v>85</v>
      </c>
      <c r="AV411" s="13" t="s">
        <v>85</v>
      </c>
      <c r="AW411" s="13" t="s">
        <v>36</v>
      </c>
      <c r="AX411" s="13" t="s">
        <v>75</v>
      </c>
      <c r="AY411" s="196" t="s">
        <v>122</v>
      </c>
    </row>
    <row r="412" spans="2:51" s="14" customFormat="1" ht="11.25">
      <c r="B412" s="197"/>
      <c r="C412" s="198"/>
      <c r="D412" s="183" t="s">
        <v>132</v>
      </c>
      <c r="E412" s="199" t="s">
        <v>17</v>
      </c>
      <c r="F412" s="200" t="s">
        <v>134</v>
      </c>
      <c r="G412" s="198"/>
      <c r="H412" s="201">
        <v>6</v>
      </c>
      <c r="I412" s="198"/>
      <c r="J412" s="198"/>
      <c r="K412" s="198"/>
      <c r="L412" s="202"/>
      <c r="M412" s="203"/>
      <c r="N412" s="204"/>
      <c r="O412" s="204"/>
      <c r="P412" s="204"/>
      <c r="Q412" s="204"/>
      <c r="R412" s="204"/>
      <c r="S412" s="204"/>
      <c r="T412" s="205"/>
      <c r="AT412" s="206" t="s">
        <v>132</v>
      </c>
      <c r="AU412" s="206" t="s">
        <v>85</v>
      </c>
      <c r="AV412" s="14" t="s">
        <v>128</v>
      </c>
      <c r="AW412" s="14" t="s">
        <v>4</v>
      </c>
      <c r="AX412" s="14" t="s">
        <v>83</v>
      </c>
      <c r="AY412" s="206" t="s">
        <v>122</v>
      </c>
    </row>
    <row r="413" spans="1:65" s="2" customFormat="1" ht="14.45" customHeight="1">
      <c r="A413" s="31"/>
      <c r="B413" s="32"/>
      <c r="C413" s="207" t="s">
        <v>608</v>
      </c>
      <c r="D413" s="207" t="s">
        <v>173</v>
      </c>
      <c r="E413" s="208" t="s">
        <v>609</v>
      </c>
      <c r="F413" s="209" t="s">
        <v>610</v>
      </c>
      <c r="G413" s="210" t="s">
        <v>212</v>
      </c>
      <c r="H413" s="211">
        <v>4</v>
      </c>
      <c r="I413" s="212">
        <v>819.5</v>
      </c>
      <c r="J413" s="212">
        <f>ROUND(I413*H413,2)</f>
        <v>3278</v>
      </c>
      <c r="K413" s="213"/>
      <c r="L413" s="214"/>
      <c r="M413" s="215" t="s">
        <v>17</v>
      </c>
      <c r="N413" s="216" t="s">
        <v>46</v>
      </c>
      <c r="O413" s="179">
        <v>0</v>
      </c>
      <c r="P413" s="179">
        <f>O413*H413</f>
        <v>0</v>
      </c>
      <c r="Q413" s="179">
        <v>0.0035</v>
      </c>
      <c r="R413" s="179">
        <f>Q413*H413</f>
        <v>0.014</v>
      </c>
      <c r="S413" s="179">
        <v>0</v>
      </c>
      <c r="T413" s="180">
        <f>S413*H413</f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81" t="s">
        <v>167</v>
      </c>
      <c r="AT413" s="181" t="s">
        <v>173</v>
      </c>
      <c r="AU413" s="181" t="s">
        <v>85</v>
      </c>
      <c r="AY413" s="17" t="s">
        <v>122</v>
      </c>
      <c r="BE413" s="182">
        <f>IF(N413="základní",J413,0)</f>
        <v>3278</v>
      </c>
      <c r="BF413" s="182">
        <f>IF(N413="snížená",J413,0)</f>
        <v>0</v>
      </c>
      <c r="BG413" s="182">
        <f>IF(N413="zákl. přenesená",J413,0)</f>
        <v>0</v>
      </c>
      <c r="BH413" s="182">
        <f>IF(N413="sníž. přenesená",J413,0)</f>
        <v>0</v>
      </c>
      <c r="BI413" s="182">
        <f>IF(N413="nulová",J413,0)</f>
        <v>0</v>
      </c>
      <c r="BJ413" s="17" t="s">
        <v>83</v>
      </c>
      <c r="BK413" s="182">
        <f>ROUND(I413*H413,2)</f>
        <v>3278</v>
      </c>
      <c r="BL413" s="17" t="s">
        <v>128</v>
      </c>
      <c r="BM413" s="181" t="s">
        <v>611</v>
      </c>
    </row>
    <row r="414" spans="1:47" s="2" customFormat="1" ht="11.25">
      <c r="A414" s="31"/>
      <c r="B414" s="32"/>
      <c r="C414" s="33"/>
      <c r="D414" s="183" t="s">
        <v>130</v>
      </c>
      <c r="E414" s="33"/>
      <c r="F414" s="184" t="s">
        <v>610</v>
      </c>
      <c r="G414" s="33"/>
      <c r="H414" s="33"/>
      <c r="I414" s="33"/>
      <c r="J414" s="33"/>
      <c r="K414" s="33"/>
      <c r="L414" s="36"/>
      <c r="M414" s="185"/>
      <c r="N414" s="186"/>
      <c r="O414" s="61"/>
      <c r="P414" s="61"/>
      <c r="Q414" s="61"/>
      <c r="R414" s="61"/>
      <c r="S414" s="61"/>
      <c r="T414" s="62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T414" s="17" t="s">
        <v>130</v>
      </c>
      <c r="AU414" s="17" t="s">
        <v>85</v>
      </c>
    </row>
    <row r="415" spans="2:51" s="13" customFormat="1" ht="11.25">
      <c r="B415" s="187"/>
      <c r="C415" s="188"/>
      <c r="D415" s="183" t="s">
        <v>132</v>
      </c>
      <c r="E415" s="189" t="s">
        <v>17</v>
      </c>
      <c r="F415" s="190" t="s">
        <v>612</v>
      </c>
      <c r="G415" s="188"/>
      <c r="H415" s="191">
        <v>4</v>
      </c>
      <c r="I415" s="188"/>
      <c r="J415" s="188"/>
      <c r="K415" s="188"/>
      <c r="L415" s="192"/>
      <c r="M415" s="193"/>
      <c r="N415" s="194"/>
      <c r="O415" s="194"/>
      <c r="P415" s="194"/>
      <c r="Q415" s="194"/>
      <c r="R415" s="194"/>
      <c r="S415" s="194"/>
      <c r="T415" s="195"/>
      <c r="AT415" s="196" t="s">
        <v>132</v>
      </c>
      <c r="AU415" s="196" t="s">
        <v>85</v>
      </c>
      <c r="AV415" s="13" t="s">
        <v>85</v>
      </c>
      <c r="AW415" s="13" t="s">
        <v>36</v>
      </c>
      <c r="AX415" s="13" t="s">
        <v>75</v>
      </c>
      <c r="AY415" s="196" t="s">
        <v>122</v>
      </c>
    </row>
    <row r="416" spans="2:51" s="14" customFormat="1" ht="11.25">
      <c r="B416" s="197"/>
      <c r="C416" s="198"/>
      <c r="D416" s="183" t="s">
        <v>132</v>
      </c>
      <c r="E416" s="199" t="s">
        <v>17</v>
      </c>
      <c r="F416" s="200" t="s">
        <v>134</v>
      </c>
      <c r="G416" s="198"/>
      <c r="H416" s="201">
        <v>4</v>
      </c>
      <c r="I416" s="198"/>
      <c r="J416" s="198"/>
      <c r="K416" s="198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132</v>
      </c>
      <c r="AU416" s="206" t="s">
        <v>85</v>
      </c>
      <c r="AV416" s="14" t="s">
        <v>128</v>
      </c>
      <c r="AW416" s="14" t="s">
        <v>4</v>
      </c>
      <c r="AX416" s="14" t="s">
        <v>83</v>
      </c>
      <c r="AY416" s="206" t="s">
        <v>122</v>
      </c>
    </row>
    <row r="417" spans="1:65" s="2" customFormat="1" ht="24.2" customHeight="1">
      <c r="A417" s="31"/>
      <c r="B417" s="32"/>
      <c r="C417" s="207" t="s">
        <v>613</v>
      </c>
      <c r="D417" s="207" t="s">
        <v>173</v>
      </c>
      <c r="E417" s="208" t="s">
        <v>614</v>
      </c>
      <c r="F417" s="209" t="s">
        <v>615</v>
      </c>
      <c r="G417" s="210" t="s">
        <v>212</v>
      </c>
      <c r="H417" s="211">
        <v>1</v>
      </c>
      <c r="I417" s="212">
        <v>1201.2</v>
      </c>
      <c r="J417" s="212">
        <f>ROUND(I417*H417,2)</f>
        <v>1201.2</v>
      </c>
      <c r="K417" s="213"/>
      <c r="L417" s="214"/>
      <c r="M417" s="215" t="s">
        <v>17</v>
      </c>
      <c r="N417" s="216" t="s">
        <v>46</v>
      </c>
      <c r="O417" s="179">
        <v>0</v>
      </c>
      <c r="P417" s="179">
        <f>O417*H417</f>
        <v>0</v>
      </c>
      <c r="Q417" s="179">
        <v>0.004</v>
      </c>
      <c r="R417" s="179">
        <f>Q417*H417</f>
        <v>0.004</v>
      </c>
      <c r="S417" s="179">
        <v>0</v>
      </c>
      <c r="T417" s="180">
        <f>S417*H417</f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81" t="s">
        <v>167</v>
      </c>
      <c r="AT417" s="181" t="s">
        <v>173</v>
      </c>
      <c r="AU417" s="181" t="s">
        <v>85</v>
      </c>
      <c r="AY417" s="17" t="s">
        <v>122</v>
      </c>
      <c r="BE417" s="182">
        <f>IF(N417="základní",J417,0)</f>
        <v>1201.2</v>
      </c>
      <c r="BF417" s="182">
        <f>IF(N417="snížená",J417,0)</f>
        <v>0</v>
      </c>
      <c r="BG417" s="182">
        <f>IF(N417="zákl. přenesená",J417,0)</f>
        <v>0</v>
      </c>
      <c r="BH417" s="182">
        <f>IF(N417="sníž. přenesená",J417,0)</f>
        <v>0</v>
      </c>
      <c r="BI417" s="182">
        <f>IF(N417="nulová",J417,0)</f>
        <v>0</v>
      </c>
      <c r="BJ417" s="17" t="s">
        <v>83</v>
      </c>
      <c r="BK417" s="182">
        <f>ROUND(I417*H417,2)</f>
        <v>1201.2</v>
      </c>
      <c r="BL417" s="17" t="s">
        <v>128</v>
      </c>
      <c r="BM417" s="181" t="s">
        <v>616</v>
      </c>
    </row>
    <row r="418" spans="1:47" s="2" customFormat="1" ht="11.25">
      <c r="A418" s="31"/>
      <c r="B418" s="32"/>
      <c r="C418" s="33"/>
      <c r="D418" s="183" t="s">
        <v>130</v>
      </c>
      <c r="E418" s="33"/>
      <c r="F418" s="184" t="s">
        <v>615</v>
      </c>
      <c r="G418" s="33"/>
      <c r="H418" s="33"/>
      <c r="I418" s="33"/>
      <c r="J418" s="33"/>
      <c r="K418" s="33"/>
      <c r="L418" s="36"/>
      <c r="M418" s="185"/>
      <c r="N418" s="186"/>
      <c r="O418" s="61"/>
      <c r="P418" s="61"/>
      <c r="Q418" s="61"/>
      <c r="R418" s="61"/>
      <c r="S418" s="61"/>
      <c r="T418" s="62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T418" s="17" t="s">
        <v>130</v>
      </c>
      <c r="AU418" s="17" t="s">
        <v>85</v>
      </c>
    </row>
    <row r="419" spans="2:51" s="13" customFormat="1" ht="11.25">
      <c r="B419" s="187"/>
      <c r="C419" s="188"/>
      <c r="D419" s="183" t="s">
        <v>132</v>
      </c>
      <c r="E419" s="189" t="s">
        <v>17</v>
      </c>
      <c r="F419" s="190" t="s">
        <v>83</v>
      </c>
      <c r="G419" s="188"/>
      <c r="H419" s="191">
        <v>1</v>
      </c>
      <c r="I419" s="188"/>
      <c r="J419" s="188"/>
      <c r="K419" s="188"/>
      <c r="L419" s="192"/>
      <c r="M419" s="193"/>
      <c r="N419" s="194"/>
      <c r="O419" s="194"/>
      <c r="P419" s="194"/>
      <c r="Q419" s="194"/>
      <c r="R419" s="194"/>
      <c r="S419" s="194"/>
      <c r="T419" s="195"/>
      <c r="AT419" s="196" t="s">
        <v>132</v>
      </c>
      <c r="AU419" s="196" t="s">
        <v>85</v>
      </c>
      <c r="AV419" s="13" t="s">
        <v>85</v>
      </c>
      <c r="AW419" s="13" t="s">
        <v>36</v>
      </c>
      <c r="AX419" s="13" t="s">
        <v>75</v>
      </c>
      <c r="AY419" s="196" t="s">
        <v>122</v>
      </c>
    </row>
    <row r="420" spans="2:51" s="14" customFormat="1" ht="11.25">
      <c r="B420" s="197"/>
      <c r="C420" s="198"/>
      <c r="D420" s="183" t="s">
        <v>132</v>
      </c>
      <c r="E420" s="199" t="s">
        <v>17</v>
      </c>
      <c r="F420" s="200" t="s">
        <v>134</v>
      </c>
      <c r="G420" s="198"/>
      <c r="H420" s="201">
        <v>1</v>
      </c>
      <c r="I420" s="198"/>
      <c r="J420" s="198"/>
      <c r="K420" s="198"/>
      <c r="L420" s="202"/>
      <c r="M420" s="203"/>
      <c r="N420" s="204"/>
      <c r="O420" s="204"/>
      <c r="P420" s="204"/>
      <c r="Q420" s="204"/>
      <c r="R420" s="204"/>
      <c r="S420" s="204"/>
      <c r="T420" s="205"/>
      <c r="AT420" s="206" t="s">
        <v>132</v>
      </c>
      <c r="AU420" s="206" t="s">
        <v>85</v>
      </c>
      <c r="AV420" s="14" t="s">
        <v>128</v>
      </c>
      <c r="AW420" s="14" t="s">
        <v>4</v>
      </c>
      <c r="AX420" s="14" t="s">
        <v>83</v>
      </c>
      <c r="AY420" s="206" t="s">
        <v>122</v>
      </c>
    </row>
    <row r="421" spans="1:65" s="2" customFormat="1" ht="14.45" customHeight="1">
      <c r="A421" s="31"/>
      <c r="B421" s="32"/>
      <c r="C421" s="170" t="s">
        <v>617</v>
      </c>
      <c r="D421" s="170" t="s">
        <v>124</v>
      </c>
      <c r="E421" s="171" t="s">
        <v>618</v>
      </c>
      <c r="F421" s="172" t="s">
        <v>619</v>
      </c>
      <c r="G421" s="173" t="s">
        <v>212</v>
      </c>
      <c r="H421" s="174">
        <v>2</v>
      </c>
      <c r="I421" s="175">
        <v>835</v>
      </c>
      <c r="J421" s="175">
        <f>ROUND(I421*H421,2)</f>
        <v>1670</v>
      </c>
      <c r="K421" s="176"/>
      <c r="L421" s="36"/>
      <c r="M421" s="177" t="s">
        <v>17</v>
      </c>
      <c r="N421" s="178" t="s">
        <v>46</v>
      </c>
      <c r="O421" s="179">
        <v>1.182</v>
      </c>
      <c r="P421" s="179">
        <f>O421*H421</f>
        <v>2.364</v>
      </c>
      <c r="Q421" s="179">
        <v>0.32906</v>
      </c>
      <c r="R421" s="179">
        <f>Q421*H421</f>
        <v>0.65812</v>
      </c>
      <c r="S421" s="179">
        <v>0</v>
      </c>
      <c r="T421" s="180">
        <f>S421*H421</f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81" t="s">
        <v>128</v>
      </c>
      <c r="AT421" s="181" t="s">
        <v>124</v>
      </c>
      <c r="AU421" s="181" t="s">
        <v>85</v>
      </c>
      <c r="AY421" s="17" t="s">
        <v>122</v>
      </c>
      <c r="BE421" s="182">
        <f>IF(N421="základní",J421,0)</f>
        <v>1670</v>
      </c>
      <c r="BF421" s="182">
        <f>IF(N421="snížená",J421,0)</f>
        <v>0</v>
      </c>
      <c r="BG421" s="182">
        <f>IF(N421="zákl. přenesená",J421,0)</f>
        <v>0</v>
      </c>
      <c r="BH421" s="182">
        <f>IF(N421="sníž. přenesená",J421,0)</f>
        <v>0</v>
      </c>
      <c r="BI421" s="182">
        <f>IF(N421="nulová",J421,0)</f>
        <v>0</v>
      </c>
      <c r="BJ421" s="17" t="s">
        <v>83</v>
      </c>
      <c r="BK421" s="182">
        <f>ROUND(I421*H421,2)</f>
        <v>1670</v>
      </c>
      <c r="BL421" s="17" t="s">
        <v>128</v>
      </c>
      <c r="BM421" s="181" t="s">
        <v>620</v>
      </c>
    </row>
    <row r="422" spans="1:47" s="2" customFormat="1" ht="11.25">
      <c r="A422" s="31"/>
      <c r="B422" s="32"/>
      <c r="C422" s="33"/>
      <c r="D422" s="183" t="s">
        <v>130</v>
      </c>
      <c r="E422" s="33"/>
      <c r="F422" s="184" t="s">
        <v>619</v>
      </c>
      <c r="G422" s="33"/>
      <c r="H422" s="33"/>
      <c r="I422" s="33"/>
      <c r="J422" s="33"/>
      <c r="K422" s="33"/>
      <c r="L422" s="36"/>
      <c r="M422" s="185"/>
      <c r="N422" s="186"/>
      <c r="O422" s="61"/>
      <c r="P422" s="61"/>
      <c r="Q422" s="61"/>
      <c r="R422" s="61"/>
      <c r="S422" s="61"/>
      <c r="T422" s="62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T422" s="17" t="s">
        <v>130</v>
      </c>
      <c r="AU422" s="17" t="s">
        <v>85</v>
      </c>
    </row>
    <row r="423" spans="1:65" s="2" customFormat="1" ht="14.45" customHeight="1">
      <c r="A423" s="31"/>
      <c r="B423" s="32"/>
      <c r="C423" s="207" t="s">
        <v>621</v>
      </c>
      <c r="D423" s="207" t="s">
        <v>173</v>
      </c>
      <c r="E423" s="208" t="s">
        <v>622</v>
      </c>
      <c r="F423" s="209" t="s">
        <v>623</v>
      </c>
      <c r="G423" s="210" t="s">
        <v>212</v>
      </c>
      <c r="H423" s="211">
        <v>2</v>
      </c>
      <c r="I423" s="212">
        <v>1625.8</v>
      </c>
      <c r="J423" s="212">
        <f>ROUND(I423*H423,2)</f>
        <v>3251.6</v>
      </c>
      <c r="K423" s="213"/>
      <c r="L423" s="214"/>
      <c r="M423" s="215" t="s">
        <v>17</v>
      </c>
      <c r="N423" s="216" t="s">
        <v>46</v>
      </c>
      <c r="O423" s="179">
        <v>0</v>
      </c>
      <c r="P423" s="179">
        <f>O423*H423</f>
        <v>0</v>
      </c>
      <c r="Q423" s="179">
        <v>0.0295</v>
      </c>
      <c r="R423" s="179">
        <f>Q423*H423</f>
        <v>0.059</v>
      </c>
      <c r="S423" s="179">
        <v>0</v>
      </c>
      <c r="T423" s="180">
        <f>S423*H423</f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81" t="s">
        <v>167</v>
      </c>
      <c r="AT423" s="181" t="s">
        <v>173</v>
      </c>
      <c r="AU423" s="181" t="s">
        <v>85</v>
      </c>
      <c r="AY423" s="17" t="s">
        <v>122</v>
      </c>
      <c r="BE423" s="182">
        <f>IF(N423="základní",J423,0)</f>
        <v>3251.6</v>
      </c>
      <c r="BF423" s="182">
        <f>IF(N423="snížená",J423,0)</f>
        <v>0</v>
      </c>
      <c r="BG423" s="182">
        <f>IF(N423="zákl. přenesená",J423,0)</f>
        <v>0</v>
      </c>
      <c r="BH423" s="182">
        <f>IF(N423="sníž. přenesená",J423,0)</f>
        <v>0</v>
      </c>
      <c r="BI423" s="182">
        <f>IF(N423="nulová",J423,0)</f>
        <v>0</v>
      </c>
      <c r="BJ423" s="17" t="s">
        <v>83</v>
      </c>
      <c r="BK423" s="182">
        <f>ROUND(I423*H423,2)</f>
        <v>3251.6</v>
      </c>
      <c r="BL423" s="17" t="s">
        <v>128</v>
      </c>
      <c r="BM423" s="181" t="s">
        <v>624</v>
      </c>
    </row>
    <row r="424" spans="1:47" s="2" customFormat="1" ht="11.25">
      <c r="A424" s="31"/>
      <c r="B424" s="32"/>
      <c r="C424" s="33"/>
      <c r="D424" s="183" t="s">
        <v>130</v>
      </c>
      <c r="E424" s="33"/>
      <c r="F424" s="184" t="s">
        <v>623</v>
      </c>
      <c r="G424" s="33"/>
      <c r="H424" s="33"/>
      <c r="I424" s="33"/>
      <c r="J424" s="33"/>
      <c r="K424" s="33"/>
      <c r="L424" s="36"/>
      <c r="M424" s="185"/>
      <c r="N424" s="186"/>
      <c r="O424" s="61"/>
      <c r="P424" s="61"/>
      <c r="Q424" s="61"/>
      <c r="R424" s="61"/>
      <c r="S424" s="61"/>
      <c r="T424" s="62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T424" s="17" t="s">
        <v>130</v>
      </c>
      <c r="AU424" s="17" t="s">
        <v>85</v>
      </c>
    </row>
    <row r="425" spans="2:51" s="13" customFormat="1" ht="11.25">
      <c r="B425" s="187"/>
      <c r="C425" s="188"/>
      <c r="D425" s="183" t="s">
        <v>132</v>
      </c>
      <c r="E425" s="189" t="s">
        <v>17</v>
      </c>
      <c r="F425" s="190" t="s">
        <v>85</v>
      </c>
      <c r="G425" s="188"/>
      <c r="H425" s="191">
        <v>2</v>
      </c>
      <c r="I425" s="188"/>
      <c r="J425" s="188"/>
      <c r="K425" s="188"/>
      <c r="L425" s="192"/>
      <c r="M425" s="193"/>
      <c r="N425" s="194"/>
      <c r="O425" s="194"/>
      <c r="P425" s="194"/>
      <c r="Q425" s="194"/>
      <c r="R425" s="194"/>
      <c r="S425" s="194"/>
      <c r="T425" s="195"/>
      <c r="AT425" s="196" t="s">
        <v>132</v>
      </c>
      <c r="AU425" s="196" t="s">
        <v>85</v>
      </c>
      <c r="AV425" s="13" t="s">
        <v>85</v>
      </c>
      <c r="AW425" s="13" t="s">
        <v>36</v>
      </c>
      <c r="AX425" s="13" t="s">
        <v>75</v>
      </c>
      <c r="AY425" s="196" t="s">
        <v>122</v>
      </c>
    </row>
    <row r="426" spans="2:51" s="14" customFormat="1" ht="11.25">
      <c r="B426" s="197"/>
      <c r="C426" s="198"/>
      <c r="D426" s="183" t="s">
        <v>132</v>
      </c>
      <c r="E426" s="199" t="s">
        <v>17</v>
      </c>
      <c r="F426" s="200" t="s">
        <v>134</v>
      </c>
      <c r="G426" s="198"/>
      <c r="H426" s="201">
        <v>2</v>
      </c>
      <c r="I426" s="198"/>
      <c r="J426" s="198"/>
      <c r="K426" s="198"/>
      <c r="L426" s="202"/>
      <c r="M426" s="203"/>
      <c r="N426" s="204"/>
      <c r="O426" s="204"/>
      <c r="P426" s="204"/>
      <c r="Q426" s="204"/>
      <c r="R426" s="204"/>
      <c r="S426" s="204"/>
      <c r="T426" s="205"/>
      <c r="AT426" s="206" t="s">
        <v>132</v>
      </c>
      <c r="AU426" s="206" t="s">
        <v>85</v>
      </c>
      <c r="AV426" s="14" t="s">
        <v>128</v>
      </c>
      <c r="AW426" s="14" t="s">
        <v>4</v>
      </c>
      <c r="AX426" s="14" t="s">
        <v>83</v>
      </c>
      <c r="AY426" s="206" t="s">
        <v>122</v>
      </c>
    </row>
    <row r="427" spans="1:65" s="2" customFormat="1" ht="14.45" customHeight="1">
      <c r="A427" s="31"/>
      <c r="B427" s="32"/>
      <c r="C427" s="170" t="s">
        <v>625</v>
      </c>
      <c r="D427" s="170" t="s">
        <v>124</v>
      </c>
      <c r="E427" s="171" t="s">
        <v>626</v>
      </c>
      <c r="F427" s="172" t="s">
        <v>627</v>
      </c>
      <c r="G427" s="173" t="s">
        <v>212</v>
      </c>
      <c r="H427" s="174">
        <v>2</v>
      </c>
      <c r="I427" s="175">
        <v>218</v>
      </c>
      <c r="J427" s="175">
        <f>ROUND(I427*H427,2)</f>
        <v>436</v>
      </c>
      <c r="K427" s="176"/>
      <c r="L427" s="36"/>
      <c r="M427" s="177" t="s">
        <v>17</v>
      </c>
      <c r="N427" s="178" t="s">
        <v>46</v>
      </c>
      <c r="O427" s="179">
        <v>0.336</v>
      </c>
      <c r="P427" s="179">
        <f>O427*H427</f>
        <v>0.672</v>
      </c>
      <c r="Q427" s="179">
        <v>0.00031</v>
      </c>
      <c r="R427" s="179">
        <f>Q427*H427</f>
        <v>0.00062</v>
      </c>
      <c r="S427" s="179">
        <v>0</v>
      </c>
      <c r="T427" s="180">
        <f>S427*H427</f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81" t="s">
        <v>128</v>
      </c>
      <c r="AT427" s="181" t="s">
        <v>124</v>
      </c>
      <c r="AU427" s="181" t="s">
        <v>85</v>
      </c>
      <c r="AY427" s="17" t="s">
        <v>122</v>
      </c>
      <c r="BE427" s="182">
        <f>IF(N427="základní",J427,0)</f>
        <v>436</v>
      </c>
      <c r="BF427" s="182">
        <f>IF(N427="snížená",J427,0)</f>
        <v>0</v>
      </c>
      <c r="BG427" s="182">
        <f>IF(N427="zákl. přenesená",J427,0)</f>
        <v>0</v>
      </c>
      <c r="BH427" s="182">
        <f>IF(N427="sníž. přenesená",J427,0)</f>
        <v>0</v>
      </c>
      <c r="BI427" s="182">
        <f>IF(N427="nulová",J427,0)</f>
        <v>0</v>
      </c>
      <c r="BJ427" s="17" t="s">
        <v>83</v>
      </c>
      <c r="BK427" s="182">
        <f>ROUND(I427*H427,2)</f>
        <v>436</v>
      </c>
      <c r="BL427" s="17" t="s">
        <v>128</v>
      </c>
      <c r="BM427" s="181" t="s">
        <v>628</v>
      </c>
    </row>
    <row r="428" spans="1:47" s="2" customFormat="1" ht="11.25">
      <c r="A428" s="31"/>
      <c r="B428" s="32"/>
      <c r="C428" s="33"/>
      <c r="D428" s="183" t="s">
        <v>130</v>
      </c>
      <c r="E428" s="33"/>
      <c r="F428" s="184" t="s">
        <v>629</v>
      </c>
      <c r="G428" s="33"/>
      <c r="H428" s="33"/>
      <c r="I428" s="33"/>
      <c r="J428" s="33"/>
      <c r="K428" s="33"/>
      <c r="L428" s="36"/>
      <c r="M428" s="185"/>
      <c r="N428" s="186"/>
      <c r="O428" s="61"/>
      <c r="P428" s="61"/>
      <c r="Q428" s="61"/>
      <c r="R428" s="61"/>
      <c r="S428" s="61"/>
      <c r="T428" s="62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T428" s="17" t="s">
        <v>130</v>
      </c>
      <c r="AU428" s="17" t="s">
        <v>85</v>
      </c>
    </row>
    <row r="429" spans="2:51" s="13" customFormat="1" ht="11.25">
      <c r="B429" s="187"/>
      <c r="C429" s="188"/>
      <c r="D429" s="183" t="s">
        <v>132</v>
      </c>
      <c r="E429" s="189" t="s">
        <v>17</v>
      </c>
      <c r="F429" s="190" t="s">
        <v>85</v>
      </c>
      <c r="G429" s="188"/>
      <c r="H429" s="191">
        <v>2</v>
      </c>
      <c r="I429" s="188"/>
      <c r="J429" s="188"/>
      <c r="K429" s="188"/>
      <c r="L429" s="192"/>
      <c r="M429" s="193"/>
      <c r="N429" s="194"/>
      <c r="O429" s="194"/>
      <c r="P429" s="194"/>
      <c r="Q429" s="194"/>
      <c r="R429" s="194"/>
      <c r="S429" s="194"/>
      <c r="T429" s="195"/>
      <c r="AT429" s="196" t="s">
        <v>132</v>
      </c>
      <c r="AU429" s="196" t="s">
        <v>85</v>
      </c>
      <c r="AV429" s="13" t="s">
        <v>85</v>
      </c>
      <c r="AW429" s="13" t="s">
        <v>36</v>
      </c>
      <c r="AX429" s="13" t="s">
        <v>75</v>
      </c>
      <c r="AY429" s="196" t="s">
        <v>122</v>
      </c>
    </row>
    <row r="430" spans="2:51" s="14" customFormat="1" ht="11.25">
      <c r="B430" s="197"/>
      <c r="C430" s="198"/>
      <c r="D430" s="183" t="s">
        <v>132</v>
      </c>
      <c r="E430" s="199" t="s">
        <v>17</v>
      </c>
      <c r="F430" s="200" t="s">
        <v>134</v>
      </c>
      <c r="G430" s="198"/>
      <c r="H430" s="201">
        <v>2</v>
      </c>
      <c r="I430" s="198"/>
      <c r="J430" s="198"/>
      <c r="K430" s="198"/>
      <c r="L430" s="202"/>
      <c r="M430" s="203"/>
      <c r="N430" s="204"/>
      <c r="O430" s="204"/>
      <c r="P430" s="204"/>
      <c r="Q430" s="204"/>
      <c r="R430" s="204"/>
      <c r="S430" s="204"/>
      <c r="T430" s="205"/>
      <c r="AT430" s="206" t="s">
        <v>132</v>
      </c>
      <c r="AU430" s="206" t="s">
        <v>85</v>
      </c>
      <c r="AV430" s="14" t="s">
        <v>128</v>
      </c>
      <c r="AW430" s="14" t="s">
        <v>4</v>
      </c>
      <c r="AX430" s="14" t="s">
        <v>83</v>
      </c>
      <c r="AY430" s="206" t="s">
        <v>122</v>
      </c>
    </row>
    <row r="431" spans="1:65" s="2" customFormat="1" ht="14.45" customHeight="1">
      <c r="A431" s="31"/>
      <c r="B431" s="32"/>
      <c r="C431" s="170" t="s">
        <v>630</v>
      </c>
      <c r="D431" s="170" t="s">
        <v>124</v>
      </c>
      <c r="E431" s="171" t="s">
        <v>631</v>
      </c>
      <c r="F431" s="172" t="s">
        <v>632</v>
      </c>
      <c r="G431" s="173" t="s">
        <v>146</v>
      </c>
      <c r="H431" s="174">
        <v>132.7</v>
      </c>
      <c r="I431" s="175">
        <v>47.2</v>
      </c>
      <c r="J431" s="175">
        <f>ROUND(I431*H431,2)</f>
        <v>6263.44</v>
      </c>
      <c r="K431" s="176"/>
      <c r="L431" s="36"/>
      <c r="M431" s="177" t="s">
        <v>17</v>
      </c>
      <c r="N431" s="178" t="s">
        <v>46</v>
      </c>
      <c r="O431" s="179">
        <v>0.054</v>
      </c>
      <c r="P431" s="179">
        <f>O431*H431</f>
        <v>7.165799999999999</v>
      </c>
      <c r="Q431" s="179">
        <v>0.00019</v>
      </c>
      <c r="R431" s="179">
        <f>Q431*H431</f>
        <v>0.025213</v>
      </c>
      <c r="S431" s="179">
        <v>0</v>
      </c>
      <c r="T431" s="180">
        <f>S431*H431</f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81" t="s">
        <v>128</v>
      </c>
      <c r="AT431" s="181" t="s">
        <v>124</v>
      </c>
      <c r="AU431" s="181" t="s">
        <v>85</v>
      </c>
      <c r="AY431" s="17" t="s">
        <v>122</v>
      </c>
      <c r="BE431" s="182">
        <f>IF(N431="základní",J431,0)</f>
        <v>6263.44</v>
      </c>
      <c r="BF431" s="182">
        <f>IF(N431="snížená",J431,0)</f>
        <v>0</v>
      </c>
      <c r="BG431" s="182">
        <f>IF(N431="zákl. přenesená",J431,0)</f>
        <v>0</v>
      </c>
      <c r="BH431" s="182">
        <f>IF(N431="sníž. přenesená",J431,0)</f>
        <v>0</v>
      </c>
      <c r="BI431" s="182">
        <f>IF(N431="nulová",J431,0)</f>
        <v>0</v>
      </c>
      <c r="BJ431" s="17" t="s">
        <v>83</v>
      </c>
      <c r="BK431" s="182">
        <f>ROUND(I431*H431,2)</f>
        <v>6263.44</v>
      </c>
      <c r="BL431" s="17" t="s">
        <v>128</v>
      </c>
      <c r="BM431" s="181" t="s">
        <v>633</v>
      </c>
    </row>
    <row r="432" spans="1:47" s="2" customFormat="1" ht="11.25">
      <c r="A432" s="31"/>
      <c r="B432" s="32"/>
      <c r="C432" s="33"/>
      <c r="D432" s="183" t="s">
        <v>130</v>
      </c>
      <c r="E432" s="33"/>
      <c r="F432" s="184" t="s">
        <v>634</v>
      </c>
      <c r="G432" s="33"/>
      <c r="H432" s="33"/>
      <c r="I432" s="33"/>
      <c r="J432" s="33"/>
      <c r="K432" s="33"/>
      <c r="L432" s="36"/>
      <c r="M432" s="185"/>
      <c r="N432" s="186"/>
      <c r="O432" s="61"/>
      <c r="P432" s="61"/>
      <c r="Q432" s="61"/>
      <c r="R432" s="61"/>
      <c r="S432" s="61"/>
      <c r="T432" s="62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T432" s="17" t="s">
        <v>130</v>
      </c>
      <c r="AU432" s="17" t="s">
        <v>85</v>
      </c>
    </row>
    <row r="433" spans="2:51" s="13" customFormat="1" ht="11.25">
      <c r="B433" s="187"/>
      <c r="C433" s="188"/>
      <c r="D433" s="183" t="s">
        <v>132</v>
      </c>
      <c r="E433" s="189" t="s">
        <v>17</v>
      </c>
      <c r="F433" s="190" t="s">
        <v>635</v>
      </c>
      <c r="G433" s="188"/>
      <c r="H433" s="191">
        <v>132.7</v>
      </c>
      <c r="I433" s="188"/>
      <c r="J433" s="188"/>
      <c r="K433" s="188"/>
      <c r="L433" s="192"/>
      <c r="M433" s="193"/>
      <c r="N433" s="194"/>
      <c r="O433" s="194"/>
      <c r="P433" s="194"/>
      <c r="Q433" s="194"/>
      <c r="R433" s="194"/>
      <c r="S433" s="194"/>
      <c r="T433" s="195"/>
      <c r="AT433" s="196" t="s">
        <v>132</v>
      </c>
      <c r="AU433" s="196" t="s">
        <v>85</v>
      </c>
      <c r="AV433" s="13" t="s">
        <v>85</v>
      </c>
      <c r="AW433" s="13" t="s">
        <v>36</v>
      </c>
      <c r="AX433" s="13" t="s">
        <v>75</v>
      </c>
      <c r="AY433" s="196" t="s">
        <v>122</v>
      </c>
    </row>
    <row r="434" spans="2:51" s="14" customFormat="1" ht="11.25">
      <c r="B434" s="197"/>
      <c r="C434" s="198"/>
      <c r="D434" s="183" t="s">
        <v>132</v>
      </c>
      <c r="E434" s="199" t="s">
        <v>17</v>
      </c>
      <c r="F434" s="200" t="s">
        <v>134</v>
      </c>
      <c r="G434" s="198"/>
      <c r="H434" s="201">
        <v>132.7</v>
      </c>
      <c r="I434" s="198"/>
      <c r="J434" s="198"/>
      <c r="K434" s="198"/>
      <c r="L434" s="202"/>
      <c r="M434" s="203"/>
      <c r="N434" s="204"/>
      <c r="O434" s="204"/>
      <c r="P434" s="204"/>
      <c r="Q434" s="204"/>
      <c r="R434" s="204"/>
      <c r="S434" s="204"/>
      <c r="T434" s="205"/>
      <c r="AT434" s="206" t="s">
        <v>132</v>
      </c>
      <c r="AU434" s="206" t="s">
        <v>85</v>
      </c>
      <c r="AV434" s="14" t="s">
        <v>128</v>
      </c>
      <c r="AW434" s="14" t="s">
        <v>4</v>
      </c>
      <c r="AX434" s="14" t="s">
        <v>83</v>
      </c>
      <c r="AY434" s="206" t="s">
        <v>122</v>
      </c>
    </row>
    <row r="435" spans="1:65" s="2" customFormat="1" ht="14.45" customHeight="1">
      <c r="A435" s="31"/>
      <c r="B435" s="32"/>
      <c r="C435" s="170" t="s">
        <v>636</v>
      </c>
      <c r="D435" s="170" t="s">
        <v>124</v>
      </c>
      <c r="E435" s="171" t="s">
        <v>637</v>
      </c>
      <c r="F435" s="172" t="s">
        <v>638</v>
      </c>
      <c r="G435" s="173" t="s">
        <v>146</v>
      </c>
      <c r="H435" s="174">
        <v>132.7</v>
      </c>
      <c r="I435" s="175">
        <v>11.9</v>
      </c>
      <c r="J435" s="175">
        <f>ROUND(I435*H435,2)</f>
        <v>1579.13</v>
      </c>
      <c r="K435" s="176"/>
      <c r="L435" s="36"/>
      <c r="M435" s="177" t="s">
        <v>17</v>
      </c>
      <c r="N435" s="178" t="s">
        <v>46</v>
      </c>
      <c r="O435" s="179">
        <v>0.023</v>
      </c>
      <c r="P435" s="179">
        <f>O435*H435</f>
        <v>3.0521</v>
      </c>
      <c r="Q435" s="179">
        <v>7E-05</v>
      </c>
      <c r="R435" s="179">
        <f>Q435*H435</f>
        <v>0.009288999999999999</v>
      </c>
      <c r="S435" s="179">
        <v>0</v>
      </c>
      <c r="T435" s="180">
        <f>S435*H435</f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81" t="s">
        <v>128</v>
      </c>
      <c r="AT435" s="181" t="s">
        <v>124</v>
      </c>
      <c r="AU435" s="181" t="s">
        <v>85</v>
      </c>
      <c r="AY435" s="17" t="s">
        <v>122</v>
      </c>
      <c r="BE435" s="182">
        <f>IF(N435="základní",J435,0)</f>
        <v>1579.13</v>
      </c>
      <c r="BF435" s="182">
        <f>IF(N435="snížená",J435,0)</f>
        <v>0</v>
      </c>
      <c r="BG435" s="182">
        <f>IF(N435="zákl. přenesená",J435,0)</f>
        <v>0</v>
      </c>
      <c r="BH435" s="182">
        <f>IF(N435="sníž. přenesená",J435,0)</f>
        <v>0</v>
      </c>
      <c r="BI435" s="182">
        <f>IF(N435="nulová",J435,0)</f>
        <v>0</v>
      </c>
      <c r="BJ435" s="17" t="s">
        <v>83</v>
      </c>
      <c r="BK435" s="182">
        <f>ROUND(I435*H435,2)</f>
        <v>1579.13</v>
      </c>
      <c r="BL435" s="17" t="s">
        <v>128</v>
      </c>
      <c r="BM435" s="181" t="s">
        <v>639</v>
      </c>
    </row>
    <row r="436" spans="1:47" s="2" customFormat="1" ht="11.25">
      <c r="A436" s="31"/>
      <c r="B436" s="32"/>
      <c r="C436" s="33"/>
      <c r="D436" s="183" t="s">
        <v>130</v>
      </c>
      <c r="E436" s="33"/>
      <c r="F436" s="184" t="s">
        <v>640</v>
      </c>
      <c r="G436" s="33"/>
      <c r="H436" s="33"/>
      <c r="I436" s="33"/>
      <c r="J436" s="33"/>
      <c r="K436" s="33"/>
      <c r="L436" s="36"/>
      <c r="M436" s="185"/>
      <c r="N436" s="186"/>
      <c r="O436" s="61"/>
      <c r="P436" s="61"/>
      <c r="Q436" s="61"/>
      <c r="R436" s="61"/>
      <c r="S436" s="61"/>
      <c r="T436" s="62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T436" s="17" t="s">
        <v>130</v>
      </c>
      <c r="AU436" s="17" t="s">
        <v>85</v>
      </c>
    </row>
    <row r="437" spans="2:51" s="13" customFormat="1" ht="11.25">
      <c r="B437" s="187"/>
      <c r="C437" s="188"/>
      <c r="D437" s="183" t="s">
        <v>132</v>
      </c>
      <c r="E437" s="189" t="s">
        <v>17</v>
      </c>
      <c r="F437" s="190" t="s">
        <v>635</v>
      </c>
      <c r="G437" s="188"/>
      <c r="H437" s="191">
        <v>132.7</v>
      </c>
      <c r="I437" s="188"/>
      <c r="J437" s="188"/>
      <c r="K437" s="188"/>
      <c r="L437" s="192"/>
      <c r="M437" s="193"/>
      <c r="N437" s="194"/>
      <c r="O437" s="194"/>
      <c r="P437" s="194"/>
      <c r="Q437" s="194"/>
      <c r="R437" s="194"/>
      <c r="S437" s="194"/>
      <c r="T437" s="195"/>
      <c r="AT437" s="196" t="s">
        <v>132</v>
      </c>
      <c r="AU437" s="196" t="s">
        <v>85</v>
      </c>
      <c r="AV437" s="13" t="s">
        <v>85</v>
      </c>
      <c r="AW437" s="13" t="s">
        <v>36</v>
      </c>
      <c r="AX437" s="13" t="s">
        <v>75</v>
      </c>
      <c r="AY437" s="196" t="s">
        <v>122</v>
      </c>
    </row>
    <row r="438" spans="2:51" s="14" customFormat="1" ht="11.25">
      <c r="B438" s="197"/>
      <c r="C438" s="198"/>
      <c r="D438" s="183" t="s">
        <v>132</v>
      </c>
      <c r="E438" s="199" t="s">
        <v>17</v>
      </c>
      <c r="F438" s="200" t="s">
        <v>134</v>
      </c>
      <c r="G438" s="198"/>
      <c r="H438" s="201">
        <v>132.7</v>
      </c>
      <c r="I438" s="198"/>
      <c r="J438" s="198"/>
      <c r="K438" s="198"/>
      <c r="L438" s="202"/>
      <c r="M438" s="203"/>
      <c r="N438" s="204"/>
      <c r="O438" s="204"/>
      <c r="P438" s="204"/>
      <c r="Q438" s="204"/>
      <c r="R438" s="204"/>
      <c r="S438" s="204"/>
      <c r="T438" s="205"/>
      <c r="AT438" s="206" t="s">
        <v>132</v>
      </c>
      <c r="AU438" s="206" t="s">
        <v>85</v>
      </c>
      <c r="AV438" s="14" t="s">
        <v>128</v>
      </c>
      <c r="AW438" s="14" t="s">
        <v>4</v>
      </c>
      <c r="AX438" s="14" t="s">
        <v>83</v>
      </c>
      <c r="AY438" s="206" t="s">
        <v>122</v>
      </c>
    </row>
    <row r="439" spans="2:63" s="12" customFormat="1" ht="22.9" customHeight="1">
      <c r="B439" s="155"/>
      <c r="C439" s="156"/>
      <c r="D439" s="157" t="s">
        <v>74</v>
      </c>
      <c r="E439" s="168" t="s">
        <v>641</v>
      </c>
      <c r="F439" s="168" t="s">
        <v>642</v>
      </c>
      <c r="G439" s="156"/>
      <c r="H439" s="156"/>
      <c r="I439" s="156"/>
      <c r="J439" s="169">
        <f>BK439</f>
        <v>68331.86</v>
      </c>
      <c r="K439" s="156"/>
      <c r="L439" s="160"/>
      <c r="M439" s="161"/>
      <c r="N439" s="162"/>
      <c r="O439" s="162"/>
      <c r="P439" s="163">
        <f>SUM(P440:P470)</f>
        <v>16.22468</v>
      </c>
      <c r="Q439" s="162"/>
      <c r="R439" s="163">
        <f>SUM(R440:R470)</f>
        <v>0</v>
      </c>
      <c r="S439" s="162"/>
      <c r="T439" s="164">
        <f>SUM(T440:T470)</f>
        <v>0</v>
      </c>
      <c r="AR439" s="165" t="s">
        <v>83</v>
      </c>
      <c r="AT439" s="166" t="s">
        <v>74</v>
      </c>
      <c r="AU439" s="166" t="s">
        <v>83</v>
      </c>
      <c r="AY439" s="165" t="s">
        <v>122</v>
      </c>
      <c r="BK439" s="167">
        <f>SUM(BK440:BK470)</f>
        <v>68331.86</v>
      </c>
    </row>
    <row r="440" spans="1:65" s="2" customFormat="1" ht="14.45" customHeight="1">
      <c r="A440" s="31"/>
      <c r="B440" s="32"/>
      <c r="C440" s="170" t="s">
        <v>643</v>
      </c>
      <c r="D440" s="170" t="s">
        <v>124</v>
      </c>
      <c r="E440" s="171" t="s">
        <v>644</v>
      </c>
      <c r="F440" s="172" t="s">
        <v>645</v>
      </c>
      <c r="G440" s="173" t="s">
        <v>294</v>
      </c>
      <c r="H440" s="174">
        <v>364.572</v>
      </c>
      <c r="I440" s="175">
        <v>42.7</v>
      </c>
      <c r="J440" s="175">
        <f>ROUND(I440*H440,2)</f>
        <v>15567.22</v>
      </c>
      <c r="K440" s="176"/>
      <c r="L440" s="36"/>
      <c r="M440" s="177" t="s">
        <v>17</v>
      </c>
      <c r="N440" s="178" t="s">
        <v>46</v>
      </c>
      <c r="O440" s="179">
        <v>0.03</v>
      </c>
      <c r="P440" s="179">
        <f>O440*H440</f>
        <v>10.93716</v>
      </c>
      <c r="Q440" s="179">
        <v>0</v>
      </c>
      <c r="R440" s="179">
        <f>Q440*H440</f>
        <v>0</v>
      </c>
      <c r="S440" s="179">
        <v>0</v>
      </c>
      <c r="T440" s="180">
        <f>S440*H440</f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81" t="s">
        <v>128</v>
      </c>
      <c r="AT440" s="181" t="s">
        <v>124</v>
      </c>
      <c r="AU440" s="181" t="s">
        <v>85</v>
      </c>
      <c r="AY440" s="17" t="s">
        <v>122</v>
      </c>
      <c r="BE440" s="182">
        <f>IF(N440="základní",J440,0)</f>
        <v>15567.22</v>
      </c>
      <c r="BF440" s="182">
        <f>IF(N440="snížená",J440,0)</f>
        <v>0</v>
      </c>
      <c r="BG440" s="182">
        <f>IF(N440="zákl. přenesená",J440,0)</f>
        <v>0</v>
      </c>
      <c r="BH440" s="182">
        <f>IF(N440="sníž. přenesená",J440,0)</f>
        <v>0</v>
      </c>
      <c r="BI440" s="182">
        <f>IF(N440="nulová",J440,0)</f>
        <v>0</v>
      </c>
      <c r="BJ440" s="17" t="s">
        <v>83</v>
      </c>
      <c r="BK440" s="182">
        <f>ROUND(I440*H440,2)</f>
        <v>15567.22</v>
      </c>
      <c r="BL440" s="17" t="s">
        <v>128</v>
      </c>
      <c r="BM440" s="181" t="s">
        <v>646</v>
      </c>
    </row>
    <row r="441" spans="1:47" s="2" customFormat="1" ht="19.5">
      <c r="A441" s="31"/>
      <c r="B441" s="32"/>
      <c r="C441" s="33"/>
      <c r="D441" s="183" t="s">
        <v>130</v>
      </c>
      <c r="E441" s="33"/>
      <c r="F441" s="184" t="s">
        <v>647</v>
      </c>
      <c r="G441" s="33"/>
      <c r="H441" s="33"/>
      <c r="I441" s="33"/>
      <c r="J441" s="33"/>
      <c r="K441" s="33"/>
      <c r="L441" s="36"/>
      <c r="M441" s="185"/>
      <c r="N441" s="186"/>
      <c r="O441" s="61"/>
      <c r="P441" s="61"/>
      <c r="Q441" s="61"/>
      <c r="R441" s="61"/>
      <c r="S441" s="61"/>
      <c r="T441" s="62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T441" s="17" t="s">
        <v>130</v>
      </c>
      <c r="AU441" s="17" t="s">
        <v>85</v>
      </c>
    </row>
    <row r="442" spans="2:51" s="13" customFormat="1" ht="11.25">
      <c r="B442" s="187"/>
      <c r="C442" s="188"/>
      <c r="D442" s="183" t="s">
        <v>132</v>
      </c>
      <c r="E442" s="189" t="s">
        <v>17</v>
      </c>
      <c r="F442" s="190" t="s">
        <v>648</v>
      </c>
      <c r="G442" s="188"/>
      <c r="H442" s="191">
        <v>364.572</v>
      </c>
      <c r="I442" s="188"/>
      <c r="J442" s="188"/>
      <c r="K442" s="188"/>
      <c r="L442" s="192"/>
      <c r="M442" s="193"/>
      <c r="N442" s="194"/>
      <c r="O442" s="194"/>
      <c r="P442" s="194"/>
      <c r="Q442" s="194"/>
      <c r="R442" s="194"/>
      <c r="S442" s="194"/>
      <c r="T442" s="195"/>
      <c r="AT442" s="196" t="s">
        <v>132</v>
      </c>
      <c r="AU442" s="196" t="s">
        <v>85</v>
      </c>
      <c r="AV442" s="13" t="s">
        <v>85</v>
      </c>
      <c r="AW442" s="13" t="s">
        <v>36</v>
      </c>
      <c r="AX442" s="13" t="s">
        <v>75</v>
      </c>
      <c r="AY442" s="196" t="s">
        <v>122</v>
      </c>
    </row>
    <row r="443" spans="2:51" s="14" customFormat="1" ht="11.25">
      <c r="B443" s="197"/>
      <c r="C443" s="198"/>
      <c r="D443" s="183" t="s">
        <v>132</v>
      </c>
      <c r="E443" s="199" t="s">
        <v>17</v>
      </c>
      <c r="F443" s="200" t="s">
        <v>134</v>
      </c>
      <c r="G443" s="198"/>
      <c r="H443" s="201">
        <v>364.572</v>
      </c>
      <c r="I443" s="198"/>
      <c r="J443" s="198"/>
      <c r="K443" s="198"/>
      <c r="L443" s="202"/>
      <c r="M443" s="203"/>
      <c r="N443" s="204"/>
      <c r="O443" s="204"/>
      <c r="P443" s="204"/>
      <c r="Q443" s="204"/>
      <c r="R443" s="204"/>
      <c r="S443" s="204"/>
      <c r="T443" s="205"/>
      <c r="AT443" s="206" t="s">
        <v>132</v>
      </c>
      <c r="AU443" s="206" t="s">
        <v>85</v>
      </c>
      <c r="AV443" s="14" t="s">
        <v>128</v>
      </c>
      <c r="AW443" s="14" t="s">
        <v>4</v>
      </c>
      <c r="AX443" s="14" t="s">
        <v>83</v>
      </c>
      <c r="AY443" s="206" t="s">
        <v>122</v>
      </c>
    </row>
    <row r="444" spans="1:65" s="2" customFormat="1" ht="24.2" customHeight="1">
      <c r="A444" s="31"/>
      <c r="B444" s="32"/>
      <c r="C444" s="170" t="s">
        <v>649</v>
      </c>
      <c r="D444" s="170" t="s">
        <v>124</v>
      </c>
      <c r="E444" s="171" t="s">
        <v>650</v>
      </c>
      <c r="F444" s="172" t="s">
        <v>651</v>
      </c>
      <c r="G444" s="173" t="s">
        <v>294</v>
      </c>
      <c r="H444" s="174">
        <v>1757.896</v>
      </c>
      <c r="I444" s="175">
        <v>9.82</v>
      </c>
      <c r="J444" s="175">
        <f>ROUND(I444*H444,2)</f>
        <v>17262.54</v>
      </c>
      <c r="K444" s="176"/>
      <c r="L444" s="36"/>
      <c r="M444" s="177" t="s">
        <v>17</v>
      </c>
      <c r="N444" s="178" t="s">
        <v>46</v>
      </c>
      <c r="O444" s="179">
        <v>0.002</v>
      </c>
      <c r="P444" s="179">
        <f>O444*H444</f>
        <v>3.515792</v>
      </c>
      <c r="Q444" s="179">
        <v>0</v>
      </c>
      <c r="R444" s="179">
        <f>Q444*H444</f>
        <v>0</v>
      </c>
      <c r="S444" s="179">
        <v>0</v>
      </c>
      <c r="T444" s="180">
        <f>S444*H444</f>
        <v>0</v>
      </c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R444" s="181" t="s">
        <v>128</v>
      </c>
      <c r="AT444" s="181" t="s">
        <v>124</v>
      </c>
      <c r="AU444" s="181" t="s">
        <v>85</v>
      </c>
      <c r="AY444" s="17" t="s">
        <v>122</v>
      </c>
      <c r="BE444" s="182">
        <f>IF(N444="základní",J444,0)</f>
        <v>17262.54</v>
      </c>
      <c r="BF444" s="182">
        <f>IF(N444="snížená",J444,0)</f>
        <v>0</v>
      </c>
      <c r="BG444" s="182">
        <f>IF(N444="zákl. přenesená",J444,0)</f>
        <v>0</v>
      </c>
      <c r="BH444" s="182">
        <f>IF(N444="sníž. přenesená",J444,0)</f>
        <v>0</v>
      </c>
      <c r="BI444" s="182">
        <f>IF(N444="nulová",J444,0)</f>
        <v>0</v>
      </c>
      <c r="BJ444" s="17" t="s">
        <v>83</v>
      </c>
      <c r="BK444" s="182">
        <f>ROUND(I444*H444,2)</f>
        <v>17262.54</v>
      </c>
      <c r="BL444" s="17" t="s">
        <v>128</v>
      </c>
      <c r="BM444" s="181" t="s">
        <v>652</v>
      </c>
    </row>
    <row r="445" spans="1:47" s="2" customFormat="1" ht="29.25">
      <c r="A445" s="31"/>
      <c r="B445" s="32"/>
      <c r="C445" s="33"/>
      <c r="D445" s="183" t="s">
        <v>130</v>
      </c>
      <c r="E445" s="33"/>
      <c r="F445" s="184" t="s">
        <v>653</v>
      </c>
      <c r="G445" s="33"/>
      <c r="H445" s="33"/>
      <c r="I445" s="33"/>
      <c r="J445" s="33"/>
      <c r="K445" s="33"/>
      <c r="L445" s="36"/>
      <c r="M445" s="185"/>
      <c r="N445" s="186"/>
      <c r="O445" s="61"/>
      <c r="P445" s="61"/>
      <c r="Q445" s="61"/>
      <c r="R445" s="61"/>
      <c r="S445" s="61"/>
      <c r="T445" s="62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T445" s="17" t="s">
        <v>130</v>
      </c>
      <c r="AU445" s="17" t="s">
        <v>85</v>
      </c>
    </row>
    <row r="446" spans="2:51" s="13" customFormat="1" ht="11.25">
      <c r="B446" s="187"/>
      <c r="C446" s="188"/>
      <c r="D446" s="183" t="s">
        <v>132</v>
      </c>
      <c r="E446" s="189" t="s">
        <v>17</v>
      </c>
      <c r="F446" s="190" t="s">
        <v>654</v>
      </c>
      <c r="G446" s="188"/>
      <c r="H446" s="191">
        <v>219.737</v>
      </c>
      <c r="I446" s="188"/>
      <c r="J446" s="188"/>
      <c r="K446" s="188"/>
      <c r="L446" s="192"/>
      <c r="M446" s="193"/>
      <c r="N446" s="194"/>
      <c r="O446" s="194"/>
      <c r="P446" s="194"/>
      <c r="Q446" s="194"/>
      <c r="R446" s="194"/>
      <c r="S446" s="194"/>
      <c r="T446" s="195"/>
      <c r="AT446" s="196" t="s">
        <v>132</v>
      </c>
      <c r="AU446" s="196" t="s">
        <v>85</v>
      </c>
      <c r="AV446" s="13" t="s">
        <v>85</v>
      </c>
      <c r="AW446" s="13" t="s">
        <v>36</v>
      </c>
      <c r="AX446" s="13" t="s">
        <v>75</v>
      </c>
      <c r="AY446" s="196" t="s">
        <v>122</v>
      </c>
    </row>
    <row r="447" spans="2:51" s="13" customFormat="1" ht="11.25">
      <c r="B447" s="187"/>
      <c r="C447" s="188"/>
      <c r="D447" s="183" t="s">
        <v>132</v>
      </c>
      <c r="E447" s="189" t="s">
        <v>17</v>
      </c>
      <c r="F447" s="190" t="s">
        <v>655</v>
      </c>
      <c r="G447" s="188"/>
      <c r="H447" s="191">
        <v>1757.896</v>
      </c>
      <c r="I447" s="188"/>
      <c r="J447" s="188"/>
      <c r="K447" s="188"/>
      <c r="L447" s="192"/>
      <c r="M447" s="193"/>
      <c r="N447" s="194"/>
      <c r="O447" s="194"/>
      <c r="P447" s="194"/>
      <c r="Q447" s="194"/>
      <c r="R447" s="194"/>
      <c r="S447" s="194"/>
      <c r="T447" s="195"/>
      <c r="AT447" s="196" t="s">
        <v>132</v>
      </c>
      <c r="AU447" s="196" t="s">
        <v>85</v>
      </c>
      <c r="AV447" s="13" t="s">
        <v>85</v>
      </c>
      <c r="AW447" s="13" t="s">
        <v>36</v>
      </c>
      <c r="AX447" s="13" t="s">
        <v>83</v>
      </c>
      <c r="AY447" s="196" t="s">
        <v>122</v>
      </c>
    </row>
    <row r="448" spans="1:65" s="2" customFormat="1" ht="14.45" customHeight="1">
      <c r="A448" s="31"/>
      <c r="B448" s="32"/>
      <c r="C448" s="170" t="s">
        <v>656</v>
      </c>
      <c r="D448" s="170" t="s">
        <v>124</v>
      </c>
      <c r="E448" s="171" t="s">
        <v>657</v>
      </c>
      <c r="F448" s="172" t="s">
        <v>658</v>
      </c>
      <c r="G448" s="173" t="s">
        <v>294</v>
      </c>
      <c r="H448" s="174">
        <v>17.962</v>
      </c>
      <c r="I448" s="175">
        <v>47.9</v>
      </c>
      <c r="J448" s="175">
        <f>ROUND(I448*H448,2)</f>
        <v>860.38</v>
      </c>
      <c r="K448" s="176"/>
      <c r="L448" s="36"/>
      <c r="M448" s="177" t="s">
        <v>17</v>
      </c>
      <c r="N448" s="178" t="s">
        <v>46</v>
      </c>
      <c r="O448" s="179">
        <v>0.032</v>
      </c>
      <c r="P448" s="179">
        <f>O448*H448</f>
        <v>0.574784</v>
      </c>
      <c r="Q448" s="179">
        <v>0</v>
      </c>
      <c r="R448" s="179">
        <f>Q448*H448</f>
        <v>0</v>
      </c>
      <c r="S448" s="179">
        <v>0</v>
      </c>
      <c r="T448" s="180">
        <f>S448*H448</f>
        <v>0</v>
      </c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181" t="s">
        <v>128</v>
      </c>
      <c r="AT448" s="181" t="s">
        <v>124</v>
      </c>
      <c r="AU448" s="181" t="s">
        <v>85</v>
      </c>
      <c r="AY448" s="17" t="s">
        <v>122</v>
      </c>
      <c r="BE448" s="182">
        <f>IF(N448="základní",J448,0)</f>
        <v>860.38</v>
      </c>
      <c r="BF448" s="182">
        <f>IF(N448="snížená",J448,0)</f>
        <v>0</v>
      </c>
      <c r="BG448" s="182">
        <f>IF(N448="zákl. přenesená",J448,0)</f>
        <v>0</v>
      </c>
      <c r="BH448" s="182">
        <f>IF(N448="sníž. přenesená",J448,0)</f>
        <v>0</v>
      </c>
      <c r="BI448" s="182">
        <f>IF(N448="nulová",J448,0)</f>
        <v>0</v>
      </c>
      <c r="BJ448" s="17" t="s">
        <v>83</v>
      </c>
      <c r="BK448" s="182">
        <f>ROUND(I448*H448,2)</f>
        <v>860.38</v>
      </c>
      <c r="BL448" s="17" t="s">
        <v>128</v>
      </c>
      <c r="BM448" s="181" t="s">
        <v>659</v>
      </c>
    </row>
    <row r="449" spans="1:47" s="2" customFormat="1" ht="19.5">
      <c r="A449" s="31"/>
      <c r="B449" s="32"/>
      <c r="C449" s="33"/>
      <c r="D449" s="183" t="s">
        <v>130</v>
      </c>
      <c r="E449" s="33"/>
      <c r="F449" s="184" t="s">
        <v>660</v>
      </c>
      <c r="G449" s="33"/>
      <c r="H449" s="33"/>
      <c r="I449" s="33"/>
      <c r="J449" s="33"/>
      <c r="K449" s="33"/>
      <c r="L449" s="36"/>
      <c r="M449" s="185"/>
      <c r="N449" s="186"/>
      <c r="O449" s="61"/>
      <c r="P449" s="61"/>
      <c r="Q449" s="61"/>
      <c r="R449" s="61"/>
      <c r="S449" s="61"/>
      <c r="T449" s="62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T449" s="17" t="s">
        <v>130</v>
      </c>
      <c r="AU449" s="17" t="s">
        <v>85</v>
      </c>
    </row>
    <row r="450" spans="2:51" s="13" customFormat="1" ht="11.25">
      <c r="B450" s="187"/>
      <c r="C450" s="188"/>
      <c r="D450" s="183" t="s">
        <v>132</v>
      </c>
      <c r="E450" s="189" t="s">
        <v>17</v>
      </c>
      <c r="F450" s="190" t="s">
        <v>661</v>
      </c>
      <c r="G450" s="188"/>
      <c r="H450" s="191">
        <v>11.481</v>
      </c>
      <c r="I450" s="188"/>
      <c r="J450" s="188"/>
      <c r="K450" s="188"/>
      <c r="L450" s="192"/>
      <c r="M450" s="193"/>
      <c r="N450" s="194"/>
      <c r="O450" s="194"/>
      <c r="P450" s="194"/>
      <c r="Q450" s="194"/>
      <c r="R450" s="194"/>
      <c r="S450" s="194"/>
      <c r="T450" s="195"/>
      <c r="AT450" s="196" t="s">
        <v>132</v>
      </c>
      <c r="AU450" s="196" t="s">
        <v>85</v>
      </c>
      <c r="AV450" s="13" t="s">
        <v>85</v>
      </c>
      <c r="AW450" s="13" t="s">
        <v>36</v>
      </c>
      <c r="AX450" s="13" t="s">
        <v>75</v>
      </c>
      <c r="AY450" s="196" t="s">
        <v>122</v>
      </c>
    </row>
    <row r="451" spans="2:51" s="13" customFormat="1" ht="11.25">
      <c r="B451" s="187"/>
      <c r="C451" s="188"/>
      <c r="D451" s="183" t="s">
        <v>132</v>
      </c>
      <c r="E451" s="189" t="s">
        <v>17</v>
      </c>
      <c r="F451" s="190" t="s">
        <v>662</v>
      </c>
      <c r="G451" s="188"/>
      <c r="H451" s="191">
        <v>3.175</v>
      </c>
      <c r="I451" s="188"/>
      <c r="J451" s="188"/>
      <c r="K451" s="188"/>
      <c r="L451" s="192"/>
      <c r="M451" s="193"/>
      <c r="N451" s="194"/>
      <c r="O451" s="194"/>
      <c r="P451" s="194"/>
      <c r="Q451" s="194"/>
      <c r="R451" s="194"/>
      <c r="S451" s="194"/>
      <c r="T451" s="195"/>
      <c r="AT451" s="196" t="s">
        <v>132</v>
      </c>
      <c r="AU451" s="196" t="s">
        <v>85</v>
      </c>
      <c r="AV451" s="13" t="s">
        <v>85</v>
      </c>
      <c r="AW451" s="13" t="s">
        <v>36</v>
      </c>
      <c r="AX451" s="13" t="s">
        <v>75</v>
      </c>
      <c r="AY451" s="196" t="s">
        <v>122</v>
      </c>
    </row>
    <row r="452" spans="2:51" s="13" customFormat="1" ht="11.25">
      <c r="B452" s="187"/>
      <c r="C452" s="188"/>
      <c r="D452" s="183" t="s">
        <v>132</v>
      </c>
      <c r="E452" s="189" t="s">
        <v>17</v>
      </c>
      <c r="F452" s="190" t="s">
        <v>663</v>
      </c>
      <c r="G452" s="188"/>
      <c r="H452" s="191">
        <v>3.175</v>
      </c>
      <c r="I452" s="188"/>
      <c r="J452" s="188"/>
      <c r="K452" s="188"/>
      <c r="L452" s="192"/>
      <c r="M452" s="193"/>
      <c r="N452" s="194"/>
      <c r="O452" s="194"/>
      <c r="P452" s="194"/>
      <c r="Q452" s="194"/>
      <c r="R452" s="194"/>
      <c r="S452" s="194"/>
      <c r="T452" s="195"/>
      <c r="AT452" s="196" t="s">
        <v>132</v>
      </c>
      <c r="AU452" s="196" t="s">
        <v>85</v>
      </c>
      <c r="AV452" s="13" t="s">
        <v>85</v>
      </c>
      <c r="AW452" s="13" t="s">
        <v>36</v>
      </c>
      <c r="AX452" s="13" t="s">
        <v>75</v>
      </c>
      <c r="AY452" s="196" t="s">
        <v>122</v>
      </c>
    </row>
    <row r="453" spans="2:51" s="13" customFormat="1" ht="11.25">
      <c r="B453" s="187"/>
      <c r="C453" s="188"/>
      <c r="D453" s="183" t="s">
        <v>132</v>
      </c>
      <c r="E453" s="189" t="s">
        <v>17</v>
      </c>
      <c r="F453" s="190" t="s">
        <v>664</v>
      </c>
      <c r="G453" s="188"/>
      <c r="H453" s="191">
        <v>0.131</v>
      </c>
      <c r="I453" s="188"/>
      <c r="J453" s="188"/>
      <c r="K453" s="188"/>
      <c r="L453" s="192"/>
      <c r="M453" s="193"/>
      <c r="N453" s="194"/>
      <c r="O453" s="194"/>
      <c r="P453" s="194"/>
      <c r="Q453" s="194"/>
      <c r="R453" s="194"/>
      <c r="S453" s="194"/>
      <c r="T453" s="195"/>
      <c r="AT453" s="196" t="s">
        <v>132</v>
      </c>
      <c r="AU453" s="196" t="s">
        <v>85</v>
      </c>
      <c r="AV453" s="13" t="s">
        <v>85</v>
      </c>
      <c r="AW453" s="13" t="s">
        <v>36</v>
      </c>
      <c r="AX453" s="13" t="s">
        <v>75</v>
      </c>
      <c r="AY453" s="196" t="s">
        <v>122</v>
      </c>
    </row>
    <row r="454" spans="2:51" s="14" customFormat="1" ht="11.25">
      <c r="B454" s="197"/>
      <c r="C454" s="198"/>
      <c r="D454" s="183" t="s">
        <v>132</v>
      </c>
      <c r="E454" s="199" t="s">
        <v>17</v>
      </c>
      <c r="F454" s="200" t="s">
        <v>134</v>
      </c>
      <c r="G454" s="198"/>
      <c r="H454" s="201">
        <v>17.962</v>
      </c>
      <c r="I454" s="198"/>
      <c r="J454" s="198"/>
      <c r="K454" s="198"/>
      <c r="L454" s="202"/>
      <c r="M454" s="203"/>
      <c r="N454" s="204"/>
      <c r="O454" s="204"/>
      <c r="P454" s="204"/>
      <c r="Q454" s="204"/>
      <c r="R454" s="204"/>
      <c r="S454" s="204"/>
      <c r="T454" s="205"/>
      <c r="AT454" s="206" t="s">
        <v>132</v>
      </c>
      <c r="AU454" s="206" t="s">
        <v>85</v>
      </c>
      <c r="AV454" s="14" t="s">
        <v>128</v>
      </c>
      <c r="AW454" s="14" t="s">
        <v>4</v>
      </c>
      <c r="AX454" s="14" t="s">
        <v>83</v>
      </c>
      <c r="AY454" s="206" t="s">
        <v>122</v>
      </c>
    </row>
    <row r="455" spans="1:65" s="2" customFormat="1" ht="24.2" customHeight="1">
      <c r="A455" s="31"/>
      <c r="B455" s="32"/>
      <c r="C455" s="170" t="s">
        <v>665</v>
      </c>
      <c r="D455" s="170" t="s">
        <v>124</v>
      </c>
      <c r="E455" s="171" t="s">
        <v>666</v>
      </c>
      <c r="F455" s="172" t="s">
        <v>667</v>
      </c>
      <c r="G455" s="173" t="s">
        <v>294</v>
      </c>
      <c r="H455" s="174">
        <v>1.048</v>
      </c>
      <c r="I455" s="175">
        <v>12.6</v>
      </c>
      <c r="J455" s="175">
        <f>ROUND(I455*H455,2)</f>
        <v>13.2</v>
      </c>
      <c r="K455" s="176"/>
      <c r="L455" s="36"/>
      <c r="M455" s="177" t="s">
        <v>17</v>
      </c>
      <c r="N455" s="178" t="s">
        <v>46</v>
      </c>
      <c r="O455" s="179">
        <v>0.003</v>
      </c>
      <c r="P455" s="179">
        <f>O455*H455</f>
        <v>0.003144</v>
      </c>
      <c r="Q455" s="179">
        <v>0</v>
      </c>
      <c r="R455" s="179">
        <f>Q455*H455</f>
        <v>0</v>
      </c>
      <c r="S455" s="179">
        <v>0</v>
      </c>
      <c r="T455" s="180">
        <f>S455*H455</f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81" t="s">
        <v>128</v>
      </c>
      <c r="AT455" s="181" t="s">
        <v>124</v>
      </c>
      <c r="AU455" s="181" t="s">
        <v>85</v>
      </c>
      <c r="AY455" s="17" t="s">
        <v>122</v>
      </c>
      <c r="BE455" s="182">
        <f>IF(N455="základní",J455,0)</f>
        <v>13.2</v>
      </c>
      <c r="BF455" s="182">
        <f>IF(N455="snížená",J455,0)</f>
        <v>0</v>
      </c>
      <c r="BG455" s="182">
        <f>IF(N455="zákl. přenesená",J455,0)</f>
        <v>0</v>
      </c>
      <c r="BH455" s="182">
        <f>IF(N455="sníž. přenesená",J455,0)</f>
        <v>0</v>
      </c>
      <c r="BI455" s="182">
        <f>IF(N455="nulová",J455,0)</f>
        <v>0</v>
      </c>
      <c r="BJ455" s="17" t="s">
        <v>83</v>
      </c>
      <c r="BK455" s="182">
        <f>ROUND(I455*H455,2)</f>
        <v>13.2</v>
      </c>
      <c r="BL455" s="17" t="s">
        <v>128</v>
      </c>
      <c r="BM455" s="181" t="s">
        <v>668</v>
      </c>
    </row>
    <row r="456" spans="1:47" s="2" customFormat="1" ht="29.25">
      <c r="A456" s="31"/>
      <c r="B456" s="32"/>
      <c r="C456" s="33"/>
      <c r="D456" s="183" t="s">
        <v>130</v>
      </c>
      <c r="E456" s="33"/>
      <c r="F456" s="184" t="s">
        <v>653</v>
      </c>
      <c r="G456" s="33"/>
      <c r="H456" s="33"/>
      <c r="I456" s="33"/>
      <c r="J456" s="33"/>
      <c r="K456" s="33"/>
      <c r="L456" s="36"/>
      <c r="M456" s="185"/>
      <c r="N456" s="186"/>
      <c r="O456" s="61"/>
      <c r="P456" s="61"/>
      <c r="Q456" s="61"/>
      <c r="R456" s="61"/>
      <c r="S456" s="61"/>
      <c r="T456" s="62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T456" s="17" t="s">
        <v>130</v>
      </c>
      <c r="AU456" s="17" t="s">
        <v>85</v>
      </c>
    </row>
    <row r="457" spans="2:51" s="13" customFormat="1" ht="11.25">
      <c r="B457" s="187"/>
      <c r="C457" s="188"/>
      <c r="D457" s="183" t="s">
        <v>132</v>
      </c>
      <c r="E457" s="189" t="s">
        <v>17</v>
      </c>
      <c r="F457" s="190" t="s">
        <v>669</v>
      </c>
      <c r="G457" s="188"/>
      <c r="H457" s="191">
        <v>0.131</v>
      </c>
      <c r="I457" s="188"/>
      <c r="J457" s="188"/>
      <c r="K457" s="188"/>
      <c r="L457" s="192"/>
      <c r="M457" s="193"/>
      <c r="N457" s="194"/>
      <c r="O457" s="194"/>
      <c r="P457" s="194"/>
      <c r="Q457" s="194"/>
      <c r="R457" s="194"/>
      <c r="S457" s="194"/>
      <c r="T457" s="195"/>
      <c r="AT457" s="196" t="s">
        <v>132</v>
      </c>
      <c r="AU457" s="196" t="s">
        <v>85</v>
      </c>
      <c r="AV457" s="13" t="s">
        <v>85</v>
      </c>
      <c r="AW457" s="13" t="s">
        <v>36</v>
      </c>
      <c r="AX457" s="13" t="s">
        <v>75</v>
      </c>
      <c r="AY457" s="196" t="s">
        <v>122</v>
      </c>
    </row>
    <row r="458" spans="2:51" s="13" customFormat="1" ht="11.25">
      <c r="B458" s="187"/>
      <c r="C458" s="188"/>
      <c r="D458" s="183" t="s">
        <v>132</v>
      </c>
      <c r="E458" s="189" t="s">
        <v>17</v>
      </c>
      <c r="F458" s="190" t="s">
        <v>670</v>
      </c>
      <c r="G458" s="188"/>
      <c r="H458" s="191">
        <v>1.048</v>
      </c>
      <c r="I458" s="188"/>
      <c r="J458" s="188"/>
      <c r="K458" s="188"/>
      <c r="L458" s="192"/>
      <c r="M458" s="193"/>
      <c r="N458" s="194"/>
      <c r="O458" s="194"/>
      <c r="P458" s="194"/>
      <c r="Q458" s="194"/>
      <c r="R458" s="194"/>
      <c r="S458" s="194"/>
      <c r="T458" s="195"/>
      <c r="AT458" s="196" t="s">
        <v>132</v>
      </c>
      <c r="AU458" s="196" t="s">
        <v>85</v>
      </c>
      <c r="AV458" s="13" t="s">
        <v>85</v>
      </c>
      <c r="AW458" s="13" t="s">
        <v>36</v>
      </c>
      <c r="AX458" s="13" t="s">
        <v>83</v>
      </c>
      <c r="AY458" s="196" t="s">
        <v>122</v>
      </c>
    </row>
    <row r="459" spans="1:65" s="2" customFormat="1" ht="24.2" customHeight="1">
      <c r="A459" s="31"/>
      <c r="B459" s="32"/>
      <c r="C459" s="170" t="s">
        <v>671</v>
      </c>
      <c r="D459" s="170" t="s">
        <v>124</v>
      </c>
      <c r="E459" s="171" t="s">
        <v>672</v>
      </c>
      <c r="F459" s="172" t="s">
        <v>673</v>
      </c>
      <c r="G459" s="173" t="s">
        <v>294</v>
      </c>
      <c r="H459" s="174">
        <v>3.175</v>
      </c>
      <c r="I459" s="175">
        <v>501</v>
      </c>
      <c r="J459" s="175">
        <f>ROUND(I459*H459,2)</f>
        <v>1590.68</v>
      </c>
      <c r="K459" s="176"/>
      <c r="L459" s="36"/>
      <c r="M459" s="177" t="s">
        <v>17</v>
      </c>
      <c r="N459" s="178" t="s">
        <v>46</v>
      </c>
      <c r="O459" s="179">
        <v>0.376</v>
      </c>
      <c r="P459" s="179">
        <f>O459*H459</f>
        <v>1.1938</v>
      </c>
      <c r="Q459" s="179">
        <v>0</v>
      </c>
      <c r="R459" s="179">
        <f>Q459*H459</f>
        <v>0</v>
      </c>
      <c r="S459" s="179">
        <v>0</v>
      </c>
      <c r="T459" s="180">
        <f>S459*H459</f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81" t="s">
        <v>128</v>
      </c>
      <c r="AT459" s="181" t="s">
        <v>124</v>
      </c>
      <c r="AU459" s="181" t="s">
        <v>85</v>
      </c>
      <c r="AY459" s="17" t="s">
        <v>122</v>
      </c>
      <c r="BE459" s="182">
        <f>IF(N459="základní",J459,0)</f>
        <v>1590.68</v>
      </c>
      <c r="BF459" s="182">
        <f>IF(N459="snížená",J459,0)</f>
        <v>0</v>
      </c>
      <c r="BG459" s="182">
        <f>IF(N459="zákl. přenesená",J459,0)</f>
        <v>0</v>
      </c>
      <c r="BH459" s="182">
        <f>IF(N459="sníž. přenesená",J459,0)</f>
        <v>0</v>
      </c>
      <c r="BI459" s="182">
        <f>IF(N459="nulová",J459,0)</f>
        <v>0</v>
      </c>
      <c r="BJ459" s="17" t="s">
        <v>83</v>
      </c>
      <c r="BK459" s="182">
        <f>ROUND(I459*H459,2)</f>
        <v>1590.68</v>
      </c>
      <c r="BL459" s="17" t="s">
        <v>128</v>
      </c>
      <c r="BM459" s="181" t="s">
        <v>674</v>
      </c>
    </row>
    <row r="460" spans="1:47" s="2" customFormat="1" ht="19.5">
      <c r="A460" s="31"/>
      <c r="B460" s="32"/>
      <c r="C460" s="33"/>
      <c r="D460" s="183" t="s">
        <v>130</v>
      </c>
      <c r="E460" s="33"/>
      <c r="F460" s="184" t="s">
        <v>675</v>
      </c>
      <c r="G460" s="33"/>
      <c r="H460" s="33"/>
      <c r="I460" s="33"/>
      <c r="J460" s="33"/>
      <c r="K460" s="33"/>
      <c r="L460" s="36"/>
      <c r="M460" s="185"/>
      <c r="N460" s="186"/>
      <c r="O460" s="61"/>
      <c r="P460" s="61"/>
      <c r="Q460" s="61"/>
      <c r="R460" s="61"/>
      <c r="S460" s="61"/>
      <c r="T460" s="62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T460" s="17" t="s">
        <v>130</v>
      </c>
      <c r="AU460" s="17" t="s">
        <v>85</v>
      </c>
    </row>
    <row r="461" spans="2:51" s="13" customFormat="1" ht="11.25">
      <c r="B461" s="187"/>
      <c r="C461" s="188"/>
      <c r="D461" s="183" t="s">
        <v>132</v>
      </c>
      <c r="E461" s="189" t="s">
        <v>17</v>
      </c>
      <c r="F461" s="190" t="s">
        <v>663</v>
      </c>
      <c r="G461" s="188"/>
      <c r="H461" s="191">
        <v>3.175</v>
      </c>
      <c r="I461" s="188"/>
      <c r="J461" s="188"/>
      <c r="K461" s="188"/>
      <c r="L461" s="192"/>
      <c r="M461" s="193"/>
      <c r="N461" s="194"/>
      <c r="O461" s="194"/>
      <c r="P461" s="194"/>
      <c r="Q461" s="194"/>
      <c r="R461" s="194"/>
      <c r="S461" s="194"/>
      <c r="T461" s="195"/>
      <c r="AT461" s="196" t="s">
        <v>132</v>
      </c>
      <c r="AU461" s="196" t="s">
        <v>85</v>
      </c>
      <c r="AV461" s="13" t="s">
        <v>85</v>
      </c>
      <c r="AW461" s="13" t="s">
        <v>36</v>
      </c>
      <c r="AX461" s="13" t="s">
        <v>75</v>
      </c>
      <c r="AY461" s="196" t="s">
        <v>122</v>
      </c>
    </row>
    <row r="462" spans="2:51" s="14" customFormat="1" ht="11.25">
      <c r="B462" s="197"/>
      <c r="C462" s="198"/>
      <c r="D462" s="183" t="s">
        <v>132</v>
      </c>
      <c r="E462" s="199" t="s">
        <v>17</v>
      </c>
      <c r="F462" s="200" t="s">
        <v>134</v>
      </c>
      <c r="G462" s="198"/>
      <c r="H462" s="201">
        <v>3.175</v>
      </c>
      <c r="I462" s="198"/>
      <c r="J462" s="198"/>
      <c r="K462" s="198"/>
      <c r="L462" s="202"/>
      <c r="M462" s="203"/>
      <c r="N462" s="204"/>
      <c r="O462" s="204"/>
      <c r="P462" s="204"/>
      <c r="Q462" s="204"/>
      <c r="R462" s="204"/>
      <c r="S462" s="204"/>
      <c r="T462" s="205"/>
      <c r="AT462" s="206" t="s">
        <v>132</v>
      </c>
      <c r="AU462" s="206" t="s">
        <v>85</v>
      </c>
      <c r="AV462" s="14" t="s">
        <v>128</v>
      </c>
      <c r="AW462" s="14" t="s">
        <v>4</v>
      </c>
      <c r="AX462" s="14" t="s">
        <v>83</v>
      </c>
      <c r="AY462" s="206" t="s">
        <v>122</v>
      </c>
    </row>
    <row r="463" spans="1:65" s="2" customFormat="1" ht="37.9" customHeight="1">
      <c r="A463" s="31"/>
      <c r="B463" s="32"/>
      <c r="C463" s="170" t="s">
        <v>676</v>
      </c>
      <c r="D463" s="170" t="s">
        <v>124</v>
      </c>
      <c r="E463" s="171" t="s">
        <v>677</v>
      </c>
      <c r="F463" s="172" t="s">
        <v>678</v>
      </c>
      <c r="G463" s="173" t="s">
        <v>294</v>
      </c>
      <c r="H463" s="174">
        <v>0.131</v>
      </c>
      <c r="I463" s="175">
        <v>590</v>
      </c>
      <c r="J463" s="175">
        <f>ROUND(I463*H463,2)</f>
        <v>77.29</v>
      </c>
      <c r="K463" s="176"/>
      <c r="L463" s="36"/>
      <c r="M463" s="177" t="s">
        <v>17</v>
      </c>
      <c r="N463" s="178" t="s">
        <v>46</v>
      </c>
      <c r="O463" s="179">
        <v>0</v>
      </c>
      <c r="P463" s="179">
        <f>O463*H463</f>
        <v>0</v>
      </c>
      <c r="Q463" s="179">
        <v>0</v>
      </c>
      <c r="R463" s="179">
        <f>Q463*H463</f>
        <v>0</v>
      </c>
      <c r="S463" s="179">
        <v>0</v>
      </c>
      <c r="T463" s="180">
        <f>S463*H463</f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81" t="s">
        <v>128</v>
      </c>
      <c r="AT463" s="181" t="s">
        <v>124</v>
      </c>
      <c r="AU463" s="181" t="s">
        <v>85</v>
      </c>
      <c r="AY463" s="17" t="s">
        <v>122</v>
      </c>
      <c r="BE463" s="182">
        <f>IF(N463="základní",J463,0)</f>
        <v>77.29</v>
      </c>
      <c r="BF463" s="182">
        <f>IF(N463="snížená",J463,0)</f>
        <v>0</v>
      </c>
      <c r="BG463" s="182">
        <f>IF(N463="zákl. přenesená",J463,0)</f>
        <v>0</v>
      </c>
      <c r="BH463" s="182">
        <f>IF(N463="sníž. přenesená",J463,0)</f>
        <v>0</v>
      </c>
      <c r="BI463" s="182">
        <f>IF(N463="nulová",J463,0)</f>
        <v>0</v>
      </c>
      <c r="BJ463" s="17" t="s">
        <v>83</v>
      </c>
      <c r="BK463" s="182">
        <f>ROUND(I463*H463,2)</f>
        <v>77.29</v>
      </c>
      <c r="BL463" s="17" t="s">
        <v>128</v>
      </c>
      <c r="BM463" s="181" t="s">
        <v>679</v>
      </c>
    </row>
    <row r="464" spans="1:47" s="2" customFormat="1" ht="29.25">
      <c r="A464" s="31"/>
      <c r="B464" s="32"/>
      <c r="C464" s="33"/>
      <c r="D464" s="183" t="s">
        <v>130</v>
      </c>
      <c r="E464" s="33"/>
      <c r="F464" s="184" t="s">
        <v>680</v>
      </c>
      <c r="G464" s="33"/>
      <c r="H464" s="33"/>
      <c r="I464" s="33"/>
      <c r="J464" s="33"/>
      <c r="K464" s="33"/>
      <c r="L464" s="36"/>
      <c r="M464" s="185"/>
      <c r="N464" s="186"/>
      <c r="O464" s="61"/>
      <c r="P464" s="61"/>
      <c r="Q464" s="61"/>
      <c r="R464" s="61"/>
      <c r="S464" s="61"/>
      <c r="T464" s="62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T464" s="17" t="s">
        <v>130</v>
      </c>
      <c r="AU464" s="17" t="s">
        <v>85</v>
      </c>
    </row>
    <row r="465" spans="2:51" s="13" customFormat="1" ht="11.25">
      <c r="B465" s="187"/>
      <c r="C465" s="188"/>
      <c r="D465" s="183" t="s">
        <v>132</v>
      </c>
      <c r="E465" s="189" t="s">
        <v>17</v>
      </c>
      <c r="F465" s="190" t="s">
        <v>669</v>
      </c>
      <c r="G465" s="188"/>
      <c r="H465" s="191">
        <v>0.131</v>
      </c>
      <c r="I465" s="188"/>
      <c r="J465" s="188"/>
      <c r="K465" s="188"/>
      <c r="L465" s="192"/>
      <c r="M465" s="193"/>
      <c r="N465" s="194"/>
      <c r="O465" s="194"/>
      <c r="P465" s="194"/>
      <c r="Q465" s="194"/>
      <c r="R465" s="194"/>
      <c r="S465" s="194"/>
      <c r="T465" s="195"/>
      <c r="AT465" s="196" t="s">
        <v>132</v>
      </c>
      <c r="AU465" s="196" t="s">
        <v>85</v>
      </c>
      <c r="AV465" s="13" t="s">
        <v>85</v>
      </c>
      <c r="AW465" s="13" t="s">
        <v>36</v>
      </c>
      <c r="AX465" s="13" t="s">
        <v>75</v>
      </c>
      <c r="AY465" s="196" t="s">
        <v>122</v>
      </c>
    </row>
    <row r="466" spans="2:51" s="14" customFormat="1" ht="11.25">
      <c r="B466" s="197"/>
      <c r="C466" s="198"/>
      <c r="D466" s="183" t="s">
        <v>132</v>
      </c>
      <c r="E466" s="199" t="s">
        <v>17</v>
      </c>
      <c r="F466" s="200" t="s">
        <v>134</v>
      </c>
      <c r="G466" s="198"/>
      <c r="H466" s="201">
        <v>0.131</v>
      </c>
      <c r="I466" s="198"/>
      <c r="J466" s="198"/>
      <c r="K466" s="198"/>
      <c r="L466" s="202"/>
      <c r="M466" s="203"/>
      <c r="N466" s="204"/>
      <c r="O466" s="204"/>
      <c r="P466" s="204"/>
      <c r="Q466" s="204"/>
      <c r="R466" s="204"/>
      <c r="S466" s="204"/>
      <c r="T466" s="205"/>
      <c r="AT466" s="206" t="s">
        <v>132</v>
      </c>
      <c r="AU466" s="206" t="s">
        <v>85</v>
      </c>
      <c r="AV466" s="14" t="s">
        <v>128</v>
      </c>
      <c r="AW466" s="14" t="s">
        <v>4</v>
      </c>
      <c r="AX466" s="14" t="s">
        <v>83</v>
      </c>
      <c r="AY466" s="206" t="s">
        <v>122</v>
      </c>
    </row>
    <row r="467" spans="1:65" s="2" customFormat="1" ht="37.9" customHeight="1">
      <c r="A467" s="31"/>
      <c r="B467" s="32"/>
      <c r="C467" s="170" t="s">
        <v>681</v>
      </c>
      <c r="D467" s="170" t="s">
        <v>124</v>
      </c>
      <c r="E467" s="171" t="s">
        <v>682</v>
      </c>
      <c r="F467" s="172" t="s">
        <v>683</v>
      </c>
      <c r="G467" s="173" t="s">
        <v>294</v>
      </c>
      <c r="H467" s="174">
        <v>219.737</v>
      </c>
      <c r="I467" s="175">
        <v>150</v>
      </c>
      <c r="J467" s="175">
        <f>ROUND(I467*H467,2)</f>
        <v>32960.55</v>
      </c>
      <c r="K467" s="176"/>
      <c r="L467" s="36"/>
      <c r="M467" s="177" t="s">
        <v>17</v>
      </c>
      <c r="N467" s="178" t="s">
        <v>46</v>
      </c>
      <c r="O467" s="179">
        <v>0</v>
      </c>
      <c r="P467" s="179">
        <f>O467*H467</f>
        <v>0</v>
      </c>
      <c r="Q467" s="179">
        <v>0</v>
      </c>
      <c r="R467" s="179">
        <f>Q467*H467</f>
        <v>0</v>
      </c>
      <c r="S467" s="179">
        <v>0</v>
      </c>
      <c r="T467" s="180">
        <f>S467*H467</f>
        <v>0</v>
      </c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R467" s="181" t="s">
        <v>128</v>
      </c>
      <c r="AT467" s="181" t="s">
        <v>124</v>
      </c>
      <c r="AU467" s="181" t="s">
        <v>85</v>
      </c>
      <c r="AY467" s="17" t="s">
        <v>122</v>
      </c>
      <c r="BE467" s="182">
        <f>IF(N467="základní",J467,0)</f>
        <v>32960.55</v>
      </c>
      <c r="BF467" s="182">
        <f>IF(N467="snížená",J467,0)</f>
        <v>0</v>
      </c>
      <c r="BG467" s="182">
        <f>IF(N467="zákl. přenesená",J467,0)</f>
        <v>0</v>
      </c>
      <c r="BH467" s="182">
        <f>IF(N467="sníž. přenesená",J467,0)</f>
        <v>0</v>
      </c>
      <c r="BI467" s="182">
        <f>IF(N467="nulová",J467,0)</f>
        <v>0</v>
      </c>
      <c r="BJ467" s="17" t="s">
        <v>83</v>
      </c>
      <c r="BK467" s="182">
        <f>ROUND(I467*H467,2)</f>
        <v>32960.55</v>
      </c>
      <c r="BL467" s="17" t="s">
        <v>128</v>
      </c>
      <c r="BM467" s="181" t="s">
        <v>684</v>
      </c>
    </row>
    <row r="468" spans="1:47" s="2" customFormat="1" ht="29.25">
      <c r="A468" s="31"/>
      <c r="B468" s="32"/>
      <c r="C468" s="33"/>
      <c r="D468" s="183" t="s">
        <v>130</v>
      </c>
      <c r="E468" s="33"/>
      <c r="F468" s="184" t="s">
        <v>683</v>
      </c>
      <c r="G468" s="33"/>
      <c r="H468" s="33"/>
      <c r="I468" s="33"/>
      <c r="J468" s="33"/>
      <c r="K468" s="33"/>
      <c r="L468" s="36"/>
      <c r="M468" s="185"/>
      <c r="N468" s="186"/>
      <c r="O468" s="61"/>
      <c r="P468" s="61"/>
      <c r="Q468" s="61"/>
      <c r="R468" s="61"/>
      <c r="S468" s="61"/>
      <c r="T468" s="62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T468" s="17" t="s">
        <v>130</v>
      </c>
      <c r="AU468" s="17" t="s">
        <v>85</v>
      </c>
    </row>
    <row r="469" spans="2:51" s="13" customFormat="1" ht="11.25">
      <c r="B469" s="187"/>
      <c r="C469" s="188"/>
      <c r="D469" s="183" t="s">
        <v>132</v>
      </c>
      <c r="E469" s="189" t="s">
        <v>17</v>
      </c>
      <c r="F469" s="190" t="s">
        <v>654</v>
      </c>
      <c r="G469" s="188"/>
      <c r="H469" s="191">
        <v>219.737</v>
      </c>
      <c r="I469" s="188"/>
      <c r="J469" s="188"/>
      <c r="K469" s="188"/>
      <c r="L469" s="192"/>
      <c r="M469" s="193"/>
      <c r="N469" s="194"/>
      <c r="O469" s="194"/>
      <c r="P469" s="194"/>
      <c r="Q469" s="194"/>
      <c r="R469" s="194"/>
      <c r="S469" s="194"/>
      <c r="T469" s="195"/>
      <c r="AT469" s="196" t="s">
        <v>132</v>
      </c>
      <c r="AU469" s="196" t="s">
        <v>85</v>
      </c>
      <c r="AV469" s="13" t="s">
        <v>85</v>
      </c>
      <c r="AW469" s="13" t="s">
        <v>36</v>
      </c>
      <c r="AX469" s="13" t="s">
        <v>75</v>
      </c>
      <c r="AY469" s="196" t="s">
        <v>122</v>
      </c>
    </row>
    <row r="470" spans="2:51" s="14" customFormat="1" ht="11.25">
      <c r="B470" s="197"/>
      <c r="C470" s="198"/>
      <c r="D470" s="183" t="s">
        <v>132</v>
      </c>
      <c r="E470" s="199" t="s">
        <v>17</v>
      </c>
      <c r="F470" s="200" t="s">
        <v>134</v>
      </c>
      <c r="G470" s="198"/>
      <c r="H470" s="201">
        <v>219.737</v>
      </c>
      <c r="I470" s="198"/>
      <c r="J470" s="198"/>
      <c r="K470" s="198"/>
      <c r="L470" s="202"/>
      <c r="M470" s="203"/>
      <c r="N470" s="204"/>
      <c r="O470" s="204"/>
      <c r="P470" s="204"/>
      <c r="Q470" s="204"/>
      <c r="R470" s="204"/>
      <c r="S470" s="204"/>
      <c r="T470" s="205"/>
      <c r="AT470" s="206" t="s">
        <v>132</v>
      </c>
      <c r="AU470" s="206" t="s">
        <v>85</v>
      </c>
      <c r="AV470" s="14" t="s">
        <v>128</v>
      </c>
      <c r="AW470" s="14" t="s">
        <v>4</v>
      </c>
      <c r="AX470" s="14" t="s">
        <v>83</v>
      </c>
      <c r="AY470" s="206" t="s">
        <v>122</v>
      </c>
    </row>
    <row r="471" spans="2:63" s="12" customFormat="1" ht="22.9" customHeight="1">
      <c r="B471" s="155"/>
      <c r="C471" s="156"/>
      <c r="D471" s="157" t="s">
        <v>74</v>
      </c>
      <c r="E471" s="168" t="s">
        <v>685</v>
      </c>
      <c r="F471" s="168" t="s">
        <v>686</v>
      </c>
      <c r="G471" s="156"/>
      <c r="H471" s="156"/>
      <c r="I471" s="156"/>
      <c r="J471" s="169">
        <f>BK471</f>
        <v>24553.780000000002</v>
      </c>
      <c r="K471" s="156"/>
      <c r="L471" s="160"/>
      <c r="M471" s="161"/>
      <c r="N471" s="162"/>
      <c r="O471" s="162"/>
      <c r="P471" s="163">
        <f>SUM(P472:P487)</f>
        <v>26.825657999999997</v>
      </c>
      <c r="Q471" s="162"/>
      <c r="R471" s="163">
        <f>SUM(R472:R487)</f>
        <v>0</v>
      </c>
      <c r="S471" s="162"/>
      <c r="T471" s="164">
        <f>SUM(T472:T487)</f>
        <v>0</v>
      </c>
      <c r="AR471" s="165" t="s">
        <v>83</v>
      </c>
      <c r="AT471" s="166" t="s">
        <v>74</v>
      </c>
      <c r="AU471" s="166" t="s">
        <v>83</v>
      </c>
      <c r="AY471" s="165" t="s">
        <v>122</v>
      </c>
      <c r="BK471" s="167">
        <f>SUM(BK472:BK487)</f>
        <v>24553.780000000002</v>
      </c>
    </row>
    <row r="472" spans="1:65" s="2" customFormat="1" ht="24.2" customHeight="1">
      <c r="A472" s="31"/>
      <c r="B472" s="32"/>
      <c r="C472" s="170" t="s">
        <v>687</v>
      </c>
      <c r="D472" s="170" t="s">
        <v>124</v>
      </c>
      <c r="E472" s="171" t="s">
        <v>688</v>
      </c>
      <c r="F472" s="172" t="s">
        <v>689</v>
      </c>
      <c r="G472" s="173" t="s">
        <v>294</v>
      </c>
      <c r="H472" s="174">
        <v>235.37</v>
      </c>
      <c r="I472" s="175">
        <v>64.5</v>
      </c>
      <c r="J472" s="175">
        <f>ROUND(I472*H472,2)</f>
        <v>15181.37</v>
      </c>
      <c r="K472" s="176"/>
      <c r="L472" s="36"/>
      <c r="M472" s="177" t="s">
        <v>17</v>
      </c>
      <c r="N472" s="178" t="s">
        <v>46</v>
      </c>
      <c r="O472" s="179">
        <v>0.066</v>
      </c>
      <c r="P472" s="179">
        <f>O472*H472</f>
        <v>15.53442</v>
      </c>
      <c r="Q472" s="179">
        <v>0</v>
      </c>
      <c r="R472" s="179">
        <f>Q472*H472</f>
        <v>0</v>
      </c>
      <c r="S472" s="179">
        <v>0</v>
      </c>
      <c r="T472" s="180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81" t="s">
        <v>128</v>
      </c>
      <c r="AT472" s="181" t="s">
        <v>124</v>
      </c>
      <c r="AU472" s="181" t="s">
        <v>85</v>
      </c>
      <c r="AY472" s="17" t="s">
        <v>122</v>
      </c>
      <c r="BE472" s="182">
        <f>IF(N472="základní",J472,0)</f>
        <v>15181.37</v>
      </c>
      <c r="BF472" s="182">
        <f>IF(N472="snížená",J472,0)</f>
        <v>0</v>
      </c>
      <c r="BG472" s="182">
        <f>IF(N472="zákl. přenesená",J472,0)</f>
        <v>0</v>
      </c>
      <c r="BH472" s="182">
        <f>IF(N472="sníž. přenesená",J472,0)</f>
        <v>0</v>
      </c>
      <c r="BI472" s="182">
        <f>IF(N472="nulová",J472,0)</f>
        <v>0</v>
      </c>
      <c r="BJ472" s="17" t="s">
        <v>83</v>
      </c>
      <c r="BK472" s="182">
        <f>ROUND(I472*H472,2)</f>
        <v>15181.37</v>
      </c>
      <c r="BL472" s="17" t="s">
        <v>128</v>
      </c>
      <c r="BM472" s="181" t="s">
        <v>690</v>
      </c>
    </row>
    <row r="473" spans="1:47" s="2" customFormat="1" ht="29.25">
      <c r="A473" s="31"/>
      <c r="B473" s="32"/>
      <c r="C473" s="33"/>
      <c r="D473" s="183" t="s">
        <v>130</v>
      </c>
      <c r="E473" s="33"/>
      <c r="F473" s="184" t="s">
        <v>691</v>
      </c>
      <c r="G473" s="33"/>
      <c r="H473" s="33"/>
      <c r="I473" s="33"/>
      <c r="J473" s="33"/>
      <c r="K473" s="33"/>
      <c r="L473" s="36"/>
      <c r="M473" s="185"/>
      <c r="N473" s="186"/>
      <c r="O473" s="61"/>
      <c r="P473" s="61"/>
      <c r="Q473" s="61"/>
      <c r="R473" s="61"/>
      <c r="S473" s="61"/>
      <c r="T473" s="62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T473" s="17" t="s">
        <v>130</v>
      </c>
      <c r="AU473" s="17" t="s">
        <v>85</v>
      </c>
    </row>
    <row r="474" spans="2:51" s="13" customFormat="1" ht="11.25">
      <c r="B474" s="187"/>
      <c r="C474" s="188"/>
      <c r="D474" s="183" t="s">
        <v>132</v>
      </c>
      <c r="E474" s="189" t="s">
        <v>17</v>
      </c>
      <c r="F474" s="190" t="s">
        <v>692</v>
      </c>
      <c r="G474" s="188"/>
      <c r="H474" s="191">
        <v>235.37</v>
      </c>
      <c r="I474" s="188"/>
      <c r="J474" s="188"/>
      <c r="K474" s="188"/>
      <c r="L474" s="192"/>
      <c r="M474" s="193"/>
      <c r="N474" s="194"/>
      <c r="O474" s="194"/>
      <c r="P474" s="194"/>
      <c r="Q474" s="194"/>
      <c r="R474" s="194"/>
      <c r="S474" s="194"/>
      <c r="T474" s="195"/>
      <c r="AT474" s="196" t="s">
        <v>132</v>
      </c>
      <c r="AU474" s="196" t="s">
        <v>85</v>
      </c>
      <c r="AV474" s="13" t="s">
        <v>85</v>
      </c>
      <c r="AW474" s="13" t="s">
        <v>36</v>
      </c>
      <c r="AX474" s="13" t="s">
        <v>75</v>
      </c>
      <c r="AY474" s="196" t="s">
        <v>122</v>
      </c>
    </row>
    <row r="475" spans="2:51" s="14" customFormat="1" ht="11.25">
      <c r="B475" s="197"/>
      <c r="C475" s="198"/>
      <c r="D475" s="183" t="s">
        <v>132</v>
      </c>
      <c r="E475" s="199" t="s">
        <v>17</v>
      </c>
      <c r="F475" s="200" t="s">
        <v>134</v>
      </c>
      <c r="G475" s="198"/>
      <c r="H475" s="201">
        <v>235.37</v>
      </c>
      <c r="I475" s="198"/>
      <c r="J475" s="198"/>
      <c r="K475" s="198"/>
      <c r="L475" s="202"/>
      <c r="M475" s="203"/>
      <c r="N475" s="204"/>
      <c r="O475" s="204"/>
      <c r="P475" s="204"/>
      <c r="Q475" s="204"/>
      <c r="R475" s="204"/>
      <c r="S475" s="204"/>
      <c r="T475" s="205"/>
      <c r="AT475" s="206" t="s">
        <v>132</v>
      </c>
      <c r="AU475" s="206" t="s">
        <v>85</v>
      </c>
      <c r="AV475" s="14" t="s">
        <v>128</v>
      </c>
      <c r="AW475" s="14" t="s">
        <v>4</v>
      </c>
      <c r="AX475" s="14" t="s">
        <v>83</v>
      </c>
      <c r="AY475" s="206" t="s">
        <v>122</v>
      </c>
    </row>
    <row r="476" spans="1:65" s="2" customFormat="1" ht="24.2" customHeight="1">
      <c r="A476" s="31"/>
      <c r="B476" s="32"/>
      <c r="C476" s="170" t="s">
        <v>693</v>
      </c>
      <c r="D476" s="170" t="s">
        <v>124</v>
      </c>
      <c r="E476" s="171" t="s">
        <v>694</v>
      </c>
      <c r="F476" s="172" t="s">
        <v>695</v>
      </c>
      <c r="G476" s="173" t="s">
        <v>294</v>
      </c>
      <c r="H476" s="174">
        <v>235.37</v>
      </c>
      <c r="I476" s="175">
        <v>8.09</v>
      </c>
      <c r="J476" s="175">
        <f>ROUND(I476*H476,2)</f>
        <v>1904.14</v>
      </c>
      <c r="K476" s="176"/>
      <c r="L476" s="36"/>
      <c r="M476" s="177" t="s">
        <v>17</v>
      </c>
      <c r="N476" s="178" t="s">
        <v>46</v>
      </c>
      <c r="O476" s="179">
        <v>0.005</v>
      </c>
      <c r="P476" s="179">
        <f>O476*H476</f>
        <v>1.17685</v>
      </c>
      <c r="Q476" s="179">
        <v>0</v>
      </c>
      <c r="R476" s="179">
        <f>Q476*H476</f>
        <v>0</v>
      </c>
      <c r="S476" s="179">
        <v>0</v>
      </c>
      <c r="T476" s="180">
        <f>S476*H476</f>
        <v>0</v>
      </c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R476" s="181" t="s">
        <v>128</v>
      </c>
      <c r="AT476" s="181" t="s">
        <v>124</v>
      </c>
      <c r="AU476" s="181" t="s">
        <v>85</v>
      </c>
      <c r="AY476" s="17" t="s">
        <v>122</v>
      </c>
      <c r="BE476" s="182">
        <f>IF(N476="základní",J476,0)</f>
        <v>1904.14</v>
      </c>
      <c r="BF476" s="182">
        <f>IF(N476="snížená",J476,0)</f>
        <v>0</v>
      </c>
      <c r="BG476" s="182">
        <f>IF(N476="zákl. přenesená",J476,0)</f>
        <v>0</v>
      </c>
      <c r="BH476" s="182">
        <f>IF(N476="sníž. přenesená",J476,0)</f>
        <v>0</v>
      </c>
      <c r="BI476" s="182">
        <f>IF(N476="nulová",J476,0)</f>
        <v>0</v>
      </c>
      <c r="BJ476" s="17" t="s">
        <v>83</v>
      </c>
      <c r="BK476" s="182">
        <f>ROUND(I476*H476,2)</f>
        <v>1904.14</v>
      </c>
      <c r="BL476" s="17" t="s">
        <v>128</v>
      </c>
      <c r="BM476" s="181" t="s">
        <v>696</v>
      </c>
    </row>
    <row r="477" spans="1:47" s="2" customFormat="1" ht="29.25">
      <c r="A477" s="31"/>
      <c r="B477" s="32"/>
      <c r="C477" s="33"/>
      <c r="D477" s="183" t="s">
        <v>130</v>
      </c>
      <c r="E477" s="33"/>
      <c r="F477" s="184" t="s">
        <v>697</v>
      </c>
      <c r="G477" s="33"/>
      <c r="H477" s="33"/>
      <c r="I477" s="33"/>
      <c r="J477" s="33"/>
      <c r="K477" s="33"/>
      <c r="L477" s="36"/>
      <c r="M477" s="185"/>
      <c r="N477" s="186"/>
      <c r="O477" s="61"/>
      <c r="P477" s="61"/>
      <c r="Q477" s="61"/>
      <c r="R477" s="61"/>
      <c r="S477" s="61"/>
      <c r="T477" s="62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T477" s="17" t="s">
        <v>130</v>
      </c>
      <c r="AU477" s="17" t="s">
        <v>85</v>
      </c>
    </row>
    <row r="478" spans="2:51" s="13" customFormat="1" ht="11.25">
      <c r="B478" s="187"/>
      <c r="C478" s="188"/>
      <c r="D478" s="183" t="s">
        <v>132</v>
      </c>
      <c r="E478" s="189" t="s">
        <v>17</v>
      </c>
      <c r="F478" s="190" t="s">
        <v>692</v>
      </c>
      <c r="G478" s="188"/>
      <c r="H478" s="191">
        <v>235.37</v>
      </c>
      <c r="I478" s="188"/>
      <c r="J478" s="188"/>
      <c r="K478" s="188"/>
      <c r="L478" s="192"/>
      <c r="M478" s="193"/>
      <c r="N478" s="194"/>
      <c r="O478" s="194"/>
      <c r="P478" s="194"/>
      <c r="Q478" s="194"/>
      <c r="R478" s="194"/>
      <c r="S478" s="194"/>
      <c r="T478" s="195"/>
      <c r="AT478" s="196" t="s">
        <v>132</v>
      </c>
      <c r="AU478" s="196" t="s">
        <v>85</v>
      </c>
      <c r="AV478" s="13" t="s">
        <v>85</v>
      </c>
      <c r="AW478" s="13" t="s">
        <v>36</v>
      </c>
      <c r="AX478" s="13" t="s">
        <v>75</v>
      </c>
      <c r="AY478" s="196" t="s">
        <v>122</v>
      </c>
    </row>
    <row r="479" spans="2:51" s="14" customFormat="1" ht="11.25">
      <c r="B479" s="197"/>
      <c r="C479" s="198"/>
      <c r="D479" s="183" t="s">
        <v>132</v>
      </c>
      <c r="E479" s="199" t="s">
        <v>17</v>
      </c>
      <c r="F479" s="200" t="s">
        <v>134</v>
      </c>
      <c r="G479" s="198"/>
      <c r="H479" s="201">
        <v>235.37</v>
      </c>
      <c r="I479" s="198"/>
      <c r="J479" s="198"/>
      <c r="K479" s="198"/>
      <c r="L479" s="202"/>
      <c r="M479" s="203"/>
      <c r="N479" s="204"/>
      <c r="O479" s="204"/>
      <c r="P479" s="204"/>
      <c r="Q479" s="204"/>
      <c r="R479" s="204"/>
      <c r="S479" s="204"/>
      <c r="T479" s="205"/>
      <c r="AT479" s="206" t="s">
        <v>132</v>
      </c>
      <c r="AU479" s="206" t="s">
        <v>85</v>
      </c>
      <c r="AV479" s="14" t="s">
        <v>128</v>
      </c>
      <c r="AW479" s="14" t="s">
        <v>4</v>
      </c>
      <c r="AX479" s="14" t="s">
        <v>83</v>
      </c>
      <c r="AY479" s="206" t="s">
        <v>122</v>
      </c>
    </row>
    <row r="480" spans="1:65" s="2" customFormat="1" ht="24.2" customHeight="1">
      <c r="A480" s="31"/>
      <c r="B480" s="32"/>
      <c r="C480" s="170" t="s">
        <v>698</v>
      </c>
      <c r="D480" s="170" t="s">
        <v>124</v>
      </c>
      <c r="E480" s="171" t="s">
        <v>699</v>
      </c>
      <c r="F480" s="172" t="s">
        <v>700</v>
      </c>
      <c r="G480" s="173" t="s">
        <v>294</v>
      </c>
      <c r="H480" s="174">
        <v>7.582</v>
      </c>
      <c r="I480" s="175">
        <v>529</v>
      </c>
      <c r="J480" s="175">
        <f>ROUND(I480*H480,2)</f>
        <v>4010.88</v>
      </c>
      <c r="K480" s="176"/>
      <c r="L480" s="36"/>
      <c r="M480" s="177" t="s">
        <v>17</v>
      </c>
      <c r="N480" s="178" t="s">
        <v>46</v>
      </c>
      <c r="O480" s="179">
        <v>0.828</v>
      </c>
      <c r="P480" s="179">
        <f>O480*H480</f>
        <v>6.277895999999999</v>
      </c>
      <c r="Q480" s="179">
        <v>0</v>
      </c>
      <c r="R480" s="179">
        <f>Q480*H480</f>
        <v>0</v>
      </c>
      <c r="S480" s="179">
        <v>0</v>
      </c>
      <c r="T480" s="180">
        <f>S480*H480</f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81" t="s">
        <v>128</v>
      </c>
      <c r="AT480" s="181" t="s">
        <v>124</v>
      </c>
      <c r="AU480" s="181" t="s">
        <v>85</v>
      </c>
      <c r="AY480" s="17" t="s">
        <v>122</v>
      </c>
      <c r="BE480" s="182">
        <f>IF(N480="základní",J480,0)</f>
        <v>4010.88</v>
      </c>
      <c r="BF480" s="182">
        <f>IF(N480="snížená",J480,0)</f>
        <v>0</v>
      </c>
      <c r="BG480" s="182">
        <f>IF(N480="zákl. přenesená",J480,0)</f>
        <v>0</v>
      </c>
      <c r="BH480" s="182">
        <f>IF(N480="sníž. přenesená",J480,0)</f>
        <v>0</v>
      </c>
      <c r="BI480" s="182">
        <f>IF(N480="nulová",J480,0)</f>
        <v>0</v>
      </c>
      <c r="BJ480" s="17" t="s">
        <v>83</v>
      </c>
      <c r="BK480" s="182">
        <f>ROUND(I480*H480,2)</f>
        <v>4010.88</v>
      </c>
      <c r="BL480" s="17" t="s">
        <v>128</v>
      </c>
      <c r="BM480" s="181" t="s">
        <v>701</v>
      </c>
    </row>
    <row r="481" spans="1:47" s="2" customFormat="1" ht="29.25">
      <c r="A481" s="31"/>
      <c r="B481" s="32"/>
      <c r="C481" s="33"/>
      <c r="D481" s="183" t="s">
        <v>130</v>
      </c>
      <c r="E481" s="33"/>
      <c r="F481" s="184" t="s">
        <v>702</v>
      </c>
      <c r="G481" s="33"/>
      <c r="H481" s="33"/>
      <c r="I481" s="33"/>
      <c r="J481" s="33"/>
      <c r="K481" s="33"/>
      <c r="L481" s="36"/>
      <c r="M481" s="185"/>
      <c r="N481" s="186"/>
      <c r="O481" s="61"/>
      <c r="P481" s="61"/>
      <c r="Q481" s="61"/>
      <c r="R481" s="61"/>
      <c r="S481" s="61"/>
      <c r="T481" s="62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T481" s="17" t="s">
        <v>130</v>
      </c>
      <c r="AU481" s="17" t="s">
        <v>85</v>
      </c>
    </row>
    <row r="482" spans="2:51" s="13" customFormat="1" ht="11.25">
      <c r="B482" s="187"/>
      <c r="C482" s="188"/>
      <c r="D482" s="183" t="s">
        <v>132</v>
      </c>
      <c r="E482" s="189" t="s">
        <v>17</v>
      </c>
      <c r="F482" s="190" t="s">
        <v>703</v>
      </c>
      <c r="G482" s="188"/>
      <c r="H482" s="191">
        <v>7.582</v>
      </c>
      <c r="I482" s="188"/>
      <c r="J482" s="188"/>
      <c r="K482" s="188"/>
      <c r="L482" s="192"/>
      <c r="M482" s="193"/>
      <c r="N482" s="194"/>
      <c r="O482" s="194"/>
      <c r="P482" s="194"/>
      <c r="Q482" s="194"/>
      <c r="R482" s="194"/>
      <c r="S482" s="194"/>
      <c r="T482" s="195"/>
      <c r="AT482" s="196" t="s">
        <v>132</v>
      </c>
      <c r="AU482" s="196" t="s">
        <v>85</v>
      </c>
      <c r="AV482" s="13" t="s">
        <v>85</v>
      </c>
      <c r="AW482" s="13" t="s">
        <v>36</v>
      </c>
      <c r="AX482" s="13" t="s">
        <v>75</v>
      </c>
      <c r="AY482" s="196" t="s">
        <v>122</v>
      </c>
    </row>
    <row r="483" spans="2:51" s="14" customFormat="1" ht="11.25">
      <c r="B483" s="197"/>
      <c r="C483" s="198"/>
      <c r="D483" s="183" t="s">
        <v>132</v>
      </c>
      <c r="E483" s="199" t="s">
        <v>17</v>
      </c>
      <c r="F483" s="200" t="s">
        <v>134</v>
      </c>
      <c r="G483" s="198"/>
      <c r="H483" s="201">
        <v>7.582</v>
      </c>
      <c r="I483" s="198"/>
      <c r="J483" s="198"/>
      <c r="K483" s="198"/>
      <c r="L483" s="202"/>
      <c r="M483" s="203"/>
      <c r="N483" s="204"/>
      <c r="O483" s="204"/>
      <c r="P483" s="204"/>
      <c r="Q483" s="204"/>
      <c r="R483" s="204"/>
      <c r="S483" s="204"/>
      <c r="T483" s="205"/>
      <c r="AT483" s="206" t="s">
        <v>132</v>
      </c>
      <c r="AU483" s="206" t="s">
        <v>85</v>
      </c>
      <c r="AV483" s="14" t="s">
        <v>128</v>
      </c>
      <c r="AW483" s="14" t="s">
        <v>4</v>
      </c>
      <c r="AX483" s="14" t="s">
        <v>83</v>
      </c>
      <c r="AY483" s="206" t="s">
        <v>122</v>
      </c>
    </row>
    <row r="484" spans="1:65" s="2" customFormat="1" ht="24.2" customHeight="1">
      <c r="A484" s="31"/>
      <c r="B484" s="32"/>
      <c r="C484" s="170" t="s">
        <v>704</v>
      </c>
      <c r="D484" s="170" t="s">
        <v>124</v>
      </c>
      <c r="E484" s="171" t="s">
        <v>705</v>
      </c>
      <c r="F484" s="172" t="s">
        <v>706</v>
      </c>
      <c r="G484" s="173" t="s">
        <v>294</v>
      </c>
      <c r="H484" s="174">
        <v>7.582</v>
      </c>
      <c r="I484" s="175">
        <v>456</v>
      </c>
      <c r="J484" s="175">
        <f>ROUND(I484*H484,2)</f>
        <v>3457.39</v>
      </c>
      <c r="K484" s="176"/>
      <c r="L484" s="36"/>
      <c r="M484" s="177" t="s">
        <v>17</v>
      </c>
      <c r="N484" s="178" t="s">
        <v>46</v>
      </c>
      <c r="O484" s="179">
        <v>0.506</v>
      </c>
      <c r="P484" s="179">
        <f>O484*H484</f>
        <v>3.836492</v>
      </c>
      <c r="Q484" s="179">
        <v>0</v>
      </c>
      <c r="R484" s="179">
        <f>Q484*H484</f>
        <v>0</v>
      </c>
      <c r="S484" s="179">
        <v>0</v>
      </c>
      <c r="T484" s="180">
        <f>S484*H484</f>
        <v>0</v>
      </c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R484" s="181" t="s">
        <v>128</v>
      </c>
      <c r="AT484" s="181" t="s">
        <v>124</v>
      </c>
      <c r="AU484" s="181" t="s">
        <v>85</v>
      </c>
      <c r="AY484" s="17" t="s">
        <v>122</v>
      </c>
      <c r="BE484" s="182">
        <f>IF(N484="základní",J484,0)</f>
        <v>3457.39</v>
      </c>
      <c r="BF484" s="182">
        <f>IF(N484="snížená",J484,0)</f>
        <v>0</v>
      </c>
      <c r="BG484" s="182">
        <f>IF(N484="zákl. přenesená",J484,0)</f>
        <v>0</v>
      </c>
      <c r="BH484" s="182">
        <f>IF(N484="sníž. přenesená",J484,0)</f>
        <v>0</v>
      </c>
      <c r="BI484" s="182">
        <f>IF(N484="nulová",J484,0)</f>
        <v>0</v>
      </c>
      <c r="BJ484" s="17" t="s">
        <v>83</v>
      </c>
      <c r="BK484" s="182">
        <f>ROUND(I484*H484,2)</f>
        <v>3457.39</v>
      </c>
      <c r="BL484" s="17" t="s">
        <v>128</v>
      </c>
      <c r="BM484" s="181" t="s">
        <v>707</v>
      </c>
    </row>
    <row r="485" spans="1:47" s="2" customFormat="1" ht="29.25">
      <c r="A485" s="31"/>
      <c r="B485" s="32"/>
      <c r="C485" s="33"/>
      <c r="D485" s="183" t="s">
        <v>130</v>
      </c>
      <c r="E485" s="33"/>
      <c r="F485" s="184" t="s">
        <v>708</v>
      </c>
      <c r="G485" s="33"/>
      <c r="H485" s="33"/>
      <c r="I485" s="33"/>
      <c r="J485" s="33"/>
      <c r="K485" s="33"/>
      <c r="L485" s="36"/>
      <c r="M485" s="185"/>
      <c r="N485" s="186"/>
      <c r="O485" s="61"/>
      <c r="P485" s="61"/>
      <c r="Q485" s="61"/>
      <c r="R485" s="61"/>
      <c r="S485" s="61"/>
      <c r="T485" s="62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T485" s="17" t="s">
        <v>130</v>
      </c>
      <c r="AU485" s="17" t="s">
        <v>85</v>
      </c>
    </row>
    <row r="486" spans="2:51" s="13" customFormat="1" ht="11.25">
      <c r="B486" s="187"/>
      <c r="C486" s="188"/>
      <c r="D486" s="183" t="s">
        <v>132</v>
      </c>
      <c r="E486" s="189" t="s">
        <v>17</v>
      </c>
      <c r="F486" s="190" t="s">
        <v>703</v>
      </c>
      <c r="G486" s="188"/>
      <c r="H486" s="191">
        <v>7.582</v>
      </c>
      <c r="I486" s="188"/>
      <c r="J486" s="188"/>
      <c r="K486" s="188"/>
      <c r="L486" s="192"/>
      <c r="M486" s="193"/>
      <c r="N486" s="194"/>
      <c r="O486" s="194"/>
      <c r="P486" s="194"/>
      <c r="Q486" s="194"/>
      <c r="R486" s="194"/>
      <c r="S486" s="194"/>
      <c r="T486" s="195"/>
      <c r="AT486" s="196" t="s">
        <v>132</v>
      </c>
      <c r="AU486" s="196" t="s">
        <v>85</v>
      </c>
      <c r="AV486" s="13" t="s">
        <v>85</v>
      </c>
      <c r="AW486" s="13" t="s">
        <v>36</v>
      </c>
      <c r="AX486" s="13" t="s">
        <v>75</v>
      </c>
      <c r="AY486" s="196" t="s">
        <v>122</v>
      </c>
    </row>
    <row r="487" spans="2:51" s="14" customFormat="1" ht="11.25">
      <c r="B487" s="197"/>
      <c r="C487" s="198"/>
      <c r="D487" s="183" t="s">
        <v>132</v>
      </c>
      <c r="E487" s="199" t="s">
        <v>17</v>
      </c>
      <c r="F487" s="200" t="s">
        <v>134</v>
      </c>
      <c r="G487" s="198"/>
      <c r="H487" s="201">
        <v>7.582</v>
      </c>
      <c r="I487" s="198"/>
      <c r="J487" s="198"/>
      <c r="K487" s="198"/>
      <c r="L487" s="202"/>
      <c r="M487" s="217"/>
      <c r="N487" s="218"/>
      <c r="O487" s="218"/>
      <c r="P487" s="218"/>
      <c r="Q487" s="218"/>
      <c r="R487" s="218"/>
      <c r="S487" s="218"/>
      <c r="T487" s="219"/>
      <c r="AT487" s="206" t="s">
        <v>132</v>
      </c>
      <c r="AU487" s="206" t="s">
        <v>85</v>
      </c>
      <c r="AV487" s="14" t="s">
        <v>128</v>
      </c>
      <c r="AW487" s="14" t="s">
        <v>4</v>
      </c>
      <c r="AX487" s="14" t="s">
        <v>83</v>
      </c>
      <c r="AY487" s="206" t="s">
        <v>122</v>
      </c>
    </row>
    <row r="488" spans="1:31" s="2" customFormat="1" ht="6.95" customHeight="1">
      <c r="A488" s="31"/>
      <c r="B488" s="44"/>
      <c r="C488" s="45"/>
      <c r="D488" s="45"/>
      <c r="E488" s="45"/>
      <c r="F488" s="45"/>
      <c r="G488" s="45"/>
      <c r="H488" s="45"/>
      <c r="I488" s="45"/>
      <c r="J488" s="45"/>
      <c r="K488" s="45"/>
      <c r="L488" s="36"/>
      <c r="M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</row>
  </sheetData>
  <sheetProtection algorithmName="SHA-512" hashValue="tj/kGYri0nhOzbFHc2HlAF+MCfyRaf4ZSxn+GFEf3LvVxfR5144NVkW567/ZUQTobZrL/+tj3buxxkICGQD92w==" saltValue="zKOowf5GtA7VRVuPzenEvIPS+vAiMkuYratXBvq+nXzuqThEYMa/sApRKgs6+0y0kaIq9YXVgr0nK/yMfg911Q==" spinCount="100000" sheet="1" objects="1" scenarios="1" formatColumns="0" formatRows="0" autoFilter="0"/>
  <autoFilter ref="C84:K487"/>
  <mergeCells count="8">
    <mergeCell ref="E75:H75"/>
    <mergeCell ref="E77:H77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88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0"/>
      <c r="AT3" s="17" t="s">
        <v>85</v>
      </c>
    </row>
    <row r="4" spans="2:46" s="1" customFormat="1" ht="24.95" customHeight="1">
      <c r="B4" s="20"/>
      <c r="D4" s="100" t="s">
        <v>92</v>
      </c>
      <c r="L4" s="20"/>
      <c r="M4" s="10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2" t="s">
        <v>14</v>
      </c>
      <c r="L6" s="20"/>
    </row>
    <row r="7" spans="2:12" s="1" customFormat="1" ht="16.5" customHeight="1">
      <c r="B7" s="20"/>
      <c r="E7" s="340" t="str">
        <f>'Rekapitulace stavby'!K6</f>
        <v>Rekonstrukce vodovodu a kanalizace ulice Jiráskova-I.etapa</v>
      </c>
      <c r="F7" s="341"/>
      <c r="G7" s="341"/>
      <c r="H7" s="341"/>
      <c r="L7" s="20"/>
    </row>
    <row r="8" spans="1:31" s="2" customFormat="1" ht="12" customHeight="1">
      <c r="A8" s="31"/>
      <c r="B8" s="36"/>
      <c r="C8" s="31"/>
      <c r="D8" s="102" t="s">
        <v>93</v>
      </c>
      <c r="E8" s="31"/>
      <c r="F8" s="31"/>
      <c r="G8" s="31"/>
      <c r="H8" s="31"/>
      <c r="I8" s="31"/>
      <c r="J8" s="31"/>
      <c r="K8" s="31"/>
      <c r="L8" s="10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42" t="s">
        <v>709</v>
      </c>
      <c r="F9" s="343"/>
      <c r="G9" s="343"/>
      <c r="H9" s="343"/>
      <c r="I9" s="31"/>
      <c r="J9" s="31"/>
      <c r="K9" s="31"/>
      <c r="L9" s="10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10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2" t="s">
        <v>16</v>
      </c>
      <c r="E11" s="31"/>
      <c r="F11" s="104" t="s">
        <v>17</v>
      </c>
      <c r="G11" s="31"/>
      <c r="H11" s="31"/>
      <c r="I11" s="102" t="s">
        <v>18</v>
      </c>
      <c r="J11" s="104" t="s">
        <v>17</v>
      </c>
      <c r="K11" s="31"/>
      <c r="L11" s="10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2" t="s">
        <v>19</v>
      </c>
      <c r="E12" s="31"/>
      <c r="F12" s="104" t="s">
        <v>20</v>
      </c>
      <c r="G12" s="31"/>
      <c r="H12" s="31"/>
      <c r="I12" s="102" t="s">
        <v>21</v>
      </c>
      <c r="J12" s="105" t="str">
        <f>'Rekapitulace stavby'!AN8</f>
        <v>2. 7. 2021</v>
      </c>
      <c r="K12" s="31"/>
      <c r="L12" s="10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10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2" t="s">
        <v>23</v>
      </c>
      <c r="E14" s="31"/>
      <c r="F14" s="31"/>
      <c r="G14" s="31"/>
      <c r="H14" s="31"/>
      <c r="I14" s="102" t="s">
        <v>24</v>
      </c>
      <c r="J14" s="104" t="s">
        <v>25</v>
      </c>
      <c r="K14" s="31"/>
      <c r="L14" s="10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4" t="s">
        <v>26</v>
      </c>
      <c r="F15" s="31"/>
      <c r="G15" s="31"/>
      <c r="H15" s="31"/>
      <c r="I15" s="102" t="s">
        <v>27</v>
      </c>
      <c r="J15" s="104" t="s">
        <v>28</v>
      </c>
      <c r="K15" s="31"/>
      <c r="L15" s="10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10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2" t="s">
        <v>29</v>
      </c>
      <c r="E17" s="31"/>
      <c r="F17" s="31"/>
      <c r="G17" s="31"/>
      <c r="H17" s="31"/>
      <c r="I17" s="102" t="s">
        <v>24</v>
      </c>
      <c r="J17" s="104" t="s">
        <v>30</v>
      </c>
      <c r="K17" s="31"/>
      <c r="L17" s="10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104" t="s">
        <v>31</v>
      </c>
      <c r="F18" s="31"/>
      <c r="G18" s="31"/>
      <c r="H18" s="31"/>
      <c r="I18" s="102" t="s">
        <v>27</v>
      </c>
      <c r="J18" s="104" t="s">
        <v>32</v>
      </c>
      <c r="K18" s="31"/>
      <c r="L18" s="10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10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2" t="s">
        <v>33</v>
      </c>
      <c r="E20" s="31"/>
      <c r="F20" s="31"/>
      <c r="G20" s="31"/>
      <c r="H20" s="31"/>
      <c r="I20" s="102" t="s">
        <v>24</v>
      </c>
      <c r="J20" s="104" t="s">
        <v>34</v>
      </c>
      <c r="K20" s="31"/>
      <c r="L20" s="10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4" t="s">
        <v>35</v>
      </c>
      <c r="F21" s="31"/>
      <c r="G21" s="31"/>
      <c r="H21" s="31"/>
      <c r="I21" s="102" t="s">
        <v>27</v>
      </c>
      <c r="J21" s="104" t="s">
        <v>17</v>
      </c>
      <c r="K21" s="31"/>
      <c r="L21" s="10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10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2" t="s">
        <v>37</v>
      </c>
      <c r="E23" s="31"/>
      <c r="F23" s="31"/>
      <c r="G23" s="31"/>
      <c r="H23" s="31"/>
      <c r="I23" s="102" t="s">
        <v>24</v>
      </c>
      <c r="J23" s="104" t="s">
        <v>95</v>
      </c>
      <c r="K23" s="31"/>
      <c r="L23" s="10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4" t="s">
        <v>38</v>
      </c>
      <c r="F24" s="31"/>
      <c r="G24" s="31"/>
      <c r="H24" s="31"/>
      <c r="I24" s="102" t="s">
        <v>27</v>
      </c>
      <c r="J24" s="104" t="s">
        <v>17</v>
      </c>
      <c r="K24" s="31"/>
      <c r="L24" s="10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2" t="s">
        <v>39</v>
      </c>
      <c r="E26" s="31"/>
      <c r="F26" s="31"/>
      <c r="G26" s="31"/>
      <c r="H26" s="31"/>
      <c r="I26" s="31"/>
      <c r="J26" s="31"/>
      <c r="K26" s="31"/>
      <c r="L26" s="10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310.5" customHeight="1">
      <c r="A27" s="106"/>
      <c r="B27" s="107"/>
      <c r="C27" s="106"/>
      <c r="D27" s="106"/>
      <c r="E27" s="344" t="s">
        <v>96</v>
      </c>
      <c r="F27" s="344"/>
      <c r="G27" s="344"/>
      <c r="H27" s="344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10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9"/>
      <c r="E29" s="109"/>
      <c r="F29" s="109"/>
      <c r="G29" s="109"/>
      <c r="H29" s="109"/>
      <c r="I29" s="109"/>
      <c r="J29" s="109"/>
      <c r="K29" s="109"/>
      <c r="L29" s="10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0" t="s">
        <v>41</v>
      </c>
      <c r="E30" s="31"/>
      <c r="F30" s="31"/>
      <c r="G30" s="31"/>
      <c r="H30" s="31"/>
      <c r="I30" s="31"/>
      <c r="J30" s="111">
        <f>ROUND(J87,2)</f>
        <v>3465848.15</v>
      </c>
      <c r="K30" s="31"/>
      <c r="L30" s="10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9"/>
      <c r="E31" s="109"/>
      <c r="F31" s="109"/>
      <c r="G31" s="109"/>
      <c r="H31" s="109"/>
      <c r="I31" s="109"/>
      <c r="J31" s="109"/>
      <c r="K31" s="109"/>
      <c r="L31" s="10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2" t="s">
        <v>43</v>
      </c>
      <c r="G32" s="31"/>
      <c r="H32" s="31"/>
      <c r="I32" s="112" t="s">
        <v>42</v>
      </c>
      <c r="J32" s="112" t="s">
        <v>44</v>
      </c>
      <c r="K32" s="31"/>
      <c r="L32" s="10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3" t="s">
        <v>45</v>
      </c>
      <c r="E33" s="102" t="s">
        <v>46</v>
      </c>
      <c r="F33" s="114">
        <f>ROUND((SUM(BE87:BE577)),2)</f>
        <v>3465848.15</v>
      </c>
      <c r="G33" s="31"/>
      <c r="H33" s="31"/>
      <c r="I33" s="115">
        <v>0.21</v>
      </c>
      <c r="J33" s="114">
        <f>ROUND(((SUM(BE87:BE577))*I33),2)</f>
        <v>727828.11</v>
      </c>
      <c r="K33" s="31"/>
      <c r="L33" s="10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2" t="s">
        <v>47</v>
      </c>
      <c r="F34" s="114">
        <f>ROUND((SUM(BF87:BF577)),2)</f>
        <v>0</v>
      </c>
      <c r="G34" s="31"/>
      <c r="H34" s="31"/>
      <c r="I34" s="115">
        <v>0.15</v>
      </c>
      <c r="J34" s="114">
        <f>ROUND(((SUM(BF87:BF577))*I34),2)</f>
        <v>0</v>
      </c>
      <c r="K34" s="31"/>
      <c r="L34" s="10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2" t="s">
        <v>48</v>
      </c>
      <c r="F35" s="114">
        <f>ROUND((SUM(BG87:BG577)),2)</f>
        <v>0</v>
      </c>
      <c r="G35" s="31"/>
      <c r="H35" s="31"/>
      <c r="I35" s="115">
        <v>0.21</v>
      </c>
      <c r="J35" s="114">
        <f>0</f>
        <v>0</v>
      </c>
      <c r="K35" s="31"/>
      <c r="L35" s="10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2" t="s">
        <v>49</v>
      </c>
      <c r="F36" s="114">
        <f>ROUND((SUM(BH87:BH577)),2)</f>
        <v>0</v>
      </c>
      <c r="G36" s="31"/>
      <c r="H36" s="31"/>
      <c r="I36" s="115">
        <v>0.15</v>
      </c>
      <c r="J36" s="114">
        <f>0</f>
        <v>0</v>
      </c>
      <c r="K36" s="31"/>
      <c r="L36" s="10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2" t="s">
        <v>50</v>
      </c>
      <c r="F37" s="114">
        <f>ROUND((SUM(BI87:BI577)),2)</f>
        <v>0</v>
      </c>
      <c r="G37" s="31"/>
      <c r="H37" s="31"/>
      <c r="I37" s="115">
        <v>0</v>
      </c>
      <c r="J37" s="114">
        <f>0</f>
        <v>0</v>
      </c>
      <c r="K37" s="31"/>
      <c r="L37" s="10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10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6"/>
      <c r="D39" s="117" t="s">
        <v>51</v>
      </c>
      <c r="E39" s="118"/>
      <c r="F39" s="118"/>
      <c r="G39" s="119" t="s">
        <v>52</v>
      </c>
      <c r="H39" s="120" t="s">
        <v>53</v>
      </c>
      <c r="I39" s="118"/>
      <c r="J39" s="121">
        <f>SUM(J30:J37)</f>
        <v>4193676.26</v>
      </c>
      <c r="K39" s="122"/>
      <c r="L39" s="10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3" t="s">
        <v>97</v>
      </c>
      <c r="D45" s="33"/>
      <c r="E45" s="33"/>
      <c r="F45" s="33"/>
      <c r="G45" s="33"/>
      <c r="H45" s="33"/>
      <c r="I45" s="33"/>
      <c r="J45" s="33"/>
      <c r="K45" s="33"/>
      <c r="L45" s="10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10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14</v>
      </c>
      <c r="D47" s="33"/>
      <c r="E47" s="33"/>
      <c r="F47" s="33"/>
      <c r="G47" s="33"/>
      <c r="H47" s="33"/>
      <c r="I47" s="33"/>
      <c r="J47" s="33"/>
      <c r="K47" s="33"/>
      <c r="L47" s="10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45" t="str">
        <f>E7</f>
        <v>Rekonstrukce vodovodu a kanalizace ulice Jiráskova-I.etapa</v>
      </c>
      <c r="F48" s="346"/>
      <c r="G48" s="346"/>
      <c r="H48" s="346"/>
      <c r="I48" s="33"/>
      <c r="J48" s="33"/>
      <c r="K48" s="33"/>
      <c r="L48" s="10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93</v>
      </c>
      <c r="D49" s="33"/>
      <c r="E49" s="33"/>
      <c r="F49" s="33"/>
      <c r="G49" s="33"/>
      <c r="H49" s="33"/>
      <c r="I49" s="33"/>
      <c r="J49" s="33"/>
      <c r="K49" s="33"/>
      <c r="L49" s="10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319" t="str">
        <f>E9</f>
        <v>SO 02 - Kanalizace</v>
      </c>
      <c r="F50" s="347"/>
      <c r="G50" s="347"/>
      <c r="H50" s="347"/>
      <c r="I50" s="33"/>
      <c r="J50" s="33"/>
      <c r="K50" s="33"/>
      <c r="L50" s="10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0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3"/>
      <c r="E52" s="33"/>
      <c r="F52" s="26" t="str">
        <f>F12</f>
        <v>Benešov</v>
      </c>
      <c r="G52" s="33"/>
      <c r="H52" s="33"/>
      <c r="I52" s="28" t="s">
        <v>21</v>
      </c>
      <c r="J52" s="56" t="str">
        <f>IF(J12="","",J12)</f>
        <v>2. 7. 2021</v>
      </c>
      <c r="K52" s="33"/>
      <c r="L52" s="10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10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8" t="s">
        <v>23</v>
      </c>
      <c r="D54" s="33"/>
      <c r="E54" s="33"/>
      <c r="F54" s="26" t="str">
        <f>E15</f>
        <v>Město Benešov</v>
      </c>
      <c r="G54" s="33"/>
      <c r="H54" s="33"/>
      <c r="I54" s="28" t="s">
        <v>33</v>
      </c>
      <c r="J54" s="29" t="str">
        <f>E21</f>
        <v>P.R.I. s.r.o.</v>
      </c>
      <c r="K54" s="33"/>
      <c r="L54" s="10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25.7" customHeight="1">
      <c r="A55" s="31"/>
      <c r="B55" s="32"/>
      <c r="C55" s="28" t="s">
        <v>29</v>
      </c>
      <c r="D55" s="33"/>
      <c r="E55" s="33"/>
      <c r="F55" s="26" t="str">
        <f>IF(E18="","",E18)</f>
        <v>Vodohospodářská společnost Benešov s.r.o.</v>
      </c>
      <c r="G55" s="33"/>
      <c r="H55" s="33"/>
      <c r="I55" s="28" t="s">
        <v>37</v>
      </c>
      <c r="J55" s="29" t="str">
        <f>E24</f>
        <v>Ing. Pavel Kuželka, Lenka Mastíková</v>
      </c>
      <c r="K55" s="33"/>
      <c r="L55" s="10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10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7" t="s">
        <v>98</v>
      </c>
      <c r="D57" s="128"/>
      <c r="E57" s="128"/>
      <c r="F57" s="128"/>
      <c r="G57" s="128"/>
      <c r="H57" s="128"/>
      <c r="I57" s="128"/>
      <c r="J57" s="129" t="s">
        <v>99</v>
      </c>
      <c r="K57" s="128"/>
      <c r="L57" s="10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10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0" t="s">
        <v>73</v>
      </c>
      <c r="D59" s="33"/>
      <c r="E59" s="33"/>
      <c r="F59" s="33"/>
      <c r="G59" s="33"/>
      <c r="H59" s="33"/>
      <c r="I59" s="33"/>
      <c r="J59" s="74">
        <f>J87</f>
        <v>3465848.149999999</v>
      </c>
      <c r="K59" s="33"/>
      <c r="L59" s="10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7" t="s">
        <v>100</v>
      </c>
    </row>
    <row r="60" spans="2:12" s="9" customFormat="1" ht="24.95" customHeight="1">
      <c r="B60" s="131"/>
      <c r="C60" s="132"/>
      <c r="D60" s="133" t="s">
        <v>101</v>
      </c>
      <c r="E60" s="134"/>
      <c r="F60" s="134"/>
      <c r="G60" s="134"/>
      <c r="H60" s="134"/>
      <c r="I60" s="134"/>
      <c r="J60" s="135">
        <f>J88</f>
        <v>3465848.149999999</v>
      </c>
      <c r="K60" s="132"/>
      <c r="L60" s="136"/>
    </row>
    <row r="61" spans="2:12" s="10" customFormat="1" ht="19.9" customHeight="1">
      <c r="B61" s="137"/>
      <c r="C61" s="138"/>
      <c r="D61" s="139" t="s">
        <v>102</v>
      </c>
      <c r="E61" s="140"/>
      <c r="F61" s="140"/>
      <c r="G61" s="140"/>
      <c r="H61" s="140"/>
      <c r="I61" s="140"/>
      <c r="J61" s="141">
        <f>J89</f>
        <v>1716565.4299999997</v>
      </c>
      <c r="K61" s="138"/>
      <c r="L61" s="142"/>
    </row>
    <row r="62" spans="2:12" s="10" customFormat="1" ht="19.9" customHeight="1">
      <c r="B62" s="137"/>
      <c r="C62" s="138"/>
      <c r="D62" s="139" t="s">
        <v>710</v>
      </c>
      <c r="E62" s="140"/>
      <c r="F62" s="140"/>
      <c r="G62" s="140"/>
      <c r="H62" s="140"/>
      <c r="I62" s="140"/>
      <c r="J62" s="141">
        <f>J257</f>
        <v>21856.48</v>
      </c>
      <c r="K62" s="138"/>
      <c r="L62" s="142"/>
    </row>
    <row r="63" spans="2:12" s="10" customFormat="1" ht="19.9" customHeight="1">
      <c r="B63" s="137"/>
      <c r="C63" s="138"/>
      <c r="D63" s="139" t="s">
        <v>103</v>
      </c>
      <c r="E63" s="140"/>
      <c r="F63" s="140"/>
      <c r="G63" s="140"/>
      <c r="H63" s="140"/>
      <c r="I63" s="140"/>
      <c r="J63" s="141">
        <f>J266</f>
        <v>110011.04000000001</v>
      </c>
      <c r="K63" s="138"/>
      <c r="L63" s="142"/>
    </row>
    <row r="64" spans="2:12" s="10" customFormat="1" ht="19.9" customHeight="1">
      <c r="B64" s="137"/>
      <c r="C64" s="138"/>
      <c r="D64" s="139" t="s">
        <v>104</v>
      </c>
      <c r="E64" s="140"/>
      <c r="F64" s="140"/>
      <c r="G64" s="140"/>
      <c r="H64" s="140"/>
      <c r="I64" s="140"/>
      <c r="J64" s="141">
        <f>J285</f>
        <v>1403142.5499999993</v>
      </c>
      <c r="K64" s="138"/>
      <c r="L64" s="142"/>
    </row>
    <row r="65" spans="2:12" s="10" customFormat="1" ht="19.9" customHeight="1">
      <c r="B65" s="137"/>
      <c r="C65" s="138"/>
      <c r="D65" s="139" t="s">
        <v>711</v>
      </c>
      <c r="E65" s="140"/>
      <c r="F65" s="140"/>
      <c r="G65" s="140"/>
      <c r="H65" s="140"/>
      <c r="I65" s="140"/>
      <c r="J65" s="141">
        <f>J495</f>
        <v>33354.399999999994</v>
      </c>
      <c r="K65" s="138"/>
      <c r="L65" s="142"/>
    </row>
    <row r="66" spans="2:12" s="10" customFormat="1" ht="19.9" customHeight="1">
      <c r="B66" s="137"/>
      <c r="C66" s="138"/>
      <c r="D66" s="139" t="s">
        <v>105</v>
      </c>
      <c r="E66" s="140"/>
      <c r="F66" s="140"/>
      <c r="G66" s="140"/>
      <c r="H66" s="140"/>
      <c r="I66" s="140"/>
      <c r="J66" s="141">
        <f>J525</f>
        <v>108917.55</v>
      </c>
      <c r="K66" s="138"/>
      <c r="L66" s="142"/>
    </row>
    <row r="67" spans="2:12" s="10" customFormat="1" ht="19.9" customHeight="1">
      <c r="B67" s="137"/>
      <c r="C67" s="138"/>
      <c r="D67" s="139" t="s">
        <v>106</v>
      </c>
      <c r="E67" s="140"/>
      <c r="F67" s="140"/>
      <c r="G67" s="140"/>
      <c r="H67" s="140"/>
      <c r="I67" s="140"/>
      <c r="J67" s="141">
        <f>J561</f>
        <v>72000.7</v>
      </c>
      <c r="K67" s="138"/>
      <c r="L67" s="142"/>
    </row>
    <row r="68" spans="1:31" s="2" customFormat="1" ht="21.75" customHeight="1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103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6.95" customHeight="1">
      <c r="A69" s="31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10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3" spans="1:31" s="2" customFormat="1" ht="6.95" customHeight="1">
      <c r="A73" s="31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10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24.95" customHeight="1">
      <c r="A74" s="31"/>
      <c r="B74" s="32"/>
      <c r="C74" s="23" t="s">
        <v>107</v>
      </c>
      <c r="D74" s="33"/>
      <c r="E74" s="33"/>
      <c r="F74" s="33"/>
      <c r="G74" s="33"/>
      <c r="H74" s="33"/>
      <c r="I74" s="33"/>
      <c r="J74" s="33"/>
      <c r="K74" s="33"/>
      <c r="L74" s="10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10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2" customHeight="1">
      <c r="A76" s="31"/>
      <c r="B76" s="32"/>
      <c r="C76" s="28" t="s">
        <v>14</v>
      </c>
      <c r="D76" s="33"/>
      <c r="E76" s="33"/>
      <c r="F76" s="33"/>
      <c r="G76" s="33"/>
      <c r="H76" s="33"/>
      <c r="I76" s="33"/>
      <c r="J76" s="33"/>
      <c r="K76" s="33"/>
      <c r="L76" s="10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6.5" customHeight="1">
      <c r="A77" s="31"/>
      <c r="B77" s="32"/>
      <c r="C77" s="33"/>
      <c r="D77" s="33"/>
      <c r="E77" s="345" t="str">
        <f>E7</f>
        <v>Rekonstrukce vodovodu a kanalizace ulice Jiráskova-I.etapa</v>
      </c>
      <c r="F77" s="346"/>
      <c r="G77" s="346"/>
      <c r="H77" s="346"/>
      <c r="I77" s="33"/>
      <c r="J77" s="33"/>
      <c r="K77" s="33"/>
      <c r="L77" s="10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2" customHeight="1">
      <c r="A78" s="31"/>
      <c r="B78" s="32"/>
      <c r="C78" s="28" t="s">
        <v>93</v>
      </c>
      <c r="D78" s="33"/>
      <c r="E78" s="33"/>
      <c r="F78" s="33"/>
      <c r="G78" s="33"/>
      <c r="H78" s="33"/>
      <c r="I78" s="33"/>
      <c r="J78" s="33"/>
      <c r="K78" s="33"/>
      <c r="L78" s="10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6.5" customHeight="1">
      <c r="A79" s="31"/>
      <c r="B79" s="32"/>
      <c r="C79" s="33"/>
      <c r="D79" s="33"/>
      <c r="E79" s="319" t="str">
        <f>E9</f>
        <v>SO 02 - Kanalizace</v>
      </c>
      <c r="F79" s="347"/>
      <c r="G79" s="347"/>
      <c r="H79" s="347"/>
      <c r="I79" s="33"/>
      <c r="J79" s="33"/>
      <c r="K79" s="33"/>
      <c r="L79" s="103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6.95" customHeight="1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103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2" customHeight="1">
      <c r="A81" s="31"/>
      <c r="B81" s="32"/>
      <c r="C81" s="28" t="s">
        <v>19</v>
      </c>
      <c r="D81" s="33"/>
      <c r="E81" s="33"/>
      <c r="F81" s="26" t="str">
        <f>F12</f>
        <v>Benešov</v>
      </c>
      <c r="G81" s="33"/>
      <c r="H81" s="33"/>
      <c r="I81" s="28" t="s">
        <v>21</v>
      </c>
      <c r="J81" s="56" t="str">
        <f>IF(J12="","",J12)</f>
        <v>2. 7. 2021</v>
      </c>
      <c r="K81" s="33"/>
      <c r="L81" s="103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103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5.2" customHeight="1">
      <c r="A83" s="31"/>
      <c r="B83" s="32"/>
      <c r="C83" s="28" t="s">
        <v>23</v>
      </c>
      <c r="D83" s="33"/>
      <c r="E83" s="33"/>
      <c r="F83" s="26" t="str">
        <f>E15</f>
        <v>Město Benešov</v>
      </c>
      <c r="G83" s="33"/>
      <c r="H83" s="33"/>
      <c r="I83" s="28" t="s">
        <v>33</v>
      </c>
      <c r="J83" s="29" t="str">
        <f>E21</f>
        <v>P.R.I. s.r.o.</v>
      </c>
      <c r="K83" s="33"/>
      <c r="L83" s="103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5.7" customHeight="1">
      <c r="A84" s="31"/>
      <c r="B84" s="32"/>
      <c r="C84" s="28" t="s">
        <v>29</v>
      </c>
      <c r="D84" s="33"/>
      <c r="E84" s="33"/>
      <c r="F84" s="26" t="str">
        <f>IF(E18="","",E18)</f>
        <v>Vodohospodářská společnost Benešov s.r.o.</v>
      </c>
      <c r="G84" s="33"/>
      <c r="H84" s="33"/>
      <c r="I84" s="28" t="s">
        <v>37</v>
      </c>
      <c r="J84" s="29" t="str">
        <f>E24</f>
        <v>Ing. Pavel Kuželka, Lenka Mastíková</v>
      </c>
      <c r="K84" s="33"/>
      <c r="L84" s="103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0.35" customHeight="1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103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1" customFormat="1" ht="29.25" customHeight="1">
      <c r="A86" s="143"/>
      <c r="B86" s="144"/>
      <c r="C86" s="145" t="s">
        <v>108</v>
      </c>
      <c r="D86" s="146" t="s">
        <v>60</v>
      </c>
      <c r="E86" s="146" t="s">
        <v>56</v>
      </c>
      <c r="F86" s="146" t="s">
        <v>57</v>
      </c>
      <c r="G86" s="146" t="s">
        <v>109</v>
      </c>
      <c r="H86" s="146" t="s">
        <v>110</v>
      </c>
      <c r="I86" s="146" t="s">
        <v>111</v>
      </c>
      <c r="J86" s="147" t="s">
        <v>99</v>
      </c>
      <c r="K86" s="148" t="s">
        <v>112</v>
      </c>
      <c r="L86" s="149"/>
      <c r="M86" s="65" t="s">
        <v>17</v>
      </c>
      <c r="N86" s="66" t="s">
        <v>45</v>
      </c>
      <c r="O86" s="66" t="s">
        <v>113</v>
      </c>
      <c r="P86" s="66" t="s">
        <v>114</v>
      </c>
      <c r="Q86" s="66" t="s">
        <v>115</v>
      </c>
      <c r="R86" s="66" t="s">
        <v>116</v>
      </c>
      <c r="S86" s="66" t="s">
        <v>117</v>
      </c>
      <c r="T86" s="67" t="s">
        <v>118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9" customHeight="1">
      <c r="A87" s="31"/>
      <c r="B87" s="32"/>
      <c r="C87" s="72" t="s">
        <v>119</v>
      </c>
      <c r="D87" s="33"/>
      <c r="E87" s="33"/>
      <c r="F87" s="33"/>
      <c r="G87" s="33"/>
      <c r="H87" s="33"/>
      <c r="I87" s="33"/>
      <c r="J87" s="150">
        <f>BK87</f>
        <v>3465848.149999999</v>
      </c>
      <c r="K87" s="33"/>
      <c r="L87" s="36"/>
      <c r="M87" s="68"/>
      <c r="N87" s="151"/>
      <c r="O87" s="69"/>
      <c r="P87" s="152">
        <f>P88</f>
        <v>4817.842819</v>
      </c>
      <c r="Q87" s="69"/>
      <c r="R87" s="152">
        <f>R88</f>
        <v>311.52770735999997</v>
      </c>
      <c r="S87" s="69"/>
      <c r="T87" s="153">
        <f>T88</f>
        <v>513.053502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7" t="s">
        <v>74</v>
      </c>
      <c r="AU87" s="17" t="s">
        <v>100</v>
      </c>
      <c r="BK87" s="154">
        <f>BK88</f>
        <v>3465848.149999999</v>
      </c>
    </row>
    <row r="88" spans="2:63" s="12" customFormat="1" ht="25.9" customHeight="1">
      <c r="B88" s="155"/>
      <c r="C88" s="156"/>
      <c r="D88" s="157" t="s">
        <v>74</v>
      </c>
      <c r="E88" s="158" t="s">
        <v>120</v>
      </c>
      <c r="F88" s="158" t="s">
        <v>121</v>
      </c>
      <c r="G88" s="156"/>
      <c r="H88" s="156"/>
      <c r="I88" s="156"/>
      <c r="J88" s="159">
        <f>BK88</f>
        <v>3465848.149999999</v>
      </c>
      <c r="K88" s="156"/>
      <c r="L88" s="160"/>
      <c r="M88" s="161"/>
      <c r="N88" s="162"/>
      <c r="O88" s="162"/>
      <c r="P88" s="163">
        <f>P89+P257+P266+P285+P495+P525+P561</f>
        <v>4817.842819</v>
      </c>
      <c r="Q88" s="162"/>
      <c r="R88" s="163">
        <f>R89+R257+R266+R285+R495+R525+R561</f>
        <v>311.52770735999997</v>
      </c>
      <c r="S88" s="162"/>
      <c r="T88" s="164">
        <f>T89+T257+T266+T285+T495+T525+T561</f>
        <v>513.053502</v>
      </c>
      <c r="AR88" s="165" t="s">
        <v>83</v>
      </c>
      <c r="AT88" s="166" t="s">
        <v>74</v>
      </c>
      <c r="AU88" s="166" t="s">
        <v>75</v>
      </c>
      <c r="AY88" s="165" t="s">
        <v>122</v>
      </c>
      <c r="BK88" s="167">
        <f>BK89+BK257+BK266+BK285+BK495+BK525+BK561</f>
        <v>3465848.149999999</v>
      </c>
    </row>
    <row r="89" spans="2:63" s="12" customFormat="1" ht="22.9" customHeight="1">
      <c r="B89" s="155"/>
      <c r="C89" s="156"/>
      <c r="D89" s="157" t="s">
        <v>74</v>
      </c>
      <c r="E89" s="168" t="s">
        <v>83</v>
      </c>
      <c r="F89" s="168" t="s">
        <v>123</v>
      </c>
      <c r="G89" s="156"/>
      <c r="H89" s="156"/>
      <c r="I89" s="156"/>
      <c r="J89" s="169">
        <f>BK89</f>
        <v>1716565.4299999997</v>
      </c>
      <c r="K89" s="156"/>
      <c r="L89" s="160"/>
      <c r="M89" s="161"/>
      <c r="N89" s="162"/>
      <c r="O89" s="162"/>
      <c r="P89" s="163">
        <f>SUM(P90:P256)</f>
        <v>4085.0371069999997</v>
      </c>
      <c r="Q89" s="162"/>
      <c r="R89" s="163">
        <f>SUM(R90:R256)</f>
        <v>5.23440196</v>
      </c>
      <c r="S89" s="162"/>
      <c r="T89" s="164">
        <f>SUM(T90:T256)</f>
        <v>413.67225199999996</v>
      </c>
      <c r="AR89" s="165" t="s">
        <v>83</v>
      </c>
      <c r="AT89" s="166" t="s">
        <v>74</v>
      </c>
      <c r="AU89" s="166" t="s">
        <v>83</v>
      </c>
      <c r="AY89" s="165" t="s">
        <v>122</v>
      </c>
      <c r="BK89" s="167">
        <f>SUM(BK90:BK256)</f>
        <v>1716565.4299999997</v>
      </c>
    </row>
    <row r="90" spans="1:65" s="2" customFormat="1" ht="24.2" customHeight="1">
      <c r="A90" s="31"/>
      <c r="B90" s="32"/>
      <c r="C90" s="170" t="s">
        <v>83</v>
      </c>
      <c r="D90" s="170" t="s">
        <v>124</v>
      </c>
      <c r="E90" s="171" t="s">
        <v>712</v>
      </c>
      <c r="F90" s="172" t="s">
        <v>713</v>
      </c>
      <c r="G90" s="173" t="s">
        <v>714</v>
      </c>
      <c r="H90" s="174">
        <v>120</v>
      </c>
      <c r="I90" s="175">
        <v>72.9</v>
      </c>
      <c r="J90" s="175">
        <f>ROUND(I90*H90,2)</f>
        <v>8748</v>
      </c>
      <c r="K90" s="176"/>
      <c r="L90" s="36"/>
      <c r="M90" s="177" t="s">
        <v>17</v>
      </c>
      <c r="N90" s="178" t="s">
        <v>46</v>
      </c>
      <c r="O90" s="179">
        <v>0.184</v>
      </c>
      <c r="P90" s="179">
        <f>O90*H90</f>
        <v>22.08</v>
      </c>
      <c r="Q90" s="179">
        <v>3E-05</v>
      </c>
      <c r="R90" s="179">
        <f>Q90*H90</f>
        <v>0.0036</v>
      </c>
      <c r="S90" s="179">
        <v>0</v>
      </c>
      <c r="T90" s="180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81" t="s">
        <v>128</v>
      </c>
      <c r="AT90" s="181" t="s">
        <v>124</v>
      </c>
      <c r="AU90" s="181" t="s">
        <v>85</v>
      </c>
      <c r="AY90" s="17" t="s">
        <v>122</v>
      </c>
      <c r="BE90" s="182">
        <f>IF(N90="základní",J90,0)</f>
        <v>8748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7" t="s">
        <v>83</v>
      </c>
      <c r="BK90" s="182">
        <f>ROUND(I90*H90,2)</f>
        <v>8748</v>
      </c>
      <c r="BL90" s="17" t="s">
        <v>128</v>
      </c>
      <c r="BM90" s="181" t="s">
        <v>715</v>
      </c>
    </row>
    <row r="91" spans="1:47" s="2" customFormat="1" ht="19.5">
      <c r="A91" s="31"/>
      <c r="B91" s="32"/>
      <c r="C91" s="33"/>
      <c r="D91" s="183" t="s">
        <v>130</v>
      </c>
      <c r="E91" s="33"/>
      <c r="F91" s="184" t="s">
        <v>716</v>
      </c>
      <c r="G91" s="33"/>
      <c r="H91" s="33"/>
      <c r="I91" s="33"/>
      <c r="J91" s="33"/>
      <c r="K91" s="33"/>
      <c r="L91" s="36"/>
      <c r="M91" s="185"/>
      <c r="N91" s="186"/>
      <c r="O91" s="61"/>
      <c r="P91" s="61"/>
      <c r="Q91" s="61"/>
      <c r="R91" s="61"/>
      <c r="S91" s="61"/>
      <c r="T91" s="62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7" t="s">
        <v>130</v>
      </c>
      <c r="AU91" s="17" t="s">
        <v>85</v>
      </c>
    </row>
    <row r="92" spans="2:51" s="13" customFormat="1" ht="11.25">
      <c r="B92" s="187"/>
      <c r="C92" s="188"/>
      <c r="D92" s="183" t="s">
        <v>132</v>
      </c>
      <c r="E92" s="189" t="s">
        <v>17</v>
      </c>
      <c r="F92" s="190" t="s">
        <v>717</v>
      </c>
      <c r="G92" s="188"/>
      <c r="H92" s="191">
        <v>120</v>
      </c>
      <c r="I92" s="188"/>
      <c r="J92" s="188"/>
      <c r="K92" s="188"/>
      <c r="L92" s="192"/>
      <c r="M92" s="193"/>
      <c r="N92" s="194"/>
      <c r="O92" s="194"/>
      <c r="P92" s="194"/>
      <c r="Q92" s="194"/>
      <c r="R92" s="194"/>
      <c r="S92" s="194"/>
      <c r="T92" s="195"/>
      <c r="AT92" s="196" t="s">
        <v>132</v>
      </c>
      <c r="AU92" s="196" t="s">
        <v>85</v>
      </c>
      <c r="AV92" s="13" t="s">
        <v>85</v>
      </c>
      <c r="AW92" s="13" t="s">
        <v>36</v>
      </c>
      <c r="AX92" s="13" t="s">
        <v>75</v>
      </c>
      <c r="AY92" s="196" t="s">
        <v>122</v>
      </c>
    </row>
    <row r="93" spans="2:51" s="14" customFormat="1" ht="11.25">
      <c r="B93" s="197"/>
      <c r="C93" s="198"/>
      <c r="D93" s="183" t="s">
        <v>132</v>
      </c>
      <c r="E93" s="199" t="s">
        <v>17</v>
      </c>
      <c r="F93" s="200" t="s">
        <v>134</v>
      </c>
      <c r="G93" s="198"/>
      <c r="H93" s="201">
        <v>120</v>
      </c>
      <c r="I93" s="198"/>
      <c r="J93" s="198"/>
      <c r="K93" s="198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132</v>
      </c>
      <c r="AU93" s="206" t="s">
        <v>85</v>
      </c>
      <c r="AV93" s="14" t="s">
        <v>128</v>
      </c>
      <c r="AW93" s="14" t="s">
        <v>4</v>
      </c>
      <c r="AX93" s="14" t="s">
        <v>83</v>
      </c>
      <c r="AY93" s="206" t="s">
        <v>122</v>
      </c>
    </row>
    <row r="94" spans="1:65" s="2" customFormat="1" ht="24.2" customHeight="1">
      <c r="A94" s="31"/>
      <c r="B94" s="32"/>
      <c r="C94" s="170" t="s">
        <v>85</v>
      </c>
      <c r="D94" s="170" t="s">
        <v>124</v>
      </c>
      <c r="E94" s="171" t="s">
        <v>125</v>
      </c>
      <c r="F94" s="172" t="s">
        <v>126</v>
      </c>
      <c r="G94" s="173" t="s">
        <v>127</v>
      </c>
      <c r="H94" s="174">
        <v>85.404</v>
      </c>
      <c r="I94" s="175">
        <v>72.5</v>
      </c>
      <c r="J94" s="175">
        <f>ROUND(I94*H94,2)</f>
        <v>6191.79</v>
      </c>
      <c r="K94" s="176"/>
      <c r="L94" s="36"/>
      <c r="M94" s="177" t="s">
        <v>17</v>
      </c>
      <c r="N94" s="178" t="s">
        <v>46</v>
      </c>
      <c r="O94" s="179">
        <v>0.247</v>
      </c>
      <c r="P94" s="179">
        <f>O94*H94</f>
        <v>21.094787999999998</v>
      </c>
      <c r="Q94" s="179">
        <v>0</v>
      </c>
      <c r="R94" s="179">
        <f>Q94*H94</f>
        <v>0</v>
      </c>
      <c r="S94" s="179">
        <v>0.32</v>
      </c>
      <c r="T94" s="180">
        <f>S94*H94</f>
        <v>27.32928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81" t="s">
        <v>128</v>
      </c>
      <c r="AT94" s="181" t="s">
        <v>124</v>
      </c>
      <c r="AU94" s="181" t="s">
        <v>85</v>
      </c>
      <c r="AY94" s="17" t="s">
        <v>122</v>
      </c>
      <c r="BE94" s="182">
        <f>IF(N94="základní",J94,0)</f>
        <v>6191.79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7" t="s">
        <v>83</v>
      </c>
      <c r="BK94" s="182">
        <f>ROUND(I94*H94,2)</f>
        <v>6191.79</v>
      </c>
      <c r="BL94" s="17" t="s">
        <v>128</v>
      </c>
      <c r="BM94" s="181" t="s">
        <v>718</v>
      </c>
    </row>
    <row r="95" spans="1:47" s="2" customFormat="1" ht="39">
      <c r="A95" s="31"/>
      <c r="B95" s="32"/>
      <c r="C95" s="33"/>
      <c r="D95" s="183" t="s">
        <v>130</v>
      </c>
      <c r="E95" s="33"/>
      <c r="F95" s="184" t="s">
        <v>131</v>
      </c>
      <c r="G95" s="33"/>
      <c r="H95" s="33"/>
      <c r="I95" s="33"/>
      <c r="J95" s="33"/>
      <c r="K95" s="33"/>
      <c r="L95" s="36"/>
      <c r="M95" s="185"/>
      <c r="N95" s="186"/>
      <c r="O95" s="61"/>
      <c r="P95" s="61"/>
      <c r="Q95" s="61"/>
      <c r="R95" s="61"/>
      <c r="S95" s="61"/>
      <c r="T95" s="6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7" t="s">
        <v>130</v>
      </c>
      <c r="AU95" s="17" t="s">
        <v>85</v>
      </c>
    </row>
    <row r="96" spans="2:51" s="13" customFormat="1" ht="22.5">
      <c r="B96" s="187"/>
      <c r="C96" s="188"/>
      <c r="D96" s="183" t="s">
        <v>132</v>
      </c>
      <c r="E96" s="189" t="s">
        <v>17</v>
      </c>
      <c r="F96" s="190" t="s">
        <v>719</v>
      </c>
      <c r="G96" s="188"/>
      <c r="H96" s="191">
        <v>39.303</v>
      </c>
      <c r="I96" s="188"/>
      <c r="J96" s="188"/>
      <c r="K96" s="188"/>
      <c r="L96" s="192"/>
      <c r="M96" s="193"/>
      <c r="N96" s="194"/>
      <c r="O96" s="194"/>
      <c r="P96" s="194"/>
      <c r="Q96" s="194"/>
      <c r="R96" s="194"/>
      <c r="S96" s="194"/>
      <c r="T96" s="195"/>
      <c r="AT96" s="196" t="s">
        <v>132</v>
      </c>
      <c r="AU96" s="196" t="s">
        <v>85</v>
      </c>
      <c r="AV96" s="13" t="s">
        <v>85</v>
      </c>
      <c r="AW96" s="13" t="s">
        <v>36</v>
      </c>
      <c r="AX96" s="13" t="s">
        <v>75</v>
      </c>
      <c r="AY96" s="196" t="s">
        <v>122</v>
      </c>
    </row>
    <row r="97" spans="2:51" s="13" customFormat="1" ht="22.5">
      <c r="B97" s="187"/>
      <c r="C97" s="188"/>
      <c r="D97" s="183" t="s">
        <v>132</v>
      </c>
      <c r="E97" s="189" t="s">
        <v>17</v>
      </c>
      <c r="F97" s="190" t="s">
        <v>720</v>
      </c>
      <c r="G97" s="188"/>
      <c r="H97" s="191">
        <v>46.101</v>
      </c>
      <c r="I97" s="188"/>
      <c r="J97" s="188"/>
      <c r="K97" s="188"/>
      <c r="L97" s="192"/>
      <c r="M97" s="193"/>
      <c r="N97" s="194"/>
      <c r="O97" s="194"/>
      <c r="P97" s="194"/>
      <c r="Q97" s="194"/>
      <c r="R97" s="194"/>
      <c r="S97" s="194"/>
      <c r="T97" s="195"/>
      <c r="AT97" s="196" t="s">
        <v>132</v>
      </c>
      <c r="AU97" s="196" t="s">
        <v>85</v>
      </c>
      <c r="AV97" s="13" t="s">
        <v>85</v>
      </c>
      <c r="AW97" s="13" t="s">
        <v>36</v>
      </c>
      <c r="AX97" s="13" t="s">
        <v>75</v>
      </c>
      <c r="AY97" s="196" t="s">
        <v>122</v>
      </c>
    </row>
    <row r="98" spans="2:51" s="14" customFormat="1" ht="11.25">
      <c r="B98" s="197"/>
      <c r="C98" s="198"/>
      <c r="D98" s="183" t="s">
        <v>132</v>
      </c>
      <c r="E98" s="199" t="s">
        <v>17</v>
      </c>
      <c r="F98" s="200" t="s">
        <v>134</v>
      </c>
      <c r="G98" s="198"/>
      <c r="H98" s="201">
        <v>85.404</v>
      </c>
      <c r="I98" s="198"/>
      <c r="J98" s="198"/>
      <c r="K98" s="198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132</v>
      </c>
      <c r="AU98" s="206" t="s">
        <v>85</v>
      </c>
      <c r="AV98" s="14" t="s">
        <v>128</v>
      </c>
      <c r="AW98" s="14" t="s">
        <v>4</v>
      </c>
      <c r="AX98" s="14" t="s">
        <v>83</v>
      </c>
      <c r="AY98" s="206" t="s">
        <v>122</v>
      </c>
    </row>
    <row r="99" spans="1:65" s="2" customFormat="1" ht="24.2" customHeight="1">
      <c r="A99" s="31"/>
      <c r="B99" s="32"/>
      <c r="C99" s="170" t="s">
        <v>139</v>
      </c>
      <c r="D99" s="170" t="s">
        <v>124</v>
      </c>
      <c r="E99" s="171" t="s">
        <v>135</v>
      </c>
      <c r="F99" s="172" t="s">
        <v>136</v>
      </c>
      <c r="G99" s="173" t="s">
        <v>127</v>
      </c>
      <c r="H99" s="174">
        <v>85.404</v>
      </c>
      <c r="I99" s="175">
        <v>60.6</v>
      </c>
      <c r="J99" s="175">
        <f>ROUND(I99*H99,2)</f>
        <v>5175.48</v>
      </c>
      <c r="K99" s="176"/>
      <c r="L99" s="36"/>
      <c r="M99" s="177" t="s">
        <v>17</v>
      </c>
      <c r="N99" s="178" t="s">
        <v>46</v>
      </c>
      <c r="O99" s="179">
        <v>0.116</v>
      </c>
      <c r="P99" s="179">
        <f>O99*H99</f>
        <v>9.906864</v>
      </c>
      <c r="Q99" s="179">
        <v>0</v>
      </c>
      <c r="R99" s="179">
        <f>Q99*H99</f>
        <v>0</v>
      </c>
      <c r="S99" s="179">
        <v>0.29</v>
      </c>
      <c r="T99" s="180">
        <f>S99*H99</f>
        <v>24.767159999999997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R99" s="181" t="s">
        <v>128</v>
      </c>
      <c r="AT99" s="181" t="s">
        <v>124</v>
      </c>
      <c r="AU99" s="181" t="s">
        <v>85</v>
      </c>
      <c r="AY99" s="17" t="s">
        <v>122</v>
      </c>
      <c r="BE99" s="182">
        <f>IF(N99="základní",J99,0)</f>
        <v>5175.48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7" t="s">
        <v>83</v>
      </c>
      <c r="BK99" s="182">
        <f>ROUND(I99*H99,2)</f>
        <v>5175.48</v>
      </c>
      <c r="BL99" s="17" t="s">
        <v>128</v>
      </c>
      <c r="BM99" s="181" t="s">
        <v>721</v>
      </c>
    </row>
    <row r="100" spans="1:47" s="2" customFormat="1" ht="39">
      <c r="A100" s="31"/>
      <c r="B100" s="32"/>
      <c r="C100" s="33"/>
      <c r="D100" s="183" t="s">
        <v>130</v>
      </c>
      <c r="E100" s="33"/>
      <c r="F100" s="184" t="s">
        <v>138</v>
      </c>
      <c r="G100" s="33"/>
      <c r="H100" s="33"/>
      <c r="I100" s="33"/>
      <c r="J100" s="33"/>
      <c r="K100" s="33"/>
      <c r="L100" s="36"/>
      <c r="M100" s="185"/>
      <c r="N100" s="186"/>
      <c r="O100" s="61"/>
      <c r="P100" s="61"/>
      <c r="Q100" s="61"/>
      <c r="R100" s="61"/>
      <c r="S100" s="61"/>
      <c r="T100" s="62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T100" s="17" t="s">
        <v>130</v>
      </c>
      <c r="AU100" s="17" t="s">
        <v>85</v>
      </c>
    </row>
    <row r="101" spans="1:65" s="2" customFormat="1" ht="24.2" customHeight="1">
      <c r="A101" s="31"/>
      <c r="B101" s="32"/>
      <c r="C101" s="170" t="s">
        <v>128</v>
      </c>
      <c r="D101" s="170" t="s">
        <v>124</v>
      </c>
      <c r="E101" s="171" t="s">
        <v>140</v>
      </c>
      <c r="F101" s="172" t="s">
        <v>141</v>
      </c>
      <c r="G101" s="173" t="s">
        <v>127</v>
      </c>
      <c r="H101" s="174">
        <v>85.404</v>
      </c>
      <c r="I101" s="175">
        <v>43.8</v>
      </c>
      <c r="J101" s="175">
        <f>ROUND(I101*H101,2)</f>
        <v>3740.7</v>
      </c>
      <c r="K101" s="176"/>
      <c r="L101" s="36"/>
      <c r="M101" s="177" t="s">
        <v>17</v>
      </c>
      <c r="N101" s="178" t="s">
        <v>46</v>
      </c>
      <c r="O101" s="179">
        <v>0.149</v>
      </c>
      <c r="P101" s="179">
        <f>O101*H101</f>
        <v>12.725195999999999</v>
      </c>
      <c r="Q101" s="179">
        <v>0</v>
      </c>
      <c r="R101" s="179">
        <f>Q101*H101</f>
        <v>0</v>
      </c>
      <c r="S101" s="179">
        <v>0</v>
      </c>
      <c r="T101" s="180">
        <f>S101*H101</f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81" t="s">
        <v>128</v>
      </c>
      <c r="AT101" s="181" t="s">
        <v>124</v>
      </c>
      <c r="AU101" s="181" t="s">
        <v>85</v>
      </c>
      <c r="AY101" s="17" t="s">
        <v>122</v>
      </c>
      <c r="BE101" s="182">
        <f>IF(N101="základní",J101,0)</f>
        <v>3740.7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7" t="s">
        <v>83</v>
      </c>
      <c r="BK101" s="182">
        <f>ROUND(I101*H101,2)</f>
        <v>3740.7</v>
      </c>
      <c r="BL101" s="17" t="s">
        <v>128</v>
      </c>
      <c r="BM101" s="181" t="s">
        <v>722</v>
      </c>
    </row>
    <row r="102" spans="1:47" s="2" customFormat="1" ht="39">
      <c r="A102" s="31"/>
      <c r="B102" s="32"/>
      <c r="C102" s="33"/>
      <c r="D102" s="183" t="s">
        <v>130</v>
      </c>
      <c r="E102" s="33"/>
      <c r="F102" s="184" t="s">
        <v>143</v>
      </c>
      <c r="G102" s="33"/>
      <c r="H102" s="33"/>
      <c r="I102" s="33"/>
      <c r="J102" s="33"/>
      <c r="K102" s="33"/>
      <c r="L102" s="36"/>
      <c r="M102" s="185"/>
      <c r="N102" s="186"/>
      <c r="O102" s="61"/>
      <c r="P102" s="61"/>
      <c r="Q102" s="61"/>
      <c r="R102" s="61"/>
      <c r="S102" s="61"/>
      <c r="T102" s="62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T102" s="17" t="s">
        <v>130</v>
      </c>
      <c r="AU102" s="17" t="s">
        <v>85</v>
      </c>
    </row>
    <row r="103" spans="2:51" s="13" customFormat="1" ht="22.5">
      <c r="B103" s="187"/>
      <c r="C103" s="188"/>
      <c r="D103" s="183" t="s">
        <v>132</v>
      </c>
      <c r="E103" s="189" t="s">
        <v>17</v>
      </c>
      <c r="F103" s="190" t="s">
        <v>719</v>
      </c>
      <c r="G103" s="188"/>
      <c r="H103" s="191">
        <v>39.303</v>
      </c>
      <c r="I103" s="188"/>
      <c r="J103" s="188"/>
      <c r="K103" s="188"/>
      <c r="L103" s="192"/>
      <c r="M103" s="193"/>
      <c r="N103" s="194"/>
      <c r="O103" s="194"/>
      <c r="P103" s="194"/>
      <c r="Q103" s="194"/>
      <c r="R103" s="194"/>
      <c r="S103" s="194"/>
      <c r="T103" s="195"/>
      <c r="AT103" s="196" t="s">
        <v>132</v>
      </c>
      <c r="AU103" s="196" t="s">
        <v>85</v>
      </c>
      <c r="AV103" s="13" t="s">
        <v>85</v>
      </c>
      <c r="AW103" s="13" t="s">
        <v>36</v>
      </c>
      <c r="AX103" s="13" t="s">
        <v>75</v>
      </c>
      <c r="AY103" s="196" t="s">
        <v>122</v>
      </c>
    </row>
    <row r="104" spans="2:51" s="13" customFormat="1" ht="22.5">
      <c r="B104" s="187"/>
      <c r="C104" s="188"/>
      <c r="D104" s="183" t="s">
        <v>132</v>
      </c>
      <c r="E104" s="189" t="s">
        <v>17</v>
      </c>
      <c r="F104" s="190" t="s">
        <v>720</v>
      </c>
      <c r="G104" s="188"/>
      <c r="H104" s="191">
        <v>46.101</v>
      </c>
      <c r="I104" s="188"/>
      <c r="J104" s="188"/>
      <c r="K104" s="188"/>
      <c r="L104" s="192"/>
      <c r="M104" s="193"/>
      <c r="N104" s="194"/>
      <c r="O104" s="194"/>
      <c r="P104" s="194"/>
      <c r="Q104" s="194"/>
      <c r="R104" s="194"/>
      <c r="S104" s="194"/>
      <c r="T104" s="195"/>
      <c r="AT104" s="196" t="s">
        <v>132</v>
      </c>
      <c r="AU104" s="196" t="s">
        <v>85</v>
      </c>
      <c r="AV104" s="13" t="s">
        <v>85</v>
      </c>
      <c r="AW104" s="13" t="s">
        <v>36</v>
      </c>
      <c r="AX104" s="13" t="s">
        <v>75</v>
      </c>
      <c r="AY104" s="196" t="s">
        <v>122</v>
      </c>
    </row>
    <row r="105" spans="2:51" s="14" customFormat="1" ht="11.25">
      <c r="B105" s="197"/>
      <c r="C105" s="198"/>
      <c r="D105" s="183" t="s">
        <v>132</v>
      </c>
      <c r="E105" s="199" t="s">
        <v>17</v>
      </c>
      <c r="F105" s="200" t="s">
        <v>134</v>
      </c>
      <c r="G105" s="198"/>
      <c r="H105" s="201">
        <v>85.404</v>
      </c>
      <c r="I105" s="198"/>
      <c r="J105" s="198"/>
      <c r="K105" s="198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132</v>
      </c>
      <c r="AU105" s="206" t="s">
        <v>85</v>
      </c>
      <c r="AV105" s="14" t="s">
        <v>128</v>
      </c>
      <c r="AW105" s="14" t="s">
        <v>4</v>
      </c>
      <c r="AX105" s="14" t="s">
        <v>83</v>
      </c>
      <c r="AY105" s="206" t="s">
        <v>122</v>
      </c>
    </row>
    <row r="106" spans="1:65" s="2" customFormat="1" ht="14.45" customHeight="1">
      <c r="A106" s="31"/>
      <c r="B106" s="32"/>
      <c r="C106" s="170" t="s">
        <v>150</v>
      </c>
      <c r="D106" s="170" t="s">
        <v>124</v>
      </c>
      <c r="E106" s="171" t="s">
        <v>144</v>
      </c>
      <c r="F106" s="172" t="s">
        <v>145</v>
      </c>
      <c r="G106" s="173" t="s">
        <v>146</v>
      </c>
      <c r="H106" s="174">
        <v>30.24</v>
      </c>
      <c r="I106" s="175">
        <v>58.3</v>
      </c>
      <c r="J106" s="175">
        <f>ROUND(I106*H106,2)</f>
        <v>1762.99</v>
      </c>
      <c r="K106" s="176"/>
      <c r="L106" s="36"/>
      <c r="M106" s="177" t="s">
        <v>17</v>
      </c>
      <c r="N106" s="178" t="s">
        <v>46</v>
      </c>
      <c r="O106" s="179">
        <v>0.133</v>
      </c>
      <c r="P106" s="179">
        <f>O106*H106</f>
        <v>4.02192</v>
      </c>
      <c r="Q106" s="179">
        <v>0</v>
      </c>
      <c r="R106" s="179">
        <f>Q106*H106</f>
        <v>0</v>
      </c>
      <c r="S106" s="179">
        <v>0.205</v>
      </c>
      <c r="T106" s="180">
        <f>S106*H106</f>
        <v>6.199199999999999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81" t="s">
        <v>128</v>
      </c>
      <c r="AT106" s="181" t="s">
        <v>124</v>
      </c>
      <c r="AU106" s="181" t="s">
        <v>85</v>
      </c>
      <c r="AY106" s="17" t="s">
        <v>122</v>
      </c>
      <c r="BE106" s="182">
        <f>IF(N106="základní",J106,0)</f>
        <v>1762.99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7" t="s">
        <v>83</v>
      </c>
      <c r="BK106" s="182">
        <f>ROUND(I106*H106,2)</f>
        <v>1762.99</v>
      </c>
      <c r="BL106" s="17" t="s">
        <v>128</v>
      </c>
      <c r="BM106" s="181" t="s">
        <v>723</v>
      </c>
    </row>
    <row r="107" spans="1:47" s="2" customFormat="1" ht="29.25">
      <c r="A107" s="31"/>
      <c r="B107" s="32"/>
      <c r="C107" s="33"/>
      <c r="D107" s="183" t="s">
        <v>130</v>
      </c>
      <c r="E107" s="33"/>
      <c r="F107" s="184" t="s">
        <v>148</v>
      </c>
      <c r="G107" s="33"/>
      <c r="H107" s="33"/>
      <c r="I107" s="33"/>
      <c r="J107" s="33"/>
      <c r="K107" s="33"/>
      <c r="L107" s="36"/>
      <c r="M107" s="185"/>
      <c r="N107" s="186"/>
      <c r="O107" s="61"/>
      <c r="P107" s="61"/>
      <c r="Q107" s="61"/>
      <c r="R107" s="61"/>
      <c r="S107" s="61"/>
      <c r="T107" s="62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7" t="s">
        <v>130</v>
      </c>
      <c r="AU107" s="17" t="s">
        <v>85</v>
      </c>
    </row>
    <row r="108" spans="2:51" s="13" customFormat="1" ht="11.25">
      <c r="B108" s="187"/>
      <c r="C108" s="188"/>
      <c r="D108" s="183" t="s">
        <v>132</v>
      </c>
      <c r="E108" s="189" t="s">
        <v>17</v>
      </c>
      <c r="F108" s="190" t="s">
        <v>724</v>
      </c>
      <c r="G108" s="188"/>
      <c r="H108" s="191">
        <v>30.24</v>
      </c>
      <c r="I108" s="188"/>
      <c r="J108" s="188"/>
      <c r="K108" s="188"/>
      <c r="L108" s="192"/>
      <c r="M108" s="193"/>
      <c r="N108" s="194"/>
      <c r="O108" s="194"/>
      <c r="P108" s="194"/>
      <c r="Q108" s="194"/>
      <c r="R108" s="194"/>
      <c r="S108" s="194"/>
      <c r="T108" s="195"/>
      <c r="AT108" s="196" t="s">
        <v>132</v>
      </c>
      <c r="AU108" s="196" t="s">
        <v>85</v>
      </c>
      <c r="AV108" s="13" t="s">
        <v>85</v>
      </c>
      <c r="AW108" s="13" t="s">
        <v>36</v>
      </c>
      <c r="AX108" s="13" t="s">
        <v>75</v>
      </c>
      <c r="AY108" s="196" t="s">
        <v>122</v>
      </c>
    </row>
    <row r="109" spans="2:51" s="14" customFormat="1" ht="11.25">
      <c r="B109" s="197"/>
      <c r="C109" s="198"/>
      <c r="D109" s="183" t="s">
        <v>132</v>
      </c>
      <c r="E109" s="199" t="s">
        <v>17</v>
      </c>
      <c r="F109" s="200" t="s">
        <v>134</v>
      </c>
      <c r="G109" s="198"/>
      <c r="H109" s="201">
        <v>30.24</v>
      </c>
      <c r="I109" s="198"/>
      <c r="J109" s="198"/>
      <c r="K109" s="198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132</v>
      </c>
      <c r="AU109" s="206" t="s">
        <v>85</v>
      </c>
      <c r="AV109" s="14" t="s">
        <v>128</v>
      </c>
      <c r="AW109" s="14" t="s">
        <v>4</v>
      </c>
      <c r="AX109" s="14" t="s">
        <v>83</v>
      </c>
      <c r="AY109" s="206" t="s">
        <v>122</v>
      </c>
    </row>
    <row r="110" spans="1:65" s="2" customFormat="1" ht="14.45" customHeight="1">
      <c r="A110" s="31"/>
      <c r="B110" s="32"/>
      <c r="C110" s="170" t="s">
        <v>156</v>
      </c>
      <c r="D110" s="170" t="s">
        <v>124</v>
      </c>
      <c r="E110" s="171" t="s">
        <v>151</v>
      </c>
      <c r="F110" s="172" t="s">
        <v>152</v>
      </c>
      <c r="G110" s="173" t="s">
        <v>146</v>
      </c>
      <c r="H110" s="174">
        <v>30.24</v>
      </c>
      <c r="I110" s="175">
        <v>41.5</v>
      </c>
      <c r="J110" s="175">
        <f>ROUND(I110*H110,2)</f>
        <v>1254.96</v>
      </c>
      <c r="K110" s="176"/>
      <c r="L110" s="36"/>
      <c r="M110" s="177" t="s">
        <v>17</v>
      </c>
      <c r="N110" s="178" t="s">
        <v>46</v>
      </c>
      <c r="O110" s="179">
        <v>0.095</v>
      </c>
      <c r="P110" s="179">
        <f>O110*H110</f>
        <v>2.8728</v>
      </c>
      <c r="Q110" s="179">
        <v>0</v>
      </c>
      <c r="R110" s="179">
        <f>Q110*H110</f>
        <v>0</v>
      </c>
      <c r="S110" s="179">
        <v>0.04</v>
      </c>
      <c r="T110" s="180">
        <f>S110*H110</f>
        <v>1.2096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R110" s="181" t="s">
        <v>128</v>
      </c>
      <c r="AT110" s="181" t="s">
        <v>124</v>
      </c>
      <c r="AU110" s="181" t="s">
        <v>85</v>
      </c>
      <c r="AY110" s="17" t="s">
        <v>122</v>
      </c>
      <c r="BE110" s="182">
        <f>IF(N110="základní",J110,0)</f>
        <v>1254.96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7" t="s">
        <v>83</v>
      </c>
      <c r="BK110" s="182">
        <f>ROUND(I110*H110,2)</f>
        <v>1254.96</v>
      </c>
      <c r="BL110" s="17" t="s">
        <v>128</v>
      </c>
      <c r="BM110" s="181" t="s">
        <v>725</v>
      </c>
    </row>
    <row r="111" spans="1:47" s="2" customFormat="1" ht="29.25">
      <c r="A111" s="31"/>
      <c r="B111" s="32"/>
      <c r="C111" s="33"/>
      <c r="D111" s="183" t="s">
        <v>130</v>
      </c>
      <c r="E111" s="33"/>
      <c r="F111" s="184" t="s">
        <v>154</v>
      </c>
      <c r="G111" s="33"/>
      <c r="H111" s="33"/>
      <c r="I111" s="33"/>
      <c r="J111" s="33"/>
      <c r="K111" s="33"/>
      <c r="L111" s="36"/>
      <c r="M111" s="185"/>
      <c r="N111" s="186"/>
      <c r="O111" s="61"/>
      <c r="P111" s="61"/>
      <c r="Q111" s="61"/>
      <c r="R111" s="61"/>
      <c r="S111" s="61"/>
      <c r="T111" s="62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7" t="s">
        <v>130</v>
      </c>
      <c r="AU111" s="17" t="s">
        <v>85</v>
      </c>
    </row>
    <row r="112" spans="2:51" s="13" customFormat="1" ht="11.25">
      <c r="B112" s="187"/>
      <c r="C112" s="188"/>
      <c r="D112" s="183" t="s">
        <v>132</v>
      </c>
      <c r="E112" s="189" t="s">
        <v>17</v>
      </c>
      <c r="F112" s="190" t="s">
        <v>726</v>
      </c>
      <c r="G112" s="188"/>
      <c r="H112" s="191">
        <v>30.24</v>
      </c>
      <c r="I112" s="188"/>
      <c r="J112" s="188"/>
      <c r="K112" s="188"/>
      <c r="L112" s="192"/>
      <c r="M112" s="193"/>
      <c r="N112" s="194"/>
      <c r="O112" s="194"/>
      <c r="P112" s="194"/>
      <c r="Q112" s="194"/>
      <c r="R112" s="194"/>
      <c r="S112" s="194"/>
      <c r="T112" s="195"/>
      <c r="AT112" s="196" t="s">
        <v>132</v>
      </c>
      <c r="AU112" s="196" t="s">
        <v>85</v>
      </c>
      <c r="AV112" s="13" t="s">
        <v>85</v>
      </c>
      <c r="AW112" s="13" t="s">
        <v>36</v>
      </c>
      <c r="AX112" s="13" t="s">
        <v>75</v>
      </c>
      <c r="AY112" s="196" t="s">
        <v>122</v>
      </c>
    </row>
    <row r="113" spans="2:51" s="14" customFormat="1" ht="11.25">
      <c r="B113" s="197"/>
      <c r="C113" s="198"/>
      <c r="D113" s="183" t="s">
        <v>132</v>
      </c>
      <c r="E113" s="199" t="s">
        <v>17</v>
      </c>
      <c r="F113" s="200" t="s">
        <v>134</v>
      </c>
      <c r="G113" s="198"/>
      <c r="H113" s="201">
        <v>30.24</v>
      </c>
      <c r="I113" s="198"/>
      <c r="J113" s="198"/>
      <c r="K113" s="198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132</v>
      </c>
      <c r="AU113" s="206" t="s">
        <v>85</v>
      </c>
      <c r="AV113" s="14" t="s">
        <v>128</v>
      </c>
      <c r="AW113" s="14" t="s">
        <v>4</v>
      </c>
      <c r="AX113" s="14" t="s">
        <v>83</v>
      </c>
      <c r="AY113" s="206" t="s">
        <v>122</v>
      </c>
    </row>
    <row r="114" spans="1:65" s="2" customFormat="1" ht="14.45" customHeight="1">
      <c r="A114" s="31"/>
      <c r="B114" s="32"/>
      <c r="C114" s="170" t="s">
        <v>162</v>
      </c>
      <c r="D114" s="170" t="s">
        <v>124</v>
      </c>
      <c r="E114" s="171" t="s">
        <v>157</v>
      </c>
      <c r="F114" s="172" t="s">
        <v>158</v>
      </c>
      <c r="G114" s="173" t="s">
        <v>127</v>
      </c>
      <c r="H114" s="174">
        <v>30.173</v>
      </c>
      <c r="I114" s="175">
        <v>150</v>
      </c>
      <c r="J114" s="175">
        <f>ROUND(I114*H114,2)</f>
        <v>4525.95</v>
      </c>
      <c r="K114" s="176"/>
      <c r="L114" s="36"/>
      <c r="M114" s="177" t="s">
        <v>17</v>
      </c>
      <c r="N114" s="178" t="s">
        <v>46</v>
      </c>
      <c r="O114" s="179">
        <v>0.551</v>
      </c>
      <c r="P114" s="179">
        <f>O114*H114</f>
        <v>16.625323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R114" s="181" t="s">
        <v>128</v>
      </c>
      <c r="AT114" s="181" t="s">
        <v>124</v>
      </c>
      <c r="AU114" s="181" t="s">
        <v>85</v>
      </c>
      <c r="AY114" s="17" t="s">
        <v>122</v>
      </c>
      <c r="BE114" s="182">
        <f>IF(N114="základní",J114,0)</f>
        <v>4525.95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7" t="s">
        <v>83</v>
      </c>
      <c r="BK114" s="182">
        <f>ROUND(I114*H114,2)</f>
        <v>4525.95</v>
      </c>
      <c r="BL114" s="17" t="s">
        <v>128</v>
      </c>
      <c r="BM114" s="181" t="s">
        <v>727</v>
      </c>
    </row>
    <row r="115" spans="1:47" s="2" customFormat="1" ht="11.25">
      <c r="A115" s="31"/>
      <c r="B115" s="32"/>
      <c r="C115" s="33"/>
      <c r="D115" s="183" t="s">
        <v>130</v>
      </c>
      <c r="E115" s="33"/>
      <c r="F115" s="184" t="s">
        <v>160</v>
      </c>
      <c r="G115" s="33"/>
      <c r="H115" s="33"/>
      <c r="I115" s="33"/>
      <c r="J115" s="33"/>
      <c r="K115" s="33"/>
      <c r="L115" s="36"/>
      <c r="M115" s="185"/>
      <c r="N115" s="186"/>
      <c r="O115" s="61"/>
      <c r="P115" s="61"/>
      <c r="Q115" s="61"/>
      <c r="R115" s="61"/>
      <c r="S115" s="61"/>
      <c r="T115" s="62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T115" s="17" t="s">
        <v>130</v>
      </c>
      <c r="AU115" s="17" t="s">
        <v>85</v>
      </c>
    </row>
    <row r="116" spans="2:51" s="13" customFormat="1" ht="22.5">
      <c r="B116" s="187"/>
      <c r="C116" s="188"/>
      <c r="D116" s="183" t="s">
        <v>132</v>
      </c>
      <c r="E116" s="189" t="s">
        <v>17</v>
      </c>
      <c r="F116" s="190" t="s">
        <v>728</v>
      </c>
      <c r="G116" s="188"/>
      <c r="H116" s="191">
        <v>13.244</v>
      </c>
      <c r="I116" s="188"/>
      <c r="J116" s="188"/>
      <c r="K116" s="188"/>
      <c r="L116" s="192"/>
      <c r="M116" s="193"/>
      <c r="N116" s="194"/>
      <c r="O116" s="194"/>
      <c r="P116" s="194"/>
      <c r="Q116" s="194"/>
      <c r="R116" s="194"/>
      <c r="S116" s="194"/>
      <c r="T116" s="195"/>
      <c r="AT116" s="196" t="s">
        <v>132</v>
      </c>
      <c r="AU116" s="196" t="s">
        <v>85</v>
      </c>
      <c r="AV116" s="13" t="s">
        <v>85</v>
      </c>
      <c r="AW116" s="13" t="s">
        <v>36</v>
      </c>
      <c r="AX116" s="13" t="s">
        <v>75</v>
      </c>
      <c r="AY116" s="196" t="s">
        <v>122</v>
      </c>
    </row>
    <row r="117" spans="2:51" s="13" customFormat="1" ht="22.5">
      <c r="B117" s="187"/>
      <c r="C117" s="188"/>
      <c r="D117" s="183" t="s">
        <v>132</v>
      </c>
      <c r="E117" s="189" t="s">
        <v>17</v>
      </c>
      <c r="F117" s="190" t="s">
        <v>729</v>
      </c>
      <c r="G117" s="188"/>
      <c r="H117" s="191">
        <v>16.929</v>
      </c>
      <c r="I117" s="188"/>
      <c r="J117" s="188"/>
      <c r="K117" s="188"/>
      <c r="L117" s="192"/>
      <c r="M117" s="193"/>
      <c r="N117" s="194"/>
      <c r="O117" s="194"/>
      <c r="P117" s="194"/>
      <c r="Q117" s="194"/>
      <c r="R117" s="194"/>
      <c r="S117" s="194"/>
      <c r="T117" s="195"/>
      <c r="AT117" s="196" t="s">
        <v>132</v>
      </c>
      <c r="AU117" s="196" t="s">
        <v>85</v>
      </c>
      <c r="AV117" s="13" t="s">
        <v>85</v>
      </c>
      <c r="AW117" s="13" t="s">
        <v>36</v>
      </c>
      <c r="AX117" s="13" t="s">
        <v>75</v>
      </c>
      <c r="AY117" s="196" t="s">
        <v>122</v>
      </c>
    </row>
    <row r="118" spans="2:51" s="14" customFormat="1" ht="11.25">
      <c r="B118" s="197"/>
      <c r="C118" s="198"/>
      <c r="D118" s="183" t="s">
        <v>132</v>
      </c>
      <c r="E118" s="199" t="s">
        <v>17</v>
      </c>
      <c r="F118" s="200" t="s">
        <v>134</v>
      </c>
      <c r="G118" s="198"/>
      <c r="H118" s="201">
        <v>30.173</v>
      </c>
      <c r="I118" s="198"/>
      <c r="J118" s="198"/>
      <c r="K118" s="198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132</v>
      </c>
      <c r="AU118" s="206" t="s">
        <v>85</v>
      </c>
      <c r="AV118" s="14" t="s">
        <v>128</v>
      </c>
      <c r="AW118" s="14" t="s">
        <v>4</v>
      </c>
      <c r="AX118" s="14" t="s">
        <v>83</v>
      </c>
      <c r="AY118" s="206" t="s">
        <v>122</v>
      </c>
    </row>
    <row r="119" spans="1:65" s="2" customFormat="1" ht="24.2" customHeight="1">
      <c r="A119" s="31"/>
      <c r="B119" s="32"/>
      <c r="C119" s="170" t="s">
        <v>167</v>
      </c>
      <c r="D119" s="170" t="s">
        <v>124</v>
      </c>
      <c r="E119" s="171" t="s">
        <v>163</v>
      </c>
      <c r="F119" s="172" t="s">
        <v>164</v>
      </c>
      <c r="G119" s="173" t="s">
        <v>127</v>
      </c>
      <c r="H119" s="174">
        <v>30.173</v>
      </c>
      <c r="I119" s="175">
        <v>182</v>
      </c>
      <c r="J119" s="175">
        <f>ROUND(I119*H119,2)</f>
        <v>5491.49</v>
      </c>
      <c r="K119" s="176"/>
      <c r="L119" s="36"/>
      <c r="M119" s="177" t="s">
        <v>17</v>
      </c>
      <c r="N119" s="178" t="s">
        <v>46</v>
      </c>
      <c r="O119" s="179">
        <v>0.668</v>
      </c>
      <c r="P119" s="179">
        <f>O119*H119</f>
        <v>20.155564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81" t="s">
        <v>128</v>
      </c>
      <c r="AT119" s="181" t="s">
        <v>124</v>
      </c>
      <c r="AU119" s="181" t="s">
        <v>85</v>
      </c>
      <c r="AY119" s="17" t="s">
        <v>122</v>
      </c>
      <c r="BE119" s="182">
        <f>IF(N119="základní",J119,0)</f>
        <v>5491.49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17" t="s">
        <v>83</v>
      </c>
      <c r="BK119" s="182">
        <f>ROUND(I119*H119,2)</f>
        <v>5491.49</v>
      </c>
      <c r="BL119" s="17" t="s">
        <v>128</v>
      </c>
      <c r="BM119" s="181" t="s">
        <v>730</v>
      </c>
    </row>
    <row r="120" spans="1:47" s="2" customFormat="1" ht="19.5">
      <c r="A120" s="31"/>
      <c r="B120" s="32"/>
      <c r="C120" s="33"/>
      <c r="D120" s="183" t="s">
        <v>130</v>
      </c>
      <c r="E120" s="33"/>
      <c r="F120" s="184" t="s">
        <v>166</v>
      </c>
      <c r="G120" s="33"/>
      <c r="H120" s="33"/>
      <c r="I120" s="33"/>
      <c r="J120" s="33"/>
      <c r="K120" s="33"/>
      <c r="L120" s="36"/>
      <c r="M120" s="185"/>
      <c r="N120" s="186"/>
      <c r="O120" s="61"/>
      <c r="P120" s="61"/>
      <c r="Q120" s="61"/>
      <c r="R120" s="61"/>
      <c r="S120" s="61"/>
      <c r="T120" s="62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7" t="s">
        <v>130</v>
      </c>
      <c r="AU120" s="17" t="s">
        <v>85</v>
      </c>
    </row>
    <row r="121" spans="2:51" s="13" customFormat="1" ht="22.5">
      <c r="B121" s="187"/>
      <c r="C121" s="188"/>
      <c r="D121" s="183" t="s">
        <v>132</v>
      </c>
      <c r="E121" s="189" t="s">
        <v>17</v>
      </c>
      <c r="F121" s="190" t="s">
        <v>728</v>
      </c>
      <c r="G121" s="188"/>
      <c r="H121" s="191">
        <v>13.244</v>
      </c>
      <c r="I121" s="188"/>
      <c r="J121" s="188"/>
      <c r="K121" s="188"/>
      <c r="L121" s="192"/>
      <c r="M121" s="193"/>
      <c r="N121" s="194"/>
      <c r="O121" s="194"/>
      <c r="P121" s="194"/>
      <c r="Q121" s="194"/>
      <c r="R121" s="194"/>
      <c r="S121" s="194"/>
      <c r="T121" s="195"/>
      <c r="AT121" s="196" t="s">
        <v>132</v>
      </c>
      <c r="AU121" s="196" t="s">
        <v>85</v>
      </c>
      <c r="AV121" s="13" t="s">
        <v>85</v>
      </c>
      <c r="AW121" s="13" t="s">
        <v>36</v>
      </c>
      <c r="AX121" s="13" t="s">
        <v>75</v>
      </c>
      <c r="AY121" s="196" t="s">
        <v>122</v>
      </c>
    </row>
    <row r="122" spans="2:51" s="13" customFormat="1" ht="22.5">
      <c r="B122" s="187"/>
      <c r="C122" s="188"/>
      <c r="D122" s="183" t="s">
        <v>132</v>
      </c>
      <c r="E122" s="189" t="s">
        <v>17</v>
      </c>
      <c r="F122" s="190" t="s">
        <v>729</v>
      </c>
      <c r="G122" s="188"/>
      <c r="H122" s="191">
        <v>16.929</v>
      </c>
      <c r="I122" s="188"/>
      <c r="J122" s="188"/>
      <c r="K122" s="188"/>
      <c r="L122" s="192"/>
      <c r="M122" s="193"/>
      <c r="N122" s="194"/>
      <c r="O122" s="194"/>
      <c r="P122" s="194"/>
      <c r="Q122" s="194"/>
      <c r="R122" s="194"/>
      <c r="S122" s="194"/>
      <c r="T122" s="195"/>
      <c r="AT122" s="196" t="s">
        <v>132</v>
      </c>
      <c r="AU122" s="196" t="s">
        <v>85</v>
      </c>
      <c r="AV122" s="13" t="s">
        <v>85</v>
      </c>
      <c r="AW122" s="13" t="s">
        <v>36</v>
      </c>
      <c r="AX122" s="13" t="s">
        <v>75</v>
      </c>
      <c r="AY122" s="196" t="s">
        <v>122</v>
      </c>
    </row>
    <row r="123" spans="2:51" s="14" customFormat="1" ht="11.25">
      <c r="B123" s="197"/>
      <c r="C123" s="198"/>
      <c r="D123" s="183" t="s">
        <v>132</v>
      </c>
      <c r="E123" s="199" t="s">
        <v>17</v>
      </c>
      <c r="F123" s="200" t="s">
        <v>134</v>
      </c>
      <c r="G123" s="198"/>
      <c r="H123" s="201">
        <v>30.173</v>
      </c>
      <c r="I123" s="198"/>
      <c r="J123" s="198"/>
      <c r="K123" s="198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132</v>
      </c>
      <c r="AU123" s="206" t="s">
        <v>85</v>
      </c>
      <c r="AV123" s="14" t="s">
        <v>128</v>
      </c>
      <c r="AW123" s="14" t="s">
        <v>4</v>
      </c>
      <c r="AX123" s="14" t="s">
        <v>83</v>
      </c>
      <c r="AY123" s="206" t="s">
        <v>122</v>
      </c>
    </row>
    <row r="124" spans="1:65" s="2" customFormat="1" ht="24.2" customHeight="1">
      <c r="A124" s="31"/>
      <c r="B124" s="32"/>
      <c r="C124" s="170" t="s">
        <v>172</v>
      </c>
      <c r="D124" s="170" t="s">
        <v>124</v>
      </c>
      <c r="E124" s="171" t="s">
        <v>168</v>
      </c>
      <c r="F124" s="172" t="s">
        <v>169</v>
      </c>
      <c r="G124" s="173" t="s">
        <v>127</v>
      </c>
      <c r="H124" s="174">
        <v>30.173</v>
      </c>
      <c r="I124" s="175">
        <v>18.7</v>
      </c>
      <c r="J124" s="175">
        <f>ROUND(I124*H124,2)</f>
        <v>564.24</v>
      </c>
      <c r="K124" s="176"/>
      <c r="L124" s="36"/>
      <c r="M124" s="177" t="s">
        <v>17</v>
      </c>
      <c r="N124" s="178" t="s">
        <v>46</v>
      </c>
      <c r="O124" s="179">
        <v>0.058</v>
      </c>
      <c r="P124" s="179">
        <f>O124*H124</f>
        <v>1.750034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81" t="s">
        <v>128</v>
      </c>
      <c r="AT124" s="181" t="s">
        <v>124</v>
      </c>
      <c r="AU124" s="181" t="s">
        <v>85</v>
      </c>
      <c r="AY124" s="17" t="s">
        <v>122</v>
      </c>
      <c r="BE124" s="182">
        <f>IF(N124="základní",J124,0)</f>
        <v>564.24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17" t="s">
        <v>83</v>
      </c>
      <c r="BK124" s="182">
        <f>ROUND(I124*H124,2)</f>
        <v>564.24</v>
      </c>
      <c r="BL124" s="17" t="s">
        <v>128</v>
      </c>
      <c r="BM124" s="181" t="s">
        <v>731</v>
      </c>
    </row>
    <row r="125" spans="1:47" s="2" customFormat="1" ht="19.5">
      <c r="A125" s="31"/>
      <c r="B125" s="32"/>
      <c r="C125" s="33"/>
      <c r="D125" s="183" t="s">
        <v>130</v>
      </c>
      <c r="E125" s="33"/>
      <c r="F125" s="184" t="s">
        <v>171</v>
      </c>
      <c r="G125" s="33"/>
      <c r="H125" s="33"/>
      <c r="I125" s="33"/>
      <c r="J125" s="33"/>
      <c r="K125" s="33"/>
      <c r="L125" s="36"/>
      <c r="M125" s="185"/>
      <c r="N125" s="186"/>
      <c r="O125" s="61"/>
      <c r="P125" s="61"/>
      <c r="Q125" s="61"/>
      <c r="R125" s="61"/>
      <c r="S125" s="61"/>
      <c r="T125" s="62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7" t="s">
        <v>130</v>
      </c>
      <c r="AU125" s="17" t="s">
        <v>85</v>
      </c>
    </row>
    <row r="126" spans="2:51" s="13" customFormat="1" ht="22.5">
      <c r="B126" s="187"/>
      <c r="C126" s="188"/>
      <c r="D126" s="183" t="s">
        <v>132</v>
      </c>
      <c r="E126" s="189" t="s">
        <v>17</v>
      </c>
      <c r="F126" s="190" t="s">
        <v>728</v>
      </c>
      <c r="G126" s="188"/>
      <c r="H126" s="191">
        <v>13.244</v>
      </c>
      <c r="I126" s="188"/>
      <c r="J126" s="188"/>
      <c r="K126" s="188"/>
      <c r="L126" s="192"/>
      <c r="M126" s="193"/>
      <c r="N126" s="194"/>
      <c r="O126" s="194"/>
      <c r="P126" s="194"/>
      <c r="Q126" s="194"/>
      <c r="R126" s="194"/>
      <c r="S126" s="194"/>
      <c r="T126" s="195"/>
      <c r="AT126" s="196" t="s">
        <v>132</v>
      </c>
      <c r="AU126" s="196" t="s">
        <v>85</v>
      </c>
      <c r="AV126" s="13" t="s">
        <v>85</v>
      </c>
      <c r="AW126" s="13" t="s">
        <v>36</v>
      </c>
      <c r="AX126" s="13" t="s">
        <v>75</v>
      </c>
      <c r="AY126" s="196" t="s">
        <v>122</v>
      </c>
    </row>
    <row r="127" spans="2:51" s="13" customFormat="1" ht="22.5">
      <c r="B127" s="187"/>
      <c r="C127" s="188"/>
      <c r="D127" s="183" t="s">
        <v>132</v>
      </c>
      <c r="E127" s="189" t="s">
        <v>17</v>
      </c>
      <c r="F127" s="190" t="s">
        <v>729</v>
      </c>
      <c r="G127" s="188"/>
      <c r="H127" s="191">
        <v>16.929</v>
      </c>
      <c r="I127" s="188"/>
      <c r="J127" s="188"/>
      <c r="K127" s="188"/>
      <c r="L127" s="192"/>
      <c r="M127" s="193"/>
      <c r="N127" s="194"/>
      <c r="O127" s="194"/>
      <c r="P127" s="194"/>
      <c r="Q127" s="194"/>
      <c r="R127" s="194"/>
      <c r="S127" s="194"/>
      <c r="T127" s="195"/>
      <c r="AT127" s="196" t="s">
        <v>132</v>
      </c>
      <c r="AU127" s="196" t="s">
        <v>85</v>
      </c>
      <c r="AV127" s="13" t="s">
        <v>85</v>
      </c>
      <c r="AW127" s="13" t="s">
        <v>36</v>
      </c>
      <c r="AX127" s="13" t="s">
        <v>75</v>
      </c>
      <c r="AY127" s="196" t="s">
        <v>122</v>
      </c>
    </row>
    <row r="128" spans="2:51" s="14" customFormat="1" ht="11.25">
      <c r="B128" s="197"/>
      <c r="C128" s="198"/>
      <c r="D128" s="183" t="s">
        <v>132</v>
      </c>
      <c r="E128" s="199" t="s">
        <v>17</v>
      </c>
      <c r="F128" s="200" t="s">
        <v>134</v>
      </c>
      <c r="G128" s="198"/>
      <c r="H128" s="201">
        <v>30.173</v>
      </c>
      <c r="I128" s="198"/>
      <c r="J128" s="198"/>
      <c r="K128" s="198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132</v>
      </c>
      <c r="AU128" s="206" t="s">
        <v>85</v>
      </c>
      <c r="AV128" s="14" t="s">
        <v>128</v>
      </c>
      <c r="AW128" s="14" t="s">
        <v>4</v>
      </c>
      <c r="AX128" s="14" t="s">
        <v>83</v>
      </c>
      <c r="AY128" s="206" t="s">
        <v>122</v>
      </c>
    </row>
    <row r="129" spans="1:65" s="2" customFormat="1" ht="14.45" customHeight="1">
      <c r="A129" s="31"/>
      <c r="B129" s="32"/>
      <c r="C129" s="207" t="s">
        <v>180</v>
      </c>
      <c r="D129" s="207" t="s">
        <v>173</v>
      </c>
      <c r="E129" s="208" t="s">
        <v>174</v>
      </c>
      <c r="F129" s="209" t="s">
        <v>175</v>
      </c>
      <c r="G129" s="210" t="s">
        <v>176</v>
      </c>
      <c r="H129" s="211">
        <v>0.905</v>
      </c>
      <c r="I129" s="212">
        <v>90.9</v>
      </c>
      <c r="J129" s="212">
        <f>ROUND(I129*H129,2)</f>
        <v>82.26</v>
      </c>
      <c r="K129" s="213"/>
      <c r="L129" s="214"/>
      <c r="M129" s="215" t="s">
        <v>17</v>
      </c>
      <c r="N129" s="216" t="s">
        <v>46</v>
      </c>
      <c r="O129" s="179">
        <v>0</v>
      </c>
      <c r="P129" s="179">
        <f>O129*H129</f>
        <v>0</v>
      </c>
      <c r="Q129" s="179">
        <v>0.001</v>
      </c>
      <c r="R129" s="179">
        <f>Q129*H129</f>
        <v>0.0009050000000000001</v>
      </c>
      <c r="S129" s="179">
        <v>0</v>
      </c>
      <c r="T129" s="180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81" t="s">
        <v>167</v>
      </c>
      <c r="AT129" s="181" t="s">
        <v>173</v>
      </c>
      <c r="AU129" s="181" t="s">
        <v>85</v>
      </c>
      <c r="AY129" s="17" t="s">
        <v>122</v>
      </c>
      <c r="BE129" s="182">
        <f>IF(N129="základní",J129,0)</f>
        <v>82.26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7" t="s">
        <v>83</v>
      </c>
      <c r="BK129" s="182">
        <f>ROUND(I129*H129,2)</f>
        <v>82.26</v>
      </c>
      <c r="BL129" s="17" t="s">
        <v>128</v>
      </c>
      <c r="BM129" s="181" t="s">
        <v>732</v>
      </c>
    </row>
    <row r="130" spans="1:47" s="2" customFormat="1" ht="11.25">
      <c r="A130" s="31"/>
      <c r="B130" s="32"/>
      <c r="C130" s="33"/>
      <c r="D130" s="183" t="s">
        <v>130</v>
      </c>
      <c r="E130" s="33"/>
      <c r="F130" s="184" t="s">
        <v>178</v>
      </c>
      <c r="G130" s="33"/>
      <c r="H130" s="33"/>
      <c r="I130" s="33"/>
      <c r="J130" s="33"/>
      <c r="K130" s="33"/>
      <c r="L130" s="36"/>
      <c r="M130" s="185"/>
      <c r="N130" s="186"/>
      <c r="O130" s="61"/>
      <c r="P130" s="61"/>
      <c r="Q130" s="61"/>
      <c r="R130" s="61"/>
      <c r="S130" s="61"/>
      <c r="T130" s="62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7" t="s">
        <v>130</v>
      </c>
      <c r="AU130" s="17" t="s">
        <v>85</v>
      </c>
    </row>
    <row r="131" spans="2:51" s="13" customFormat="1" ht="11.25">
      <c r="B131" s="187"/>
      <c r="C131" s="188"/>
      <c r="D131" s="183" t="s">
        <v>132</v>
      </c>
      <c r="E131" s="189" t="s">
        <v>17</v>
      </c>
      <c r="F131" s="190" t="s">
        <v>733</v>
      </c>
      <c r="G131" s="188"/>
      <c r="H131" s="191">
        <v>0.905</v>
      </c>
      <c r="I131" s="188"/>
      <c r="J131" s="188"/>
      <c r="K131" s="188"/>
      <c r="L131" s="192"/>
      <c r="M131" s="193"/>
      <c r="N131" s="194"/>
      <c r="O131" s="194"/>
      <c r="P131" s="194"/>
      <c r="Q131" s="194"/>
      <c r="R131" s="194"/>
      <c r="S131" s="194"/>
      <c r="T131" s="195"/>
      <c r="AT131" s="196" t="s">
        <v>132</v>
      </c>
      <c r="AU131" s="196" t="s">
        <v>85</v>
      </c>
      <c r="AV131" s="13" t="s">
        <v>85</v>
      </c>
      <c r="AW131" s="13" t="s">
        <v>36</v>
      </c>
      <c r="AX131" s="13" t="s">
        <v>83</v>
      </c>
      <c r="AY131" s="196" t="s">
        <v>122</v>
      </c>
    </row>
    <row r="132" spans="1:65" s="2" customFormat="1" ht="24.2" customHeight="1">
      <c r="A132" s="31"/>
      <c r="B132" s="32"/>
      <c r="C132" s="170" t="s">
        <v>186</v>
      </c>
      <c r="D132" s="170" t="s">
        <v>124</v>
      </c>
      <c r="E132" s="171" t="s">
        <v>181</v>
      </c>
      <c r="F132" s="172" t="s">
        <v>182</v>
      </c>
      <c r="G132" s="173" t="s">
        <v>127</v>
      </c>
      <c r="H132" s="174">
        <v>282.881</v>
      </c>
      <c r="I132" s="175">
        <v>185</v>
      </c>
      <c r="J132" s="175">
        <f>ROUND(I132*H132,2)</f>
        <v>52332.99</v>
      </c>
      <c r="K132" s="176"/>
      <c r="L132" s="36"/>
      <c r="M132" s="177" t="s">
        <v>17</v>
      </c>
      <c r="N132" s="178" t="s">
        <v>46</v>
      </c>
      <c r="O132" s="179">
        <v>0.022</v>
      </c>
      <c r="P132" s="179">
        <f>O132*H132</f>
        <v>6.223381999999999</v>
      </c>
      <c r="Q132" s="179">
        <v>0.0003</v>
      </c>
      <c r="R132" s="179">
        <f>Q132*H132</f>
        <v>0.08486429999999999</v>
      </c>
      <c r="S132" s="179">
        <v>0.512</v>
      </c>
      <c r="T132" s="180">
        <f>S132*H132</f>
        <v>144.835072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81" t="s">
        <v>128</v>
      </c>
      <c r="AT132" s="181" t="s">
        <v>124</v>
      </c>
      <c r="AU132" s="181" t="s">
        <v>85</v>
      </c>
      <c r="AY132" s="17" t="s">
        <v>122</v>
      </c>
      <c r="BE132" s="182">
        <f>IF(N132="základní",J132,0)</f>
        <v>52332.99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7" t="s">
        <v>83</v>
      </c>
      <c r="BK132" s="182">
        <f>ROUND(I132*H132,2)</f>
        <v>52332.99</v>
      </c>
      <c r="BL132" s="17" t="s">
        <v>128</v>
      </c>
      <c r="BM132" s="181" t="s">
        <v>734</v>
      </c>
    </row>
    <row r="133" spans="1:47" s="2" customFormat="1" ht="29.25">
      <c r="A133" s="31"/>
      <c r="B133" s="32"/>
      <c r="C133" s="33"/>
      <c r="D133" s="183" t="s">
        <v>130</v>
      </c>
      <c r="E133" s="33"/>
      <c r="F133" s="184" t="s">
        <v>184</v>
      </c>
      <c r="G133" s="33"/>
      <c r="H133" s="33"/>
      <c r="I133" s="33"/>
      <c r="J133" s="33"/>
      <c r="K133" s="33"/>
      <c r="L133" s="36"/>
      <c r="M133" s="185"/>
      <c r="N133" s="186"/>
      <c r="O133" s="61"/>
      <c r="P133" s="61"/>
      <c r="Q133" s="61"/>
      <c r="R133" s="61"/>
      <c r="S133" s="61"/>
      <c r="T133" s="62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7" t="s">
        <v>130</v>
      </c>
      <c r="AU133" s="17" t="s">
        <v>85</v>
      </c>
    </row>
    <row r="134" spans="2:51" s="13" customFormat="1" ht="11.25">
      <c r="B134" s="187"/>
      <c r="C134" s="188"/>
      <c r="D134" s="183" t="s">
        <v>132</v>
      </c>
      <c r="E134" s="189" t="s">
        <v>17</v>
      </c>
      <c r="F134" s="190" t="s">
        <v>185</v>
      </c>
      <c r="G134" s="188"/>
      <c r="H134" s="191">
        <v>282.881</v>
      </c>
      <c r="I134" s="188"/>
      <c r="J134" s="188"/>
      <c r="K134" s="188"/>
      <c r="L134" s="192"/>
      <c r="M134" s="193"/>
      <c r="N134" s="194"/>
      <c r="O134" s="194"/>
      <c r="P134" s="194"/>
      <c r="Q134" s="194"/>
      <c r="R134" s="194"/>
      <c r="S134" s="194"/>
      <c r="T134" s="195"/>
      <c r="AT134" s="196" t="s">
        <v>132</v>
      </c>
      <c r="AU134" s="196" t="s">
        <v>85</v>
      </c>
      <c r="AV134" s="13" t="s">
        <v>85</v>
      </c>
      <c r="AW134" s="13" t="s">
        <v>36</v>
      </c>
      <c r="AX134" s="13" t="s">
        <v>75</v>
      </c>
      <c r="AY134" s="196" t="s">
        <v>122</v>
      </c>
    </row>
    <row r="135" spans="2:51" s="14" customFormat="1" ht="11.25">
      <c r="B135" s="197"/>
      <c r="C135" s="198"/>
      <c r="D135" s="183" t="s">
        <v>132</v>
      </c>
      <c r="E135" s="199" t="s">
        <v>17</v>
      </c>
      <c r="F135" s="200" t="s">
        <v>134</v>
      </c>
      <c r="G135" s="198"/>
      <c r="H135" s="201">
        <v>282.881</v>
      </c>
      <c r="I135" s="198"/>
      <c r="J135" s="198"/>
      <c r="K135" s="198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132</v>
      </c>
      <c r="AU135" s="206" t="s">
        <v>85</v>
      </c>
      <c r="AV135" s="14" t="s">
        <v>128</v>
      </c>
      <c r="AW135" s="14" t="s">
        <v>4</v>
      </c>
      <c r="AX135" s="14" t="s">
        <v>83</v>
      </c>
      <c r="AY135" s="206" t="s">
        <v>122</v>
      </c>
    </row>
    <row r="136" spans="1:65" s="2" customFormat="1" ht="24.2" customHeight="1">
      <c r="A136" s="31"/>
      <c r="B136" s="32"/>
      <c r="C136" s="170" t="s">
        <v>191</v>
      </c>
      <c r="D136" s="170" t="s">
        <v>124</v>
      </c>
      <c r="E136" s="171" t="s">
        <v>187</v>
      </c>
      <c r="F136" s="172" t="s">
        <v>188</v>
      </c>
      <c r="G136" s="173" t="s">
        <v>127</v>
      </c>
      <c r="H136" s="174">
        <v>282.881</v>
      </c>
      <c r="I136" s="175">
        <v>21.7</v>
      </c>
      <c r="J136" s="175">
        <f>ROUND(I136*H136,2)</f>
        <v>6138.52</v>
      </c>
      <c r="K136" s="176"/>
      <c r="L136" s="36"/>
      <c r="M136" s="177" t="s">
        <v>17</v>
      </c>
      <c r="N136" s="178" t="s">
        <v>46</v>
      </c>
      <c r="O136" s="179">
        <v>0.048</v>
      </c>
      <c r="P136" s="179">
        <f>O136*H136</f>
        <v>13.578287999999999</v>
      </c>
      <c r="Q136" s="179">
        <v>0</v>
      </c>
      <c r="R136" s="179">
        <f>Q136*H136</f>
        <v>0</v>
      </c>
      <c r="S136" s="179">
        <v>0.3</v>
      </c>
      <c r="T136" s="180">
        <f>S136*H136</f>
        <v>84.86429999999999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81" t="s">
        <v>128</v>
      </c>
      <c r="AT136" s="181" t="s">
        <v>124</v>
      </c>
      <c r="AU136" s="181" t="s">
        <v>85</v>
      </c>
      <c r="AY136" s="17" t="s">
        <v>122</v>
      </c>
      <c r="BE136" s="182">
        <f>IF(N136="základní",J136,0)</f>
        <v>6138.52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7" t="s">
        <v>83</v>
      </c>
      <c r="BK136" s="182">
        <f>ROUND(I136*H136,2)</f>
        <v>6138.52</v>
      </c>
      <c r="BL136" s="17" t="s">
        <v>128</v>
      </c>
      <c r="BM136" s="181" t="s">
        <v>735</v>
      </c>
    </row>
    <row r="137" spans="1:47" s="2" customFormat="1" ht="39">
      <c r="A137" s="31"/>
      <c r="B137" s="32"/>
      <c r="C137" s="33"/>
      <c r="D137" s="183" t="s">
        <v>130</v>
      </c>
      <c r="E137" s="33"/>
      <c r="F137" s="184" t="s">
        <v>190</v>
      </c>
      <c r="G137" s="33"/>
      <c r="H137" s="33"/>
      <c r="I137" s="33"/>
      <c r="J137" s="33"/>
      <c r="K137" s="33"/>
      <c r="L137" s="36"/>
      <c r="M137" s="185"/>
      <c r="N137" s="186"/>
      <c r="O137" s="61"/>
      <c r="P137" s="61"/>
      <c r="Q137" s="61"/>
      <c r="R137" s="61"/>
      <c r="S137" s="61"/>
      <c r="T137" s="62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7" t="s">
        <v>130</v>
      </c>
      <c r="AU137" s="17" t="s">
        <v>85</v>
      </c>
    </row>
    <row r="138" spans="1:65" s="2" customFormat="1" ht="24.2" customHeight="1">
      <c r="A138" s="31"/>
      <c r="B138" s="32"/>
      <c r="C138" s="170" t="s">
        <v>196</v>
      </c>
      <c r="D138" s="170" t="s">
        <v>124</v>
      </c>
      <c r="E138" s="171" t="s">
        <v>192</v>
      </c>
      <c r="F138" s="172" t="s">
        <v>193</v>
      </c>
      <c r="G138" s="173" t="s">
        <v>127</v>
      </c>
      <c r="H138" s="174">
        <v>282.881</v>
      </c>
      <c r="I138" s="175">
        <v>52.9</v>
      </c>
      <c r="J138" s="175">
        <f>ROUND(I138*H138,2)</f>
        <v>14964.4</v>
      </c>
      <c r="K138" s="176"/>
      <c r="L138" s="36"/>
      <c r="M138" s="177" t="s">
        <v>17</v>
      </c>
      <c r="N138" s="178" t="s">
        <v>46</v>
      </c>
      <c r="O138" s="179">
        <v>0.119</v>
      </c>
      <c r="P138" s="179">
        <f>O138*H138</f>
        <v>33.662839</v>
      </c>
      <c r="Q138" s="179">
        <v>0</v>
      </c>
      <c r="R138" s="179">
        <f>Q138*H138</f>
        <v>0</v>
      </c>
      <c r="S138" s="179">
        <v>0.44</v>
      </c>
      <c r="T138" s="180">
        <f>S138*H138</f>
        <v>124.46763999999999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81" t="s">
        <v>128</v>
      </c>
      <c r="AT138" s="181" t="s">
        <v>124</v>
      </c>
      <c r="AU138" s="181" t="s">
        <v>85</v>
      </c>
      <c r="AY138" s="17" t="s">
        <v>122</v>
      </c>
      <c r="BE138" s="182">
        <f>IF(N138="základní",J138,0)</f>
        <v>14964.4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7" t="s">
        <v>83</v>
      </c>
      <c r="BK138" s="182">
        <f>ROUND(I138*H138,2)</f>
        <v>14964.4</v>
      </c>
      <c r="BL138" s="17" t="s">
        <v>128</v>
      </c>
      <c r="BM138" s="181" t="s">
        <v>736</v>
      </c>
    </row>
    <row r="139" spans="1:47" s="2" customFormat="1" ht="39">
      <c r="A139" s="31"/>
      <c r="B139" s="32"/>
      <c r="C139" s="33"/>
      <c r="D139" s="183" t="s">
        <v>130</v>
      </c>
      <c r="E139" s="33"/>
      <c r="F139" s="184" t="s">
        <v>195</v>
      </c>
      <c r="G139" s="33"/>
      <c r="H139" s="33"/>
      <c r="I139" s="33"/>
      <c r="J139" s="33"/>
      <c r="K139" s="33"/>
      <c r="L139" s="36"/>
      <c r="M139" s="185"/>
      <c r="N139" s="186"/>
      <c r="O139" s="61"/>
      <c r="P139" s="61"/>
      <c r="Q139" s="61"/>
      <c r="R139" s="61"/>
      <c r="S139" s="61"/>
      <c r="T139" s="62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7" t="s">
        <v>130</v>
      </c>
      <c r="AU139" s="17" t="s">
        <v>85</v>
      </c>
    </row>
    <row r="140" spans="1:65" s="2" customFormat="1" ht="24.2" customHeight="1">
      <c r="A140" s="31"/>
      <c r="B140" s="32"/>
      <c r="C140" s="170" t="s">
        <v>203</v>
      </c>
      <c r="D140" s="170" t="s">
        <v>124</v>
      </c>
      <c r="E140" s="171" t="s">
        <v>197</v>
      </c>
      <c r="F140" s="172" t="s">
        <v>198</v>
      </c>
      <c r="G140" s="173" t="s">
        <v>146</v>
      </c>
      <c r="H140" s="174">
        <v>60.6</v>
      </c>
      <c r="I140" s="175">
        <v>229</v>
      </c>
      <c r="J140" s="175">
        <f>ROUND(I140*H140,2)</f>
        <v>13877.4</v>
      </c>
      <c r="K140" s="176"/>
      <c r="L140" s="36"/>
      <c r="M140" s="177" t="s">
        <v>17</v>
      </c>
      <c r="N140" s="178" t="s">
        <v>46</v>
      </c>
      <c r="O140" s="179">
        <v>0.547</v>
      </c>
      <c r="P140" s="179">
        <f>O140*H140</f>
        <v>33.1482</v>
      </c>
      <c r="Q140" s="179">
        <v>0.0369</v>
      </c>
      <c r="R140" s="179">
        <f>Q140*H140</f>
        <v>2.2361400000000002</v>
      </c>
      <c r="S140" s="179">
        <v>0</v>
      </c>
      <c r="T140" s="180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81" t="s">
        <v>128</v>
      </c>
      <c r="AT140" s="181" t="s">
        <v>124</v>
      </c>
      <c r="AU140" s="181" t="s">
        <v>85</v>
      </c>
      <c r="AY140" s="17" t="s">
        <v>122</v>
      </c>
      <c r="BE140" s="182">
        <f>IF(N140="základní",J140,0)</f>
        <v>13877.4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7" t="s">
        <v>83</v>
      </c>
      <c r="BK140" s="182">
        <f>ROUND(I140*H140,2)</f>
        <v>13877.4</v>
      </c>
      <c r="BL140" s="17" t="s">
        <v>128</v>
      </c>
      <c r="BM140" s="181" t="s">
        <v>737</v>
      </c>
    </row>
    <row r="141" spans="1:47" s="2" customFormat="1" ht="58.5">
      <c r="A141" s="31"/>
      <c r="B141" s="32"/>
      <c r="C141" s="33"/>
      <c r="D141" s="183" t="s">
        <v>130</v>
      </c>
      <c r="E141" s="33"/>
      <c r="F141" s="184" t="s">
        <v>200</v>
      </c>
      <c r="G141" s="33"/>
      <c r="H141" s="33"/>
      <c r="I141" s="33"/>
      <c r="J141" s="33"/>
      <c r="K141" s="33"/>
      <c r="L141" s="36"/>
      <c r="M141" s="185"/>
      <c r="N141" s="186"/>
      <c r="O141" s="61"/>
      <c r="P141" s="61"/>
      <c r="Q141" s="61"/>
      <c r="R141" s="61"/>
      <c r="S141" s="61"/>
      <c r="T141" s="62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7" t="s">
        <v>130</v>
      </c>
      <c r="AU141" s="17" t="s">
        <v>85</v>
      </c>
    </row>
    <row r="142" spans="2:51" s="13" customFormat="1" ht="11.25">
      <c r="B142" s="187"/>
      <c r="C142" s="188"/>
      <c r="D142" s="183" t="s">
        <v>132</v>
      </c>
      <c r="E142" s="189" t="s">
        <v>17</v>
      </c>
      <c r="F142" s="190" t="s">
        <v>738</v>
      </c>
      <c r="G142" s="188"/>
      <c r="H142" s="191">
        <v>1.8</v>
      </c>
      <c r="I142" s="188"/>
      <c r="J142" s="188"/>
      <c r="K142" s="188"/>
      <c r="L142" s="192"/>
      <c r="M142" s="193"/>
      <c r="N142" s="194"/>
      <c r="O142" s="194"/>
      <c r="P142" s="194"/>
      <c r="Q142" s="194"/>
      <c r="R142" s="194"/>
      <c r="S142" s="194"/>
      <c r="T142" s="195"/>
      <c r="AT142" s="196" t="s">
        <v>132</v>
      </c>
      <c r="AU142" s="196" t="s">
        <v>85</v>
      </c>
      <c r="AV142" s="13" t="s">
        <v>85</v>
      </c>
      <c r="AW142" s="13" t="s">
        <v>36</v>
      </c>
      <c r="AX142" s="13" t="s">
        <v>75</v>
      </c>
      <c r="AY142" s="196" t="s">
        <v>122</v>
      </c>
    </row>
    <row r="143" spans="2:51" s="13" customFormat="1" ht="11.25">
      <c r="B143" s="187"/>
      <c r="C143" s="188"/>
      <c r="D143" s="183" t="s">
        <v>132</v>
      </c>
      <c r="E143" s="189" t="s">
        <v>17</v>
      </c>
      <c r="F143" s="190" t="s">
        <v>739</v>
      </c>
      <c r="G143" s="188"/>
      <c r="H143" s="191">
        <v>58.8</v>
      </c>
      <c r="I143" s="188"/>
      <c r="J143" s="188"/>
      <c r="K143" s="188"/>
      <c r="L143" s="192"/>
      <c r="M143" s="193"/>
      <c r="N143" s="194"/>
      <c r="O143" s="194"/>
      <c r="P143" s="194"/>
      <c r="Q143" s="194"/>
      <c r="R143" s="194"/>
      <c r="S143" s="194"/>
      <c r="T143" s="195"/>
      <c r="AT143" s="196" t="s">
        <v>132</v>
      </c>
      <c r="AU143" s="196" t="s">
        <v>85</v>
      </c>
      <c r="AV143" s="13" t="s">
        <v>85</v>
      </c>
      <c r="AW143" s="13" t="s">
        <v>36</v>
      </c>
      <c r="AX143" s="13" t="s">
        <v>75</v>
      </c>
      <c r="AY143" s="196" t="s">
        <v>122</v>
      </c>
    </row>
    <row r="144" spans="2:51" s="14" customFormat="1" ht="11.25">
      <c r="B144" s="197"/>
      <c r="C144" s="198"/>
      <c r="D144" s="183" t="s">
        <v>132</v>
      </c>
      <c r="E144" s="199" t="s">
        <v>17</v>
      </c>
      <c r="F144" s="200" t="s">
        <v>134</v>
      </c>
      <c r="G144" s="198"/>
      <c r="H144" s="201">
        <v>60.599999999999994</v>
      </c>
      <c r="I144" s="198"/>
      <c r="J144" s="198"/>
      <c r="K144" s="198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132</v>
      </c>
      <c r="AU144" s="206" t="s">
        <v>85</v>
      </c>
      <c r="AV144" s="14" t="s">
        <v>128</v>
      </c>
      <c r="AW144" s="14" t="s">
        <v>4</v>
      </c>
      <c r="AX144" s="14" t="s">
        <v>83</v>
      </c>
      <c r="AY144" s="206" t="s">
        <v>122</v>
      </c>
    </row>
    <row r="145" spans="1:65" s="2" customFormat="1" ht="24.2" customHeight="1">
      <c r="A145" s="31"/>
      <c r="B145" s="32"/>
      <c r="C145" s="170" t="s">
        <v>8</v>
      </c>
      <c r="D145" s="170" t="s">
        <v>124</v>
      </c>
      <c r="E145" s="171" t="s">
        <v>740</v>
      </c>
      <c r="F145" s="172" t="s">
        <v>741</v>
      </c>
      <c r="G145" s="173" t="s">
        <v>146</v>
      </c>
      <c r="H145" s="174">
        <v>16.8</v>
      </c>
      <c r="I145" s="175">
        <v>280</v>
      </c>
      <c r="J145" s="175">
        <f>ROUND(I145*H145,2)</f>
        <v>4704</v>
      </c>
      <c r="K145" s="176"/>
      <c r="L145" s="36"/>
      <c r="M145" s="177" t="s">
        <v>17</v>
      </c>
      <c r="N145" s="178" t="s">
        <v>46</v>
      </c>
      <c r="O145" s="179">
        <v>0.703</v>
      </c>
      <c r="P145" s="179">
        <f>O145*H145</f>
        <v>11.8104</v>
      </c>
      <c r="Q145" s="179">
        <v>0.00868</v>
      </c>
      <c r="R145" s="179">
        <f>Q145*H145</f>
        <v>0.145824</v>
      </c>
      <c r="S145" s="179">
        <v>0</v>
      </c>
      <c r="T145" s="180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81" t="s">
        <v>128</v>
      </c>
      <c r="AT145" s="181" t="s">
        <v>124</v>
      </c>
      <c r="AU145" s="181" t="s">
        <v>85</v>
      </c>
      <c r="AY145" s="17" t="s">
        <v>122</v>
      </c>
      <c r="BE145" s="182">
        <f>IF(N145="základní",J145,0)</f>
        <v>4704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7" t="s">
        <v>83</v>
      </c>
      <c r="BK145" s="182">
        <f>ROUND(I145*H145,2)</f>
        <v>4704</v>
      </c>
      <c r="BL145" s="17" t="s">
        <v>128</v>
      </c>
      <c r="BM145" s="181" t="s">
        <v>742</v>
      </c>
    </row>
    <row r="146" spans="1:47" s="2" customFormat="1" ht="58.5">
      <c r="A146" s="31"/>
      <c r="B146" s="32"/>
      <c r="C146" s="33"/>
      <c r="D146" s="183" t="s">
        <v>130</v>
      </c>
      <c r="E146" s="33"/>
      <c r="F146" s="184" t="s">
        <v>743</v>
      </c>
      <c r="G146" s="33"/>
      <c r="H146" s="33"/>
      <c r="I146" s="33"/>
      <c r="J146" s="33"/>
      <c r="K146" s="33"/>
      <c r="L146" s="36"/>
      <c r="M146" s="185"/>
      <c r="N146" s="186"/>
      <c r="O146" s="61"/>
      <c r="P146" s="61"/>
      <c r="Q146" s="61"/>
      <c r="R146" s="61"/>
      <c r="S146" s="61"/>
      <c r="T146" s="62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7" t="s">
        <v>130</v>
      </c>
      <c r="AU146" s="17" t="s">
        <v>85</v>
      </c>
    </row>
    <row r="147" spans="2:51" s="13" customFormat="1" ht="11.25">
      <c r="B147" s="187"/>
      <c r="C147" s="188"/>
      <c r="D147" s="183" t="s">
        <v>132</v>
      </c>
      <c r="E147" s="189" t="s">
        <v>17</v>
      </c>
      <c r="F147" s="190" t="s">
        <v>744</v>
      </c>
      <c r="G147" s="188"/>
      <c r="H147" s="191">
        <v>16.8</v>
      </c>
      <c r="I147" s="188"/>
      <c r="J147" s="188"/>
      <c r="K147" s="188"/>
      <c r="L147" s="192"/>
      <c r="M147" s="193"/>
      <c r="N147" s="194"/>
      <c r="O147" s="194"/>
      <c r="P147" s="194"/>
      <c r="Q147" s="194"/>
      <c r="R147" s="194"/>
      <c r="S147" s="194"/>
      <c r="T147" s="195"/>
      <c r="AT147" s="196" t="s">
        <v>132</v>
      </c>
      <c r="AU147" s="196" t="s">
        <v>85</v>
      </c>
      <c r="AV147" s="13" t="s">
        <v>85</v>
      </c>
      <c r="AW147" s="13" t="s">
        <v>36</v>
      </c>
      <c r="AX147" s="13" t="s">
        <v>75</v>
      </c>
      <c r="AY147" s="196" t="s">
        <v>122</v>
      </c>
    </row>
    <row r="148" spans="2:51" s="14" customFormat="1" ht="11.25">
      <c r="B148" s="197"/>
      <c r="C148" s="198"/>
      <c r="D148" s="183" t="s">
        <v>132</v>
      </c>
      <c r="E148" s="199" t="s">
        <v>17</v>
      </c>
      <c r="F148" s="200" t="s">
        <v>134</v>
      </c>
      <c r="G148" s="198"/>
      <c r="H148" s="201">
        <v>16.8</v>
      </c>
      <c r="I148" s="198"/>
      <c r="J148" s="198"/>
      <c r="K148" s="198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132</v>
      </c>
      <c r="AU148" s="206" t="s">
        <v>85</v>
      </c>
      <c r="AV148" s="14" t="s">
        <v>128</v>
      </c>
      <c r="AW148" s="14" t="s">
        <v>4</v>
      </c>
      <c r="AX148" s="14" t="s">
        <v>83</v>
      </c>
      <c r="AY148" s="206" t="s">
        <v>122</v>
      </c>
    </row>
    <row r="149" spans="1:65" s="2" customFormat="1" ht="14.45" customHeight="1">
      <c r="A149" s="31"/>
      <c r="B149" s="32"/>
      <c r="C149" s="170" t="s">
        <v>216</v>
      </c>
      <c r="D149" s="170" t="s">
        <v>124</v>
      </c>
      <c r="E149" s="171" t="s">
        <v>204</v>
      </c>
      <c r="F149" s="172" t="s">
        <v>205</v>
      </c>
      <c r="G149" s="173" t="s">
        <v>146</v>
      </c>
      <c r="H149" s="174">
        <v>22.2</v>
      </c>
      <c r="I149" s="175">
        <v>238</v>
      </c>
      <c r="J149" s="175">
        <f>ROUND(I149*H149,2)</f>
        <v>5283.6</v>
      </c>
      <c r="K149" s="176"/>
      <c r="L149" s="36"/>
      <c r="M149" s="177" t="s">
        <v>17</v>
      </c>
      <c r="N149" s="178" t="s">
        <v>46</v>
      </c>
      <c r="O149" s="179">
        <v>0.581</v>
      </c>
      <c r="P149" s="179">
        <f>O149*H149</f>
        <v>12.8982</v>
      </c>
      <c r="Q149" s="179">
        <v>0.0369</v>
      </c>
      <c r="R149" s="179">
        <f>Q149*H149</f>
        <v>0.81918</v>
      </c>
      <c r="S149" s="179">
        <v>0</v>
      </c>
      <c r="T149" s="180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81" t="s">
        <v>128</v>
      </c>
      <c r="AT149" s="181" t="s">
        <v>124</v>
      </c>
      <c r="AU149" s="181" t="s">
        <v>85</v>
      </c>
      <c r="AY149" s="17" t="s">
        <v>122</v>
      </c>
      <c r="BE149" s="182">
        <f>IF(N149="základní",J149,0)</f>
        <v>5283.6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7" t="s">
        <v>83</v>
      </c>
      <c r="BK149" s="182">
        <f>ROUND(I149*H149,2)</f>
        <v>5283.6</v>
      </c>
      <c r="BL149" s="17" t="s">
        <v>128</v>
      </c>
      <c r="BM149" s="181" t="s">
        <v>745</v>
      </c>
    </row>
    <row r="150" spans="1:47" s="2" customFormat="1" ht="58.5">
      <c r="A150" s="31"/>
      <c r="B150" s="32"/>
      <c r="C150" s="33"/>
      <c r="D150" s="183" t="s">
        <v>130</v>
      </c>
      <c r="E150" s="33"/>
      <c r="F150" s="184" t="s">
        <v>207</v>
      </c>
      <c r="G150" s="33"/>
      <c r="H150" s="33"/>
      <c r="I150" s="33"/>
      <c r="J150" s="33"/>
      <c r="K150" s="33"/>
      <c r="L150" s="36"/>
      <c r="M150" s="185"/>
      <c r="N150" s="186"/>
      <c r="O150" s="61"/>
      <c r="P150" s="61"/>
      <c r="Q150" s="61"/>
      <c r="R150" s="61"/>
      <c r="S150" s="61"/>
      <c r="T150" s="62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7" t="s">
        <v>130</v>
      </c>
      <c r="AU150" s="17" t="s">
        <v>85</v>
      </c>
    </row>
    <row r="151" spans="2:51" s="13" customFormat="1" ht="11.25">
      <c r="B151" s="187"/>
      <c r="C151" s="188"/>
      <c r="D151" s="183" t="s">
        <v>132</v>
      </c>
      <c r="E151" s="189" t="s">
        <v>17</v>
      </c>
      <c r="F151" s="190" t="s">
        <v>746</v>
      </c>
      <c r="G151" s="188"/>
      <c r="H151" s="191">
        <v>12.6</v>
      </c>
      <c r="I151" s="188"/>
      <c r="J151" s="188"/>
      <c r="K151" s="188"/>
      <c r="L151" s="192"/>
      <c r="M151" s="193"/>
      <c r="N151" s="194"/>
      <c r="O151" s="194"/>
      <c r="P151" s="194"/>
      <c r="Q151" s="194"/>
      <c r="R151" s="194"/>
      <c r="S151" s="194"/>
      <c r="T151" s="195"/>
      <c r="AT151" s="196" t="s">
        <v>132</v>
      </c>
      <c r="AU151" s="196" t="s">
        <v>85</v>
      </c>
      <c r="AV151" s="13" t="s">
        <v>85</v>
      </c>
      <c r="AW151" s="13" t="s">
        <v>36</v>
      </c>
      <c r="AX151" s="13" t="s">
        <v>75</v>
      </c>
      <c r="AY151" s="196" t="s">
        <v>122</v>
      </c>
    </row>
    <row r="152" spans="2:51" s="13" customFormat="1" ht="11.25">
      <c r="B152" s="187"/>
      <c r="C152" s="188"/>
      <c r="D152" s="183" t="s">
        <v>132</v>
      </c>
      <c r="E152" s="189" t="s">
        <v>17</v>
      </c>
      <c r="F152" s="190" t="s">
        <v>747</v>
      </c>
      <c r="G152" s="188"/>
      <c r="H152" s="191">
        <v>9.6</v>
      </c>
      <c r="I152" s="188"/>
      <c r="J152" s="188"/>
      <c r="K152" s="188"/>
      <c r="L152" s="192"/>
      <c r="M152" s="193"/>
      <c r="N152" s="194"/>
      <c r="O152" s="194"/>
      <c r="P152" s="194"/>
      <c r="Q152" s="194"/>
      <c r="R152" s="194"/>
      <c r="S152" s="194"/>
      <c r="T152" s="195"/>
      <c r="AT152" s="196" t="s">
        <v>132</v>
      </c>
      <c r="AU152" s="196" t="s">
        <v>85</v>
      </c>
      <c r="AV152" s="13" t="s">
        <v>85</v>
      </c>
      <c r="AW152" s="13" t="s">
        <v>36</v>
      </c>
      <c r="AX152" s="13" t="s">
        <v>75</v>
      </c>
      <c r="AY152" s="196" t="s">
        <v>122</v>
      </c>
    </row>
    <row r="153" spans="2:51" s="14" customFormat="1" ht="11.25">
      <c r="B153" s="197"/>
      <c r="C153" s="198"/>
      <c r="D153" s="183" t="s">
        <v>132</v>
      </c>
      <c r="E153" s="199" t="s">
        <v>17</v>
      </c>
      <c r="F153" s="200" t="s">
        <v>134</v>
      </c>
      <c r="G153" s="198"/>
      <c r="H153" s="201">
        <v>22.2</v>
      </c>
      <c r="I153" s="198"/>
      <c r="J153" s="198"/>
      <c r="K153" s="198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132</v>
      </c>
      <c r="AU153" s="206" t="s">
        <v>85</v>
      </c>
      <c r="AV153" s="14" t="s">
        <v>128</v>
      </c>
      <c r="AW153" s="14" t="s">
        <v>4</v>
      </c>
      <c r="AX153" s="14" t="s">
        <v>83</v>
      </c>
      <c r="AY153" s="206" t="s">
        <v>122</v>
      </c>
    </row>
    <row r="154" spans="1:65" s="2" customFormat="1" ht="24.2" customHeight="1">
      <c r="A154" s="31"/>
      <c r="B154" s="32"/>
      <c r="C154" s="170" t="s">
        <v>221</v>
      </c>
      <c r="D154" s="170" t="s">
        <v>124</v>
      </c>
      <c r="E154" s="171" t="s">
        <v>210</v>
      </c>
      <c r="F154" s="172" t="s">
        <v>211</v>
      </c>
      <c r="G154" s="173" t="s">
        <v>212</v>
      </c>
      <c r="H154" s="174">
        <v>23</v>
      </c>
      <c r="I154" s="175">
        <v>217</v>
      </c>
      <c r="J154" s="175">
        <f>ROUND(I154*H154,2)</f>
        <v>4991</v>
      </c>
      <c r="K154" s="176"/>
      <c r="L154" s="36"/>
      <c r="M154" s="177" t="s">
        <v>17</v>
      </c>
      <c r="N154" s="178" t="s">
        <v>46</v>
      </c>
      <c r="O154" s="179">
        <v>0.43</v>
      </c>
      <c r="P154" s="179">
        <f>O154*H154</f>
        <v>9.89</v>
      </c>
      <c r="Q154" s="179">
        <v>0.00065</v>
      </c>
      <c r="R154" s="179">
        <f>Q154*H154</f>
        <v>0.01495</v>
      </c>
      <c r="S154" s="179">
        <v>0</v>
      </c>
      <c r="T154" s="18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81" t="s">
        <v>128</v>
      </c>
      <c r="AT154" s="181" t="s">
        <v>124</v>
      </c>
      <c r="AU154" s="181" t="s">
        <v>85</v>
      </c>
      <c r="AY154" s="17" t="s">
        <v>122</v>
      </c>
      <c r="BE154" s="182">
        <f>IF(N154="základní",J154,0)</f>
        <v>4991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7" t="s">
        <v>83</v>
      </c>
      <c r="BK154" s="182">
        <f>ROUND(I154*H154,2)</f>
        <v>4991</v>
      </c>
      <c r="BL154" s="17" t="s">
        <v>128</v>
      </c>
      <c r="BM154" s="181" t="s">
        <v>748</v>
      </c>
    </row>
    <row r="155" spans="1:47" s="2" customFormat="1" ht="19.5">
      <c r="A155" s="31"/>
      <c r="B155" s="32"/>
      <c r="C155" s="33"/>
      <c r="D155" s="183" t="s">
        <v>130</v>
      </c>
      <c r="E155" s="33"/>
      <c r="F155" s="184" t="s">
        <v>214</v>
      </c>
      <c r="G155" s="33"/>
      <c r="H155" s="33"/>
      <c r="I155" s="33"/>
      <c r="J155" s="33"/>
      <c r="K155" s="33"/>
      <c r="L155" s="36"/>
      <c r="M155" s="185"/>
      <c r="N155" s="186"/>
      <c r="O155" s="61"/>
      <c r="P155" s="61"/>
      <c r="Q155" s="61"/>
      <c r="R155" s="61"/>
      <c r="S155" s="61"/>
      <c r="T155" s="62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7" t="s">
        <v>130</v>
      </c>
      <c r="AU155" s="17" t="s">
        <v>85</v>
      </c>
    </row>
    <row r="156" spans="2:51" s="13" customFormat="1" ht="11.25">
      <c r="B156" s="187"/>
      <c r="C156" s="188"/>
      <c r="D156" s="183" t="s">
        <v>132</v>
      </c>
      <c r="E156" s="189" t="s">
        <v>17</v>
      </c>
      <c r="F156" s="190" t="s">
        <v>749</v>
      </c>
      <c r="G156" s="188"/>
      <c r="H156" s="191">
        <v>23</v>
      </c>
      <c r="I156" s="188"/>
      <c r="J156" s="188"/>
      <c r="K156" s="188"/>
      <c r="L156" s="192"/>
      <c r="M156" s="193"/>
      <c r="N156" s="194"/>
      <c r="O156" s="194"/>
      <c r="P156" s="194"/>
      <c r="Q156" s="194"/>
      <c r="R156" s="194"/>
      <c r="S156" s="194"/>
      <c r="T156" s="195"/>
      <c r="AT156" s="196" t="s">
        <v>132</v>
      </c>
      <c r="AU156" s="196" t="s">
        <v>85</v>
      </c>
      <c r="AV156" s="13" t="s">
        <v>85</v>
      </c>
      <c r="AW156" s="13" t="s">
        <v>36</v>
      </c>
      <c r="AX156" s="13" t="s">
        <v>75</v>
      </c>
      <c r="AY156" s="196" t="s">
        <v>122</v>
      </c>
    </row>
    <row r="157" spans="2:51" s="14" customFormat="1" ht="11.25">
      <c r="B157" s="197"/>
      <c r="C157" s="198"/>
      <c r="D157" s="183" t="s">
        <v>132</v>
      </c>
      <c r="E157" s="199" t="s">
        <v>17</v>
      </c>
      <c r="F157" s="200" t="s">
        <v>134</v>
      </c>
      <c r="G157" s="198"/>
      <c r="H157" s="201">
        <v>23</v>
      </c>
      <c r="I157" s="198"/>
      <c r="J157" s="198"/>
      <c r="K157" s="198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132</v>
      </c>
      <c r="AU157" s="206" t="s">
        <v>85</v>
      </c>
      <c r="AV157" s="14" t="s">
        <v>128</v>
      </c>
      <c r="AW157" s="14" t="s">
        <v>4</v>
      </c>
      <c r="AX157" s="14" t="s">
        <v>83</v>
      </c>
      <c r="AY157" s="206" t="s">
        <v>122</v>
      </c>
    </row>
    <row r="158" spans="1:65" s="2" customFormat="1" ht="24.2" customHeight="1">
      <c r="A158" s="31"/>
      <c r="B158" s="32"/>
      <c r="C158" s="170" t="s">
        <v>230</v>
      </c>
      <c r="D158" s="170" t="s">
        <v>124</v>
      </c>
      <c r="E158" s="171" t="s">
        <v>217</v>
      </c>
      <c r="F158" s="172" t="s">
        <v>218</v>
      </c>
      <c r="G158" s="173" t="s">
        <v>212</v>
      </c>
      <c r="H158" s="174">
        <v>23</v>
      </c>
      <c r="I158" s="175">
        <v>122</v>
      </c>
      <c r="J158" s="175">
        <f>ROUND(I158*H158,2)</f>
        <v>2806</v>
      </c>
      <c r="K158" s="176"/>
      <c r="L158" s="36"/>
      <c r="M158" s="177" t="s">
        <v>17</v>
      </c>
      <c r="N158" s="178" t="s">
        <v>46</v>
      </c>
      <c r="O158" s="179">
        <v>0.29</v>
      </c>
      <c r="P158" s="179">
        <f>O158*H158</f>
        <v>6.67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81" t="s">
        <v>128</v>
      </c>
      <c r="AT158" s="181" t="s">
        <v>124</v>
      </c>
      <c r="AU158" s="181" t="s">
        <v>85</v>
      </c>
      <c r="AY158" s="17" t="s">
        <v>122</v>
      </c>
      <c r="BE158" s="182">
        <f>IF(N158="základní",J158,0)</f>
        <v>2806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7" t="s">
        <v>83</v>
      </c>
      <c r="BK158" s="182">
        <f>ROUND(I158*H158,2)</f>
        <v>2806</v>
      </c>
      <c r="BL158" s="17" t="s">
        <v>128</v>
      </c>
      <c r="BM158" s="181" t="s">
        <v>750</v>
      </c>
    </row>
    <row r="159" spans="1:47" s="2" customFormat="1" ht="19.5">
      <c r="A159" s="31"/>
      <c r="B159" s="32"/>
      <c r="C159" s="33"/>
      <c r="D159" s="183" t="s">
        <v>130</v>
      </c>
      <c r="E159" s="33"/>
      <c r="F159" s="184" t="s">
        <v>220</v>
      </c>
      <c r="G159" s="33"/>
      <c r="H159" s="33"/>
      <c r="I159" s="33"/>
      <c r="J159" s="33"/>
      <c r="K159" s="33"/>
      <c r="L159" s="36"/>
      <c r="M159" s="185"/>
      <c r="N159" s="186"/>
      <c r="O159" s="61"/>
      <c r="P159" s="61"/>
      <c r="Q159" s="61"/>
      <c r="R159" s="61"/>
      <c r="S159" s="61"/>
      <c r="T159" s="62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7" t="s">
        <v>130</v>
      </c>
      <c r="AU159" s="17" t="s">
        <v>85</v>
      </c>
    </row>
    <row r="160" spans="1:65" s="2" customFormat="1" ht="24.2" customHeight="1">
      <c r="A160" s="31"/>
      <c r="B160" s="32"/>
      <c r="C160" s="170" t="s">
        <v>235</v>
      </c>
      <c r="D160" s="170" t="s">
        <v>124</v>
      </c>
      <c r="E160" s="171" t="s">
        <v>751</v>
      </c>
      <c r="F160" s="172" t="s">
        <v>752</v>
      </c>
      <c r="G160" s="173" t="s">
        <v>224</v>
      </c>
      <c r="H160" s="174">
        <v>680.987</v>
      </c>
      <c r="I160" s="175">
        <v>308.7</v>
      </c>
      <c r="J160" s="175">
        <f>ROUND(I160*H160,2)</f>
        <v>210220.69</v>
      </c>
      <c r="K160" s="176"/>
      <c r="L160" s="36"/>
      <c r="M160" s="177" t="s">
        <v>17</v>
      </c>
      <c r="N160" s="178" t="s">
        <v>46</v>
      </c>
      <c r="O160" s="179">
        <v>0.362</v>
      </c>
      <c r="P160" s="179">
        <f>O160*H160</f>
        <v>246.517294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81" t="s">
        <v>128</v>
      </c>
      <c r="AT160" s="181" t="s">
        <v>124</v>
      </c>
      <c r="AU160" s="181" t="s">
        <v>85</v>
      </c>
      <c r="AY160" s="17" t="s">
        <v>122</v>
      </c>
      <c r="BE160" s="182">
        <f>IF(N160="základní",J160,0)</f>
        <v>210220.69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7" t="s">
        <v>83</v>
      </c>
      <c r="BK160" s="182">
        <f>ROUND(I160*H160,2)</f>
        <v>210220.69</v>
      </c>
      <c r="BL160" s="17" t="s">
        <v>128</v>
      </c>
      <c r="BM160" s="181" t="s">
        <v>753</v>
      </c>
    </row>
    <row r="161" spans="1:47" s="2" customFormat="1" ht="29.25">
      <c r="A161" s="31"/>
      <c r="B161" s="32"/>
      <c r="C161" s="33"/>
      <c r="D161" s="183" t="s">
        <v>130</v>
      </c>
      <c r="E161" s="33"/>
      <c r="F161" s="184" t="s">
        <v>754</v>
      </c>
      <c r="G161" s="33"/>
      <c r="H161" s="33"/>
      <c r="I161" s="33"/>
      <c r="J161" s="33"/>
      <c r="K161" s="33"/>
      <c r="L161" s="36"/>
      <c r="M161" s="185"/>
      <c r="N161" s="186"/>
      <c r="O161" s="61"/>
      <c r="P161" s="61"/>
      <c r="Q161" s="61"/>
      <c r="R161" s="61"/>
      <c r="S161" s="61"/>
      <c r="T161" s="62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7" t="s">
        <v>130</v>
      </c>
      <c r="AU161" s="17" t="s">
        <v>85</v>
      </c>
    </row>
    <row r="162" spans="2:51" s="13" customFormat="1" ht="11.25">
      <c r="B162" s="187"/>
      <c r="C162" s="188"/>
      <c r="D162" s="183" t="s">
        <v>132</v>
      </c>
      <c r="E162" s="189" t="s">
        <v>17</v>
      </c>
      <c r="F162" s="190" t="s">
        <v>755</v>
      </c>
      <c r="G162" s="188"/>
      <c r="H162" s="191">
        <v>231.95</v>
      </c>
      <c r="I162" s="188"/>
      <c r="J162" s="188"/>
      <c r="K162" s="188"/>
      <c r="L162" s="192"/>
      <c r="M162" s="193"/>
      <c r="N162" s="194"/>
      <c r="O162" s="194"/>
      <c r="P162" s="194"/>
      <c r="Q162" s="194"/>
      <c r="R162" s="194"/>
      <c r="S162" s="194"/>
      <c r="T162" s="195"/>
      <c r="AT162" s="196" t="s">
        <v>132</v>
      </c>
      <c r="AU162" s="196" t="s">
        <v>85</v>
      </c>
      <c r="AV162" s="13" t="s">
        <v>85</v>
      </c>
      <c r="AW162" s="13" t="s">
        <v>36</v>
      </c>
      <c r="AX162" s="13" t="s">
        <v>75</v>
      </c>
      <c r="AY162" s="196" t="s">
        <v>122</v>
      </c>
    </row>
    <row r="163" spans="2:51" s="13" customFormat="1" ht="11.25">
      <c r="B163" s="187"/>
      <c r="C163" s="188"/>
      <c r="D163" s="183" t="s">
        <v>132</v>
      </c>
      <c r="E163" s="189" t="s">
        <v>17</v>
      </c>
      <c r="F163" s="190" t="s">
        <v>756</v>
      </c>
      <c r="G163" s="188"/>
      <c r="H163" s="191">
        <v>71.159</v>
      </c>
      <c r="I163" s="188"/>
      <c r="J163" s="188"/>
      <c r="K163" s="188"/>
      <c r="L163" s="192"/>
      <c r="M163" s="193"/>
      <c r="N163" s="194"/>
      <c r="O163" s="194"/>
      <c r="P163" s="194"/>
      <c r="Q163" s="194"/>
      <c r="R163" s="194"/>
      <c r="S163" s="194"/>
      <c r="T163" s="195"/>
      <c r="AT163" s="196" t="s">
        <v>132</v>
      </c>
      <c r="AU163" s="196" t="s">
        <v>85</v>
      </c>
      <c r="AV163" s="13" t="s">
        <v>85</v>
      </c>
      <c r="AW163" s="13" t="s">
        <v>36</v>
      </c>
      <c r="AX163" s="13" t="s">
        <v>75</v>
      </c>
      <c r="AY163" s="196" t="s">
        <v>122</v>
      </c>
    </row>
    <row r="164" spans="2:51" s="13" customFormat="1" ht="11.25">
      <c r="B164" s="187"/>
      <c r="C164" s="188"/>
      <c r="D164" s="183" t="s">
        <v>132</v>
      </c>
      <c r="E164" s="189" t="s">
        <v>17</v>
      </c>
      <c r="F164" s="190" t="s">
        <v>757</v>
      </c>
      <c r="G164" s="188"/>
      <c r="H164" s="191">
        <v>29.009</v>
      </c>
      <c r="I164" s="188"/>
      <c r="J164" s="188"/>
      <c r="K164" s="188"/>
      <c r="L164" s="192"/>
      <c r="M164" s="193"/>
      <c r="N164" s="194"/>
      <c r="O164" s="194"/>
      <c r="P164" s="194"/>
      <c r="Q164" s="194"/>
      <c r="R164" s="194"/>
      <c r="S164" s="194"/>
      <c r="T164" s="195"/>
      <c r="AT164" s="196" t="s">
        <v>132</v>
      </c>
      <c r="AU164" s="196" t="s">
        <v>85</v>
      </c>
      <c r="AV164" s="13" t="s">
        <v>85</v>
      </c>
      <c r="AW164" s="13" t="s">
        <v>36</v>
      </c>
      <c r="AX164" s="13" t="s">
        <v>75</v>
      </c>
      <c r="AY164" s="196" t="s">
        <v>122</v>
      </c>
    </row>
    <row r="165" spans="2:51" s="13" customFormat="1" ht="11.25">
      <c r="B165" s="187"/>
      <c r="C165" s="188"/>
      <c r="D165" s="183" t="s">
        <v>132</v>
      </c>
      <c r="E165" s="189" t="s">
        <v>17</v>
      </c>
      <c r="F165" s="190" t="s">
        <v>758</v>
      </c>
      <c r="G165" s="188"/>
      <c r="H165" s="191">
        <v>348.869</v>
      </c>
      <c r="I165" s="188"/>
      <c r="J165" s="188"/>
      <c r="K165" s="188"/>
      <c r="L165" s="192"/>
      <c r="M165" s="193"/>
      <c r="N165" s="194"/>
      <c r="O165" s="194"/>
      <c r="P165" s="194"/>
      <c r="Q165" s="194"/>
      <c r="R165" s="194"/>
      <c r="S165" s="194"/>
      <c r="T165" s="195"/>
      <c r="AT165" s="196" t="s">
        <v>132</v>
      </c>
      <c r="AU165" s="196" t="s">
        <v>85</v>
      </c>
      <c r="AV165" s="13" t="s">
        <v>85</v>
      </c>
      <c r="AW165" s="13" t="s">
        <v>36</v>
      </c>
      <c r="AX165" s="13" t="s">
        <v>75</v>
      </c>
      <c r="AY165" s="196" t="s">
        <v>122</v>
      </c>
    </row>
    <row r="166" spans="2:51" s="14" customFormat="1" ht="11.25">
      <c r="B166" s="197"/>
      <c r="C166" s="198"/>
      <c r="D166" s="183" t="s">
        <v>132</v>
      </c>
      <c r="E166" s="199" t="s">
        <v>17</v>
      </c>
      <c r="F166" s="200" t="s">
        <v>134</v>
      </c>
      <c r="G166" s="198"/>
      <c r="H166" s="201">
        <v>680.9870000000001</v>
      </c>
      <c r="I166" s="198"/>
      <c r="J166" s="198"/>
      <c r="K166" s="198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132</v>
      </c>
      <c r="AU166" s="206" t="s">
        <v>85</v>
      </c>
      <c r="AV166" s="14" t="s">
        <v>128</v>
      </c>
      <c r="AW166" s="14" t="s">
        <v>4</v>
      </c>
      <c r="AX166" s="14" t="s">
        <v>83</v>
      </c>
      <c r="AY166" s="206" t="s">
        <v>122</v>
      </c>
    </row>
    <row r="167" spans="1:65" s="2" customFormat="1" ht="24.2" customHeight="1">
      <c r="A167" s="31"/>
      <c r="B167" s="32"/>
      <c r="C167" s="170" t="s">
        <v>242</v>
      </c>
      <c r="D167" s="170" t="s">
        <v>124</v>
      </c>
      <c r="E167" s="171" t="s">
        <v>759</v>
      </c>
      <c r="F167" s="172" t="s">
        <v>760</v>
      </c>
      <c r="G167" s="173" t="s">
        <v>224</v>
      </c>
      <c r="H167" s="174">
        <v>691.886</v>
      </c>
      <c r="I167" s="175">
        <v>419.4</v>
      </c>
      <c r="J167" s="175">
        <f>ROUND(I167*H167,2)</f>
        <v>290176.99</v>
      </c>
      <c r="K167" s="176"/>
      <c r="L167" s="36"/>
      <c r="M167" s="177" t="s">
        <v>17</v>
      </c>
      <c r="N167" s="178" t="s">
        <v>46</v>
      </c>
      <c r="O167" s="179">
        <v>0.505</v>
      </c>
      <c r="P167" s="179">
        <f>O167*H167</f>
        <v>349.40243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81" t="s">
        <v>128</v>
      </c>
      <c r="AT167" s="181" t="s">
        <v>124</v>
      </c>
      <c r="AU167" s="181" t="s">
        <v>85</v>
      </c>
      <c r="AY167" s="17" t="s">
        <v>122</v>
      </c>
      <c r="BE167" s="182">
        <f>IF(N167="základní",J167,0)</f>
        <v>290176.99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7" t="s">
        <v>83</v>
      </c>
      <c r="BK167" s="182">
        <f>ROUND(I167*H167,2)</f>
        <v>290176.99</v>
      </c>
      <c r="BL167" s="17" t="s">
        <v>128</v>
      </c>
      <c r="BM167" s="181" t="s">
        <v>761</v>
      </c>
    </row>
    <row r="168" spans="1:47" s="2" customFormat="1" ht="29.25">
      <c r="A168" s="31"/>
      <c r="B168" s="32"/>
      <c r="C168" s="33"/>
      <c r="D168" s="183" t="s">
        <v>130</v>
      </c>
      <c r="E168" s="33"/>
      <c r="F168" s="184" t="s">
        <v>762</v>
      </c>
      <c r="G168" s="33"/>
      <c r="H168" s="33"/>
      <c r="I168" s="33"/>
      <c r="J168" s="33"/>
      <c r="K168" s="33"/>
      <c r="L168" s="36"/>
      <c r="M168" s="185"/>
      <c r="N168" s="186"/>
      <c r="O168" s="61"/>
      <c r="P168" s="61"/>
      <c r="Q168" s="61"/>
      <c r="R168" s="61"/>
      <c r="S168" s="61"/>
      <c r="T168" s="62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7" t="s">
        <v>130</v>
      </c>
      <c r="AU168" s="17" t="s">
        <v>85</v>
      </c>
    </row>
    <row r="169" spans="2:51" s="13" customFormat="1" ht="11.25">
      <c r="B169" s="187"/>
      <c r="C169" s="188"/>
      <c r="D169" s="183" t="s">
        <v>132</v>
      </c>
      <c r="E169" s="189" t="s">
        <v>17</v>
      </c>
      <c r="F169" s="190" t="s">
        <v>763</v>
      </c>
      <c r="G169" s="188"/>
      <c r="H169" s="191">
        <v>10.899</v>
      </c>
      <c r="I169" s="188"/>
      <c r="J169" s="188"/>
      <c r="K169" s="188"/>
      <c r="L169" s="192"/>
      <c r="M169" s="193"/>
      <c r="N169" s="194"/>
      <c r="O169" s="194"/>
      <c r="P169" s="194"/>
      <c r="Q169" s="194"/>
      <c r="R169" s="194"/>
      <c r="S169" s="194"/>
      <c r="T169" s="195"/>
      <c r="AT169" s="196" t="s">
        <v>132</v>
      </c>
      <c r="AU169" s="196" t="s">
        <v>85</v>
      </c>
      <c r="AV169" s="13" t="s">
        <v>85</v>
      </c>
      <c r="AW169" s="13" t="s">
        <v>36</v>
      </c>
      <c r="AX169" s="13" t="s">
        <v>75</v>
      </c>
      <c r="AY169" s="196" t="s">
        <v>122</v>
      </c>
    </row>
    <row r="170" spans="2:51" s="13" customFormat="1" ht="11.25">
      <c r="B170" s="187"/>
      <c r="C170" s="188"/>
      <c r="D170" s="183" t="s">
        <v>132</v>
      </c>
      <c r="E170" s="189" t="s">
        <v>17</v>
      </c>
      <c r="F170" s="190" t="s">
        <v>755</v>
      </c>
      <c r="G170" s="188"/>
      <c r="H170" s="191">
        <v>231.95</v>
      </c>
      <c r="I170" s="188"/>
      <c r="J170" s="188"/>
      <c r="K170" s="188"/>
      <c r="L170" s="192"/>
      <c r="M170" s="193"/>
      <c r="N170" s="194"/>
      <c r="O170" s="194"/>
      <c r="P170" s="194"/>
      <c r="Q170" s="194"/>
      <c r="R170" s="194"/>
      <c r="S170" s="194"/>
      <c r="T170" s="195"/>
      <c r="AT170" s="196" t="s">
        <v>132</v>
      </c>
      <c r="AU170" s="196" t="s">
        <v>85</v>
      </c>
      <c r="AV170" s="13" t="s">
        <v>85</v>
      </c>
      <c r="AW170" s="13" t="s">
        <v>36</v>
      </c>
      <c r="AX170" s="13" t="s">
        <v>75</v>
      </c>
      <c r="AY170" s="196" t="s">
        <v>122</v>
      </c>
    </row>
    <row r="171" spans="2:51" s="13" customFormat="1" ht="11.25">
      <c r="B171" s="187"/>
      <c r="C171" s="188"/>
      <c r="D171" s="183" t="s">
        <v>132</v>
      </c>
      <c r="E171" s="189" t="s">
        <v>17</v>
      </c>
      <c r="F171" s="190" t="s">
        <v>756</v>
      </c>
      <c r="G171" s="188"/>
      <c r="H171" s="191">
        <v>71.159</v>
      </c>
      <c r="I171" s="188"/>
      <c r="J171" s="188"/>
      <c r="K171" s="188"/>
      <c r="L171" s="192"/>
      <c r="M171" s="193"/>
      <c r="N171" s="194"/>
      <c r="O171" s="194"/>
      <c r="P171" s="194"/>
      <c r="Q171" s="194"/>
      <c r="R171" s="194"/>
      <c r="S171" s="194"/>
      <c r="T171" s="195"/>
      <c r="AT171" s="196" t="s">
        <v>132</v>
      </c>
      <c r="AU171" s="196" t="s">
        <v>85</v>
      </c>
      <c r="AV171" s="13" t="s">
        <v>85</v>
      </c>
      <c r="AW171" s="13" t="s">
        <v>36</v>
      </c>
      <c r="AX171" s="13" t="s">
        <v>75</v>
      </c>
      <c r="AY171" s="196" t="s">
        <v>122</v>
      </c>
    </row>
    <row r="172" spans="2:51" s="13" customFormat="1" ht="11.25">
      <c r="B172" s="187"/>
      <c r="C172" s="188"/>
      <c r="D172" s="183" t="s">
        <v>132</v>
      </c>
      <c r="E172" s="189" t="s">
        <v>17</v>
      </c>
      <c r="F172" s="190" t="s">
        <v>757</v>
      </c>
      <c r="G172" s="188"/>
      <c r="H172" s="191">
        <v>29.009</v>
      </c>
      <c r="I172" s="188"/>
      <c r="J172" s="188"/>
      <c r="K172" s="188"/>
      <c r="L172" s="192"/>
      <c r="M172" s="193"/>
      <c r="N172" s="194"/>
      <c r="O172" s="194"/>
      <c r="P172" s="194"/>
      <c r="Q172" s="194"/>
      <c r="R172" s="194"/>
      <c r="S172" s="194"/>
      <c r="T172" s="195"/>
      <c r="AT172" s="196" t="s">
        <v>132</v>
      </c>
      <c r="AU172" s="196" t="s">
        <v>85</v>
      </c>
      <c r="AV172" s="13" t="s">
        <v>85</v>
      </c>
      <c r="AW172" s="13" t="s">
        <v>36</v>
      </c>
      <c r="AX172" s="13" t="s">
        <v>75</v>
      </c>
      <c r="AY172" s="196" t="s">
        <v>122</v>
      </c>
    </row>
    <row r="173" spans="2:51" s="13" customFormat="1" ht="11.25">
      <c r="B173" s="187"/>
      <c r="C173" s="188"/>
      <c r="D173" s="183" t="s">
        <v>132</v>
      </c>
      <c r="E173" s="189" t="s">
        <v>17</v>
      </c>
      <c r="F173" s="190" t="s">
        <v>758</v>
      </c>
      <c r="G173" s="188"/>
      <c r="H173" s="191">
        <v>348.869</v>
      </c>
      <c r="I173" s="188"/>
      <c r="J173" s="188"/>
      <c r="K173" s="188"/>
      <c r="L173" s="192"/>
      <c r="M173" s="193"/>
      <c r="N173" s="194"/>
      <c r="O173" s="194"/>
      <c r="P173" s="194"/>
      <c r="Q173" s="194"/>
      <c r="R173" s="194"/>
      <c r="S173" s="194"/>
      <c r="T173" s="195"/>
      <c r="AT173" s="196" t="s">
        <v>132</v>
      </c>
      <c r="AU173" s="196" t="s">
        <v>85</v>
      </c>
      <c r="AV173" s="13" t="s">
        <v>85</v>
      </c>
      <c r="AW173" s="13" t="s">
        <v>36</v>
      </c>
      <c r="AX173" s="13" t="s">
        <v>75</v>
      </c>
      <c r="AY173" s="196" t="s">
        <v>122</v>
      </c>
    </row>
    <row r="174" spans="2:51" s="14" customFormat="1" ht="11.25">
      <c r="B174" s="197"/>
      <c r="C174" s="198"/>
      <c r="D174" s="183" t="s">
        <v>132</v>
      </c>
      <c r="E174" s="199" t="s">
        <v>17</v>
      </c>
      <c r="F174" s="200" t="s">
        <v>134</v>
      </c>
      <c r="G174" s="198"/>
      <c r="H174" s="201">
        <v>691.886</v>
      </c>
      <c r="I174" s="198"/>
      <c r="J174" s="198"/>
      <c r="K174" s="198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132</v>
      </c>
      <c r="AU174" s="206" t="s">
        <v>85</v>
      </c>
      <c r="AV174" s="14" t="s">
        <v>128</v>
      </c>
      <c r="AW174" s="14" t="s">
        <v>4</v>
      </c>
      <c r="AX174" s="14" t="s">
        <v>83</v>
      </c>
      <c r="AY174" s="206" t="s">
        <v>122</v>
      </c>
    </row>
    <row r="175" spans="1:65" s="2" customFormat="1" ht="24.2" customHeight="1">
      <c r="A175" s="31"/>
      <c r="B175" s="32"/>
      <c r="C175" s="170" t="s">
        <v>7</v>
      </c>
      <c r="D175" s="170" t="s">
        <v>124</v>
      </c>
      <c r="E175" s="171" t="s">
        <v>236</v>
      </c>
      <c r="F175" s="172" t="s">
        <v>237</v>
      </c>
      <c r="G175" s="173" t="s">
        <v>224</v>
      </c>
      <c r="H175" s="174">
        <v>409.656</v>
      </c>
      <c r="I175" s="175">
        <v>239.5</v>
      </c>
      <c r="J175" s="175">
        <f>ROUND(I175*H175,2)</f>
        <v>98112.61</v>
      </c>
      <c r="K175" s="176"/>
      <c r="L175" s="36"/>
      <c r="M175" s="177" t="s">
        <v>17</v>
      </c>
      <c r="N175" s="178" t="s">
        <v>46</v>
      </c>
      <c r="O175" s="179">
        <v>1.763</v>
      </c>
      <c r="P175" s="179">
        <f>O175*H175</f>
        <v>722.223528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81" t="s">
        <v>128</v>
      </c>
      <c r="AT175" s="181" t="s">
        <v>124</v>
      </c>
      <c r="AU175" s="181" t="s">
        <v>85</v>
      </c>
      <c r="AY175" s="17" t="s">
        <v>122</v>
      </c>
      <c r="BE175" s="182">
        <f>IF(N175="základní",J175,0)</f>
        <v>98112.61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7" t="s">
        <v>83</v>
      </c>
      <c r="BK175" s="182">
        <f>ROUND(I175*H175,2)</f>
        <v>98112.61</v>
      </c>
      <c r="BL175" s="17" t="s">
        <v>128</v>
      </c>
      <c r="BM175" s="181" t="s">
        <v>764</v>
      </c>
    </row>
    <row r="176" spans="1:47" s="2" customFormat="1" ht="29.25">
      <c r="A176" s="31"/>
      <c r="B176" s="32"/>
      <c r="C176" s="33"/>
      <c r="D176" s="183" t="s">
        <v>130</v>
      </c>
      <c r="E176" s="33"/>
      <c r="F176" s="184" t="s">
        <v>239</v>
      </c>
      <c r="G176" s="33"/>
      <c r="H176" s="33"/>
      <c r="I176" s="33"/>
      <c r="J176" s="33"/>
      <c r="K176" s="33"/>
      <c r="L176" s="36"/>
      <c r="M176" s="185"/>
      <c r="N176" s="186"/>
      <c r="O176" s="61"/>
      <c r="P176" s="61"/>
      <c r="Q176" s="61"/>
      <c r="R176" s="61"/>
      <c r="S176" s="61"/>
      <c r="T176" s="62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7" t="s">
        <v>130</v>
      </c>
      <c r="AU176" s="17" t="s">
        <v>85</v>
      </c>
    </row>
    <row r="177" spans="2:51" s="13" customFormat="1" ht="11.25">
      <c r="B177" s="187"/>
      <c r="C177" s="188"/>
      <c r="D177" s="183" t="s">
        <v>132</v>
      </c>
      <c r="E177" s="189" t="s">
        <v>17</v>
      </c>
      <c r="F177" s="190" t="s">
        <v>765</v>
      </c>
      <c r="G177" s="188"/>
      <c r="H177" s="191">
        <v>142.317</v>
      </c>
      <c r="I177" s="188"/>
      <c r="J177" s="188"/>
      <c r="K177" s="188"/>
      <c r="L177" s="192"/>
      <c r="M177" s="193"/>
      <c r="N177" s="194"/>
      <c r="O177" s="194"/>
      <c r="P177" s="194"/>
      <c r="Q177" s="194"/>
      <c r="R177" s="194"/>
      <c r="S177" s="194"/>
      <c r="T177" s="195"/>
      <c r="AT177" s="196" t="s">
        <v>132</v>
      </c>
      <c r="AU177" s="196" t="s">
        <v>85</v>
      </c>
      <c r="AV177" s="13" t="s">
        <v>85</v>
      </c>
      <c r="AW177" s="13" t="s">
        <v>36</v>
      </c>
      <c r="AX177" s="13" t="s">
        <v>75</v>
      </c>
      <c r="AY177" s="196" t="s">
        <v>122</v>
      </c>
    </row>
    <row r="178" spans="2:51" s="13" customFormat="1" ht="11.25">
      <c r="B178" s="187"/>
      <c r="C178" s="188"/>
      <c r="D178" s="183" t="s">
        <v>132</v>
      </c>
      <c r="E178" s="189" t="s">
        <v>17</v>
      </c>
      <c r="F178" s="190" t="s">
        <v>766</v>
      </c>
      <c r="G178" s="188"/>
      <c r="H178" s="191">
        <v>58.017</v>
      </c>
      <c r="I178" s="188"/>
      <c r="J178" s="188"/>
      <c r="K178" s="188"/>
      <c r="L178" s="192"/>
      <c r="M178" s="193"/>
      <c r="N178" s="194"/>
      <c r="O178" s="194"/>
      <c r="P178" s="194"/>
      <c r="Q178" s="194"/>
      <c r="R178" s="194"/>
      <c r="S178" s="194"/>
      <c r="T178" s="195"/>
      <c r="AT178" s="196" t="s">
        <v>132</v>
      </c>
      <c r="AU178" s="196" t="s">
        <v>85</v>
      </c>
      <c r="AV178" s="13" t="s">
        <v>85</v>
      </c>
      <c r="AW178" s="13" t="s">
        <v>36</v>
      </c>
      <c r="AX178" s="13" t="s">
        <v>75</v>
      </c>
      <c r="AY178" s="196" t="s">
        <v>122</v>
      </c>
    </row>
    <row r="179" spans="2:51" s="13" customFormat="1" ht="11.25">
      <c r="B179" s="187"/>
      <c r="C179" s="188"/>
      <c r="D179" s="183" t="s">
        <v>132</v>
      </c>
      <c r="E179" s="189" t="s">
        <v>17</v>
      </c>
      <c r="F179" s="190" t="s">
        <v>767</v>
      </c>
      <c r="G179" s="188"/>
      <c r="H179" s="191">
        <v>209.322</v>
      </c>
      <c r="I179" s="188"/>
      <c r="J179" s="188"/>
      <c r="K179" s="188"/>
      <c r="L179" s="192"/>
      <c r="M179" s="193"/>
      <c r="N179" s="194"/>
      <c r="O179" s="194"/>
      <c r="P179" s="194"/>
      <c r="Q179" s="194"/>
      <c r="R179" s="194"/>
      <c r="S179" s="194"/>
      <c r="T179" s="195"/>
      <c r="AT179" s="196" t="s">
        <v>132</v>
      </c>
      <c r="AU179" s="196" t="s">
        <v>85</v>
      </c>
      <c r="AV179" s="13" t="s">
        <v>85</v>
      </c>
      <c r="AW179" s="13" t="s">
        <v>36</v>
      </c>
      <c r="AX179" s="13" t="s">
        <v>75</v>
      </c>
      <c r="AY179" s="196" t="s">
        <v>122</v>
      </c>
    </row>
    <row r="180" spans="2:51" s="14" customFormat="1" ht="11.25">
      <c r="B180" s="197"/>
      <c r="C180" s="198"/>
      <c r="D180" s="183" t="s">
        <v>132</v>
      </c>
      <c r="E180" s="199" t="s">
        <v>17</v>
      </c>
      <c r="F180" s="200" t="s">
        <v>134</v>
      </c>
      <c r="G180" s="198"/>
      <c r="H180" s="201">
        <v>409.656</v>
      </c>
      <c r="I180" s="198"/>
      <c r="J180" s="198"/>
      <c r="K180" s="198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132</v>
      </c>
      <c r="AU180" s="206" t="s">
        <v>85</v>
      </c>
      <c r="AV180" s="14" t="s">
        <v>128</v>
      </c>
      <c r="AW180" s="14" t="s">
        <v>4</v>
      </c>
      <c r="AX180" s="14" t="s">
        <v>83</v>
      </c>
      <c r="AY180" s="206" t="s">
        <v>122</v>
      </c>
    </row>
    <row r="181" spans="1:65" s="2" customFormat="1" ht="24.2" customHeight="1">
      <c r="A181" s="31"/>
      <c r="B181" s="32"/>
      <c r="C181" s="170" t="s">
        <v>253</v>
      </c>
      <c r="D181" s="170" t="s">
        <v>124</v>
      </c>
      <c r="E181" s="171" t="s">
        <v>768</v>
      </c>
      <c r="F181" s="172" t="s">
        <v>769</v>
      </c>
      <c r="G181" s="173" t="s">
        <v>224</v>
      </c>
      <c r="H181" s="174">
        <v>1.35</v>
      </c>
      <c r="I181" s="175">
        <v>2120</v>
      </c>
      <c r="J181" s="175">
        <f>ROUND(I181*H181,2)</f>
        <v>2862</v>
      </c>
      <c r="K181" s="176"/>
      <c r="L181" s="36"/>
      <c r="M181" s="177" t="s">
        <v>17</v>
      </c>
      <c r="N181" s="178" t="s">
        <v>46</v>
      </c>
      <c r="O181" s="179">
        <v>7.686</v>
      </c>
      <c r="P181" s="179">
        <f>O181*H181</f>
        <v>10.376100000000001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81" t="s">
        <v>128</v>
      </c>
      <c r="AT181" s="181" t="s">
        <v>124</v>
      </c>
      <c r="AU181" s="181" t="s">
        <v>85</v>
      </c>
      <c r="AY181" s="17" t="s">
        <v>122</v>
      </c>
      <c r="BE181" s="182">
        <f>IF(N181="základní",J181,0)</f>
        <v>2862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7" t="s">
        <v>83</v>
      </c>
      <c r="BK181" s="182">
        <f>ROUND(I181*H181,2)</f>
        <v>2862</v>
      </c>
      <c r="BL181" s="17" t="s">
        <v>128</v>
      </c>
      <c r="BM181" s="181" t="s">
        <v>770</v>
      </c>
    </row>
    <row r="182" spans="1:47" s="2" customFormat="1" ht="19.5">
      <c r="A182" s="31"/>
      <c r="B182" s="32"/>
      <c r="C182" s="33"/>
      <c r="D182" s="183" t="s">
        <v>130</v>
      </c>
      <c r="E182" s="33"/>
      <c r="F182" s="184" t="s">
        <v>771</v>
      </c>
      <c r="G182" s="33"/>
      <c r="H182" s="33"/>
      <c r="I182" s="33"/>
      <c r="J182" s="33"/>
      <c r="K182" s="33"/>
      <c r="L182" s="36"/>
      <c r="M182" s="185"/>
      <c r="N182" s="186"/>
      <c r="O182" s="61"/>
      <c r="P182" s="61"/>
      <c r="Q182" s="61"/>
      <c r="R182" s="61"/>
      <c r="S182" s="61"/>
      <c r="T182" s="62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7" t="s">
        <v>130</v>
      </c>
      <c r="AU182" s="17" t="s">
        <v>85</v>
      </c>
    </row>
    <row r="183" spans="2:51" s="13" customFormat="1" ht="11.25">
      <c r="B183" s="187"/>
      <c r="C183" s="188"/>
      <c r="D183" s="183" t="s">
        <v>132</v>
      </c>
      <c r="E183" s="189" t="s">
        <v>17</v>
      </c>
      <c r="F183" s="190" t="s">
        <v>772</v>
      </c>
      <c r="G183" s="188"/>
      <c r="H183" s="191">
        <v>1.35</v>
      </c>
      <c r="I183" s="188"/>
      <c r="J183" s="188"/>
      <c r="K183" s="188"/>
      <c r="L183" s="192"/>
      <c r="M183" s="193"/>
      <c r="N183" s="194"/>
      <c r="O183" s="194"/>
      <c r="P183" s="194"/>
      <c r="Q183" s="194"/>
      <c r="R183" s="194"/>
      <c r="S183" s="194"/>
      <c r="T183" s="195"/>
      <c r="AT183" s="196" t="s">
        <v>132</v>
      </c>
      <c r="AU183" s="196" t="s">
        <v>85</v>
      </c>
      <c r="AV183" s="13" t="s">
        <v>85</v>
      </c>
      <c r="AW183" s="13" t="s">
        <v>36</v>
      </c>
      <c r="AX183" s="13" t="s">
        <v>75</v>
      </c>
      <c r="AY183" s="196" t="s">
        <v>122</v>
      </c>
    </row>
    <row r="184" spans="2:51" s="14" customFormat="1" ht="11.25">
      <c r="B184" s="197"/>
      <c r="C184" s="198"/>
      <c r="D184" s="183" t="s">
        <v>132</v>
      </c>
      <c r="E184" s="199" t="s">
        <v>17</v>
      </c>
      <c r="F184" s="200" t="s">
        <v>134</v>
      </c>
      <c r="G184" s="198"/>
      <c r="H184" s="201">
        <v>1.35</v>
      </c>
      <c r="I184" s="198"/>
      <c r="J184" s="198"/>
      <c r="K184" s="198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132</v>
      </c>
      <c r="AU184" s="206" t="s">
        <v>85</v>
      </c>
      <c r="AV184" s="14" t="s">
        <v>128</v>
      </c>
      <c r="AW184" s="14" t="s">
        <v>4</v>
      </c>
      <c r="AX184" s="14" t="s">
        <v>83</v>
      </c>
      <c r="AY184" s="206" t="s">
        <v>122</v>
      </c>
    </row>
    <row r="185" spans="1:65" s="2" customFormat="1" ht="14.45" customHeight="1">
      <c r="A185" s="31"/>
      <c r="B185" s="32"/>
      <c r="C185" s="170" t="s">
        <v>260</v>
      </c>
      <c r="D185" s="170" t="s">
        <v>124</v>
      </c>
      <c r="E185" s="171" t="s">
        <v>773</v>
      </c>
      <c r="F185" s="172" t="s">
        <v>774</v>
      </c>
      <c r="G185" s="173" t="s">
        <v>775</v>
      </c>
      <c r="H185" s="174">
        <v>1</v>
      </c>
      <c r="I185" s="175">
        <v>29000</v>
      </c>
      <c r="J185" s="175">
        <f>ROUND(I185*H185,2)</f>
        <v>29000</v>
      </c>
      <c r="K185" s="176"/>
      <c r="L185" s="36"/>
      <c r="M185" s="177" t="s">
        <v>17</v>
      </c>
      <c r="N185" s="178" t="s">
        <v>46</v>
      </c>
      <c r="O185" s="179">
        <v>0.122</v>
      </c>
      <c r="P185" s="179">
        <f>O185*H185</f>
        <v>0.122</v>
      </c>
      <c r="Q185" s="179">
        <v>0</v>
      </c>
      <c r="R185" s="179">
        <f>Q185*H185</f>
        <v>0</v>
      </c>
      <c r="S185" s="179">
        <v>0</v>
      </c>
      <c r="T185" s="180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81" t="s">
        <v>128</v>
      </c>
      <c r="AT185" s="181" t="s">
        <v>124</v>
      </c>
      <c r="AU185" s="181" t="s">
        <v>85</v>
      </c>
      <c r="AY185" s="17" t="s">
        <v>122</v>
      </c>
      <c r="BE185" s="182">
        <f>IF(N185="základní",J185,0)</f>
        <v>29000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7" t="s">
        <v>83</v>
      </c>
      <c r="BK185" s="182">
        <f>ROUND(I185*H185,2)</f>
        <v>29000</v>
      </c>
      <c r="BL185" s="17" t="s">
        <v>128</v>
      </c>
      <c r="BM185" s="181" t="s">
        <v>776</v>
      </c>
    </row>
    <row r="186" spans="1:47" s="2" customFormat="1" ht="11.25">
      <c r="A186" s="31"/>
      <c r="B186" s="32"/>
      <c r="C186" s="33"/>
      <c r="D186" s="183" t="s">
        <v>130</v>
      </c>
      <c r="E186" s="33"/>
      <c r="F186" s="184" t="s">
        <v>774</v>
      </c>
      <c r="G186" s="33"/>
      <c r="H186" s="33"/>
      <c r="I186" s="33"/>
      <c r="J186" s="33"/>
      <c r="K186" s="33"/>
      <c r="L186" s="36"/>
      <c r="M186" s="185"/>
      <c r="N186" s="186"/>
      <c r="O186" s="61"/>
      <c r="P186" s="61"/>
      <c r="Q186" s="61"/>
      <c r="R186" s="61"/>
      <c r="S186" s="61"/>
      <c r="T186" s="62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7" t="s">
        <v>130</v>
      </c>
      <c r="AU186" s="17" t="s">
        <v>85</v>
      </c>
    </row>
    <row r="187" spans="1:65" s="2" customFormat="1" ht="14.45" customHeight="1">
      <c r="A187" s="31"/>
      <c r="B187" s="32"/>
      <c r="C187" s="170" t="s">
        <v>266</v>
      </c>
      <c r="D187" s="170" t="s">
        <v>124</v>
      </c>
      <c r="E187" s="171" t="s">
        <v>777</v>
      </c>
      <c r="F187" s="172" t="s">
        <v>778</v>
      </c>
      <c r="G187" s="173" t="s">
        <v>127</v>
      </c>
      <c r="H187" s="174">
        <v>530.814</v>
      </c>
      <c r="I187" s="175">
        <v>134.5</v>
      </c>
      <c r="J187" s="175">
        <f>ROUND(I187*H187,2)</f>
        <v>71394.48</v>
      </c>
      <c r="K187" s="176"/>
      <c r="L187" s="36"/>
      <c r="M187" s="177" t="s">
        <v>17</v>
      </c>
      <c r="N187" s="178" t="s">
        <v>46</v>
      </c>
      <c r="O187" s="179">
        <v>0.637</v>
      </c>
      <c r="P187" s="179">
        <f>O187*H187</f>
        <v>338.128518</v>
      </c>
      <c r="Q187" s="179">
        <v>0.00119</v>
      </c>
      <c r="R187" s="179">
        <f>Q187*H187</f>
        <v>0.63166866</v>
      </c>
      <c r="S187" s="179">
        <v>0</v>
      </c>
      <c r="T187" s="180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81" t="s">
        <v>128</v>
      </c>
      <c r="AT187" s="181" t="s">
        <v>124</v>
      </c>
      <c r="AU187" s="181" t="s">
        <v>85</v>
      </c>
      <c r="AY187" s="17" t="s">
        <v>122</v>
      </c>
      <c r="BE187" s="182">
        <f>IF(N187="základní",J187,0)</f>
        <v>71394.48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7" t="s">
        <v>83</v>
      </c>
      <c r="BK187" s="182">
        <f>ROUND(I187*H187,2)</f>
        <v>71394.48</v>
      </c>
      <c r="BL187" s="17" t="s">
        <v>128</v>
      </c>
      <c r="BM187" s="181" t="s">
        <v>779</v>
      </c>
    </row>
    <row r="188" spans="1:47" s="2" customFormat="1" ht="19.5">
      <c r="A188" s="31"/>
      <c r="B188" s="32"/>
      <c r="C188" s="33"/>
      <c r="D188" s="183" t="s">
        <v>130</v>
      </c>
      <c r="E188" s="33"/>
      <c r="F188" s="184" t="s">
        <v>780</v>
      </c>
      <c r="G188" s="33"/>
      <c r="H188" s="33"/>
      <c r="I188" s="33"/>
      <c r="J188" s="33"/>
      <c r="K188" s="33"/>
      <c r="L188" s="36"/>
      <c r="M188" s="185"/>
      <c r="N188" s="186"/>
      <c r="O188" s="61"/>
      <c r="P188" s="61"/>
      <c r="Q188" s="61"/>
      <c r="R188" s="61"/>
      <c r="S188" s="61"/>
      <c r="T188" s="62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7" t="s">
        <v>130</v>
      </c>
      <c r="AU188" s="17" t="s">
        <v>85</v>
      </c>
    </row>
    <row r="189" spans="2:51" s="13" customFormat="1" ht="11.25">
      <c r="B189" s="187"/>
      <c r="C189" s="188"/>
      <c r="D189" s="183" t="s">
        <v>132</v>
      </c>
      <c r="E189" s="189" t="s">
        <v>17</v>
      </c>
      <c r="F189" s="190" t="s">
        <v>781</v>
      </c>
      <c r="G189" s="188"/>
      <c r="H189" s="191">
        <v>301.91</v>
      </c>
      <c r="I189" s="188"/>
      <c r="J189" s="188"/>
      <c r="K189" s="188"/>
      <c r="L189" s="192"/>
      <c r="M189" s="193"/>
      <c r="N189" s="194"/>
      <c r="O189" s="194"/>
      <c r="P189" s="194"/>
      <c r="Q189" s="194"/>
      <c r="R189" s="194"/>
      <c r="S189" s="194"/>
      <c r="T189" s="195"/>
      <c r="AT189" s="196" t="s">
        <v>132</v>
      </c>
      <c r="AU189" s="196" t="s">
        <v>85</v>
      </c>
      <c r="AV189" s="13" t="s">
        <v>85</v>
      </c>
      <c r="AW189" s="13" t="s">
        <v>36</v>
      </c>
      <c r="AX189" s="13" t="s">
        <v>75</v>
      </c>
      <c r="AY189" s="196" t="s">
        <v>122</v>
      </c>
    </row>
    <row r="190" spans="2:51" s="13" customFormat="1" ht="11.25">
      <c r="B190" s="187"/>
      <c r="C190" s="188"/>
      <c r="D190" s="183" t="s">
        <v>132</v>
      </c>
      <c r="E190" s="189" t="s">
        <v>17</v>
      </c>
      <c r="F190" s="190" t="s">
        <v>782</v>
      </c>
      <c r="G190" s="188"/>
      <c r="H190" s="191">
        <v>167.51</v>
      </c>
      <c r="I190" s="188"/>
      <c r="J190" s="188"/>
      <c r="K190" s="188"/>
      <c r="L190" s="192"/>
      <c r="M190" s="193"/>
      <c r="N190" s="194"/>
      <c r="O190" s="194"/>
      <c r="P190" s="194"/>
      <c r="Q190" s="194"/>
      <c r="R190" s="194"/>
      <c r="S190" s="194"/>
      <c r="T190" s="195"/>
      <c r="AT190" s="196" t="s">
        <v>132</v>
      </c>
      <c r="AU190" s="196" t="s">
        <v>85</v>
      </c>
      <c r="AV190" s="13" t="s">
        <v>85</v>
      </c>
      <c r="AW190" s="13" t="s">
        <v>36</v>
      </c>
      <c r="AX190" s="13" t="s">
        <v>75</v>
      </c>
      <c r="AY190" s="196" t="s">
        <v>122</v>
      </c>
    </row>
    <row r="191" spans="2:51" s="13" customFormat="1" ht="11.25">
      <c r="B191" s="187"/>
      <c r="C191" s="188"/>
      <c r="D191" s="183" t="s">
        <v>132</v>
      </c>
      <c r="E191" s="189" t="s">
        <v>17</v>
      </c>
      <c r="F191" s="190" t="s">
        <v>783</v>
      </c>
      <c r="G191" s="188"/>
      <c r="H191" s="191">
        <v>61.394</v>
      </c>
      <c r="I191" s="188"/>
      <c r="J191" s="188"/>
      <c r="K191" s="188"/>
      <c r="L191" s="192"/>
      <c r="M191" s="193"/>
      <c r="N191" s="194"/>
      <c r="O191" s="194"/>
      <c r="P191" s="194"/>
      <c r="Q191" s="194"/>
      <c r="R191" s="194"/>
      <c r="S191" s="194"/>
      <c r="T191" s="195"/>
      <c r="AT191" s="196" t="s">
        <v>132</v>
      </c>
      <c r="AU191" s="196" t="s">
        <v>85</v>
      </c>
      <c r="AV191" s="13" t="s">
        <v>85</v>
      </c>
      <c r="AW191" s="13" t="s">
        <v>36</v>
      </c>
      <c r="AX191" s="13" t="s">
        <v>75</v>
      </c>
      <c r="AY191" s="196" t="s">
        <v>122</v>
      </c>
    </row>
    <row r="192" spans="2:51" s="14" customFormat="1" ht="11.25">
      <c r="B192" s="197"/>
      <c r="C192" s="198"/>
      <c r="D192" s="183" t="s">
        <v>132</v>
      </c>
      <c r="E192" s="199" t="s">
        <v>17</v>
      </c>
      <c r="F192" s="200" t="s">
        <v>134</v>
      </c>
      <c r="G192" s="198"/>
      <c r="H192" s="201">
        <v>530.814</v>
      </c>
      <c r="I192" s="198"/>
      <c r="J192" s="198"/>
      <c r="K192" s="198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132</v>
      </c>
      <c r="AU192" s="206" t="s">
        <v>85</v>
      </c>
      <c r="AV192" s="14" t="s">
        <v>128</v>
      </c>
      <c r="AW192" s="14" t="s">
        <v>4</v>
      </c>
      <c r="AX192" s="14" t="s">
        <v>83</v>
      </c>
      <c r="AY192" s="206" t="s">
        <v>122</v>
      </c>
    </row>
    <row r="193" spans="1:65" s="2" customFormat="1" ht="24.2" customHeight="1">
      <c r="A193" s="31"/>
      <c r="B193" s="32"/>
      <c r="C193" s="170" t="s">
        <v>272</v>
      </c>
      <c r="D193" s="170" t="s">
        <v>124</v>
      </c>
      <c r="E193" s="171" t="s">
        <v>784</v>
      </c>
      <c r="F193" s="172" t="s">
        <v>785</v>
      </c>
      <c r="G193" s="173" t="s">
        <v>127</v>
      </c>
      <c r="H193" s="174">
        <v>530.814</v>
      </c>
      <c r="I193" s="175">
        <v>66</v>
      </c>
      <c r="J193" s="175">
        <f>ROUND(I193*H193,2)</f>
        <v>35033.72</v>
      </c>
      <c r="K193" s="176"/>
      <c r="L193" s="36"/>
      <c r="M193" s="177" t="s">
        <v>17</v>
      </c>
      <c r="N193" s="178" t="s">
        <v>46</v>
      </c>
      <c r="O193" s="179">
        <v>0.41</v>
      </c>
      <c r="P193" s="179">
        <f>O193*H193</f>
        <v>217.63373999999996</v>
      </c>
      <c r="Q193" s="179">
        <v>0</v>
      </c>
      <c r="R193" s="179">
        <f>Q193*H193</f>
        <v>0</v>
      </c>
      <c r="S193" s="179">
        <v>0</v>
      </c>
      <c r="T193" s="180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81" t="s">
        <v>128</v>
      </c>
      <c r="AT193" s="181" t="s">
        <v>124</v>
      </c>
      <c r="AU193" s="181" t="s">
        <v>85</v>
      </c>
      <c r="AY193" s="17" t="s">
        <v>122</v>
      </c>
      <c r="BE193" s="182">
        <f>IF(N193="základní",J193,0)</f>
        <v>35033.72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7" t="s">
        <v>83</v>
      </c>
      <c r="BK193" s="182">
        <f>ROUND(I193*H193,2)</f>
        <v>35033.72</v>
      </c>
      <c r="BL193" s="17" t="s">
        <v>128</v>
      </c>
      <c r="BM193" s="181" t="s">
        <v>786</v>
      </c>
    </row>
    <row r="194" spans="1:47" s="2" customFormat="1" ht="29.25">
      <c r="A194" s="31"/>
      <c r="B194" s="32"/>
      <c r="C194" s="33"/>
      <c r="D194" s="183" t="s">
        <v>130</v>
      </c>
      <c r="E194" s="33"/>
      <c r="F194" s="184" t="s">
        <v>787</v>
      </c>
      <c r="G194" s="33"/>
      <c r="H194" s="33"/>
      <c r="I194" s="33"/>
      <c r="J194" s="33"/>
      <c r="K194" s="33"/>
      <c r="L194" s="36"/>
      <c r="M194" s="185"/>
      <c r="N194" s="186"/>
      <c r="O194" s="61"/>
      <c r="P194" s="61"/>
      <c r="Q194" s="61"/>
      <c r="R194" s="61"/>
      <c r="S194" s="61"/>
      <c r="T194" s="62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7" t="s">
        <v>130</v>
      </c>
      <c r="AU194" s="17" t="s">
        <v>85</v>
      </c>
    </row>
    <row r="195" spans="1:65" s="2" customFormat="1" ht="14.45" customHeight="1">
      <c r="A195" s="31"/>
      <c r="B195" s="32"/>
      <c r="C195" s="170" t="s">
        <v>277</v>
      </c>
      <c r="D195" s="170" t="s">
        <v>124</v>
      </c>
      <c r="E195" s="171" t="s">
        <v>243</v>
      </c>
      <c r="F195" s="172" t="s">
        <v>244</v>
      </c>
      <c r="G195" s="173" t="s">
        <v>127</v>
      </c>
      <c r="H195" s="174">
        <v>1500.92</v>
      </c>
      <c r="I195" s="175">
        <v>98.5</v>
      </c>
      <c r="J195" s="175">
        <f>ROUND(I195*H195,2)</f>
        <v>147840.62</v>
      </c>
      <c r="K195" s="176"/>
      <c r="L195" s="36"/>
      <c r="M195" s="177" t="s">
        <v>17</v>
      </c>
      <c r="N195" s="178" t="s">
        <v>46</v>
      </c>
      <c r="O195" s="179">
        <v>0.479</v>
      </c>
      <c r="P195" s="179">
        <f>O195*H195</f>
        <v>718.94068</v>
      </c>
      <c r="Q195" s="179">
        <v>0.00085</v>
      </c>
      <c r="R195" s="179">
        <f>Q195*H195</f>
        <v>1.275782</v>
      </c>
      <c r="S195" s="179">
        <v>0</v>
      </c>
      <c r="T195" s="180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81" t="s">
        <v>128</v>
      </c>
      <c r="AT195" s="181" t="s">
        <v>124</v>
      </c>
      <c r="AU195" s="181" t="s">
        <v>85</v>
      </c>
      <c r="AY195" s="17" t="s">
        <v>122</v>
      </c>
      <c r="BE195" s="182">
        <f>IF(N195="základní",J195,0)</f>
        <v>147840.62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7" t="s">
        <v>83</v>
      </c>
      <c r="BK195" s="182">
        <f>ROUND(I195*H195,2)</f>
        <v>147840.62</v>
      </c>
      <c r="BL195" s="17" t="s">
        <v>128</v>
      </c>
      <c r="BM195" s="181" t="s">
        <v>788</v>
      </c>
    </row>
    <row r="196" spans="1:47" s="2" customFormat="1" ht="19.5">
      <c r="A196" s="31"/>
      <c r="B196" s="32"/>
      <c r="C196" s="33"/>
      <c r="D196" s="183" t="s">
        <v>130</v>
      </c>
      <c r="E196" s="33"/>
      <c r="F196" s="184" t="s">
        <v>246</v>
      </c>
      <c r="G196" s="33"/>
      <c r="H196" s="33"/>
      <c r="I196" s="33"/>
      <c r="J196" s="33"/>
      <c r="K196" s="33"/>
      <c r="L196" s="36"/>
      <c r="M196" s="185"/>
      <c r="N196" s="186"/>
      <c r="O196" s="61"/>
      <c r="P196" s="61"/>
      <c r="Q196" s="61"/>
      <c r="R196" s="61"/>
      <c r="S196" s="61"/>
      <c r="T196" s="62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7" t="s">
        <v>130</v>
      </c>
      <c r="AU196" s="17" t="s">
        <v>85</v>
      </c>
    </row>
    <row r="197" spans="2:51" s="13" customFormat="1" ht="11.25">
      <c r="B197" s="187"/>
      <c r="C197" s="188"/>
      <c r="D197" s="183" t="s">
        <v>132</v>
      </c>
      <c r="E197" s="189" t="s">
        <v>17</v>
      </c>
      <c r="F197" s="190" t="s">
        <v>789</v>
      </c>
      <c r="G197" s="188"/>
      <c r="H197" s="191">
        <v>1401.72</v>
      </c>
      <c r="I197" s="188"/>
      <c r="J197" s="188"/>
      <c r="K197" s="188"/>
      <c r="L197" s="192"/>
      <c r="M197" s="193"/>
      <c r="N197" s="194"/>
      <c r="O197" s="194"/>
      <c r="P197" s="194"/>
      <c r="Q197" s="194"/>
      <c r="R197" s="194"/>
      <c r="S197" s="194"/>
      <c r="T197" s="195"/>
      <c r="AT197" s="196" t="s">
        <v>132</v>
      </c>
      <c r="AU197" s="196" t="s">
        <v>85</v>
      </c>
      <c r="AV197" s="13" t="s">
        <v>85</v>
      </c>
      <c r="AW197" s="13" t="s">
        <v>36</v>
      </c>
      <c r="AX197" s="13" t="s">
        <v>75</v>
      </c>
      <c r="AY197" s="196" t="s">
        <v>122</v>
      </c>
    </row>
    <row r="198" spans="2:51" s="13" customFormat="1" ht="11.25">
      <c r="B198" s="187"/>
      <c r="C198" s="188"/>
      <c r="D198" s="183" t="s">
        <v>132</v>
      </c>
      <c r="E198" s="189" t="s">
        <v>17</v>
      </c>
      <c r="F198" s="190" t="s">
        <v>790</v>
      </c>
      <c r="G198" s="188"/>
      <c r="H198" s="191">
        <v>67.1</v>
      </c>
      <c r="I198" s="188"/>
      <c r="J198" s="188"/>
      <c r="K198" s="188"/>
      <c r="L198" s="192"/>
      <c r="M198" s="193"/>
      <c r="N198" s="194"/>
      <c r="O198" s="194"/>
      <c r="P198" s="194"/>
      <c r="Q198" s="194"/>
      <c r="R198" s="194"/>
      <c r="S198" s="194"/>
      <c r="T198" s="195"/>
      <c r="AT198" s="196" t="s">
        <v>132</v>
      </c>
      <c r="AU198" s="196" t="s">
        <v>85</v>
      </c>
      <c r="AV198" s="13" t="s">
        <v>85</v>
      </c>
      <c r="AW198" s="13" t="s">
        <v>36</v>
      </c>
      <c r="AX198" s="13" t="s">
        <v>75</v>
      </c>
      <c r="AY198" s="196" t="s">
        <v>122</v>
      </c>
    </row>
    <row r="199" spans="2:51" s="13" customFormat="1" ht="11.25">
      <c r="B199" s="187"/>
      <c r="C199" s="188"/>
      <c r="D199" s="183" t="s">
        <v>132</v>
      </c>
      <c r="E199" s="189" t="s">
        <v>17</v>
      </c>
      <c r="F199" s="190" t="s">
        <v>791</v>
      </c>
      <c r="G199" s="188"/>
      <c r="H199" s="191">
        <v>32.1</v>
      </c>
      <c r="I199" s="188"/>
      <c r="J199" s="188"/>
      <c r="K199" s="188"/>
      <c r="L199" s="192"/>
      <c r="M199" s="193"/>
      <c r="N199" s="194"/>
      <c r="O199" s="194"/>
      <c r="P199" s="194"/>
      <c r="Q199" s="194"/>
      <c r="R199" s="194"/>
      <c r="S199" s="194"/>
      <c r="T199" s="195"/>
      <c r="AT199" s="196" t="s">
        <v>132</v>
      </c>
      <c r="AU199" s="196" t="s">
        <v>85</v>
      </c>
      <c r="AV199" s="13" t="s">
        <v>85</v>
      </c>
      <c r="AW199" s="13" t="s">
        <v>36</v>
      </c>
      <c r="AX199" s="13" t="s">
        <v>75</v>
      </c>
      <c r="AY199" s="196" t="s">
        <v>122</v>
      </c>
    </row>
    <row r="200" spans="2:51" s="14" customFormat="1" ht="11.25">
      <c r="B200" s="197"/>
      <c r="C200" s="198"/>
      <c r="D200" s="183" t="s">
        <v>132</v>
      </c>
      <c r="E200" s="199" t="s">
        <v>17</v>
      </c>
      <c r="F200" s="200" t="s">
        <v>134</v>
      </c>
      <c r="G200" s="198"/>
      <c r="H200" s="201">
        <v>1500.9199999999998</v>
      </c>
      <c r="I200" s="198"/>
      <c r="J200" s="198"/>
      <c r="K200" s="198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132</v>
      </c>
      <c r="AU200" s="206" t="s">
        <v>85</v>
      </c>
      <c r="AV200" s="14" t="s">
        <v>128</v>
      </c>
      <c r="AW200" s="14" t="s">
        <v>4</v>
      </c>
      <c r="AX200" s="14" t="s">
        <v>83</v>
      </c>
      <c r="AY200" s="206" t="s">
        <v>122</v>
      </c>
    </row>
    <row r="201" spans="1:65" s="2" customFormat="1" ht="24.2" customHeight="1">
      <c r="A201" s="31"/>
      <c r="B201" s="32"/>
      <c r="C201" s="170" t="s">
        <v>284</v>
      </c>
      <c r="D201" s="170" t="s">
        <v>124</v>
      </c>
      <c r="E201" s="171" t="s">
        <v>249</v>
      </c>
      <c r="F201" s="172" t="s">
        <v>250</v>
      </c>
      <c r="G201" s="173" t="s">
        <v>127</v>
      </c>
      <c r="H201" s="174">
        <v>1500.92</v>
      </c>
      <c r="I201" s="175">
        <v>49.6</v>
      </c>
      <c r="J201" s="175">
        <f>ROUND(I201*H201,2)</f>
        <v>74445.63</v>
      </c>
      <c r="K201" s="176"/>
      <c r="L201" s="36"/>
      <c r="M201" s="177" t="s">
        <v>17</v>
      </c>
      <c r="N201" s="178" t="s">
        <v>46</v>
      </c>
      <c r="O201" s="179">
        <v>0.327</v>
      </c>
      <c r="P201" s="179">
        <f>O201*H201</f>
        <v>490.80084000000005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81" t="s">
        <v>128</v>
      </c>
      <c r="AT201" s="181" t="s">
        <v>124</v>
      </c>
      <c r="AU201" s="181" t="s">
        <v>85</v>
      </c>
      <c r="AY201" s="17" t="s">
        <v>122</v>
      </c>
      <c r="BE201" s="182">
        <f>IF(N201="základní",J201,0)</f>
        <v>74445.63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7" t="s">
        <v>83</v>
      </c>
      <c r="BK201" s="182">
        <f>ROUND(I201*H201,2)</f>
        <v>74445.63</v>
      </c>
      <c r="BL201" s="17" t="s">
        <v>128</v>
      </c>
      <c r="BM201" s="181" t="s">
        <v>792</v>
      </c>
    </row>
    <row r="202" spans="1:47" s="2" customFormat="1" ht="29.25">
      <c r="A202" s="31"/>
      <c r="B202" s="32"/>
      <c r="C202" s="33"/>
      <c r="D202" s="183" t="s">
        <v>130</v>
      </c>
      <c r="E202" s="33"/>
      <c r="F202" s="184" t="s">
        <v>252</v>
      </c>
      <c r="G202" s="33"/>
      <c r="H202" s="33"/>
      <c r="I202" s="33"/>
      <c r="J202" s="33"/>
      <c r="K202" s="33"/>
      <c r="L202" s="36"/>
      <c r="M202" s="185"/>
      <c r="N202" s="186"/>
      <c r="O202" s="61"/>
      <c r="P202" s="61"/>
      <c r="Q202" s="61"/>
      <c r="R202" s="61"/>
      <c r="S202" s="61"/>
      <c r="T202" s="62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7" t="s">
        <v>130</v>
      </c>
      <c r="AU202" s="17" t="s">
        <v>85</v>
      </c>
    </row>
    <row r="203" spans="1:65" s="2" customFormat="1" ht="24.2" customHeight="1">
      <c r="A203" s="31"/>
      <c r="B203" s="32"/>
      <c r="C203" s="170" t="s">
        <v>291</v>
      </c>
      <c r="D203" s="170" t="s">
        <v>124</v>
      </c>
      <c r="E203" s="171" t="s">
        <v>254</v>
      </c>
      <c r="F203" s="172" t="s">
        <v>255</v>
      </c>
      <c r="G203" s="173" t="s">
        <v>224</v>
      </c>
      <c r="H203" s="174">
        <v>1361.974</v>
      </c>
      <c r="I203" s="175">
        <v>60.83</v>
      </c>
      <c r="J203" s="175">
        <f>ROUND(I203*H203,2)</f>
        <v>82848.88</v>
      </c>
      <c r="K203" s="176"/>
      <c r="L203" s="36"/>
      <c r="M203" s="177" t="s">
        <v>17</v>
      </c>
      <c r="N203" s="178" t="s">
        <v>46</v>
      </c>
      <c r="O203" s="179">
        <v>0.046</v>
      </c>
      <c r="P203" s="179">
        <f>O203*H203</f>
        <v>62.650803999999994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81" t="s">
        <v>128</v>
      </c>
      <c r="AT203" s="181" t="s">
        <v>124</v>
      </c>
      <c r="AU203" s="181" t="s">
        <v>85</v>
      </c>
      <c r="AY203" s="17" t="s">
        <v>122</v>
      </c>
      <c r="BE203" s="182">
        <f>IF(N203="základní",J203,0)</f>
        <v>82848.88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17" t="s">
        <v>83</v>
      </c>
      <c r="BK203" s="182">
        <f>ROUND(I203*H203,2)</f>
        <v>82848.88</v>
      </c>
      <c r="BL203" s="17" t="s">
        <v>128</v>
      </c>
      <c r="BM203" s="181" t="s">
        <v>793</v>
      </c>
    </row>
    <row r="204" spans="1:47" s="2" customFormat="1" ht="39">
      <c r="A204" s="31"/>
      <c r="B204" s="32"/>
      <c r="C204" s="33"/>
      <c r="D204" s="183" t="s">
        <v>130</v>
      </c>
      <c r="E204" s="33"/>
      <c r="F204" s="184" t="s">
        <v>257</v>
      </c>
      <c r="G204" s="33"/>
      <c r="H204" s="33"/>
      <c r="I204" s="33"/>
      <c r="J204" s="33"/>
      <c r="K204" s="33"/>
      <c r="L204" s="36"/>
      <c r="M204" s="185"/>
      <c r="N204" s="186"/>
      <c r="O204" s="61"/>
      <c r="P204" s="61"/>
      <c r="Q204" s="61"/>
      <c r="R204" s="61"/>
      <c r="S204" s="61"/>
      <c r="T204" s="62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7" t="s">
        <v>130</v>
      </c>
      <c r="AU204" s="17" t="s">
        <v>85</v>
      </c>
    </row>
    <row r="205" spans="2:51" s="13" customFormat="1" ht="11.25">
      <c r="B205" s="187"/>
      <c r="C205" s="188"/>
      <c r="D205" s="183" t="s">
        <v>132</v>
      </c>
      <c r="E205" s="189" t="s">
        <v>17</v>
      </c>
      <c r="F205" s="190" t="s">
        <v>794</v>
      </c>
      <c r="G205" s="188"/>
      <c r="H205" s="191">
        <v>680.987</v>
      </c>
      <c r="I205" s="188"/>
      <c r="J205" s="188"/>
      <c r="K205" s="188"/>
      <c r="L205" s="192"/>
      <c r="M205" s="193"/>
      <c r="N205" s="194"/>
      <c r="O205" s="194"/>
      <c r="P205" s="194"/>
      <c r="Q205" s="194"/>
      <c r="R205" s="194"/>
      <c r="S205" s="194"/>
      <c r="T205" s="195"/>
      <c r="AT205" s="196" t="s">
        <v>132</v>
      </c>
      <c r="AU205" s="196" t="s">
        <v>85</v>
      </c>
      <c r="AV205" s="13" t="s">
        <v>85</v>
      </c>
      <c r="AW205" s="13" t="s">
        <v>36</v>
      </c>
      <c r="AX205" s="13" t="s">
        <v>75</v>
      </c>
      <c r="AY205" s="196" t="s">
        <v>122</v>
      </c>
    </row>
    <row r="206" spans="2:51" s="13" customFormat="1" ht="11.25">
      <c r="B206" s="187"/>
      <c r="C206" s="188"/>
      <c r="D206" s="183" t="s">
        <v>132</v>
      </c>
      <c r="E206" s="189" t="s">
        <v>17</v>
      </c>
      <c r="F206" s="190" t="s">
        <v>795</v>
      </c>
      <c r="G206" s="188"/>
      <c r="H206" s="191">
        <v>680.987</v>
      </c>
      <c r="I206" s="188"/>
      <c r="J206" s="188"/>
      <c r="K206" s="188"/>
      <c r="L206" s="192"/>
      <c r="M206" s="193"/>
      <c r="N206" s="194"/>
      <c r="O206" s="194"/>
      <c r="P206" s="194"/>
      <c r="Q206" s="194"/>
      <c r="R206" s="194"/>
      <c r="S206" s="194"/>
      <c r="T206" s="195"/>
      <c r="AT206" s="196" t="s">
        <v>132</v>
      </c>
      <c r="AU206" s="196" t="s">
        <v>85</v>
      </c>
      <c r="AV206" s="13" t="s">
        <v>85</v>
      </c>
      <c r="AW206" s="13" t="s">
        <v>36</v>
      </c>
      <c r="AX206" s="13" t="s">
        <v>75</v>
      </c>
      <c r="AY206" s="196" t="s">
        <v>122</v>
      </c>
    </row>
    <row r="207" spans="2:51" s="14" customFormat="1" ht="11.25">
      <c r="B207" s="197"/>
      <c r="C207" s="198"/>
      <c r="D207" s="183" t="s">
        <v>132</v>
      </c>
      <c r="E207" s="199" t="s">
        <v>17</v>
      </c>
      <c r="F207" s="200" t="s">
        <v>134</v>
      </c>
      <c r="G207" s="198"/>
      <c r="H207" s="201">
        <v>1361.974</v>
      </c>
      <c r="I207" s="198"/>
      <c r="J207" s="198"/>
      <c r="K207" s="198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132</v>
      </c>
      <c r="AU207" s="206" t="s">
        <v>85</v>
      </c>
      <c r="AV207" s="14" t="s">
        <v>128</v>
      </c>
      <c r="AW207" s="14" t="s">
        <v>4</v>
      </c>
      <c r="AX207" s="14" t="s">
        <v>83</v>
      </c>
      <c r="AY207" s="206" t="s">
        <v>122</v>
      </c>
    </row>
    <row r="208" spans="1:65" s="2" customFormat="1" ht="24.2" customHeight="1">
      <c r="A208" s="31"/>
      <c r="B208" s="32"/>
      <c r="C208" s="170" t="s">
        <v>297</v>
      </c>
      <c r="D208" s="170" t="s">
        <v>124</v>
      </c>
      <c r="E208" s="171" t="s">
        <v>261</v>
      </c>
      <c r="F208" s="172" t="s">
        <v>262</v>
      </c>
      <c r="G208" s="173" t="s">
        <v>224</v>
      </c>
      <c r="H208" s="174">
        <v>1080.354</v>
      </c>
      <c r="I208" s="175">
        <v>69.53</v>
      </c>
      <c r="J208" s="175">
        <f>ROUND(I208*H208,2)</f>
        <v>75117.01</v>
      </c>
      <c r="K208" s="176"/>
      <c r="L208" s="36"/>
      <c r="M208" s="177" t="s">
        <v>17</v>
      </c>
      <c r="N208" s="178" t="s">
        <v>46</v>
      </c>
      <c r="O208" s="179">
        <v>0.051</v>
      </c>
      <c r="P208" s="179">
        <f>O208*H208</f>
        <v>55.098054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81" t="s">
        <v>128</v>
      </c>
      <c r="AT208" s="181" t="s">
        <v>124</v>
      </c>
      <c r="AU208" s="181" t="s">
        <v>85</v>
      </c>
      <c r="AY208" s="17" t="s">
        <v>122</v>
      </c>
      <c r="BE208" s="182">
        <f>IF(N208="základní",J208,0)</f>
        <v>75117.01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7" t="s">
        <v>83</v>
      </c>
      <c r="BK208" s="182">
        <f>ROUND(I208*H208,2)</f>
        <v>75117.01</v>
      </c>
      <c r="BL208" s="17" t="s">
        <v>128</v>
      </c>
      <c r="BM208" s="181" t="s">
        <v>796</v>
      </c>
    </row>
    <row r="209" spans="1:47" s="2" customFormat="1" ht="39">
      <c r="A209" s="31"/>
      <c r="B209" s="32"/>
      <c r="C209" s="33"/>
      <c r="D209" s="183" t="s">
        <v>130</v>
      </c>
      <c r="E209" s="33"/>
      <c r="F209" s="184" t="s">
        <v>264</v>
      </c>
      <c r="G209" s="33"/>
      <c r="H209" s="33"/>
      <c r="I209" s="33"/>
      <c r="J209" s="33"/>
      <c r="K209" s="33"/>
      <c r="L209" s="36"/>
      <c r="M209" s="185"/>
      <c r="N209" s="186"/>
      <c r="O209" s="61"/>
      <c r="P209" s="61"/>
      <c r="Q209" s="61"/>
      <c r="R209" s="61"/>
      <c r="S209" s="61"/>
      <c r="T209" s="62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7" t="s">
        <v>130</v>
      </c>
      <c r="AU209" s="17" t="s">
        <v>85</v>
      </c>
    </row>
    <row r="210" spans="2:51" s="13" customFormat="1" ht="11.25">
      <c r="B210" s="187"/>
      <c r="C210" s="188"/>
      <c r="D210" s="183" t="s">
        <v>132</v>
      </c>
      <c r="E210" s="189" t="s">
        <v>17</v>
      </c>
      <c r="F210" s="190" t="s">
        <v>797</v>
      </c>
      <c r="G210" s="188"/>
      <c r="H210" s="191">
        <v>693.236</v>
      </c>
      <c r="I210" s="188"/>
      <c r="J210" s="188"/>
      <c r="K210" s="188"/>
      <c r="L210" s="192"/>
      <c r="M210" s="193"/>
      <c r="N210" s="194"/>
      <c r="O210" s="194"/>
      <c r="P210" s="194"/>
      <c r="Q210" s="194"/>
      <c r="R210" s="194"/>
      <c r="S210" s="194"/>
      <c r="T210" s="195"/>
      <c r="AT210" s="196" t="s">
        <v>132</v>
      </c>
      <c r="AU210" s="196" t="s">
        <v>85</v>
      </c>
      <c r="AV210" s="13" t="s">
        <v>85</v>
      </c>
      <c r="AW210" s="13" t="s">
        <v>36</v>
      </c>
      <c r="AX210" s="13" t="s">
        <v>75</v>
      </c>
      <c r="AY210" s="196" t="s">
        <v>122</v>
      </c>
    </row>
    <row r="211" spans="2:51" s="13" customFormat="1" ht="11.25">
      <c r="B211" s="187"/>
      <c r="C211" s="188"/>
      <c r="D211" s="183" t="s">
        <v>132</v>
      </c>
      <c r="E211" s="189" t="s">
        <v>17</v>
      </c>
      <c r="F211" s="190" t="s">
        <v>798</v>
      </c>
      <c r="G211" s="188"/>
      <c r="H211" s="191">
        <v>387.118</v>
      </c>
      <c r="I211" s="188"/>
      <c r="J211" s="188"/>
      <c r="K211" s="188"/>
      <c r="L211" s="192"/>
      <c r="M211" s="193"/>
      <c r="N211" s="194"/>
      <c r="O211" s="194"/>
      <c r="P211" s="194"/>
      <c r="Q211" s="194"/>
      <c r="R211" s="194"/>
      <c r="S211" s="194"/>
      <c r="T211" s="195"/>
      <c r="AT211" s="196" t="s">
        <v>132</v>
      </c>
      <c r="AU211" s="196" t="s">
        <v>85</v>
      </c>
      <c r="AV211" s="13" t="s">
        <v>85</v>
      </c>
      <c r="AW211" s="13" t="s">
        <v>36</v>
      </c>
      <c r="AX211" s="13" t="s">
        <v>75</v>
      </c>
      <c r="AY211" s="196" t="s">
        <v>122</v>
      </c>
    </row>
    <row r="212" spans="2:51" s="14" customFormat="1" ht="11.25">
      <c r="B212" s="197"/>
      <c r="C212" s="198"/>
      <c r="D212" s="183" t="s">
        <v>132</v>
      </c>
      <c r="E212" s="199" t="s">
        <v>17</v>
      </c>
      <c r="F212" s="200" t="s">
        <v>134</v>
      </c>
      <c r="G212" s="198"/>
      <c r="H212" s="201">
        <v>1080.354</v>
      </c>
      <c r="I212" s="198"/>
      <c r="J212" s="198"/>
      <c r="K212" s="198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132</v>
      </c>
      <c r="AU212" s="206" t="s">
        <v>85</v>
      </c>
      <c r="AV212" s="14" t="s">
        <v>128</v>
      </c>
      <c r="AW212" s="14" t="s">
        <v>4</v>
      </c>
      <c r="AX212" s="14" t="s">
        <v>83</v>
      </c>
      <c r="AY212" s="206" t="s">
        <v>122</v>
      </c>
    </row>
    <row r="213" spans="1:65" s="2" customFormat="1" ht="24.2" customHeight="1">
      <c r="A213" s="31"/>
      <c r="B213" s="32"/>
      <c r="C213" s="170" t="s">
        <v>305</v>
      </c>
      <c r="D213" s="170" t="s">
        <v>124</v>
      </c>
      <c r="E213" s="171" t="s">
        <v>267</v>
      </c>
      <c r="F213" s="172" t="s">
        <v>268</v>
      </c>
      <c r="G213" s="173" t="s">
        <v>224</v>
      </c>
      <c r="H213" s="174">
        <v>680.987</v>
      </c>
      <c r="I213" s="175">
        <v>44.6</v>
      </c>
      <c r="J213" s="175">
        <f>ROUND(I213*H213,2)</f>
        <v>30372.02</v>
      </c>
      <c r="K213" s="176"/>
      <c r="L213" s="36"/>
      <c r="M213" s="177" t="s">
        <v>17</v>
      </c>
      <c r="N213" s="178" t="s">
        <v>46</v>
      </c>
      <c r="O213" s="179">
        <v>0.072</v>
      </c>
      <c r="P213" s="179">
        <f>O213*H213</f>
        <v>49.03106399999999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81" t="s">
        <v>128</v>
      </c>
      <c r="AT213" s="181" t="s">
        <v>124</v>
      </c>
      <c r="AU213" s="181" t="s">
        <v>85</v>
      </c>
      <c r="AY213" s="17" t="s">
        <v>122</v>
      </c>
      <c r="BE213" s="182">
        <f>IF(N213="základní",J213,0)</f>
        <v>30372.02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7" t="s">
        <v>83</v>
      </c>
      <c r="BK213" s="182">
        <f>ROUND(I213*H213,2)</f>
        <v>30372.02</v>
      </c>
      <c r="BL213" s="17" t="s">
        <v>128</v>
      </c>
      <c r="BM213" s="181" t="s">
        <v>799</v>
      </c>
    </row>
    <row r="214" spans="1:47" s="2" customFormat="1" ht="29.25">
      <c r="A214" s="31"/>
      <c r="B214" s="32"/>
      <c r="C214" s="33"/>
      <c r="D214" s="183" t="s">
        <v>130</v>
      </c>
      <c r="E214" s="33"/>
      <c r="F214" s="184" t="s">
        <v>270</v>
      </c>
      <c r="G214" s="33"/>
      <c r="H214" s="33"/>
      <c r="I214" s="33"/>
      <c r="J214" s="33"/>
      <c r="K214" s="33"/>
      <c r="L214" s="36"/>
      <c r="M214" s="185"/>
      <c r="N214" s="186"/>
      <c r="O214" s="61"/>
      <c r="P214" s="61"/>
      <c r="Q214" s="61"/>
      <c r="R214" s="61"/>
      <c r="S214" s="61"/>
      <c r="T214" s="62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7" t="s">
        <v>130</v>
      </c>
      <c r="AU214" s="17" t="s">
        <v>85</v>
      </c>
    </row>
    <row r="215" spans="2:51" s="13" customFormat="1" ht="11.25">
      <c r="B215" s="187"/>
      <c r="C215" s="188"/>
      <c r="D215" s="183" t="s">
        <v>132</v>
      </c>
      <c r="E215" s="189" t="s">
        <v>17</v>
      </c>
      <c r="F215" s="190" t="s">
        <v>795</v>
      </c>
      <c r="G215" s="188"/>
      <c r="H215" s="191">
        <v>680.987</v>
      </c>
      <c r="I215" s="188"/>
      <c r="J215" s="188"/>
      <c r="K215" s="188"/>
      <c r="L215" s="192"/>
      <c r="M215" s="193"/>
      <c r="N215" s="194"/>
      <c r="O215" s="194"/>
      <c r="P215" s="194"/>
      <c r="Q215" s="194"/>
      <c r="R215" s="194"/>
      <c r="S215" s="194"/>
      <c r="T215" s="195"/>
      <c r="AT215" s="196" t="s">
        <v>132</v>
      </c>
      <c r="AU215" s="196" t="s">
        <v>85</v>
      </c>
      <c r="AV215" s="13" t="s">
        <v>85</v>
      </c>
      <c r="AW215" s="13" t="s">
        <v>36</v>
      </c>
      <c r="AX215" s="13" t="s">
        <v>75</v>
      </c>
      <c r="AY215" s="196" t="s">
        <v>122</v>
      </c>
    </row>
    <row r="216" spans="2:51" s="14" customFormat="1" ht="11.25">
      <c r="B216" s="197"/>
      <c r="C216" s="198"/>
      <c r="D216" s="183" t="s">
        <v>132</v>
      </c>
      <c r="E216" s="199" t="s">
        <v>17</v>
      </c>
      <c r="F216" s="200" t="s">
        <v>134</v>
      </c>
      <c r="G216" s="198"/>
      <c r="H216" s="201">
        <v>680.987</v>
      </c>
      <c r="I216" s="198"/>
      <c r="J216" s="198"/>
      <c r="K216" s="198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132</v>
      </c>
      <c r="AU216" s="206" t="s">
        <v>85</v>
      </c>
      <c r="AV216" s="14" t="s">
        <v>128</v>
      </c>
      <c r="AW216" s="14" t="s">
        <v>4</v>
      </c>
      <c r="AX216" s="14" t="s">
        <v>83</v>
      </c>
      <c r="AY216" s="206" t="s">
        <v>122</v>
      </c>
    </row>
    <row r="217" spans="1:65" s="2" customFormat="1" ht="24.2" customHeight="1">
      <c r="A217" s="31"/>
      <c r="B217" s="32"/>
      <c r="C217" s="170" t="s">
        <v>311</v>
      </c>
      <c r="D217" s="170" t="s">
        <v>124</v>
      </c>
      <c r="E217" s="171" t="s">
        <v>273</v>
      </c>
      <c r="F217" s="172" t="s">
        <v>274</v>
      </c>
      <c r="G217" s="173" t="s">
        <v>224</v>
      </c>
      <c r="H217" s="174">
        <v>387.118</v>
      </c>
      <c r="I217" s="175">
        <v>59.6</v>
      </c>
      <c r="J217" s="175">
        <f>ROUND(I217*H217,2)</f>
        <v>23072.23</v>
      </c>
      <c r="K217" s="176"/>
      <c r="L217" s="36"/>
      <c r="M217" s="177" t="s">
        <v>17</v>
      </c>
      <c r="N217" s="178" t="s">
        <v>46</v>
      </c>
      <c r="O217" s="179">
        <v>0.096</v>
      </c>
      <c r="P217" s="179">
        <f>O217*H217</f>
        <v>37.163328</v>
      </c>
      <c r="Q217" s="179">
        <v>0</v>
      </c>
      <c r="R217" s="179">
        <f>Q217*H217</f>
        <v>0</v>
      </c>
      <c r="S217" s="179">
        <v>0</v>
      </c>
      <c r="T217" s="180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81" t="s">
        <v>128</v>
      </c>
      <c r="AT217" s="181" t="s">
        <v>124</v>
      </c>
      <c r="AU217" s="181" t="s">
        <v>85</v>
      </c>
      <c r="AY217" s="17" t="s">
        <v>122</v>
      </c>
      <c r="BE217" s="182">
        <f>IF(N217="základní",J217,0)</f>
        <v>23072.23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17" t="s">
        <v>83</v>
      </c>
      <c r="BK217" s="182">
        <f>ROUND(I217*H217,2)</f>
        <v>23072.23</v>
      </c>
      <c r="BL217" s="17" t="s">
        <v>128</v>
      </c>
      <c r="BM217" s="181" t="s">
        <v>800</v>
      </c>
    </row>
    <row r="218" spans="1:47" s="2" customFormat="1" ht="29.25">
      <c r="A218" s="31"/>
      <c r="B218" s="32"/>
      <c r="C218" s="33"/>
      <c r="D218" s="183" t="s">
        <v>130</v>
      </c>
      <c r="E218" s="33"/>
      <c r="F218" s="184" t="s">
        <v>276</v>
      </c>
      <c r="G218" s="33"/>
      <c r="H218" s="33"/>
      <c r="I218" s="33"/>
      <c r="J218" s="33"/>
      <c r="K218" s="33"/>
      <c r="L218" s="36"/>
      <c r="M218" s="185"/>
      <c r="N218" s="186"/>
      <c r="O218" s="61"/>
      <c r="P218" s="61"/>
      <c r="Q218" s="61"/>
      <c r="R218" s="61"/>
      <c r="S218" s="61"/>
      <c r="T218" s="62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7" t="s">
        <v>130</v>
      </c>
      <c r="AU218" s="17" t="s">
        <v>85</v>
      </c>
    </row>
    <row r="219" spans="2:51" s="13" customFormat="1" ht="11.25">
      <c r="B219" s="187"/>
      <c r="C219" s="188"/>
      <c r="D219" s="183" t="s">
        <v>132</v>
      </c>
      <c r="E219" s="189" t="s">
        <v>17</v>
      </c>
      <c r="F219" s="190" t="s">
        <v>798</v>
      </c>
      <c r="G219" s="188"/>
      <c r="H219" s="191">
        <v>387.118</v>
      </c>
      <c r="I219" s="188"/>
      <c r="J219" s="188"/>
      <c r="K219" s="188"/>
      <c r="L219" s="192"/>
      <c r="M219" s="193"/>
      <c r="N219" s="194"/>
      <c r="O219" s="194"/>
      <c r="P219" s="194"/>
      <c r="Q219" s="194"/>
      <c r="R219" s="194"/>
      <c r="S219" s="194"/>
      <c r="T219" s="195"/>
      <c r="AT219" s="196" t="s">
        <v>132</v>
      </c>
      <c r="AU219" s="196" t="s">
        <v>85</v>
      </c>
      <c r="AV219" s="13" t="s">
        <v>85</v>
      </c>
      <c r="AW219" s="13" t="s">
        <v>36</v>
      </c>
      <c r="AX219" s="13" t="s">
        <v>75</v>
      </c>
      <c r="AY219" s="196" t="s">
        <v>122</v>
      </c>
    </row>
    <row r="220" spans="2:51" s="14" customFormat="1" ht="11.25">
      <c r="B220" s="197"/>
      <c r="C220" s="198"/>
      <c r="D220" s="183" t="s">
        <v>132</v>
      </c>
      <c r="E220" s="199" t="s">
        <v>17</v>
      </c>
      <c r="F220" s="200" t="s">
        <v>134</v>
      </c>
      <c r="G220" s="198"/>
      <c r="H220" s="201">
        <v>387.118</v>
      </c>
      <c r="I220" s="198"/>
      <c r="J220" s="198"/>
      <c r="K220" s="198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132</v>
      </c>
      <c r="AU220" s="206" t="s">
        <v>85</v>
      </c>
      <c r="AV220" s="14" t="s">
        <v>128</v>
      </c>
      <c r="AW220" s="14" t="s">
        <v>4</v>
      </c>
      <c r="AX220" s="14" t="s">
        <v>83</v>
      </c>
      <c r="AY220" s="206" t="s">
        <v>122</v>
      </c>
    </row>
    <row r="221" spans="1:65" s="2" customFormat="1" ht="24.2" customHeight="1">
      <c r="A221" s="31"/>
      <c r="B221" s="32"/>
      <c r="C221" s="170" t="s">
        <v>316</v>
      </c>
      <c r="D221" s="170" t="s">
        <v>124</v>
      </c>
      <c r="E221" s="171" t="s">
        <v>285</v>
      </c>
      <c r="F221" s="172" t="s">
        <v>286</v>
      </c>
      <c r="G221" s="173" t="s">
        <v>224</v>
      </c>
      <c r="H221" s="174">
        <v>192.246</v>
      </c>
      <c r="I221" s="175">
        <v>188</v>
      </c>
      <c r="J221" s="175">
        <f>ROUND(I221*H221,2)</f>
        <v>36142.25</v>
      </c>
      <c r="K221" s="176"/>
      <c r="L221" s="36"/>
      <c r="M221" s="177" t="s">
        <v>17</v>
      </c>
      <c r="N221" s="178" t="s">
        <v>46</v>
      </c>
      <c r="O221" s="179">
        <v>0.435</v>
      </c>
      <c r="P221" s="179">
        <f>O221*H221</f>
        <v>83.62701</v>
      </c>
      <c r="Q221" s="179">
        <v>0</v>
      </c>
      <c r="R221" s="179">
        <f>Q221*H221</f>
        <v>0</v>
      </c>
      <c r="S221" s="179">
        <v>0</v>
      </c>
      <c r="T221" s="180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81" t="s">
        <v>128</v>
      </c>
      <c r="AT221" s="181" t="s">
        <v>124</v>
      </c>
      <c r="AU221" s="181" t="s">
        <v>85</v>
      </c>
      <c r="AY221" s="17" t="s">
        <v>122</v>
      </c>
      <c r="BE221" s="182">
        <f>IF(N221="základní",J221,0)</f>
        <v>36142.25</v>
      </c>
      <c r="BF221" s="182">
        <f>IF(N221="snížená",J221,0)</f>
        <v>0</v>
      </c>
      <c r="BG221" s="182">
        <f>IF(N221="zákl. přenesená",J221,0)</f>
        <v>0</v>
      </c>
      <c r="BH221" s="182">
        <f>IF(N221="sníž. přenesená",J221,0)</f>
        <v>0</v>
      </c>
      <c r="BI221" s="182">
        <f>IF(N221="nulová",J221,0)</f>
        <v>0</v>
      </c>
      <c r="BJ221" s="17" t="s">
        <v>83</v>
      </c>
      <c r="BK221" s="182">
        <f>ROUND(I221*H221,2)</f>
        <v>36142.25</v>
      </c>
      <c r="BL221" s="17" t="s">
        <v>128</v>
      </c>
      <c r="BM221" s="181" t="s">
        <v>801</v>
      </c>
    </row>
    <row r="222" spans="1:47" s="2" customFormat="1" ht="39">
      <c r="A222" s="31"/>
      <c r="B222" s="32"/>
      <c r="C222" s="33"/>
      <c r="D222" s="183" t="s">
        <v>130</v>
      </c>
      <c r="E222" s="33"/>
      <c r="F222" s="184" t="s">
        <v>288</v>
      </c>
      <c r="G222" s="33"/>
      <c r="H222" s="33"/>
      <c r="I222" s="33"/>
      <c r="J222" s="33"/>
      <c r="K222" s="33"/>
      <c r="L222" s="36"/>
      <c r="M222" s="185"/>
      <c r="N222" s="186"/>
      <c r="O222" s="61"/>
      <c r="P222" s="61"/>
      <c r="Q222" s="61"/>
      <c r="R222" s="61"/>
      <c r="S222" s="61"/>
      <c r="T222" s="62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7" t="s">
        <v>130</v>
      </c>
      <c r="AU222" s="17" t="s">
        <v>85</v>
      </c>
    </row>
    <row r="223" spans="2:51" s="13" customFormat="1" ht="11.25">
      <c r="B223" s="187"/>
      <c r="C223" s="188"/>
      <c r="D223" s="183" t="s">
        <v>132</v>
      </c>
      <c r="E223" s="189" t="s">
        <v>17</v>
      </c>
      <c r="F223" s="190" t="s">
        <v>802</v>
      </c>
      <c r="G223" s="188"/>
      <c r="H223" s="191">
        <v>109.301</v>
      </c>
      <c r="I223" s="188"/>
      <c r="J223" s="188"/>
      <c r="K223" s="188"/>
      <c r="L223" s="192"/>
      <c r="M223" s="193"/>
      <c r="N223" s="194"/>
      <c r="O223" s="194"/>
      <c r="P223" s="194"/>
      <c r="Q223" s="194"/>
      <c r="R223" s="194"/>
      <c r="S223" s="194"/>
      <c r="T223" s="195"/>
      <c r="AT223" s="196" t="s">
        <v>132</v>
      </c>
      <c r="AU223" s="196" t="s">
        <v>85</v>
      </c>
      <c r="AV223" s="13" t="s">
        <v>85</v>
      </c>
      <c r="AW223" s="13" t="s">
        <v>36</v>
      </c>
      <c r="AX223" s="13" t="s">
        <v>75</v>
      </c>
      <c r="AY223" s="196" t="s">
        <v>122</v>
      </c>
    </row>
    <row r="224" spans="2:51" s="13" customFormat="1" ht="11.25">
      <c r="B224" s="187"/>
      <c r="C224" s="188"/>
      <c r="D224" s="183" t="s">
        <v>132</v>
      </c>
      <c r="E224" s="189" t="s">
        <v>17</v>
      </c>
      <c r="F224" s="190" t="s">
        <v>803</v>
      </c>
      <c r="G224" s="188"/>
      <c r="H224" s="191">
        <v>82.945</v>
      </c>
      <c r="I224" s="188"/>
      <c r="J224" s="188"/>
      <c r="K224" s="188"/>
      <c r="L224" s="192"/>
      <c r="M224" s="193"/>
      <c r="N224" s="194"/>
      <c r="O224" s="194"/>
      <c r="P224" s="194"/>
      <c r="Q224" s="194"/>
      <c r="R224" s="194"/>
      <c r="S224" s="194"/>
      <c r="T224" s="195"/>
      <c r="AT224" s="196" t="s">
        <v>132</v>
      </c>
      <c r="AU224" s="196" t="s">
        <v>85</v>
      </c>
      <c r="AV224" s="13" t="s">
        <v>85</v>
      </c>
      <c r="AW224" s="13" t="s">
        <v>36</v>
      </c>
      <c r="AX224" s="13" t="s">
        <v>75</v>
      </c>
      <c r="AY224" s="196" t="s">
        <v>122</v>
      </c>
    </row>
    <row r="225" spans="2:51" s="14" customFormat="1" ht="11.25">
      <c r="B225" s="197"/>
      <c r="C225" s="198"/>
      <c r="D225" s="183" t="s">
        <v>132</v>
      </c>
      <c r="E225" s="199" t="s">
        <v>17</v>
      </c>
      <c r="F225" s="200" t="s">
        <v>134</v>
      </c>
      <c r="G225" s="198"/>
      <c r="H225" s="201">
        <v>192.24599999999998</v>
      </c>
      <c r="I225" s="198"/>
      <c r="J225" s="198"/>
      <c r="K225" s="198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132</v>
      </c>
      <c r="AU225" s="206" t="s">
        <v>85</v>
      </c>
      <c r="AV225" s="14" t="s">
        <v>128</v>
      </c>
      <c r="AW225" s="14" t="s">
        <v>4</v>
      </c>
      <c r="AX225" s="14" t="s">
        <v>83</v>
      </c>
      <c r="AY225" s="206" t="s">
        <v>122</v>
      </c>
    </row>
    <row r="226" spans="1:65" s="2" customFormat="1" ht="14.45" customHeight="1">
      <c r="A226" s="31"/>
      <c r="B226" s="32"/>
      <c r="C226" s="207" t="s">
        <v>322</v>
      </c>
      <c r="D226" s="207" t="s">
        <v>173</v>
      </c>
      <c r="E226" s="208" t="s">
        <v>292</v>
      </c>
      <c r="F226" s="209" t="s">
        <v>293</v>
      </c>
      <c r="G226" s="210" t="s">
        <v>294</v>
      </c>
      <c r="H226" s="211">
        <v>384.492</v>
      </c>
      <c r="I226" s="212">
        <v>169</v>
      </c>
      <c r="J226" s="212">
        <f>ROUND(I226*H226,2)</f>
        <v>64979.15</v>
      </c>
      <c r="K226" s="213"/>
      <c r="L226" s="214"/>
      <c r="M226" s="215" t="s">
        <v>17</v>
      </c>
      <c r="N226" s="216" t="s">
        <v>46</v>
      </c>
      <c r="O226" s="179">
        <v>0</v>
      </c>
      <c r="P226" s="179">
        <f>O226*H226</f>
        <v>0</v>
      </c>
      <c r="Q226" s="179">
        <v>0</v>
      </c>
      <c r="R226" s="179">
        <f>Q226*H226</f>
        <v>0</v>
      </c>
      <c r="S226" s="179">
        <v>0</v>
      </c>
      <c r="T226" s="180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81" t="s">
        <v>167</v>
      </c>
      <c r="AT226" s="181" t="s">
        <v>173</v>
      </c>
      <c r="AU226" s="181" t="s">
        <v>85</v>
      </c>
      <c r="AY226" s="17" t="s">
        <v>122</v>
      </c>
      <c r="BE226" s="182">
        <f>IF(N226="základní",J226,0)</f>
        <v>64979.15</v>
      </c>
      <c r="BF226" s="182">
        <f>IF(N226="snížená",J226,0)</f>
        <v>0</v>
      </c>
      <c r="BG226" s="182">
        <f>IF(N226="zákl. přenesená",J226,0)</f>
        <v>0</v>
      </c>
      <c r="BH226" s="182">
        <f>IF(N226="sníž. přenesená",J226,0)</f>
        <v>0</v>
      </c>
      <c r="BI226" s="182">
        <f>IF(N226="nulová",J226,0)</f>
        <v>0</v>
      </c>
      <c r="BJ226" s="17" t="s">
        <v>83</v>
      </c>
      <c r="BK226" s="182">
        <f>ROUND(I226*H226,2)</f>
        <v>64979.15</v>
      </c>
      <c r="BL226" s="17" t="s">
        <v>128</v>
      </c>
      <c r="BM226" s="181" t="s">
        <v>804</v>
      </c>
    </row>
    <row r="227" spans="1:47" s="2" customFormat="1" ht="11.25">
      <c r="A227" s="31"/>
      <c r="B227" s="32"/>
      <c r="C227" s="33"/>
      <c r="D227" s="183" t="s">
        <v>130</v>
      </c>
      <c r="E227" s="33"/>
      <c r="F227" s="184" t="s">
        <v>293</v>
      </c>
      <c r="G227" s="33"/>
      <c r="H227" s="33"/>
      <c r="I227" s="33"/>
      <c r="J227" s="33"/>
      <c r="K227" s="33"/>
      <c r="L227" s="36"/>
      <c r="M227" s="185"/>
      <c r="N227" s="186"/>
      <c r="O227" s="61"/>
      <c r="P227" s="61"/>
      <c r="Q227" s="61"/>
      <c r="R227" s="61"/>
      <c r="S227" s="61"/>
      <c r="T227" s="62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7" t="s">
        <v>130</v>
      </c>
      <c r="AU227" s="17" t="s">
        <v>85</v>
      </c>
    </row>
    <row r="228" spans="2:51" s="13" customFormat="1" ht="11.25">
      <c r="B228" s="187"/>
      <c r="C228" s="188"/>
      <c r="D228" s="183" t="s">
        <v>132</v>
      </c>
      <c r="E228" s="189" t="s">
        <v>17</v>
      </c>
      <c r="F228" s="190" t="s">
        <v>805</v>
      </c>
      <c r="G228" s="188"/>
      <c r="H228" s="191">
        <v>384.492</v>
      </c>
      <c r="I228" s="188"/>
      <c r="J228" s="188"/>
      <c r="K228" s="188"/>
      <c r="L228" s="192"/>
      <c r="M228" s="193"/>
      <c r="N228" s="194"/>
      <c r="O228" s="194"/>
      <c r="P228" s="194"/>
      <c r="Q228" s="194"/>
      <c r="R228" s="194"/>
      <c r="S228" s="194"/>
      <c r="T228" s="195"/>
      <c r="AT228" s="196" t="s">
        <v>132</v>
      </c>
      <c r="AU228" s="196" t="s">
        <v>85</v>
      </c>
      <c r="AV228" s="13" t="s">
        <v>85</v>
      </c>
      <c r="AW228" s="13" t="s">
        <v>36</v>
      </c>
      <c r="AX228" s="13" t="s">
        <v>83</v>
      </c>
      <c r="AY228" s="196" t="s">
        <v>122</v>
      </c>
    </row>
    <row r="229" spans="1:65" s="2" customFormat="1" ht="24.2" customHeight="1">
      <c r="A229" s="31"/>
      <c r="B229" s="32"/>
      <c r="C229" s="170" t="s">
        <v>328</v>
      </c>
      <c r="D229" s="170" t="s">
        <v>124</v>
      </c>
      <c r="E229" s="171" t="s">
        <v>806</v>
      </c>
      <c r="F229" s="172" t="s">
        <v>807</v>
      </c>
      <c r="G229" s="173" t="s">
        <v>224</v>
      </c>
      <c r="H229" s="174">
        <v>56.211</v>
      </c>
      <c r="I229" s="175">
        <v>2500</v>
      </c>
      <c r="J229" s="175">
        <f>ROUND(I229*H229,2)</f>
        <v>140527.5</v>
      </c>
      <c r="K229" s="176"/>
      <c r="L229" s="36"/>
      <c r="M229" s="177" t="s">
        <v>17</v>
      </c>
      <c r="N229" s="178" t="s">
        <v>46</v>
      </c>
      <c r="O229" s="179">
        <v>1.381</v>
      </c>
      <c r="P229" s="179">
        <f>O229*H229</f>
        <v>77.627391</v>
      </c>
      <c r="Q229" s="179">
        <v>0</v>
      </c>
      <c r="R229" s="179">
        <f>Q229*H229</f>
        <v>0</v>
      </c>
      <c r="S229" s="179">
        <v>0</v>
      </c>
      <c r="T229" s="180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81" t="s">
        <v>128</v>
      </c>
      <c r="AT229" s="181" t="s">
        <v>124</v>
      </c>
      <c r="AU229" s="181" t="s">
        <v>85</v>
      </c>
      <c r="AY229" s="17" t="s">
        <v>122</v>
      </c>
      <c r="BE229" s="182">
        <f>IF(N229="základní",J229,0)</f>
        <v>140527.5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7" t="s">
        <v>83</v>
      </c>
      <c r="BK229" s="182">
        <f>ROUND(I229*H229,2)</f>
        <v>140527.5</v>
      </c>
      <c r="BL229" s="17" t="s">
        <v>128</v>
      </c>
      <c r="BM229" s="181" t="s">
        <v>808</v>
      </c>
    </row>
    <row r="230" spans="1:47" s="2" customFormat="1" ht="19.5">
      <c r="A230" s="31"/>
      <c r="B230" s="32"/>
      <c r="C230" s="33"/>
      <c r="D230" s="183" t="s">
        <v>130</v>
      </c>
      <c r="E230" s="33"/>
      <c r="F230" s="184" t="s">
        <v>809</v>
      </c>
      <c r="G230" s="33"/>
      <c r="H230" s="33"/>
      <c r="I230" s="33"/>
      <c r="J230" s="33"/>
      <c r="K230" s="33"/>
      <c r="L230" s="36"/>
      <c r="M230" s="185"/>
      <c r="N230" s="186"/>
      <c r="O230" s="61"/>
      <c r="P230" s="61"/>
      <c r="Q230" s="61"/>
      <c r="R230" s="61"/>
      <c r="S230" s="61"/>
      <c r="T230" s="62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7" t="s">
        <v>130</v>
      </c>
      <c r="AU230" s="17" t="s">
        <v>85</v>
      </c>
    </row>
    <row r="231" spans="2:51" s="13" customFormat="1" ht="11.25">
      <c r="B231" s="187"/>
      <c r="C231" s="188"/>
      <c r="D231" s="183" t="s">
        <v>132</v>
      </c>
      <c r="E231" s="189" t="s">
        <v>17</v>
      </c>
      <c r="F231" s="190" t="s">
        <v>810</v>
      </c>
      <c r="G231" s="188"/>
      <c r="H231" s="191">
        <v>56.211</v>
      </c>
      <c r="I231" s="188"/>
      <c r="J231" s="188"/>
      <c r="K231" s="188"/>
      <c r="L231" s="192"/>
      <c r="M231" s="193"/>
      <c r="N231" s="194"/>
      <c r="O231" s="194"/>
      <c r="P231" s="194"/>
      <c r="Q231" s="194"/>
      <c r="R231" s="194"/>
      <c r="S231" s="194"/>
      <c r="T231" s="195"/>
      <c r="AT231" s="196" t="s">
        <v>132</v>
      </c>
      <c r="AU231" s="196" t="s">
        <v>85</v>
      </c>
      <c r="AV231" s="13" t="s">
        <v>85</v>
      </c>
      <c r="AW231" s="13" t="s">
        <v>36</v>
      </c>
      <c r="AX231" s="13" t="s">
        <v>75</v>
      </c>
      <c r="AY231" s="196" t="s">
        <v>122</v>
      </c>
    </row>
    <row r="232" spans="2:51" s="14" customFormat="1" ht="11.25">
      <c r="B232" s="197"/>
      <c r="C232" s="198"/>
      <c r="D232" s="183" t="s">
        <v>132</v>
      </c>
      <c r="E232" s="199" t="s">
        <v>17</v>
      </c>
      <c r="F232" s="200" t="s">
        <v>134</v>
      </c>
      <c r="G232" s="198"/>
      <c r="H232" s="201">
        <v>56.211</v>
      </c>
      <c r="I232" s="198"/>
      <c r="J232" s="198"/>
      <c r="K232" s="198"/>
      <c r="L232" s="202"/>
      <c r="M232" s="203"/>
      <c r="N232" s="204"/>
      <c r="O232" s="204"/>
      <c r="P232" s="204"/>
      <c r="Q232" s="204"/>
      <c r="R232" s="204"/>
      <c r="S232" s="204"/>
      <c r="T232" s="205"/>
      <c r="AT232" s="206" t="s">
        <v>132</v>
      </c>
      <c r="AU232" s="206" t="s">
        <v>85</v>
      </c>
      <c r="AV232" s="14" t="s">
        <v>128</v>
      </c>
      <c r="AW232" s="14" t="s">
        <v>4</v>
      </c>
      <c r="AX232" s="14" t="s">
        <v>83</v>
      </c>
      <c r="AY232" s="206" t="s">
        <v>122</v>
      </c>
    </row>
    <row r="233" spans="1:65" s="2" customFormat="1" ht="24.2" customHeight="1">
      <c r="A233" s="31"/>
      <c r="B233" s="32"/>
      <c r="C233" s="170" t="s">
        <v>334</v>
      </c>
      <c r="D233" s="170" t="s">
        <v>124</v>
      </c>
      <c r="E233" s="171" t="s">
        <v>278</v>
      </c>
      <c r="F233" s="172" t="s">
        <v>279</v>
      </c>
      <c r="G233" s="173" t="s">
        <v>224</v>
      </c>
      <c r="H233" s="174">
        <v>17.505</v>
      </c>
      <c r="I233" s="175">
        <v>1160</v>
      </c>
      <c r="J233" s="175">
        <f>ROUND(I233*H233,2)</f>
        <v>20305.8</v>
      </c>
      <c r="K233" s="176"/>
      <c r="L233" s="36"/>
      <c r="M233" s="177" t="s">
        <v>17</v>
      </c>
      <c r="N233" s="178" t="s">
        <v>46</v>
      </c>
      <c r="O233" s="179">
        <v>1.695</v>
      </c>
      <c r="P233" s="179">
        <f>O233*H233</f>
        <v>29.670975</v>
      </c>
      <c r="Q233" s="179">
        <v>0</v>
      </c>
      <c r="R233" s="179">
        <f>Q233*H233</f>
        <v>0</v>
      </c>
      <c r="S233" s="179">
        <v>0</v>
      </c>
      <c r="T233" s="180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81" t="s">
        <v>128</v>
      </c>
      <c r="AT233" s="181" t="s">
        <v>124</v>
      </c>
      <c r="AU233" s="181" t="s">
        <v>85</v>
      </c>
      <c r="AY233" s="17" t="s">
        <v>122</v>
      </c>
      <c r="BE233" s="182">
        <f>IF(N233="základní",J233,0)</f>
        <v>20305.8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17" t="s">
        <v>83</v>
      </c>
      <c r="BK233" s="182">
        <f>ROUND(I233*H233,2)</f>
        <v>20305.8</v>
      </c>
      <c r="BL233" s="17" t="s">
        <v>128</v>
      </c>
      <c r="BM233" s="181" t="s">
        <v>811</v>
      </c>
    </row>
    <row r="234" spans="1:47" s="2" customFormat="1" ht="19.5">
      <c r="A234" s="31"/>
      <c r="B234" s="32"/>
      <c r="C234" s="33"/>
      <c r="D234" s="183" t="s">
        <v>130</v>
      </c>
      <c r="E234" s="33"/>
      <c r="F234" s="184" t="s">
        <v>281</v>
      </c>
      <c r="G234" s="33"/>
      <c r="H234" s="33"/>
      <c r="I234" s="33"/>
      <c r="J234" s="33"/>
      <c r="K234" s="33"/>
      <c r="L234" s="36"/>
      <c r="M234" s="185"/>
      <c r="N234" s="186"/>
      <c r="O234" s="61"/>
      <c r="P234" s="61"/>
      <c r="Q234" s="61"/>
      <c r="R234" s="61"/>
      <c r="S234" s="61"/>
      <c r="T234" s="62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T234" s="17" t="s">
        <v>130</v>
      </c>
      <c r="AU234" s="17" t="s">
        <v>85</v>
      </c>
    </row>
    <row r="235" spans="2:51" s="13" customFormat="1" ht="11.25">
      <c r="B235" s="187"/>
      <c r="C235" s="188"/>
      <c r="D235" s="183" t="s">
        <v>132</v>
      </c>
      <c r="E235" s="189" t="s">
        <v>17</v>
      </c>
      <c r="F235" s="190" t="s">
        <v>812</v>
      </c>
      <c r="G235" s="188"/>
      <c r="H235" s="191">
        <v>17.505</v>
      </c>
      <c r="I235" s="188"/>
      <c r="J235" s="188"/>
      <c r="K235" s="188"/>
      <c r="L235" s="192"/>
      <c r="M235" s="193"/>
      <c r="N235" s="194"/>
      <c r="O235" s="194"/>
      <c r="P235" s="194"/>
      <c r="Q235" s="194"/>
      <c r="R235" s="194"/>
      <c r="S235" s="194"/>
      <c r="T235" s="195"/>
      <c r="AT235" s="196" t="s">
        <v>132</v>
      </c>
      <c r="AU235" s="196" t="s">
        <v>85</v>
      </c>
      <c r="AV235" s="13" t="s">
        <v>85</v>
      </c>
      <c r="AW235" s="13" t="s">
        <v>36</v>
      </c>
      <c r="AX235" s="13" t="s">
        <v>75</v>
      </c>
      <c r="AY235" s="196" t="s">
        <v>122</v>
      </c>
    </row>
    <row r="236" spans="2:51" s="14" customFormat="1" ht="11.25">
      <c r="B236" s="197"/>
      <c r="C236" s="198"/>
      <c r="D236" s="183" t="s">
        <v>132</v>
      </c>
      <c r="E236" s="199" t="s">
        <v>17</v>
      </c>
      <c r="F236" s="200" t="s">
        <v>134</v>
      </c>
      <c r="G236" s="198"/>
      <c r="H236" s="201">
        <v>17.505</v>
      </c>
      <c r="I236" s="198"/>
      <c r="J236" s="198"/>
      <c r="K236" s="198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132</v>
      </c>
      <c r="AU236" s="206" t="s">
        <v>85</v>
      </c>
      <c r="AV236" s="14" t="s">
        <v>128</v>
      </c>
      <c r="AW236" s="14" t="s">
        <v>4</v>
      </c>
      <c r="AX236" s="14" t="s">
        <v>83</v>
      </c>
      <c r="AY236" s="206" t="s">
        <v>122</v>
      </c>
    </row>
    <row r="237" spans="1:65" s="2" customFormat="1" ht="14.45" customHeight="1">
      <c r="A237" s="31"/>
      <c r="B237" s="32"/>
      <c r="C237" s="170" t="s">
        <v>340</v>
      </c>
      <c r="D237" s="170" t="s">
        <v>124</v>
      </c>
      <c r="E237" s="171" t="s">
        <v>813</v>
      </c>
      <c r="F237" s="172" t="s">
        <v>814</v>
      </c>
      <c r="G237" s="173" t="s">
        <v>224</v>
      </c>
      <c r="H237" s="174">
        <v>1.554</v>
      </c>
      <c r="I237" s="175">
        <v>1060</v>
      </c>
      <c r="J237" s="175">
        <f>ROUND(I237*H237,2)</f>
        <v>1647.24</v>
      </c>
      <c r="K237" s="176"/>
      <c r="L237" s="36"/>
      <c r="M237" s="177" t="s">
        <v>17</v>
      </c>
      <c r="N237" s="178" t="s">
        <v>46</v>
      </c>
      <c r="O237" s="179">
        <v>1.317</v>
      </c>
      <c r="P237" s="179">
        <f>O237*H237</f>
        <v>2.046618</v>
      </c>
      <c r="Q237" s="179">
        <v>0</v>
      </c>
      <c r="R237" s="179">
        <f>Q237*H237</f>
        <v>0</v>
      </c>
      <c r="S237" s="179">
        <v>0</v>
      </c>
      <c r="T237" s="180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81" t="s">
        <v>128</v>
      </c>
      <c r="AT237" s="181" t="s">
        <v>124</v>
      </c>
      <c r="AU237" s="181" t="s">
        <v>85</v>
      </c>
      <c r="AY237" s="17" t="s">
        <v>122</v>
      </c>
      <c r="BE237" s="182">
        <f>IF(N237="základní",J237,0)</f>
        <v>1647.24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17" t="s">
        <v>83</v>
      </c>
      <c r="BK237" s="182">
        <f>ROUND(I237*H237,2)</f>
        <v>1647.24</v>
      </c>
      <c r="BL237" s="17" t="s">
        <v>128</v>
      </c>
      <c r="BM237" s="181" t="s">
        <v>815</v>
      </c>
    </row>
    <row r="238" spans="1:47" s="2" customFormat="1" ht="19.5">
      <c r="A238" s="31"/>
      <c r="B238" s="32"/>
      <c r="C238" s="33"/>
      <c r="D238" s="183" t="s">
        <v>130</v>
      </c>
      <c r="E238" s="33"/>
      <c r="F238" s="184" t="s">
        <v>816</v>
      </c>
      <c r="G238" s="33"/>
      <c r="H238" s="33"/>
      <c r="I238" s="33"/>
      <c r="J238" s="33"/>
      <c r="K238" s="33"/>
      <c r="L238" s="36"/>
      <c r="M238" s="185"/>
      <c r="N238" s="186"/>
      <c r="O238" s="61"/>
      <c r="P238" s="61"/>
      <c r="Q238" s="61"/>
      <c r="R238" s="61"/>
      <c r="S238" s="61"/>
      <c r="T238" s="62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T238" s="17" t="s">
        <v>130</v>
      </c>
      <c r="AU238" s="17" t="s">
        <v>85</v>
      </c>
    </row>
    <row r="239" spans="2:51" s="13" customFormat="1" ht="11.25">
      <c r="B239" s="187"/>
      <c r="C239" s="188"/>
      <c r="D239" s="183" t="s">
        <v>132</v>
      </c>
      <c r="E239" s="189" t="s">
        <v>17</v>
      </c>
      <c r="F239" s="190" t="s">
        <v>817</v>
      </c>
      <c r="G239" s="188"/>
      <c r="H239" s="191">
        <v>1.114</v>
      </c>
      <c r="I239" s="188"/>
      <c r="J239" s="188"/>
      <c r="K239" s="188"/>
      <c r="L239" s="192"/>
      <c r="M239" s="193"/>
      <c r="N239" s="194"/>
      <c r="O239" s="194"/>
      <c r="P239" s="194"/>
      <c r="Q239" s="194"/>
      <c r="R239" s="194"/>
      <c r="S239" s="194"/>
      <c r="T239" s="195"/>
      <c r="AT239" s="196" t="s">
        <v>132</v>
      </c>
      <c r="AU239" s="196" t="s">
        <v>85</v>
      </c>
      <c r="AV239" s="13" t="s">
        <v>85</v>
      </c>
      <c r="AW239" s="13" t="s">
        <v>36</v>
      </c>
      <c r="AX239" s="13" t="s">
        <v>75</v>
      </c>
      <c r="AY239" s="196" t="s">
        <v>122</v>
      </c>
    </row>
    <row r="240" spans="2:51" s="13" customFormat="1" ht="11.25">
      <c r="B240" s="187"/>
      <c r="C240" s="188"/>
      <c r="D240" s="183" t="s">
        <v>132</v>
      </c>
      <c r="E240" s="189" t="s">
        <v>17</v>
      </c>
      <c r="F240" s="190" t="s">
        <v>818</v>
      </c>
      <c r="G240" s="188"/>
      <c r="H240" s="191">
        <v>0.44</v>
      </c>
      <c r="I240" s="188"/>
      <c r="J240" s="188"/>
      <c r="K240" s="188"/>
      <c r="L240" s="192"/>
      <c r="M240" s="193"/>
      <c r="N240" s="194"/>
      <c r="O240" s="194"/>
      <c r="P240" s="194"/>
      <c r="Q240" s="194"/>
      <c r="R240" s="194"/>
      <c r="S240" s="194"/>
      <c r="T240" s="195"/>
      <c r="AT240" s="196" t="s">
        <v>132</v>
      </c>
      <c r="AU240" s="196" t="s">
        <v>85</v>
      </c>
      <c r="AV240" s="13" t="s">
        <v>85</v>
      </c>
      <c r="AW240" s="13" t="s">
        <v>36</v>
      </c>
      <c r="AX240" s="13" t="s">
        <v>75</v>
      </c>
      <c r="AY240" s="196" t="s">
        <v>122</v>
      </c>
    </row>
    <row r="241" spans="2:51" s="14" customFormat="1" ht="11.25">
      <c r="B241" s="197"/>
      <c r="C241" s="198"/>
      <c r="D241" s="183" t="s">
        <v>132</v>
      </c>
      <c r="E241" s="199" t="s">
        <v>17</v>
      </c>
      <c r="F241" s="200" t="s">
        <v>134</v>
      </c>
      <c r="G241" s="198"/>
      <c r="H241" s="201">
        <v>1.554</v>
      </c>
      <c r="I241" s="198"/>
      <c r="J241" s="198"/>
      <c r="K241" s="198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132</v>
      </c>
      <c r="AU241" s="206" t="s">
        <v>85</v>
      </c>
      <c r="AV241" s="14" t="s">
        <v>128</v>
      </c>
      <c r="AW241" s="14" t="s">
        <v>4</v>
      </c>
      <c r="AX241" s="14" t="s">
        <v>83</v>
      </c>
      <c r="AY241" s="206" t="s">
        <v>122</v>
      </c>
    </row>
    <row r="242" spans="1:65" s="2" customFormat="1" ht="24.2" customHeight="1">
      <c r="A242" s="31"/>
      <c r="B242" s="32"/>
      <c r="C242" s="170" t="s">
        <v>346</v>
      </c>
      <c r="D242" s="170" t="s">
        <v>124</v>
      </c>
      <c r="E242" s="171" t="s">
        <v>819</v>
      </c>
      <c r="F242" s="172" t="s">
        <v>820</v>
      </c>
      <c r="G242" s="173" t="s">
        <v>224</v>
      </c>
      <c r="H242" s="174">
        <v>1.183</v>
      </c>
      <c r="I242" s="175">
        <v>2500</v>
      </c>
      <c r="J242" s="175">
        <f>ROUND(I242*H242,2)</f>
        <v>2957.5</v>
      </c>
      <c r="K242" s="176"/>
      <c r="L242" s="36"/>
      <c r="M242" s="177" t="s">
        <v>17</v>
      </c>
      <c r="N242" s="178" t="s">
        <v>46</v>
      </c>
      <c r="O242" s="179">
        <v>1.465</v>
      </c>
      <c r="P242" s="179">
        <f>O242*H242</f>
        <v>1.7330950000000003</v>
      </c>
      <c r="Q242" s="179">
        <v>0</v>
      </c>
      <c r="R242" s="179">
        <f>Q242*H242</f>
        <v>0</v>
      </c>
      <c r="S242" s="179">
        <v>0</v>
      </c>
      <c r="T242" s="180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81" t="s">
        <v>128</v>
      </c>
      <c r="AT242" s="181" t="s">
        <v>124</v>
      </c>
      <c r="AU242" s="181" t="s">
        <v>85</v>
      </c>
      <c r="AY242" s="17" t="s">
        <v>122</v>
      </c>
      <c r="BE242" s="182">
        <f>IF(N242="základní",J242,0)</f>
        <v>2957.5</v>
      </c>
      <c r="BF242" s="182">
        <f>IF(N242="snížená",J242,0)</f>
        <v>0</v>
      </c>
      <c r="BG242" s="182">
        <f>IF(N242="zákl. přenesená",J242,0)</f>
        <v>0</v>
      </c>
      <c r="BH242" s="182">
        <f>IF(N242="sníž. přenesená",J242,0)</f>
        <v>0</v>
      </c>
      <c r="BI242" s="182">
        <f>IF(N242="nulová",J242,0)</f>
        <v>0</v>
      </c>
      <c r="BJ242" s="17" t="s">
        <v>83</v>
      </c>
      <c r="BK242" s="182">
        <f>ROUND(I242*H242,2)</f>
        <v>2957.5</v>
      </c>
      <c r="BL242" s="17" t="s">
        <v>128</v>
      </c>
      <c r="BM242" s="181" t="s">
        <v>821</v>
      </c>
    </row>
    <row r="243" spans="1:47" s="2" customFormat="1" ht="29.25">
      <c r="A243" s="31"/>
      <c r="B243" s="32"/>
      <c r="C243" s="33"/>
      <c r="D243" s="183" t="s">
        <v>130</v>
      </c>
      <c r="E243" s="33"/>
      <c r="F243" s="184" t="s">
        <v>822</v>
      </c>
      <c r="G243" s="33"/>
      <c r="H243" s="33"/>
      <c r="I243" s="33"/>
      <c r="J243" s="33"/>
      <c r="K243" s="33"/>
      <c r="L243" s="36"/>
      <c r="M243" s="185"/>
      <c r="N243" s="186"/>
      <c r="O243" s="61"/>
      <c r="P243" s="61"/>
      <c r="Q243" s="61"/>
      <c r="R243" s="61"/>
      <c r="S243" s="61"/>
      <c r="T243" s="62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7" t="s">
        <v>130</v>
      </c>
      <c r="AU243" s="17" t="s">
        <v>85</v>
      </c>
    </row>
    <row r="244" spans="2:51" s="13" customFormat="1" ht="11.25">
      <c r="B244" s="187"/>
      <c r="C244" s="188"/>
      <c r="D244" s="183" t="s">
        <v>132</v>
      </c>
      <c r="E244" s="189" t="s">
        <v>17</v>
      </c>
      <c r="F244" s="190" t="s">
        <v>823</v>
      </c>
      <c r="G244" s="188"/>
      <c r="H244" s="191">
        <v>0.743</v>
      </c>
      <c r="I244" s="188"/>
      <c r="J244" s="188"/>
      <c r="K244" s="188"/>
      <c r="L244" s="192"/>
      <c r="M244" s="193"/>
      <c r="N244" s="194"/>
      <c r="O244" s="194"/>
      <c r="P244" s="194"/>
      <c r="Q244" s="194"/>
      <c r="R244" s="194"/>
      <c r="S244" s="194"/>
      <c r="T244" s="195"/>
      <c r="AT244" s="196" t="s">
        <v>132</v>
      </c>
      <c r="AU244" s="196" t="s">
        <v>85</v>
      </c>
      <c r="AV244" s="13" t="s">
        <v>85</v>
      </c>
      <c r="AW244" s="13" t="s">
        <v>36</v>
      </c>
      <c r="AX244" s="13" t="s">
        <v>75</v>
      </c>
      <c r="AY244" s="196" t="s">
        <v>122</v>
      </c>
    </row>
    <row r="245" spans="2:51" s="13" customFormat="1" ht="11.25">
      <c r="B245" s="187"/>
      <c r="C245" s="188"/>
      <c r="D245" s="183" t="s">
        <v>132</v>
      </c>
      <c r="E245" s="189" t="s">
        <v>17</v>
      </c>
      <c r="F245" s="190" t="s">
        <v>824</v>
      </c>
      <c r="G245" s="188"/>
      <c r="H245" s="191">
        <v>0.44</v>
      </c>
      <c r="I245" s="188"/>
      <c r="J245" s="188"/>
      <c r="K245" s="188"/>
      <c r="L245" s="192"/>
      <c r="M245" s="193"/>
      <c r="N245" s="194"/>
      <c r="O245" s="194"/>
      <c r="P245" s="194"/>
      <c r="Q245" s="194"/>
      <c r="R245" s="194"/>
      <c r="S245" s="194"/>
      <c r="T245" s="195"/>
      <c r="AT245" s="196" t="s">
        <v>132</v>
      </c>
      <c r="AU245" s="196" t="s">
        <v>85</v>
      </c>
      <c r="AV245" s="13" t="s">
        <v>85</v>
      </c>
      <c r="AW245" s="13" t="s">
        <v>36</v>
      </c>
      <c r="AX245" s="13" t="s">
        <v>75</v>
      </c>
      <c r="AY245" s="196" t="s">
        <v>122</v>
      </c>
    </row>
    <row r="246" spans="2:51" s="14" customFormat="1" ht="11.25">
      <c r="B246" s="197"/>
      <c r="C246" s="198"/>
      <c r="D246" s="183" t="s">
        <v>132</v>
      </c>
      <c r="E246" s="199" t="s">
        <v>17</v>
      </c>
      <c r="F246" s="200" t="s">
        <v>134</v>
      </c>
      <c r="G246" s="198"/>
      <c r="H246" s="201">
        <v>1.183</v>
      </c>
      <c r="I246" s="198"/>
      <c r="J246" s="198"/>
      <c r="K246" s="198"/>
      <c r="L246" s="202"/>
      <c r="M246" s="203"/>
      <c r="N246" s="204"/>
      <c r="O246" s="204"/>
      <c r="P246" s="204"/>
      <c r="Q246" s="204"/>
      <c r="R246" s="204"/>
      <c r="S246" s="204"/>
      <c r="T246" s="205"/>
      <c r="AT246" s="206" t="s">
        <v>132</v>
      </c>
      <c r="AU246" s="206" t="s">
        <v>85</v>
      </c>
      <c r="AV246" s="14" t="s">
        <v>128</v>
      </c>
      <c r="AW246" s="14" t="s">
        <v>4</v>
      </c>
      <c r="AX246" s="14" t="s">
        <v>83</v>
      </c>
      <c r="AY246" s="206" t="s">
        <v>122</v>
      </c>
    </row>
    <row r="247" spans="1:65" s="2" customFormat="1" ht="24.2" customHeight="1">
      <c r="A247" s="31"/>
      <c r="B247" s="32"/>
      <c r="C247" s="170" t="s">
        <v>351</v>
      </c>
      <c r="D247" s="170" t="s">
        <v>124</v>
      </c>
      <c r="E247" s="171" t="s">
        <v>825</v>
      </c>
      <c r="F247" s="172" t="s">
        <v>826</v>
      </c>
      <c r="G247" s="173" t="s">
        <v>127</v>
      </c>
      <c r="H247" s="174">
        <v>3.4</v>
      </c>
      <c r="I247" s="175">
        <v>360</v>
      </c>
      <c r="J247" s="175">
        <f>ROUND(I247*H247,2)</f>
        <v>1224</v>
      </c>
      <c r="K247" s="176"/>
      <c r="L247" s="36"/>
      <c r="M247" s="177" t="s">
        <v>17</v>
      </c>
      <c r="N247" s="178" t="s">
        <v>46</v>
      </c>
      <c r="O247" s="179">
        <v>0.821</v>
      </c>
      <c r="P247" s="179">
        <f>O247*H247</f>
        <v>2.7914</v>
      </c>
      <c r="Q247" s="179">
        <v>0.00632</v>
      </c>
      <c r="R247" s="179">
        <f>Q247*H247</f>
        <v>0.021488</v>
      </c>
      <c r="S247" s="179">
        <v>0</v>
      </c>
      <c r="T247" s="180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81" t="s">
        <v>128</v>
      </c>
      <c r="AT247" s="181" t="s">
        <v>124</v>
      </c>
      <c r="AU247" s="181" t="s">
        <v>85</v>
      </c>
      <c r="AY247" s="17" t="s">
        <v>122</v>
      </c>
      <c r="BE247" s="182">
        <f>IF(N247="základní",J247,0)</f>
        <v>1224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17" t="s">
        <v>83</v>
      </c>
      <c r="BK247" s="182">
        <f>ROUND(I247*H247,2)</f>
        <v>1224</v>
      </c>
      <c r="BL247" s="17" t="s">
        <v>128</v>
      </c>
      <c r="BM247" s="181" t="s">
        <v>827</v>
      </c>
    </row>
    <row r="248" spans="1:47" s="2" customFormat="1" ht="29.25">
      <c r="A248" s="31"/>
      <c r="B248" s="32"/>
      <c r="C248" s="33"/>
      <c r="D248" s="183" t="s">
        <v>130</v>
      </c>
      <c r="E248" s="33"/>
      <c r="F248" s="184" t="s">
        <v>828</v>
      </c>
      <c r="G248" s="33"/>
      <c r="H248" s="33"/>
      <c r="I248" s="33"/>
      <c r="J248" s="33"/>
      <c r="K248" s="33"/>
      <c r="L248" s="36"/>
      <c r="M248" s="185"/>
      <c r="N248" s="186"/>
      <c r="O248" s="61"/>
      <c r="P248" s="61"/>
      <c r="Q248" s="61"/>
      <c r="R248" s="61"/>
      <c r="S248" s="61"/>
      <c r="T248" s="62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T248" s="17" t="s">
        <v>130</v>
      </c>
      <c r="AU248" s="17" t="s">
        <v>85</v>
      </c>
    </row>
    <row r="249" spans="2:51" s="13" customFormat="1" ht="11.25">
      <c r="B249" s="187"/>
      <c r="C249" s="188"/>
      <c r="D249" s="183" t="s">
        <v>132</v>
      </c>
      <c r="E249" s="189" t="s">
        <v>17</v>
      </c>
      <c r="F249" s="190" t="s">
        <v>829</v>
      </c>
      <c r="G249" s="188"/>
      <c r="H249" s="191">
        <v>1.8</v>
      </c>
      <c r="I249" s="188"/>
      <c r="J249" s="188"/>
      <c r="K249" s="188"/>
      <c r="L249" s="192"/>
      <c r="M249" s="193"/>
      <c r="N249" s="194"/>
      <c r="O249" s="194"/>
      <c r="P249" s="194"/>
      <c r="Q249" s="194"/>
      <c r="R249" s="194"/>
      <c r="S249" s="194"/>
      <c r="T249" s="195"/>
      <c r="AT249" s="196" t="s">
        <v>132</v>
      </c>
      <c r="AU249" s="196" t="s">
        <v>85</v>
      </c>
      <c r="AV249" s="13" t="s">
        <v>85</v>
      </c>
      <c r="AW249" s="13" t="s">
        <v>36</v>
      </c>
      <c r="AX249" s="13" t="s">
        <v>75</v>
      </c>
      <c r="AY249" s="196" t="s">
        <v>122</v>
      </c>
    </row>
    <row r="250" spans="2:51" s="13" customFormat="1" ht="11.25">
      <c r="B250" s="187"/>
      <c r="C250" s="188"/>
      <c r="D250" s="183" t="s">
        <v>132</v>
      </c>
      <c r="E250" s="189" t="s">
        <v>17</v>
      </c>
      <c r="F250" s="190" t="s">
        <v>830</v>
      </c>
      <c r="G250" s="188"/>
      <c r="H250" s="191">
        <v>1.6</v>
      </c>
      <c r="I250" s="188"/>
      <c r="J250" s="188"/>
      <c r="K250" s="188"/>
      <c r="L250" s="192"/>
      <c r="M250" s="193"/>
      <c r="N250" s="194"/>
      <c r="O250" s="194"/>
      <c r="P250" s="194"/>
      <c r="Q250" s="194"/>
      <c r="R250" s="194"/>
      <c r="S250" s="194"/>
      <c r="T250" s="195"/>
      <c r="AT250" s="196" t="s">
        <v>132</v>
      </c>
      <c r="AU250" s="196" t="s">
        <v>85</v>
      </c>
      <c r="AV250" s="13" t="s">
        <v>85</v>
      </c>
      <c r="AW250" s="13" t="s">
        <v>36</v>
      </c>
      <c r="AX250" s="13" t="s">
        <v>75</v>
      </c>
      <c r="AY250" s="196" t="s">
        <v>122</v>
      </c>
    </row>
    <row r="251" spans="2:51" s="14" customFormat="1" ht="11.25">
      <c r="B251" s="197"/>
      <c r="C251" s="198"/>
      <c r="D251" s="183" t="s">
        <v>132</v>
      </c>
      <c r="E251" s="199" t="s">
        <v>17</v>
      </c>
      <c r="F251" s="200" t="s">
        <v>134</v>
      </c>
      <c r="G251" s="198"/>
      <c r="H251" s="201">
        <v>3.4000000000000004</v>
      </c>
      <c r="I251" s="198"/>
      <c r="J251" s="198"/>
      <c r="K251" s="198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132</v>
      </c>
      <c r="AU251" s="206" t="s">
        <v>85</v>
      </c>
      <c r="AV251" s="14" t="s">
        <v>128</v>
      </c>
      <c r="AW251" s="14" t="s">
        <v>4</v>
      </c>
      <c r="AX251" s="14" t="s">
        <v>83</v>
      </c>
      <c r="AY251" s="206" t="s">
        <v>122</v>
      </c>
    </row>
    <row r="252" spans="1:65" s="2" customFormat="1" ht="24.2" customHeight="1">
      <c r="A252" s="31"/>
      <c r="B252" s="32"/>
      <c r="C252" s="170" t="s">
        <v>356</v>
      </c>
      <c r="D252" s="170" t="s">
        <v>124</v>
      </c>
      <c r="E252" s="171" t="s">
        <v>298</v>
      </c>
      <c r="F252" s="172" t="s">
        <v>299</v>
      </c>
      <c r="G252" s="173" t="s">
        <v>224</v>
      </c>
      <c r="H252" s="174">
        <v>1068.105</v>
      </c>
      <c r="I252" s="175">
        <v>127</v>
      </c>
      <c r="J252" s="175">
        <f>ROUND(I252*H252,2)</f>
        <v>135649.34</v>
      </c>
      <c r="K252" s="176"/>
      <c r="L252" s="36"/>
      <c r="M252" s="177" t="s">
        <v>17</v>
      </c>
      <c r="N252" s="178" t="s">
        <v>46</v>
      </c>
      <c r="O252" s="179">
        <v>0.328</v>
      </c>
      <c r="P252" s="179">
        <f>O252*H252</f>
        <v>350.33844000000005</v>
      </c>
      <c r="Q252" s="179">
        <v>0</v>
      </c>
      <c r="R252" s="179">
        <f>Q252*H252</f>
        <v>0</v>
      </c>
      <c r="S252" s="179">
        <v>0</v>
      </c>
      <c r="T252" s="180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81" t="s">
        <v>128</v>
      </c>
      <c r="AT252" s="181" t="s">
        <v>124</v>
      </c>
      <c r="AU252" s="181" t="s">
        <v>85</v>
      </c>
      <c r="AY252" s="17" t="s">
        <v>122</v>
      </c>
      <c r="BE252" s="182">
        <f>IF(N252="základní",J252,0)</f>
        <v>135649.34</v>
      </c>
      <c r="BF252" s="182">
        <f>IF(N252="snížená",J252,0)</f>
        <v>0</v>
      </c>
      <c r="BG252" s="182">
        <f>IF(N252="zákl. přenesená",J252,0)</f>
        <v>0</v>
      </c>
      <c r="BH252" s="182">
        <f>IF(N252="sníž. přenesená",J252,0)</f>
        <v>0</v>
      </c>
      <c r="BI252" s="182">
        <f>IF(N252="nulová",J252,0)</f>
        <v>0</v>
      </c>
      <c r="BJ252" s="17" t="s">
        <v>83</v>
      </c>
      <c r="BK252" s="182">
        <f>ROUND(I252*H252,2)</f>
        <v>135649.34</v>
      </c>
      <c r="BL252" s="17" t="s">
        <v>128</v>
      </c>
      <c r="BM252" s="181" t="s">
        <v>831</v>
      </c>
    </row>
    <row r="253" spans="1:47" s="2" customFormat="1" ht="29.25">
      <c r="A253" s="31"/>
      <c r="B253" s="32"/>
      <c r="C253" s="33"/>
      <c r="D253" s="183" t="s">
        <v>130</v>
      </c>
      <c r="E253" s="33"/>
      <c r="F253" s="184" t="s">
        <v>301</v>
      </c>
      <c r="G253" s="33"/>
      <c r="H253" s="33"/>
      <c r="I253" s="33"/>
      <c r="J253" s="33"/>
      <c r="K253" s="33"/>
      <c r="L253" s="36"/>
      <c r="M253" s="185"/>
      <c r="N253" s="186"/>
      <c r="O253" s="61"/>
      <c r="P253" s="61"/>
      <c r="Q253" s="61"/>
      <c r="R253" s="61"/>
      <c r="S253" s="61"/>
      <c r="T253" s="62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T253" s="17" t="s">
        <v>130</v>
      </c>
      <c r="AU253" s="17" t="s">
        <v>85</v>
      </c>
    </row>
    <row r="254" spans="2:51" s="13" customFormat="1" ht="11.25">
      <c r="B254" s="187"/>
      <c r="C254" s="188"/>
      <c r="D254" s="183" t="s">
        <v>132</v>
      </c>
      <c r="E254" s="189" t="s">
        <v>17</v>
      </c>
      <c r="F254" s="190" t="s">
        <v>832</v>
      </c>
      <c r="G254" s="188"/>
      <c r="H254" s="191">
        <v>1374.223</v>
      </c>
      <c r="I254" s="188"/>
      <c r="J254" s="188"/>
      <c r="K254" s="188"/>
      <c r="L254" s="192"/>
      <c r="M254" s="193"/>
      <c r="N254" s="194"/>
      <c r="O254" s="194"/>
      <c r="P254" s="194"/>
      <c r="Q254" s="194"/>
      <c r="R254" s="194"/>
      <c r="S254" s="194"/>
      <c r="T254" s="195"/>
      <c r="AT254" s="196" t="s">
        <v>132</v>
      </c>
      <c r="AU254" s="196" t="s">
        <v>85</v>
      </c>
      <c r="AV254" s="13" t="s">
        <v>85</v>
      </c>
      <c r="AW254" s="13" t="s">
        <v>36</v>
      </c>
      <c r="AX254" s="13" t="s">
        <v>75</v>
      </c>
      <c r="AY254" s="196" t="s">
        <v>122</v>
      </c>
    </row>
    <row r="255" spans="2:51" s="13" customFormat="1" ht="22.5">
      <c r="B255" s="187"/>
      <c r="C255" s="188"/>
      <c r="D255" s="183" t="s">
        <v>132</v>
      </c>
      <c r="E255" s="189" t="s">
        <v>17</v>
      </c>
      <c r="F255" s="190" t="s">
        <v>833</v>
      </c>
      <c r="G255" s="188"/>
      <c r="H255" s="191">
        <v>-306.118</v>
      </c>
      <c r="I255" s="188"/>
      <c r="J255" s="188"/>
      <c r="K255" s="188"/>
      <c r="L255" s="192"/>
      <c r="M255" s="193"/>
      <c r="N255" s="194"/>
      <c r="O255" s="194"/>
      <c r="P255" s="194"/>
      <c r="Q255" s="194"/>
      <c r="R255" s="194"/>
      <c r="S255" s="194"/>
      <c r="T255" s="195"/>
      <c r="AT255" s="196" t="s">
        <v>132</v>
      </c>
      <c r="AU255" s="196" t="s">
        <v>85</v>
      </c>
      <c r="AV255" s="13" t="s">
        <v>85</v>
      </c>
      <c r="AW255" s="13" t="s">
        <v>36</v>
      </c>
      <c r="AX255" s="13" t="s">
        <v>75</v>
      </c>
      <c r="AY255" s="196" t="s">
        <v>122</v>
      </c>
    </row>
    <row r="256" spans="2:51" s="14" customFormat="1" ht="11.25">
      <c r="B256" s="197"/>
      <c r="C256" s="198"/>
      <c r="D256" s="183" t="s">
        <v>132</v>
      </c>
      <c r="E256" s="199" t="s">
        <v>17</v>
      </c>
      <c r="F256" s="200" t="s">
        <v>134</v>
      </c>
      <c r="G256" s="198"/>
      <c r="H256" s="201">
        <v>1068.105</v>
      </c>
      <c r="I256" s="198"/>
      <c r="J256" s="198"/>
      <c r="K256" s="198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132</v>
      </c>
      <c r="AU256" s="206" t="s">
        <v>85</v>
      </c>
      <c r="AV256" s="14" t="s">
        <v>128</v>
      </c>
      <c r="AW256" s="14" t="s">
        <v>4</v>
      </c>
      <c r="AX256" s="14" t="s">
        <v>83</v>
      </c>
      <c r="AY256" s="206" t="s">
        <v>122</v>
      </c>
    </row>
    <row r="257" spans="2:63" s="12" customFormat="1" ht="22.9" customHeight="1">
      <c r="B257" s="155"/>
      <c r="C257" s="156"/>
      <c r="D257" s="157" t="s">
        <v>74</v>
      </c>
      <c r="E257" s="168" t="s">
        <v>85</v>
      </c>
      <c r="F257" s="168" t="s">
        <v>834</v>
      </c>
      <c r="G257" s="156"/>
      <c r="H257" s="156"/>
      <c r="I257" s="156"/>
      <c r="J257" s="169">
        <f>BK257</f>
        <v>21856.48</v>
      </c>
      <c r="K257" s="156"/>
      <c r="L257" s="160"/>
      <c r="M257" s="161"/>
      <c r="N257" s="162"/>
      <c r="O257" s="162"/>
      <c r="P257" s="163">
        <f>SUM(P258:P265)</f>
        <v>27.81486</v>
      </c>
      <c r="Q257" s="162"/>
      <c r="R257" s="163">
        <f>SUM(R258:R265)</f>
        <v>0.04099528</v>
      </c>
      <c r="S257" s="162"/>
      <c r="T257" s="164">
        <f>SUM(T258:T265)</f>
        <v>0</v>
      </c>
      <c r="AR257" s="165" t="s">
        <v>83</v>
      </c>
      <c r="AT257" s="166" t="s">
        <v>74</v>
      </c>
      <c r="AU257" s="166" t="s">
        <v>83</v>
      </c>
      <c r="AY257" s="165" t="s">
        <v>122</v>
      </c>
      <c r="BK257" s="167">
        <f>SUM(BK258:BK265)</f>
        <v>21856.48</v>
      </c>
    </row>
    <row r="258" spans="1:65" s="2" customFormat="1" ht="37.9" customHeight="1">
      <c r="A258" s="31"/>
      <c r="B258" s="32"/>
      <c r="C258" s="170" t="s">
        <v>361</v>
      </c>
      <c r="D258" s="170" t="s">
        <v>124</v>
      </c>
      <c r="E258" s="171" t="s">
        <v>835</v>
      </c>
      <c r="F258" s="172" t="s">
        <v>836</v>
      </c>
      <c r="G258" s="173" t="s">
        <v>146</v>
      </c>
      <c r="H258" s="174">
        <v>48.458</v>
      </c>
      <c r="I258" s="175">
        <v>356</v>
      </c>
      <c r="J258" s="175">
        <f>ROUND(I258*H258,2)</f>
        <v>17251.05</v>
      </c>
      <c r="K258" s="176"/>
      <c r="L258" s="36"/>
      <c r="M258" s="177" t="s">
        <v>17</v>
      </c>
      <c r="N258" s="178" t="s">
        <v>46</v>
      </c>
      <c r="O258" s="179">
        <v>0.43</v>
      </c>
      <c r="P258" s="179">
        <f>O258*H258</f>
        <v>20.83694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81" t="s">
        <v>128</v>
      </c>
      <c r="AT258" s="181" t="s">
        <v>124</v>
      </c>
      <c r="AU258" s="181" t="s">
        <v>85</v>
      </c>
      <c r="AY258" s="17" t="s">
        <v>122</v>
      </c>
      <c r="BE258" s="182">
        <f>IF(N258="základní",J258,0)</f>
        <v>17251.05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17" t="s">
        <v>83</v>
      </c>
      <c r="BK258" s="182">
        <f>ROUND(I258*H258,2)</f>
        <v>17251.05</v>
      </c>
      <c r="BL258" s="17" t="s">
        <v>128</v>
      </c>
      <c r="BM258" s="181" t="s">
        <v>837</v>
      </c>
    </row>
    <row r="259" spans="1:47" s="2" customFormat="1" ht="39">
      <c r="A259" s="31"/>
      <c r="B259" s="32"/>
      <c r="C259" s="33"/>
      <c r="D259" s="183" t="s">
        <v>130</v>
      </c>
      <c r="E259" s="33"/>
      <c r="F259" s="184" t="s">
        <v>838</v>
      </c>
      <c r="G259" s="33"/>
      <c r="H259" s="33"/>
      <c r="I259" s="33"/>
      <c r="J259" s="33"/>
      <c r="K259" s="33"/>
      <c r="L259" s="36"/>
      <c r="M259" s="185"/>
      <c r="N259" s="186"/>
      <c r="O259" s="61"/>
      <c r="P259" s="61"/>
      <c r="Q259" s="61"/>
      <c r="R259" s="61"/>
      <c r="S259" s="61"/>
      <c r="T259" s="62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7" t="s">
        <v>130</v>
      </c>
      <c r="AU259" s="17" t="s">
        <v>85</v>
      </c>
    </row>
    <row r="260" spans="2:51" s="13" customFormat="1" ht="11.25">
      <c r="B260" s="187"/>
      <c r="C260" s="188"/>
      <c r="D260" s="183" t="s">
        <v>132</v>
      </c>
      <c r="E260" s="189" t="s">
        <v>17</v>
      </c>
      <c r="F260" s="190" t="s">
        <v>839</v>
      </c>
      <c r="G260" s="188"/>
      <c r="H260" s="191">
        <v>48.458</v>
      </c>
      <c r="I260" s="188"/>
      <c r="J260" s="188"/>
      <c r="K260" s="188"/>
      <c r="L260" s="192"/>
      <c r="M260" s="193"/>
      <c r="N260" s="194"/>
      <c r="O260" s="194"/>
      <c r="P260" s="194"/>
      <c r="Q260" s="194"/>
      <c r="R260" s="194"/>
      <c r="S260" s="194"/>
      <c r="T260" s="195"/>
      <c r="AT260" s="196" t="s">
        <v>132</v>
      </c>
      <c r="AU260" s="196" t="s">
        <v>85</v>
      </c>
      <c r="AV260" s="13" t="s">
        <v>85</v>
      </c>
      <c r="AW260" s="13" t="s">
        <v>36</v>
      </c>
      <c r="AX260" s="13" t="s">
        <v>75</v>
      </c>
      <c r="AY260" s="196" t="s">
        <v>122</v>
      </c>
    </row>
    <row r="261" spans="2:51" s="14" customFormat="1" ht="11.25">
      <c r="B261" s="197"/>
      <c r="C261" s="198"/>
      <c r="D261" s="183" t="s">
        <v>132</v>
      </c>
      <c r="E261" s="199" t="s">
        <v>17</v>
      </c>
      <c r="F261" s="200" t="s">
        <v>134</v>
      </c>
      <c r="G261" s="198"/>
      <c r="H261" s="201">
        <v>48.458</v>
      </c>
      <c r="I261" s="198"/>
      <c r="J261" s="198"/>
      <c r="K261" s="198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132</v>
      </c>
      <c r="AU261" s="206" t="s">
        <v>85</v>
      </c>
      <c r="AV261" s="14" t="s">
        <v>128</v>
      </c>
      <c r="AW261" s="14" t="s">
        <v>4</v>
      </c>
      <c r="AX261" s="14" t="s">
        <v>83</v>
      </c>
      <c r="AY261" s="206" t="s">
        <v>122</v>
      </c>
    </row>
    <row r="262" spans="1:65" s="2" customFormat="1" ht="24.2" customHeight="1">
      <c r="A262" s="31"/>
      <c r="B262" s="32"/>
      <c r="C262" s="170" t="s">
        <v>366</v>
      </c>
      <c r="D262" s="170" t="s">
        <v>124</v>
      </c>
      <c r="E262" s="171" t="s">
        <v>840</v>
      </c>
      <c r="F262" s="172" t="s">
        <v>841</v>
      </c>
      <c r="G262" s="173" t="s">
        <v>127</v>
      </c>
      <c r="H262" s="174">
        <v>87.224</v>
      </c>
      <c r="I262" s="175">
        <v>52.8</v>
      </c>
      <c r="J262" s="175">
        <f>ROUND(I262*H262,2)</f>
        <v>4605.43</v>
      </c>
      <c r="K262" s="176"/>
      <c r="L262" s="36"/>
      <c r="M262" s="177" t="s">
        <v>17</v>
      </c>
      <c r="N262" s="178" t="s">
        <v>46</v>
      </c>
      <c r="O262" s="179">
        <v>0.08</v>
      </c>
      <c r="P262" s="179">
        <f>O262*H262</f>
        <v>6.97792</v>
      </c>
      <c r="Q262" s="179">
        <v>0.00047</v>
      </c>
      <c r="R262" s="179">
        <f>Q262*H262</f>
        <v>0.04099528</v>
      </c>
      <c r="S262" s="179">
        <v>0</v>
      </c>
      <c r="T262" s="180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81" t="s">
        <v>128</v>
      </c>
      <c r="AT262" s="181" t="s">
        <v>124</v>
      </c>
      <c r="AU262" s="181" t="s">
        <v>85</v>
      </c>
      <c r="AY262" s="17" t="s">
        <v>122</v>
      </c>
      <c r="BE262" s="182">
        <f>IF(N262="základní",J262,0)</f>
        <v>4605.43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17" t="s">
        <v>83</v>
      </c>
      <c r="BK262" s="182">
        <f>ROUND(I262*H262,2)</f>
        <v>4605.43</v>
      </c>
      <c r="BL262" s="17" t="s">
        <v>128</v>
      </c>
      <c r="BM262" s="181" t="s">
        <v>842</v>
      </c>
    </row>
    <row r="263" spans="1:47" s="2" customFormat="1" ht="19.5">
      <c r="A263" s="31"/>
      <c r="B263" s="32"/>
      <c r="C263" s="33"/>
      <c r="D263" s="183" t="s">
        <v>130</v>
      </c>
      <c r="E263" s="33"/>
      <c r="F263" s="184" t="s">
        <v>843</v>
      </c>
      <c r="G263" s="33"/>
      <c r="H263" s="33"/>
      <c r="I263" s="33"/>
      <c r="J263" s="33"/>
      <c r="K263" s="33"/>
      <c r="L263" s="36"/>
      <c r="M263" s="185"/>
      <c r="N263" s="186"/>
      <c r="O263" s="61"/>
      <c r="P263" s="61"/>
      <c r="Q263" s="61"/>
      <c r="R263" s="61"/>
      <c r="S263" s="61"/>
      <c r="T263" s="62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T263" s="17" t="s">
        <v>130</v>
      </c>
      <c r="AU263" s="17" t="s">
        <v>85</v>
      </c>
    </row>
    <row r="264" spans="2:51" s="13" customFormat="1" ht="11.25">
      <c r="B264" s="187"/>
      <c r="C264" s="188"/>
      <c r="D264" s="183" t="s">
        <v>132</v>
      </c>
      <c r="E264" s="189" t="s">
        <v>17</v>
      </c>
      <c r="F264" s="190" t="s">
        <v>844</v>
      </c>
      <c r="G264" s="188"/>
      <c r="H264" s="191">
        <v>87.224</v>
      </c>
      <c r="I264" s="188"/>
      <c r="J264" s="188"/>
      <c r="K264" s="188"/>
      <c r="L264" s="192"/>
      <c r="M264" s="193"/>
      <c r="N264" s="194"/>
      <c r="O264" s="194"/>
      <c r="P264" s="194"/>
      <c r="Q264" s="194"/>
      <c r="R264" s="194"/>
      <c r="S264" s="194"/>
      <c r="T264" s="195"/>
      <c r="AT264" s="196" t="s">
        <v>132</v>
      </c>
      <c r="AU264" s="196" t="s">
        <v>85</v>
      </c>
      <c r="AV264" s="13" t="s">
        <v>85</v>
      </c>
      <c r="AW264" s="13" t="s">
        <v>36</v>
      </c>
      <c r="AX264" s="13" t="s">
        <v>75</v>
      </c>
      <c r="AY264" s="196" t="s">
        <v>122</v>
      </c>
    </row>
    <row r="265" spans="2:51" s="14" customFormat="1" ht="11.25">
      <c r="B265" s="197"/>
      <c r="C265" s="198"/>
      <c r="D265" s="183" t="s">
        <v>132</v>
      </c>
      <c r="E265" s="199" t="s">
        <v>17</v>
      </c>
      <c r="F265" s="200" t="s">
        <v>134</v>
      </c>
      <c r="G265" s="198"/>
      <c r="H265" s="201">
        <v>87.224</v>
      </c>
      <c r="I265" s="198"/>
      <c r="J265" s="198"/>
      <c r="K265" s="198"/>
      <c r="L265" s="202"/>
      <c r="M265" s="203"/>
      <c r="N265" s="204"/>
      <c r="O265" s="204"/>
      <c r="P265" s="204"/>
      <c r="Q265" s="204"/>
      <c r="R265" s="204"/>
      <c r="S265" s="204"/>
      <c r="T265" s="205"/>
      <c r="AT265" s="206" t="s">
        <v>132</v>
      </c>
      <c r="AU265" s="206" t="s">
        <v>85</v>
      </c>
      <c r="AV265" s="14" t="s">
        <v>128</v>
      </c>
      <c r="AW265" s="14" t="s">
        <v>4</v>
      </c>
      <c r="AX265" s="14" t="s">
        <v>83</v>
      </c>
      <c r="AY265" s="206" t="s">
        <v>122</v>
      </c>
    </row>
    <row r="266" spans="2:63" s="12" customFormat="1" ht="22.9" customHeight="1">
      <c r="B266" s="155"/>
      <c r="C266" s="156"/>
      <c r="D266" s="157" t="s">
        <v>74</v>
      </c>
      <c r="E266" s="168" t="s">
        <v>150</v>
      </c>
      <c r="F266" s="168" t="s">
        <v>304</v>
      </c>
      <c r="G266" s="156"/>
      <c r="H266" s="156"/>
      <c r="I266" s="156"/>
      <c r="J266" s="169">
        <f>BK266</f>
        <v>110011.04000000001</v>
      </c>
      <c r="K266" s="156"/>
      <c r="L266" s="160"/>
      <c r="M266" s="161"/>
      <c r="N266" s="162"/>
      <c r="O266" s="162"/>
      <c r="P266" s="163">
        <f>SUM(P267:P284)</f>
        <v>35.875462999999996</v>
      </c>
      <c r="Q266" s="162"/>
      <c r="R266" s="163">
        <f>SUM(R267:R284)</f>
        <v>251.21735259999994</v>
      </c>
      <c r="S266" s="162"/>
      <c r="T266" s="164">
        <f>SUM(T267:T284)</f>
        <v>0</v>
      </c>
      <c r="AR266" s="165" t="s">
        <v>83</v>
      </c>
      <c r="AT266" s="166" t="s">
        <v>74</v>
      </c>
      <c r="AU266" s="166" t="s">
        <v>83</v>
      </c>
      <c r="AY266" s="165" t="s">
        <v>122</v>
      </c>
      <c r="BK266" s="167">
        <f>SUM(BK267:BK284)</f>
        <v>110011.04000000001</v>
      </c>
    </row>
    <row r="267" spans="1:65" s="2" customFormat="1" ht="14.45" customHeight="1">
      <c r="A267" s="31"/>
      <c r="B267" s="32"/>
      <c r="C267" s="170" t="s">
        <v>371</v>
      </c>
      <c r="D267" s="170" t="s">
        <v>124</v>
      </c>
      <c r="E267" s="171" t="s">
        <v>306</v>
      </c>
      <c r="F267" s="172" t="s">
        <v>307</v>
      </c>
      <c r="G267" s="173" t="s">
        <v>127</v>
      </c>
      <c r="H267" s="174">
        <v>282.881</v>
      </c>
      <c r="I267" s="175">
        <v>248</v>
      </c>
      <c r="J267" s="175">
        <f>ROUND(I267*H267,2)</f>
        <v>70154.49</v>
      </c>
      <c r="K267" s="176"/>
      <c r="L267" s="36"/>
      <c r="M267" s="177" t="s">
        <v>17</v>
      </c>
      <c r="N267" s="178" t="s">
        <v>46</v>
      </c>
      <c r="O267" s="179">
        <v>0.031</v>
      </c>
      <c r="P267" s="179">
        <f>O267*H267</f>
        <v>8.769310999999998</v>
      </c>
      <c r="Q267" s="179">
        <v>0.575</v>
      </c>
      <c r="R267" s="179">
        <f>Q267*H267</f>
        <v>162.65657499999998</v>
      </c>
      <c r="S267" s="179">
        <v>0</v>
      </c>
      <c r="T267" s="180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81" t="s">
        <v>128</v>
      </c>
      <c r="AT267" s="181" t="s">
        <v>124</v>
      </c>
      <c r="AU267" s="181" t="s">
        <v>85</v>
      </c>
      <c r="AY267" s="17" t="s">
        <v>122</v>
      </c>
      <c r="BE267" s="182">
        <f>IF(N267="základní",J267,0)</f>
        <v>70154.49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17" t="s">
        <v>83</v>
      </c>
      <c r="BK267" s="182">
        <f>ROUND(I267*H267,2)</f>
        <v>70154.49</v>
      </c>
      <c r="BL267" s="17" t="s">
        <v>128</v>
      </c>
      <c r="BM267" s="181" t="s">
        <v>845</v>
      </c>
    </row>
    <row r="268" spans="1:47" s="2" customFormat="1" ht="19.5">
      <c r="A268" s="31"/>
      <c r="B268" s="32"/>
      <c r="C268" s="33"/>
      <c r="D268" s="183" t="s">
        <v>130</v>
      </c>
      <c r="E268" s="33"/>
      <c r="F268" s="184" t="s">
        <v>309</v>
      </c>
      <c r="G268" s="33"/>
      <c r="H268" s="33"/>
      <c r="I268" s="33"/>
      <c r="J268" s="33"/>
      <c r="K268" s="33"/>
      <c r="L268" s="36"/>
      <c r="M268" s="185"/>
      <c r="N268" s="186"/>
      <c r="O268" s="61"/>
      <c r="P268" s="61"/>
      <c r="Q268" s="61"/>
      <c r="R268" s="61"/>
      <c r="S268" s="61"/>
      <c r="T268" s="62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7" t="s">
        <v>130</v>
      </c>
      <c r="AU268" s="17" t="s">
        <v>85</v>
      </c>
    </row>
    <row r="269" spans="2:51" s="13" customFormat="1" ht="11.25">
      <c r="B269" s="187"/>
      <c r="C269" s="188"/>
      <c r="D269" s="183" t="s">
        <v>132</v>
      </c>
      <c r="E269" s="189" t="s">
        <v>17</v>
      </c>
      <c r="F269" s="190" t="s">
        <v>310</v>
      </c>
      <c r="G269" s="188"/>
      <c r="H269" s="191">
        <v>282.881</v>
      </c>
      <c r="I269" s="188"/>
      <c r="J269" s="188"/>
      <c r="K269" s="188"/>
      <c r="L269" s="192"/>
      <c r="M269" s="193"/>
      <c r="N269" s="194"/>
      <c r="O269" s="194"/>
      <c r="P269" s="194"/>
      <c r="Q269" s="194"/>
      <c r="R269" s="194"/>
      <c r="S269" s="194"/>
      <c r="T269" s="195"/>
      <c r="AT269" s="196" t="s">
        <v>132</v>
      </c>
      <c r="AU269" s="196" t="s">
        <v>85</v>
      </c>
      <c r="AV269" s="13" t="s">
        <v>85</v>
      </c>
      <c r="AW269" s="13" t="s">
        <v>36</v>
      </c>
      <c r="AX269" s="13" t="s">
        <v>75</v>
      </c>
      <c r="AY269" s="196" t="s">
        <v>122</v>
      </c>
    </row>
    <row r="270" spans="2:51" s="14" customFormat="1" ht="11.25">
      <c r="B270" s="197"/>
      <c r="C270" s="198"/>
      <c r="D270" s="183" t="s">
        <v>132</v>
      </c>
      <c r="E270" s="199" t="s">
        <v>17</v>
      </c>
      <c r="F270" s="200" t="s">
        <v>134</v>
      </c>
      <c r="G270" s="198"/>
      <c r="H270" s="201">
        <v>282.881</v>
      </c>
      <c r="I270" s="198"/>
      <c r="J270" s="198"/>
      <c r="K270" s="198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132</v>
      </c>
      <c r="AU270" s="206" t="s">
        <v>85</v>
      </c>
      <c r="AV270" s="14" t="s">
        <v>128</v>
      </c>
      <c r="AW270" s="14" t="s">
        <v>4</v>
      </c>
      <c r="AX270" s="14" t="s">
        <v>83</v>
      </c>
      <c r="AY270" s="206" t="s">
        <v>122</v>
      </c>
    </row>
    <row r="271" spans="1:65" s="2" customFormat="1" ht="14.45" customHeight="1">
      <c r="A271" s="31"/>
      <c r="B271" s="32"/>
      <c r="C271" s="170" t="s">
        <v>376</v>
      </c>
      <c r="D271" s="170" t="s">
        <v>124</v>
      </c>
      <c r="E271" s="171" t="s">
        <v>312</v>
      </c>
      <c r="F271" s="172" t="s">
        <v>313</v>
      </c>
      <c r="G271" s="173" t="s">
        <v>127</v>
      </c>
      <c r="H271" s="174">
        <v>282.881</v>
      </c>
      <c r="I271" s="175">
        <v>68.7</v>
      </c>
      <c r="J271" s="175">
        <f>ROUND(I271*H271,2)</f>
        <v>19433.92</v>
      </c>
      <c r="K271" s="176"/>
      <c r="L271" s="36"/>
      <c r="M271" s="177" t="s">
        <v>17</v>
      </c>
      <c r="N271" s="178" t="s">
        <v>46</v>
      </c>
      <c r="O271" s="179">
        <v>0.024</v>
      </c>
      <c r="P271" s="179">
        <f>O271*H271</f>
        <v>6.789143999999999</v>
      </c>
      <c r="Q271" s="179">
        <v>0.216</v>
      </c>
      <c r="R271" s="179">
        <f>Q271*H271</f>
        <v>61.102295999999996</v>
      </c>
      <c r="S271" s="179">
        <v>0</v>
      </c>
      <c r="T271" s="180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81" t="s">
        <v>128</v>
      </c>
      <c r="AT271" s="181" t="s">
        <v>124</v>
      </c>
      <c r="AU271" s="181" t="s">
        <v>85</v>
      </c>
      <c r="AY271" s="17" t="s">
        <v>122</v>
      </c>
      <c r="BE271" s="182">
        <f>IF(N271="základní",J271,0)</f>
        <v>19433.92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7" t="s">
        <v>83</v>
      </c>
      <c r="BK271" s="182">
        <f>ROUND(I271*H271,2)</f>
        <v>19433.92</v>
      </c>
      <c r="BL271" s="17" t="s">
        <v>128</v>
      </c>
      <c r="BM271" s="181" t="s">
        <v>846</v>
      </c>
    </row>
    <row r="272" spans="1:47" s="2" customFormat="1" ht="19.5">
      <c r="A272" s="31"/>
      <c r="B272" s="32"/>
      <c r="C272" s="33"/>
      <c r="D272" s="183" t="s">
        <v>130</v>
      </c>
      <c r="E272" s="33"/>
      <c r="F272" s="184" t="s">
        <v>315</v>
      </c>
      <c r="G272" s="33"/>
      <c r="H272" s="33"/>
      <c r="I272" s="33"/>
      <c r="J272" s="33"/>
      <c r="K272" s="33"/>
      <c r="L272" s="36"/>
      <c r="M272" s="185"/>
      <c r="N272" s="186"/>
      <c r="O272" s="61"/>
      <c r="P272" s="61"/>
      <c r="Q272" s="61"/>
      <c r="R272" s="61"/>
      <c r="S272" s="61"/>
      <c r="T272" s="62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7" t="s">
        <v>130</v>
      </c>
      <c r="AU272" s="17" t="s">
        <v>85</v>
      </c>
    </row>
    <row r="273" spans="1:65" s="2" customFormat="1" ht="37.9" customHeight="1">
      <c r="A273" s="31"/>
      <c r="B273" s="32"/>
      <c r="C273" s="170" t="s">
        <v>381</v>
      </c>
      <c r="D273" s="170" t="s">
        <v>124</v>
      </c>
      <c r="E273" s="171" t="s">
        <v>317</v>
      </c>
      <c r="F273" s="172" t="s">
        <v>847</v>
      </c>
      <c r="G273" s="173" t="s">
        <v>127</v>
      </c>
      <c r="H273" s="174">
        <v>85.404</v>
      </c>
      <c r="I273" s="175">
        <v>67.4</v>
      </c>
      <c r="J273" s="175">
        <f>ROUND(I273*H273,2)</f>
        <v>5756.23</v>
      </c>
      <c r="K273" s="176"/>
      <c r="L273" s="36"/>
      <c r="M273" s="177" t="s">
        <v>17</v>
      </c>
      <c r="N273" s="178" t="s">
        <v>46</v>
      </c>
      <c r="O273" s="179">
        <v>0.052</v>
      </c>
      <c r="P273" s="179">
        <f>O273*H273</f>
        <v>4.441007999999999</v>
      </c>
      <c r="Q273" s="179">
        <v>0.216</v>
      </c>
      <c r="R273" s="179">
        <f>Q273*H273</f>
        <v>18.447264</v>
      </c>
      <c r="S273" s="179">
        <v>0</v>
      </c>
      <c r="T273" s="180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81" t="s">
        <v>128</v>
      </c>
      <c r="AT273" s="181" t="s">
        <v>124</v>
      </c>
      <c r="AU273" s="181" t="s">
        <v>85</v>
      </c>
      <c r="AY273" s="17" t="s">
        <v>122</v>
      </c>
      <c r="BE273" s="182">
        <f>IF(N273="základní",J273,0)</f>
        <v>5756.23</v>
      </c>
      <c r="BF273" s="182">
        <f>IF(N273="snížená",J273,0)</f>
        <v>0</v>
      </c>
      <c r="BG273" s="182">
        <f>IF(N273="zákl. přenesená",J273,0)</f>
        <v>0</v>
      </c>
      <c r="BH273" s="182">
        <f>IF(N273="sníž. přenesená",J273,0)</f>
        <v>0</v>
      </c>
      <c r="BI273" s="182">
        <f>IF(N273="nulová",J273,0)</f>
        <v>0</v>
      </c>
      <c r="BJ273" s="17" t="s">
        <v>83</v>
      </c>
      <c r="BK273" s="182">
        <f>ROUND(I273*H273,2)</f>
        <v>5756.23</v>
      </c>
      <c r="BL273" s="17" t="s">
        <v>128</v>
      </c>
      <c r="BM273" s="181" t="s">
        <v>848</v>
      </c>
    </row>
    <row r="274" spans="1:47" s="2" customFormat="1" ht="19.5">
      <c r="A274" s="31"/>
      <c r="B274" s="32"/>
      <c r="C274" s="33"/>
      <c r="D274" s="183" t="s">
        <v>130</v>
      </c>
      <c r="E274" s="33"/>
      <c r="F274" s="184" t="s">
        <v>320</v>
      </c>
      <c r="G274" s="33"/>
      <c r="H274" s="33"/>
      <c r="I274" s="33"/>
      <c r="J274" s="33"/>
      <c r="K274" s="33"/>
      <c r="L274" s="36"/>
      <c r="M274" s="185"/>
      <c r="N274" s="186"/>
      <c r="O274" s="61"/>
      <c r="P274" s="61"/>
      <c r="Q274" s="61"/>
      <c r="R274" s="61"/>
      <c r="S274" s="61"/>
      <c r="T274" s="62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T274" s="17" t="s">
        <v>130</v>
      </c>
      <c r="AU274" s="17" t="s">
        <v>85</v>
      </c>
    </row>
    <row r="275" spans="2:51" s="13" customFormat="1" ht="11.25">
      <c r="B275" s="187"/>
      <c r="C275" s="188"/>
      <c r="D275" s="183" t="s">
        <v>132</v>
      </c>
      <c r="E275" s="189" t="s">
        <v>17</v>
      </c>
      <c r="F275" s="190" t="s">
        <v>849</v>
      </c>
      <c r="G275" s="188"/>
      <c r="H275" s="191">
        <v>85.404</v>
      </c>
      <c r="I275" s="188"/>
      <c r="J275" s="188"/>
      <c r="K275" s="188"/>
      <c r="L275" s="192"/>
      <c r="M275" s="193"/>
      <c r="N275" s="194"/>
      <c r="O275" s="194"/>
      <c r="P275" s="194"/>
      <c r="Q275" s="194"/>
      <c r="R275" s="194"/>
      <c r="S275" s="194"/>
      <c r="T275" s="195"/>
      <c r="AT275" s="196" t="s">
        <v>132</v>
      </c>
      <c r="AU275" s="196" t="s">
        <v>85</v>
      </c>
      <c r="AV275" s="13" t="s">
        <v>85</v>
      </c>
      <c r="AW275" s="13" t="s">
        <v>36</v>
      </c>
      <c r="AX275" s="13" t="s">
        <v>75</v>
      </c>
      <c r="AY275" s="196" t="s">
        <v>122</v>
      </c>
    </row>
    <row r="276" spans="2:51" s="14" customFormat="1" ht="11.25">
      <c r="B276" s="197"/>
      <c r="C276" s="198"/>
      <c r="D276" s="183" t="s">
        <v>132</v>
      </c>
      <c r="E276" s="199" t="s">
        <v>17</v>
      </c>
      <c r="F276" s="200" t="s">
        <v>134</v>
      </c>
      <c r="G276" s="198"/>
      <c r="H276" s="201">
        <v>85.404</v>
      </c>
      <c r="I276" s="198"/>
      <c r="J276" s="198"/>
      <c r="K276" s="198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132</v>
      </c>
      <c r="AU276" s="206" t="s">
        <v>85</v>
      </c>
      <c r="AV276" s="14" t="s">
        <v>128</v>
      </c>
      <c r="AW276" s="14" t="s">
        <v>4</v>
      </c>
      <c r="AX276" s="14" t="s">
        <v>83</v>
      </c>
      <c r="AY276" s="206" t="s">
        <v>122</v>
      </c>
    </row>
    <row r="277" spans="1:65" s="2" customFormat="1" ht="24.2" customHeight="1">
      <c r="A277" s="31"/>
      <c r="B277" s="32"/>
      <c r="C277" s="170" t="s">
        <v>385</v>
      </c>
      <c r="D277" s="170" t="s">
        <v>124</v>
      </c>
      <c r="E277" s="171" t="s">
        <v>323</v>
      </c>
      <c r="F277" s="172" t="s">
        <v>324</v>
      </c>
      <c r="G277" s="173" t="s">
        <v>146</v>
      </c>
      <c r="H277" s="174">
        <v>30.24</v>
      </c>
      <c r="I277" s="175">
        <v>207</v>
      </c>
      <c r="J277" s="175">
        <f>ROUND(I277*H277,2)</f>
        <v>6259.68</v>
      </c>
      <c r="K277" s="176"/>
      <c r="L277" s="36"/>
      <c r="M277" s="177" t="s">
        <v>17</v>
      </c>
      <c r="N277" s="178" t="s">
        <v>46</v>
      </c>
      <c r="O277" s="179">
        <v>0.216</v>
      </c>
      <c r="P277" s="179">
        <f>O277*H277</f>
        <v>6.53184</v>
      </c>
      <c r="Q277" s="179">
        <v>0.1295</v>
      </c>
      <c r="R277" s="179">
        <f>Q277*H277</f>
        <v>3.91608</v>
      </c>
      <c r="S277" s="179">
        <v>0</v>
      </c>
      <c r="T277" s="180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81" t="s">
        <v>128</v>
      </c>
      <c r="AT277" s="181" t="s">
        <v>124</v>
      </c>
      <c r="AU277" s="181" t="s">
        <v>85</v>
      </c>
      <c r="AY277" s="17" t="s">
        <v>122</v>
      </c>
      <c r="BE277" s="182">
        <f>IF(N277="základní",J277,0)</f>
        <v>6259.68</v>
      </c>
      <c r="BF277" s="182">
        <f>IF(N277="snížená",J277,0)</f>
        <v>0</v>
      </c>
      <c r="BG277" s="182">
        <f>IF(N277="zákl. přenesená",J277,0)</f>
        <v>0</v>
      </c>
      <c r="BH277" s="182">
        <f>IF(N277="sníž. přenesená",J277,0)</f>
        <v>0</v>
      </c>
      <c r="BI277" s="182">
        <f>IF(N277="nulová",J277,0)</f>
        <v>0</v>
      </c>
      <c r="BJ277" s="17" t="s">
        <v>83</v>
      </c>
      <c r="BK277" s="182">
        <f>ROUND(I277*H277,2)</f>
        <v>6259.68</v>
      </c>
      <c r="BL277" s="17" t="s">
        <v>128</v>
      </c>
      <c r="BM277" s="181" t="s">
        <v>850</v>
      </c>
    </row>
    <row r="278" spans="1:47" s="2" customFormat="1" ht="29.25">
      <c r="A278" s="31"/>
      <c r="B278" s="32"/>
      <c r="C278" s="33"/>
      <c r="D278" s="183" t="s">
        <v>130</v>
      </c>
      <c r="E278" s="33"/>
      <c r="F278" s="184" t="s">
        <v>326</v>
      </c>
      <c r="G278" s="33"/>
      <c r="H278" s="33"/>
      <c r="I278" s="33"/>
      <c r="J278" s="33"/>
      <c r="K278" s="33"/>
      <c r="L278" s="36"/>
      <c r="M278" s="185"/>
      <c r="N278" s="186"/>
      <c r="O278" s="61"/>
      <c r="P278" s="61"/>
      <c r="Q278" s="61"/>
      <c r="R278" s="61"/>
      <c r="S278" s="61"/>
      <c r="T278" s="62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7" t="s">
        <v>130</v>
      </c>
      <c r="AU278" s="17" t="s">
        <v>85</v>
      </c>
    </row>
    <row r="279" spans="2:51" s="13" customFormat="1" ht="11.25">
      <c r="B279" s="187"/>
      <c r="C279" s="188"/>
      <c r="D279" s="183" t="s">
        <v>132</v>
      </c>
      <c r="E279" s="189" t="s">
        <v>17</v>
      </c>
      <c r="F279" s="190" t="s">
        <v>851</v>
      </c>
      <c r="G279" s="188"/>
      <c r="H279" s="191">
        <v>30.24</v>
      </c>
      <c r="I279" s="188"/>
      <c r="J279" s="188"/>
      <c r="K279" s="188"/>
      <c r="L279" s="192"/>
      <c r="M279" s="193"/>
      <c r="N279" s="194"/>
      <c r="O279" s="194"/>
      <c r="P279" s="194"/>
      <c r="Q279" s="194"/>
      <c r="R279" s="194"/>
      <c r="S279" s="194"/>
      <c r="T279" s="195"/>
      <c r="AT279" s="196" t="s">
        <v>132</v>
      </c>
      <c r="AU279" s="196" t="s">
        <v>85</v>
      </c>
      <c r="AV279" s="13" t="s">
        <v>85</v>
      </c>
      <c r="AW279" s="13" t="s">
        <v>36</v>
      </c>
      <c r="AX279" s="13" t="s">
        <v>75</v>
      </c>
      <c r="AY279" s="196" t="s">
        <v>122</v>
      </c>
    </row>
    <row r="280" spans="2:51" s="14" customFormat="1" ht="11.25">
      <c r="B280" s="197"/>
      <c r="C280" s="198"/>
      <c r="D280" s="183" t="s">
        <v>132</v>
      </c>
      <c r="E280" s="199" t="s">
        <v>17</v>
      </c>
      <c r="F280" s="200" t="s">
        <v>134</v>
      </c>
      <c r="G280" s="198"/>
      <c r="H280" s="201">
        <v>30.24</v>
      </c>
      <c r="I280" s="198"/>
      <c r="J280" s="198"/>
      <c r="K280" s="198"/>
      <c r="L280" s="202"/>
      <c r="M280" s="203"/>
      <c r="N280" s="204"/>
      <c r="O280" s="204"/>
      <c r="P280" s="204"/>
      <c r="Q280" s="204"/>
      <c r="R280" s="204"/>
      <c r="S280" s="204"/>
      <c r="T280" s="205"/>
      <c r="AT280" s="206" t="s">
        <v>132</v>
      </c>
      <c r="AU280" s="206" t="s">
        <v>85</v>
      </c>
      <c r="AV280" s="14" t="s">
        <v>128</v>
      </c>
      <c r="AW280" s="14" t="s">
        <v>4</v>
      </c>
      <c r="AX280" s="14" t="s">
        <v>83</v>
      </c>
      <c r="AY280" s="206" t="s">
        <v>122</v>
      </c>
    </row>
    <row r="281" spans="1:65" s="2" customFormat="1" ht="24.2" customHeight="1">
      <c r="A281" s="31"/>
      <c r="B281" s="32"/>
      <c r="C281" s="170" t="s">
        <v>389</v>
      </c>
      <c r="D281" s="170" t="s">
        <v>124</v>
      </c>
      <c r="E281" s="171" t="s">
        <v>329</v>
      </c>
      <c r="F281" s="172" t="s">
        <v>330</v>
      </c>
      <c r="G281" s="173" t="s">
        <v>146</v>
      </c>
      <c r="H281" s="174">
        <v>30.24</v>
      </c>
      <c r="I281" s="175">
        <v>278</v>
      </c>
      <c r="J281" s="175">
        <f>ROUND(I281*H281,2)</f>
        <v>8406.72</v>
      </c>
      <c r="K281" s="176"/>
      <c r="L281" s="36"/>
      <c r="M281" s="177" t="s">
        <v>17</v>
      </c>
      <c r="N281" s="178" t="s">
        <v>46</v>
      </c>
      <c r="O281" s="179">
        <v>0.309</v>
      </c>
      <c r="P281" s="179">
        <f>O281*H281</f>
        <v>9.344159999999999</v>
      </c>
      <c r="Q281" s="179">
        <v>0.16849</v>
      </c>
      <c r="R281" s="179">
        <f>Q281*H281</f>
        <v>5.0951376</v>
      </c>
      <c r="S281" s="179">
        <v>0</v>
      </c>
      <c r="T281" s="180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81" t="s">
        <v>128</v>
      </c>
      <c r="AT281" s="181" t="s">
        <v>124</v>
      </c>
      <c r="AU281" s="181" t="s">
        <v>85</v>
      </c>
      <c r="AY281" s="17" t="s">
        <v>122</v>
      </c>
      <c r="BE281" s="182">
        <f>IF(N281="základní",J281,0)</f>
        <v>8406.72</v>
      </c>
      <c r="BF281" s="182">
        <f>IF(N281="snížená",J281,0)</f>
        <v>0</v>
      </c>
      <c r="BG281" s="182">
        <f>IF(N281="zákl. přenesená",J281,0)</f>
        <v>0</v>
      </c>
      <c r="BH281" s="182">
        <f>IF(N281="sníž. přenesená",J281,0)</f>
        <v>0</v>
      </c>
      <c r="BI281" s="182">
        <f>IF(N281="nulová",J281,0)</f>
        <v>0</v>
      </c>
      <c r="BJ281" s="17" t="s">
        <v>83</v>
      </c>
      <c r="BK281" s="182">
        <f>ROUND(I281*H281,2)</f>
        <v>8406.72</v>
      </c>
      <c r="BL281" s="17" t="s">
        <v>128</v>
      </c>
      <c r="BM281" s="181" t="s">
        <v>852</v>
      </c>
    </row>
    <row r="282" spans="1:47" s="2" customFormat="1" ht="29.25">
      <c r="A282" s="31"/>
      <c r="B282" s="32"/>
      <c r="C282" s="33"/>
      <c r="D282" s="183" t="s">
        <v>130</v>
      </c>
      <c r="E282" s="33"/>
      <c r="F282" s="184" t="s">
        <v>332</v>
      </c>
      <c r="G282" s="33"/>
      <c r="H282" s="33"/>
      <c r="I282" s="33"/>
      <c r="J282" s="33"/>
      <c r="K282" s="33"/>
      <c r="L282" s="36"/>
      <c r="M282" s="185"/>
      <c r="N282" s="186"/>
      <c r="O282" s="61"/>
      <c r="P282" s="61"/>
      <c r="Q282" s="61"/>
      <c r="R282" s="61"/>
      <c r="S282" s="61"/>
      <c r="T282" s="62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7" t="s">
        <v>130</v>
      </c>
      <c r="AU282" s="17" t="s">
        <v>85</v>
      </c>
    </row>
    <row r="283" spans="2:51" s="13" customFormat="1" ht="11.25">
      <c r="B283" s="187"/>
      <c r="C283" s="188"/>
      <c r="D283" s="183" t="s">
        <v>132</v>
      </c>
      <c r="E283" s="189" t="s">
        <v>17</v>
      </c>
      <c r="F283" s="190" t="s">
        <v>851</v>
      </c>
      <c r="G283" s="188"/>
      <c r="H283" s="191">
        <v>30.24</v>
      </c>
      <c r="I283" s="188"/>
      <c r="J283" s="188"/>
      <c r="K283" s="188"/>
      <c r="L283" s="192"/>
      <c r="M283" s="193"/>
      <c r="N283" s="194"/>
      <c r="O283" s="194"/>
      <c r="P283" s="194"/>
      <c r="Q283" s="194"/>
      <c r="R283" s="194"/>
      <c r="S283" s="194"/>
      <c r="T283" s="195"/>
      <c r="AT283" s="196" t="s">
        <v>132</v>
      </c>
      <c r="AU283" s="196" t="s">
        <v>85</v>
      </c>
      <c r="AV283" s="13" t="s">
        <v>85</v>
      </c>
      <c r="AW283" s="13" t="s">
        <v>36</v>
      </c>
      <c r="AX283" s="13" t="s">
        <v>75</v>
      </c>
      <c r="AY283" s="196" t="s">
        <v>122</v>
      </c>
    </row>
    <row r="284" spans="2:51" s="14" customFormat="1" ht="11.25">
      <c r="B284" s="197"/>
      <c r="C284" s="198"/>
      <c r="D284" s="183" t="s">
        <v>132</v>
      </c>
      <c r="E284" s="199" t="s">
        <v>17</v>
      </c>
      <c r="F284" s="200" t="s">
        <v>134</v>
      </c>
      <c r="G284" s="198"/>
      <c r="H284" s="201">
        <v>30.24</v>
      </c>
      <c r="I284" s="198"/>
      <c r="J284" s="198"/>
      <c r="K284" s="198"/>
      <c r="L284" s="202"/>
      <c r="M284" s="203"/>
      <c r="N284" s="204"/>
      <c r="O284" s="204"/>
      <c r="P284" s="204"/>
      <c r="Q284" s="204"/>
      <c r="R284" s="204"/>
      <c r="S284" s="204"/>
      <c r="T284" s="205"/>
      <c r="AT284" s="206" t="s">
        <v>132</v>
      </c>
      <c r="AU284" s="206" t="s">
        <v>85</v>
      </c>
      <c r="AV284" s="14" t="s">
        <v>128</v>
      </c>
      <c r="AW284" s="14" t="s">
        <v>4</v>
      </c>
      <c r="AX284" s="14" t="s">
        <v>83</v>
      </c>
      <c r="AY284" s="206" t="s">
        <v>122</v>
      </c>
    </row>
    <row r="285" spans="2:63" s="12" customFormat="1" ht="22.9" customHeight="1">
      <c r="B285" s="155"/>
      <c r="C285" s="156"/>
      <c r="D285" s="157" t="s">
        <v>74</v>
      </c>
      <c r="E285" s="168" t="s">
        <v>167</v>
      </c>
      <c r="F285" s="168" t="s">
        <v>333</v>
      </c>
      <c r="G285" s="156"/>
      <c r="H285" s="156"/>
      <c r="I285" s="156"/>
      <c r="J285" s="169">
        <f>BK285</f>
        <v>1403142.5499999993</v>
      </c>
      <c r="K285" s="156"/>
      <c r="L285" s="160"/>
      <c r="M285" s="161"/>
      <c r="N285" s="162"/>
      <c r="O285" s="162"/>
      <c r="P285" s="163">
        <f>SUM(P286:P494)</f>
        <v>522.630524</v>
      </c>
      <c r="Q285" s="162"/>
      <c r="R285" s="163">
        <f>SUM(R286:R494)</f>
        <v>51.119597520000006</v>
      </c>
      <c r="S285" s="162"/>
      <c r="T285" s="164">
        <f>SUM(T286:T494)</f>
        <v>99.38125</v>
      </c>
      <c r="AR285" s="165" t="s">
        <v>83</v>
      </c>
      <c r="AT285" s="166" t="s">
        <v>74</v>
      </c>
      <c r="AU285" s="166" t="s">
        <v>83</v>
      </c>
      <c r="AY285" s="165" t="s">
        <v>122</v>
      </c>
      <c r="BK285" s="167">
        <f>SUM(BK286:BK494)</f>
        <v>1403142.5499999993</v>
      </c>
    </row>
    <row r="286" spans="1:65" s="2" customFormat="1" ht="24.2" customHeight="1">
      <c r="A286" s="31"/>
      <c r="B286" s="32"/>
      <c r="C286" s="170" t="s">
        <v>394</v>
      </c>
      <c r="D286" s="170" t="s">
        <v>124</v>
      </c>
      <c r="E286" s="171" t="s">
        <v>853</v>
      </c>
      <c r="F286" s="172" t="s">
        <v>854</v>
      </c>
      <c r="G286" s="173" t="s">
        <v>146</v>
      </c>
      <c r="H286" s="174">
        <v>92.3</v>
      </c>
      <c r="I286" s="175">
        <v>329</v>
      </c>
      <c r="J286" s="175">
        <f>ROUND(I286*H286,2)</f>
        <v>30366.7</v>
      </c>
      <c r="K286" s="176"/>
      <c r="L286" s="36"/>
      <c r="M286" s="177" t="s">
        <v>17</v>
      </c>
      <c r="N286" s="178" t="s">
        <v>46</v>
      </c>
      <c r="O286" s="179">
        <v>0.28</v>
      </c>
      <c r="P286" s="179">
        <f>O286*H286</f>
        <v>25.844</v>
      </c>
      <c r="Q286" s="179">
        <v>0</v>
      </c>
      <c r="R286" s="179">
        <f>Q286*H286</f>
        <v>0</v>
      </c>
      <c r="S286" s="179">
        <v>0.7</v>
      </c>
      <c r="T286" s="180">
        <f>S286*H286</f>
        <v>64.61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81" t="s">
        <v>128</v>
      </c>
      <c r="AT286" s="181" t="s">
        <v>124</v>
      </c>
      <c r="AU286" s="181" t="s">
        <v>85</v>
      </c>
      <c r="AY286" s="17" t="s">
        <v>122</v>
      </c>
      <c r="BE286" s="182">
        <f>IF(N286="základní",J286,0)</f>
        <v>30366.7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17" t="s">
        <v>83</v>
      </c>
      <c r="BK286" s="182">
        <f>ROUND(I286*H286,2)</f>
        <v>30366.7</v>
      </c>
      <c r="BL286" s="17" t="s">
        <v>128</v>
      </c>
      <c r="BM286" s="181" t="s">
        <v>855</v>
      </c>
    </row>
    <row r="287" spans="1:47" s="2" customFormat="1" ht="19.5">
      <c r="A287" s="31"/>
      <c r="B287" s="32"/>
      <c r="C287" s="33"/>
      <c r="D287" s="183" t="s">
        <v>130</v>
      </c>
      <c r="E287" s="33"/>
      <c r="F287" s="184" t="s">
        <v>856</v>
      </c>
      <c r="G287" s="33"/>
      <c r="H287" s="33"/>
      <c r="I287" s="33"/>
      <c r="J287" s="33"/>
      <c r="K287" s="33"/>
      <c r="L287" s="36"/>
      <c r="M287" s="185"/>
      <c r="N287" s="186"/>
      <c r="O287" s="61"/>
      <c r="P287" s="61"/>
      <c r="Q287" s="61"/>
      <c r="R287" s="61"/>
      <c r="S287" s="61"/>
      <c r="T287" s="62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T287" s="17" t="s">
        <v>130</v>
      </c>
      <c r="AU287" s="17" t="s">
        <v>85</v>
      </c>
    </row>
    <row r="288" spans="2:51" s="13" customFormat="1" ht="11.25">
      <c r="B288" s="187"/>
      <c r="C288" s="188"/>
      <c r="D288" s="183" t="s">
        <v>132</v>
      </c>
      <c r="E288" s="189" t="s">
        <v>17</v>
      </c>
      <c r="F288" s="190" t="s">
        <v>857</v>
      </c>
      <c r="G288" s="188"/>
      <c r="H288" s="191">
        <v>92.3</v>
      </c>
      <c r="I288" s="188"/>
      <c r="J288" s="188"/>
      <c r="K288" s="188"/>
      <c r="L288" s="192"/>
      <c r="M288" s="193"/>
      <c r="N288" s="194"/>
      <c r="O288" s="194"/>
      <c r="P288" s="194"/>
      <c r="Q288" s="194"/>
      <c r="R288" s="194"/>
      <c r="S288" s="194"/>
      <c r="T288" s="195"/>
      <c r="AT288" s="196" t="s">
        <v>132</v>
      </c>
      <c r="AU288" s="196" t="s">
        <v>85</v>
      </c>
      <c r="AV288" s="13" t="s">
        <v>85</v>
      </c>
      <c r="AW288" s="13" t="s">
        <v>36</v>
      </c>
      <c r="AX288" s="13" t="s">
        <v>75</v>
      </c>
      <c r="AY288" s="196" t="s">
        <v>122</v>
      </c>
    </row>
    <row r="289" spans="2:51" s="14" customFormat="1" ht="11.25">
      <c r="B289" s="197"/>
      <c r="C289" s="198"/>
      <c r="D289" s="183" t="s">
        <v>132</v>
      </c>
      <c r="E289" s="199" t="s">
        <v>17</v>
      </c>
      <c r="F289" s="200" t="s">
        <v>134</v>
      </c>
      <c r="G289" s="198"/>
      <c r="H289" s="201">
        <v>92.3</v>
      </c>
      <c r="I289" s="198"/>
      <c r="J289" s="198"/>
      <c r="K289" s="198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132</v>
      </c>
      <c r="AU289" s="206" t="s">
        <v>85</v>
      </c>
      <c r="AV289" s="14" t="s">
        <v>128</v>
      </c>
      <c r="AW289" s="14" t="s">
        <v>4</v>
      </c>
      <c r="AX289" s="14" t="s">
        <v>83</v>
      </c>
      <c r="AY289" s="206" t="s">
        <v>122</v>
      </c>
    </row>
    <row r="290" spans="1:65" s="2" customFormat="1" ht="24.2" customHeight="1">
      <c r="A290" s="31"/>
      <c r="B290" s="32"/>
      <c r="C290" s="170" t="s">
        <v>400</v>
      </c>
      <c r="D290" s="170" t="s">
        <v>124</v>
      </c>
      <c r="E290" s="171" t="s">
        <v>858</v>
      </c>
      <c r="F290" s="172" t="s">
        <v>859</v>
      </c>
      <c r="G290" s="173" t="s">
        <v>146</v>
      </c>
      <c r="H290" s="174">
        <v>138.93</v>
      </c>
      <c r="I290" s="175">
        <v>149</v>
      </c>
      <c r="J290" s="175">
        <f>ROUND(I290*H290,2)</f>
        <v>20700.57</v>
      </c>
      <c r="K290" s="176"/>
      <c r="L290" s="36"/>
      <c r="M290" s="177" t="s">
        <v>17</v>
      </c>
      <c r="N290" s="178" t="s">
        <v>46</v>
      </c>
      <c r="O290" s="179">
        <v>0.127</v>
      </c>
      <c r="P290" s="179">
        <f>O290*H290</f>
        <v>17.64411</v>
      </c>
      <c r="Q290" s="179">
        <v>0</v>
      </c>
      <c r="R290" s="179">
        <f>Q290*H290</f>
        <v>0</v>
      </c>
      <c r="S290" s="179">
        <v>0.065</v>
      </c>
      <c r="T290" s="180">
        <f>S290*H290</f>
        <v>9.03045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81" t="s">
        <v>128</v>
      </c>
      <c r="AT290" s="181" t="s">
        <v>124</v>
      </c>
      <c r="AU290" s="181" t="s">
        <v>85</v>
      </c>
      <c r="AY290" s="17" t="s">
        <v>122</v>
      </c>
      <c r="BE290" s="182">
        <f>IF(N290="základní",J290,0)</f>
        <v>20700.57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17" t="s">
        <v>83</v>
      </c>
      <c r="BK290" s="182">
        <f>ROUND(I290*H290,2)</f>
        <v>20700.57</v>
      </c>
      <c r="BL290" s="17" t="s">
        <v>128</v>
      </c>
      <c r="BM290" s="181" t="s">
        <v>860</v>
      </c>
    </row>
    <row r="291" spans="1:47" s="2" customFormat="1" ht="19.5">
      <c r="A291" s="31"/>
      <c r="B291" s="32"/>
      <c r="C291" s="33"/>
      <c r="D291" s="183" t="s">
        <v>130</v>
      </c>
      <c r="E291" s="33"/>
      <c r="F291" s="184" t="s">
        <v>861</v>
      </c>
      <c r="G291" s="33"/>
      <c r="H291" s="33"/>
      <c r="I291" s="33"/>
      <c r="J291" s="33"/>
      <c r="K291" s="33"/>
      <c r="L291" s="36"/>
      <c r="M291" s="185"/>
      <c r="N291" s="186"/>
      <c r="O291" s="61"/>
      <c r="P291" s="61"/>
      <c r="Q291" s="61"/>
      <c r="R291" s="61"/>
      <c r="S291" s="61"/>
      <c r="T291" s="62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T291" s="17" t="s">
        <v>130</v>
      </c>
      <c r="AU291" s="17" t="s">
        <v>85</v>
      </c>
    </row>
    <row r="292" spans="2:51" s="13" customFormat="1" ht="11.25">
      <c r="B292" s="187"/>
      <c r="C292" s="188"/>
      <c r="D292" s="183" t="s">
        <v>132</v>
      </c>
      <c r="E292" s="189" t="s">
        <v>17</v>
      </c>
      <c r="F292" s="190" t="s">
        <v>862</v>
      </c>
      <c r="G292" s="188"/>
      <c r="H292" s="191">
        <v>138.93</v>
      </c>
      <c r="I292" s="188"/>
      <c r="J292" s="188"/>
      <c r="K292" s="188"/>
      <c r="L292" s="192"/>
      <c r="M292" s="193"/>
      <c r="N292" s="194"/>
      <c r="O292" s="194"/>
      <c r="P292" s="194"/>
      <c r="Q292" s="194"/>
      <c r="R292" s="194"/>
      <c r="S292" s="194"/>
      <c r="T292" s="195"/>
      <c r="AT292" s="196" t="s">
        <v>132</v>
      </c>
      <c r="AU292" s="196" t="s">
        <v>85</v>
      </c>
      <c r="AV292" s="13" t="s">
        <v>85</v>
      </c>
      <c r="AW292" s="13" t="s">
        <v>36</v>
      </c>
      <c r="AX292" s="13" t="s">
        <v>75</v>
      </c>
      <c r="AY292" s="196" t="s">
        <v>122</v>
      </c>
    </row>
    <row r="293" spans="2:51" s="14" customFormat="1" ht="11.25">
      <c r="B293" s="197"/>
      <c r="C293" s="198"/>
      <c r="D293" s="183" t="s">
        <v>132</v>
      </c>
      <c r="E293" s="199" t="s">
        <v>17</v>
      </c>
      <c r="F293" s="200" t="s">
        <v>134</v>
      </c>
      <c r="G293" s="198"/>
      <c r="H293" s="201">
        <v>138.93</v>
      </c>
      <c r="I293" s="198"/>
      <c r="J293" s="198"/>
      <c r="K293" s="198"/>
      <c r="L293" s="202"/>
      <c r="M293" s="203"/>
      <c r="N293" s="204"/>
      <c r="O293" s="204"/>
      <c r="P293" s="204"/>
      <c r="Q293" s="204"/>
      <c r="R293" s="204"/>
      <c r="S293" s="204"/>
      <c r="T293" s="205"/>
      <c r="AT293" s="206" t="s">
        <v>132</v>
      </c>
      <c r="AU293" s="206" t="s">
        <v>85</v>
      </c>
      <c r="AV293" s="14" t="s">
        <v>128</v>
      </c>
      <c r="AW293" s="14" t="s">
        <v>4</v>
      </c>
      <c r="AX293" s="14" t="s">
        <v>83</v>
      </c>
      <c r="AY293" s="206" t="s">
        <v>122</v>
      </c>
    </row>
    <row r="294" spans="1:65" s="2" customFormat="1" ht="24.2" customHeight="1">
      <c r="A294" s="31"/>
      <c r="B294" s="32"/>
      <c r="C294" s="170" t="s">
        <v>405</v>
      </c>
      <c r="D294" s="170" t="s">
        <v>124</v>
      </c>
      <c r="E294" s="171" t="s">
        <v>863</v>
      </c>
      <c r="F294" s="172" t="s">
        <v>864</v>
      </c>
      <c r="G294" s="173" t="s">
        <v>224</v>
      </c>
      <c r="H294" s="174">
        <v>3.92</v>
      </c>
      <c r="I294" s="175">
        <v>4480</v>
      </c>
      <c r="J294" s="175">
        <f>ROUND(I294*H294,2)</f>
        <v>17561.6</v>
      </c>
      <c r="K294" s="176"/>
      <c r="L294" s="36"/>
      <c r="M294" s="177" t="s">
        <v>17</v>
      </c>
      <c r="N294" s="178" t="s">
        <v>46</v>
      </c>
      <c r="O294" s="179">
        <v>3.81</v>
      </c>
      <c r="P294" s="179">
        <f>O294*H294</f>
        <v>14.9352</v>
      </c>
      <c r="Q294" s="179">
        <v>0</v>
      </c>
      <c r="R294" s="179">
        <f>Q294*H294</f>
        <v>0</v>
      </c>
      <c r="S294" s="179">
        <v>1.92</v>
      </c>
      <c r="T294" s="180">
        <f>S294*H294</f>
        <v>7.5264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81" t="s">
        <v>128</v>
      </c>
      <c r="AT294" s="181" t="s">
        <v>124</v>
      </c>
      <c r="AU294" s="181" t="s">
        <v>85</v>
      </c>
      <c r="AY294" s="17" t="s">
        <v>122</v>
      </c>
      <c r="BE294" s="182">
        <f>IF(N294="základní",J294,0)</f>
        <v>17561.6</v>
      </c>
      <c r="BF294" s="182">
        <f>IF(N294="snížená",J294,0)</f>
        <v>0</v>
      </c>
      <c r="BG294" s="182">
        <f>IF(N294="zákl. přenesená",J294,0)</f>
        <v>0</v>
      </c>
      <c r="BH294" s="182">
        <f>IF(N294="sníž. přenesená",J294,0)</f>
        <v>0</v>
      </c>
      <c r="BI294" s="182">
        <f>IF(N294="nulová",J294,0)</f>
        <v>0</v>
      </c>
      <c r="BJ294" s="17" t="s">
        <v>83</v>
      </c>
      <c r="BK294" s="182">
        <f>ROUND(I294*H294,2)</f>
        <v>17561.6</v>
      </c>
      <c r="BL294" s="17" t="s">
        <v>128</v>
      </c>
      <c r="BM294" s="181" t="s">
        <v>865</v>
      </c>
    </row>
    <row r="295" spans="1:47" s="2" customFormat="1" ht="19.5">
      <c r="A295" s="31"/>
      <c r="B295" s="32"/>
      <c r="C295" s="33"/>
      <c r="D295" s="183" t="s">
        <v>130</v>
      </c>
      <c r="E295" s="33"/>
      <c r="F295" s="184" t="s">
        <v>866</v>
      </c>
      <c r="G295" s="33"/>
      <c r="H295" s="33"/>
      <c r="I295" s="33"/>
      <c r="J295" s="33"/>
      <c r="K295" s="33"/>
      <c r="L295" s="36"/>
      <c r="M295" s="185"/>
      <c r="N295" s="186"/>
      <c r="O295" s="61"/>
      <c r="P295" s="61"/>
      <c r="Q295" s="61"/>
      <c r="R295" s="61"/>
      <c r="S295" s="61"/>
      <c r="T295" s="62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T295" s="17" t="s">
        <v>130</v>
      </c>
      <c r="AU295" s="17" t="s">
        <v>85</v>
      </c>
    </row>
    <row r="296" spans="2:51" s="13" customFormat="1" ht="11.25">
      <c r="B296" s="187"/>
      <c r="C296" s="188"/>
      <c r="D296" s="183" t="s">
        <v>132</v>
      </c>
      <c r="E296" s="189" t="s">
        <v>17</v>
      </c>
      <c r="F296" s="190" t="s">
        <v>867</v>
      </c>
      <c r="G296" s="188"/>
      <c r="H296" s="191">
        <v>3.92</v>
      </c>
      <c r="I296" s="188"/>
      <c r="J296" s="188"/>
      <c r="K296" s="188"/>
      <c r="L296" s="192"/>
      <c r="M296" s="193"/>
      <c r="N296" s="194"/>
      <c r="O296" s="194"/>
      <c r="P296" s="194"/>
      <c r="Q296" s="194"/>
      <c r="R296" s="194"/>
      <c r="S296" s="194"/>
      <c r="T296" s="195"/>
      <c r="AT296" s="196" t="s">
        <v>132</v>
      </c>
      <c r="AU296" s="196" t="s">
        <v>85</v>
      </c>
      <c r="AV296" s="13" t="s">
        <v>85</v>
      </c>
      <c r="AW296" s="13" t="s">
        <v>36</v>
      </c>
      <c r="AX296" s="13" t="s">
        <v>75</v>
      </c>
      <c r="AY296" s="196" t="s">
        <v>122</v>
      </c>
    </row>
    <row r="297" spans="2:51" s="14" customFormat="1" ht="11.25">
      <c r="B297" s="197"/>
      <c r="C297" s="198"/>
      <c r="D297" s="183" t="s">
        <v>132</v>
      </c>
      <c r="E297" s="199" t="s">
        <v>17</v>
      </c>
      <c r="F297" s="200" t="s">
        <v>134</v>
      </c>
      <c r="G297" s="198"/>
      <c r="H297" s="201">
        <v>3.92</v>
      </c>
      <c r="I297" s="198"/>
      <c r="J297" s="198"/>
      <c r="K297" s="198"/>
      <c r="L297" s="202"/>
      <c r="M297" s="203"/>
      <c r="N297" s="204"/>
      <c r="O297" s="204"/>
      <c r="P297" s="204"/>
      <c r="Q297" s="204"/>
      <c r="R297" s="204"/>
      <c r="S297" s="204"/>
      <c r="T297" s="205"/>
      <c r="AT297" s="206" t="s">
        <v>132</v>
      </c>
      <c r="AU297" s="206" t="s">
        <v>85</v>
      </c>
      <c r="AV297" s="14" t="s">
        <v>128</v>
      </c>
      <c r="AW297" s="14" t="s">
        <v>4</v>
      </c>
      <c r="AX297" s="14" t="s">
        <v>83</v>
      </c>
      <c r="AY297" s="206" t="s">
        <v>122</v>
      </c>
    </row>
    <row r="298" spans="1:65" s="2" customFormat="1" ht="24.2" customHeight="1">
      <c r="A298" s="31"/>
      <c r="B298" s="32"/>
      <c r="C298" s="170" t="s">
        <v>410</v>
      </c>
      <c r="D298" s="170" t="s">
        <v>124</v>
      </c>
      <c r="E298" s="171" t="s">
        <v>868</v>
      </c>
      <c r="F298" s="172" t="s">
        <v>869</v>
      </c>
      <c r="G298" s="173" t="s">
        <v>224</v>
      </c>
      <c r="H298" s="174">
        <v>31.208</v>
      </c>
      <c r="I298" s="175">
        <v>1770</v>
      </c>
      <c r="J298" s="175">
        <f>ROUND(I298*H298,2)</f>
        <v>55238.16</v>
      </c>
      <c r="K298" s="176"/>
      <c r="L298" s="36"/>
      <c r="M298" s="177" t="s">
        <v>17</v>
      </c>
      <c r="N298" s="178" t="s">
        <v>46</v>
      </c>
      <c r="O298" s="179">
        <v>1.5</v>
      </c>
      <c r="P298" s="179">
        <f>O298*H298</f>
        <v>46.812</v>
      </c>
      <c r="Q298" s="179">
        <v>0</v>
      </c>
      <c r="R298" s="179">
        <f>Q298*H298</f>
        <v>0</v>
      </c>
      <c r="S298" s="179">
        <v>0.55</v>
      </c>
      <c r="T298" s="180">
        <f>S298*H298</f>
        <v>17.1644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81" t="s">
        <v>128</v>
      </c>
      <c r="AT298" s="181" t="s">
        <v>124</v>
      </c>
      <c r="AU298" s="181" t="s">
        <v>85</v>
      </c>
      <c r="AY298" s="17" t="s">
        <v>122</v>
      </c>
      <c r="BE298" s="182">
        <f>IF(N298="základní",J298,0)</f>
        <v>55238.16</v>
      </c>
      <c r="BF298" s="182">
        <f>IF(N298="snížená",J298,0)</f>
        <v>0</v>
      </c>
      <c r="BG298" s="182">
        <f>IF(N298="zákl. přenesená",J298,0)</f>
        <v>0</v>
      </c>
      <c r="BH298" s="182">
        <f>IF(N298="sníž. přenesená",J298,0)</f>
        <v>0</v>
      </c>
      <c r="BI298" s="182">
        <f>IF(N298="nulová",J298,0)</f>
        <v>0</v>
      </c>
      <c r="BJ298" s="17" t="s">
        <v>83</v>
      </c>
      <c r="BK298" s="182">
        <f>ROUND(I298*H298,2)</f>
        <v>55238.16</v>
      </c>
      <c r="BL298" s="17" t="s">
        <v>128</v>
      </c>
      <c r="BM298" s="181" t="s">
        <v>870</v>
      </c>
    </row>
    <row r="299" spans="1:47" s="2" customFormat="1" ht="19.5">
      <c r="A299" s="31"/>
      <c r="B299" s="32"/>
      <c r="C299" s="33"/>
      <c r="D299" s="183" t="s">
        <v>130</v>
      </c>
      <c r="E299" s="33"/>
      <c r="F299" s="184" t="s">
        <v>871</v>
      </c>
      <c r="G299" s="33"/>
      <c r="H299" s="33"/>
      <c r="I299" s="33"/>
      <c r="J299" s="33"/>
      <c r="K299" s="33"/>
      <c r="L299" s="36"/>
      <c r="M299" s="185"/>
      <c r="N299" s="186"/>
      <c r="O299" s="61"/>
      <c r="P299" s="61"/>
      <c r="Q299" s="61"/>
      <c r="R299" s="61"/>
      <c r="S299" s="61"/>
      <c r="T299" s="62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T299" s="17" t="s">
        <v>130</v>
      </c>
      <c r="AU299" s="17" t="s">
        <v>85</v>
      </c>
    </row>
    <row r="300" spans="2:51" s="13" customFormat="1" ht="11.25">
      <c r="B300" s="187"/>
      <c r="C300" s="188"/>
      <c r="D300" s="183" t="s">
        <v>132</v>
      </c>
      <c r="E300" s="189" t="s">
        <v>17</v>
      </c>
      <c r="F300" s="190" t="s">
        <v>872</v>
      </c>
      <c r="G300" s="188"/>
      <c r="H300" s="191">
        <v>31.208</v>
      </c>
      <c r="I300" s="188"/>
      <c r="J300" s="188"/>
      <c r="K300" s="188"/>
      <c r="L300" s="192"/>
      <c r="M300" s="193"/>
      <c r="N300" s="194"/>
      <c r="O300" s="194"/>
      <c r="P300" s="194"/>
      <c r="Q300" s="194"/>
      <c r="R300" s="194"/>
      <c r="S300" s="194"/>
      <c r="T300" s="195"/>
      <c r="AT300" s="196" t="s">
        <v>132</v>
      </c>
      <c r="AU300" s="196" t="s">
        <v>85</v>
      </c>
      <c r="AV300" s="13" t="s">
        <v>85</v>
      </c>
      <c r="AW300" s="13" t="s">
        <v>36</v>
      </c>
      <c r="AX300" s="13" t="s">
        <v>75</v>
      </c>
      <c r="AY300" s="196" t="s">
        <v>122</v>
      </c>
    </row>
    <row r="301" spans="2:51" s="14" customFormat="1" ht="11.25">
      <c r="B301" s="197"/>
      <c r="C301" s="198"/>
      <c r="D301" s="183" t="s">
        <v>132</v>
      </c>
      <c r="E301" s="199" t="s">
        <v>17</v>
      </c>
      <c r="F301" s="200" t="s">
        <v>134</v>
      </c>
      <c r="G301" s="198"/>
      <c r="H301" s="201">
        <v>31.208</v>
      </c>
      <c r="I301" s="198"/>
      <c r="J301" s="198"/>
      <c r="K301" s="198"/>
      <c r="L301" s="202"/>
      <c r="M301" s="203"/>
      <c r="N301" s="204"/>
      <c r="O301" s="204"/>
      <c r="P301" s="204"/>
      <c r="Q301" s="204"/>
      <c r="R301" s="204"/>
      <c r="S301" s="204"/>
      <c r="T301" s="205"/>
      <c r="AT301" s="206" t="s">
        <v>132</v>
      </c>
      <c r="AU301" s="206" t="s">
        <v>85</v>
      </c>
      <c r="AV301" s="14" t="s">
        <v>128</v>
      </c>
      <c r="AW301" s="14" t="s">
        <v>4</v>
      </c>
      <c r="AX301" s="14" t="s">
        <v>83</v>
      </c>
      <c r="AY301" s="206" t="s">
        <v>122</v>
      </c>
    </row>
    <row r="302" spans="1:65" s="2" customFormat="1" ht="24.2" customHeight="1">
      <c r="A302" s="31"/>
      <c r="B302" s="32"/>
      <c r="C302" s="170" t="s">
        <v>414</v>
      </c>
      <c r="D302" s="170" t="s">
        <v>124</v>
      </c>
      <c r="E302" s="171" t="s">
        <v>873</v>
      </c>
      <c r="F302" s="172" t="s">
        <v>874</v>
      </c>
      <c r="G302" s="173" t="s">
        <v>212</v>
      </c>
      <c r="H302" s="174">
        <v>4</v>
      </c>
      <c r="I302" s="175">
        <v>509</v>
      </c>
      <c r="J302" s="175">
        <f>ROUND(I302*H302,2)</f>
        <v>2036</v>
      </c>
      <c r="K302" s="176"/>
      <c r="L302" s="36"/>
      <c r="M302" s="177" t="s">
        <v>17</v>
      </c>
      <c r="N302" s="178" t="s">
        <v>46</v>
      </c>
      <c r="O302" s="179">
        <v>0.925</v>
      </c>
      <c r="P302" s="179">
        <f>O302*H302</f>
        <v>3.7</v>
      </c>
      <c r="Q302" s="179">
        <v>0</v>
      </c>
      <c r="R302" s="179">
        <f>Q302*H302</f>
        <v>0</v>
      </c>
      <c r="S302" s="179">
        <v>0.15</v>
      </c>
      <c r="T302" s="180">
        <f>S302*H302</f>
        <v>0.6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81" t="s">
        <v>128</v>
      </c>
      <c r="AT302" s="181" t="s">
        <v>124</v>
      </c>
      <c r="AU302" s="181" t="s">
        <v>85</v>
      </c>
      <c r="AY302" s="17" t="s">
        <v>122</v>
      </c>
      <c r="BE302" s="182">
        <f>IF(N302="základní",J302,0)</f>
        <v>2036</v>
      </c>
      <c r="BF302" s="182">
        <f>IF(N302="snížená",J302,0)</f>
        <v>0</v>
      </c>
      <c r="BG302" s="182">
        <f>IF(N302="zákl. přenesená",J302,0)</f>
        <v>0</v>
      </c>
      <c r="BH302" s="182">
        <f>IF(N302="sníž. přenesená",J302,0)</f>
        <v>0</v>
      </c>
      <c r="BI302" s="182">
        <f>IF(N302="nulová",J302,0)</f>
        <v>0</v>
      </c>
      <c r="BJ302" s="17" t="s">
        <v>83</v>
      </c>
      <c r="BK302" s="182">
        <f>ROUND(I302*H302,2)</f>
        <v>2036</v>
      </c>
      <c r="BL302" s="17" t="s">
        <v>128</v>
      </c>
      <c r="BM302" s="181" t="s">
        <v>875</v>
      </c>
    </row>
    <row r="303" spans="1:47" s="2" customFormat="1" ht="19.5">
      <c r="A303" s="31"/>
      <c r="B303" s="32"/>
      <c r="C303" s="33"/>
      <c r="D303" s="183" t="s">
        <v>130</v>
      </c>
      <c r="E303" s="33"/>
      <c r="F303" s="184" t="s">
        <v>876</v>
      </c>
      <c r="G303" s="33"/>
      <c r="H303" s="33"/>
      <c r="I303" s="33"/>
      <c r="J303" s="33"/>
      <c r="K303" s="33"/>
      <c r="L303" s="36"/>
      <c r="M303" s="185"/>
      <c r="N303" s="186"/>
      <c r="O303" s="61"/>
      <c r="P303" s="61"/>
      <c r="Q303" s="61"/>
      <c r="R303" s="61"/>
      <c r="S303" s="61"/>
      <c r="T303" s="62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T303" s="17" t="s">
        <v>130</v>
      </c>
      <c r="AU303" s="17" t="s">
        <v>85</v>
      </c>
    </row>
    <row r="304" spans="2:51" s="13" customFormat="1" ht="11.25">
      <c r="B304" s="187"/>
      <c r="C304" s="188"/>
      <c r="D304" s="183" t="s">
        <v>132</v>
      </c>
      <c r="E304" s="189" t="s">
        <v>17</v>
      </c>
      <c r="F304" s="190" t="s">
        <v>128</v>
      </c>
      <c r="G304" s="188"/>
      <c r="H304" s="191">
        <v>4</v>
      </c>
      <c r="I304" s="188"/>
      <c r="J304" s="188"/>
      <c r="K304" s="188"/>
      <c r="L304" s="192"/>
      <c r="M304" s="193"/>
      <c r="N304" s="194"/>
      <c r="O304" s="194"/>
      <c r="P304" s="194"/>
      <c r="Q304" s="194"/>
      <c r="R304" s="194"/>
      <c r="S304" s="194"/>
      <c r="T304" s="195"/>
      <c r="AT304" s="196" t="s">
        <v>132</v>
      </c>
      <c r="AU304" s="196" t="s">
        <v>85</v>
      </c>
      <c r="AV304" s="13" t="s">
        <v>85</v>
      </c>
      <c r="AW304" s="13" t="s">
        <v>36</v>
      </c>
      <c r="AX304" s="13" t="s">
        <v>75</v>
      </c>
      <c r="AY304" s="196" t="s">
        <v>122</v>
      </c>
    </row>
    <row r="305" spans="2:51" s="14" customFormat="1" ht="11.25">
      <c r="B305" s="197"/>
      <c r="C305" s="198"/>
      <c r="D305" s="183" t="s">
        <v>132</v>
      </c>
      <c r="E305" s="199" t="s">
        <v>17</v>
      </c>
      <c r="F305" s="200" t="s">
        <v>134</v>
      </c>
      <c r="G305" s="198"/>
      <c r="H305" s="201">
        <v>4</v>
      </c>
      <c r="I305" s="198"/>
      <c r="J305" s="198"/>
      <c r="K305" s="198"/>
      <c r="L305" s="202"/>
      <c r="M305" s="203"/>
      <c r="N305" s="204"/>
      <c r="O305" s="204"/>
      <c r="P305" s="204"/>
      <c r="Q305" s="204"/>
      <c r="R305" s="204"/>
      <c r="S305" s="204"/>
      <c r="T305" s="205"/>
      <c r="AT305" s="206" t="s">
        <v>132</v>
      </c>
      <c r="AU305" s="206" t="s">
        <v>85</v>
      </c>
      <c r="AV305" s="14" t="s">
        <v>128</v>
      </c>
      <c r="AW305" s="14" t="s">
        <v>4</v>
      </c>
      <c r="AX305" s="14" t="s">
        <v>83</v>
      </c>
      <c r="AY305" s="206" t="s">
        <v>122</v>
      </c>
    </row>
    <row r="306" spans="1:65" s="2" customFormat="1" ht="24.2" customHeight="1">
      <c r="A306" s="31"/>
      <c r="B306" s="32"/>
      <c r="C306" s="170" t="s">
        <v>419</v>
      </c>
      <c r="D306" s="170" t="s">
        <v>124</v>
      </c>
      <c r="E306" s="171" t="s">
        <v>877</v>
      </c>
      <c r="F306" s="172" t="s">
        <v>878</v>
      </c>
      <c r="G306" s="173" t="s">
        <v>212</v>
      </c>
      <c r="H306" s="174">
        <v>3</v>
      </c>
      <c r="I306" s="175">
        <v>472</v>
      </c>
      <c r="J306" s="175">
        <f>ROUND(I306*H306,2)</f>
        <v>1416</v>
      </c>
      <c r="K306" s="176"/>
      <c r="L306" s="36"/>
      <c r="M306" s="177" t="s">
        <v>17</v>
      </c>
      <c r="N306" s="178" t="s">
        <v>46</v>
      </c>
      <c r="O306" s="179">
        <v>0.8</v>
      </c>
      <c r="P306" s="179">
        <f>O306*H306</f>
        <v>2.4000000000000004</v>
      </c>
      <c r="Q306" s="179">
        <v>0</v>
      </c>
      <c r="R306" s="179">
        <f>Q306*H306</f>
        <v>0</v>
      </c>
      <c r="S306" s="179">
        <v>0.15</v>
      </c>
      <c r="T306" s="180">
        <f>S306*H306</f>
        <v>0.44999999999999996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81" t="s">
        <v>128</v>
      </c>
      <c r="AT306" s="181" t="s">
        <v>124</v>
      </c>
      <c r="AU306" s="181" t="s">
        <v>85</v>
      </c>
      <c r="AY306" s="17" t="s">
        <v>122</v>
      </c>
      <c r="BE306" s="182">
        <f>IF(N306="základní",J306,0)</f>
        <v>1416</v>
      </c>
      <c r="BF306" s="182">
        <f>IF(N306="snížená",J306,0)</f>
        <v>0</v>
      </c>
      <c r="BG306" s="182">
        <f>IF(N306="zákl. přenesená",J306,0)</f>
        <v>0</v>
      </c>
      <c r="BH306" s="182">
        <f>IF(N306="sníž. přenesená",J306,0)</f>
        <v>0</v>
      </c>
      <c r="BI306" s="182">
        <f>IF(N306="nulová",J306,0)</f>
        <v>0</v>
      </c>
      <c r="BJ306" s="17" t="s">
        <v>83</v>
      </c>
      <c r="BK306" s="182">
        <f>ROUND(I306*H306,2)</f>
        <v>1416</v>
      </c>
      <c r="BL306" s="17" t="s">
        <v>128</v>
      </c>
      <c r="BM306" s="181" t="s">
        <v>879</v>
      </c>
    </row>
    <row r="307" spans="1:47" s="2" customFormat="1" ht="19.5">
      <c r="A307" s="31"/>
      <c r="B307" s="32"/>
      <c r="C307" s="33"/>
      <c r="D307" s="183" t="s">
        <v>130</v>
      </c>
      <c r="E307" s="33"/>
      <c r="F307" s="184" t="s">
        <v>880</v>
      </c>
      <c r="G307" s="33"/>
      <c r="H307" s="33"/>
      <c r="I307" s="33"/>
      <c r="J307" s="33"/>
      <c r="K307" s="33"/>
      <c r="L307" s="36"/>
      <c r="M307" s="185"/>
      <c r="N307" s="186"/>
      <c r="O307" s="61"/>
      <c r="P307" s="61"/>
      <c r="Q307" s="61"/>
      <c r="R307" s="61"/>
      <c r="S307" s="61"/>
      <c r="T307" s="62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T307" s="17" t="s">
        <v>130</v>
      </c>
      <c r="AU307" s="17" t="s">
        <v>85</v>
      </c>
    </row>
    <row r="308" spans="2:51" s="13" customFormat="1" ht="11.25">
      <c r="B308" s="187"/>
      <c r="C308" s="188"/>
      <c r="D308" s="183" t="s">
        <v>132</v>
      </c>
      <c r="E308" s="189" t="s">
        <v>17</v>
      </c>
      <c r="F308" s="190" t="s">
        <v>139</v>
      </c>
      <c r="G308" s="188"/>
      <c r="H308" s="191">
        <v>3</v>
      </c>
      <c r="I308" s="188"/>
      <c r="J308" s="188"/>
      <c r="K308" s="188"/>
      <c r="L308" s="192"/>
      <c r="M308" s="193"/>
      <c r="N308" s="194"/>
      <c r="O308" s="194"/>
      <c r="P308" s="194"/>
      <c r="Q308" s="194"/>
      <c r="R308" s="194"/>
      <c r="S308" s="194"/>
      <c r="T308" s="195"/>
      <c r="AT308" s="196" t="s">
        <v>132</v>
      </c>
      <c r="AU308" s="196" t="s">
        <v>85</v>
      </c>
      <c r="AV308" s="13" t="s">
        <v>85</v>
      </c>
      <c r="AW308" s="13" t="s">
        <v>36</v>
      </c>
      <c r="AX308" s="13" t="s">
        <v>75</v>
      </c>
      <c r="AY308" s="196" t="s">
        <v>122</v>
      </c>
    </row>
    <row r="309" spans="2:51" s="14" customFormat="1" ht="11.25">
      <c r="B309" s="197"/>
      <c r="C309" s="198"/>
      <c r="D309" s="183" t="s">
        <v>132</v>
      </c>
      <c r="E309" s="199" t="s">
        <v>17</v>
      </c>
      <c r="F309" s="200" t="s">
        <v>134</v>
      </c>
      <c r="G309" s="198"/>
      <c r="H309" s="201">
        <v>3</v>
      </c>
      <c r="I309" s="198"/>
      <c r="J309" s="198"/>
      <c r="K309" s="198"/>
      <c r="L309" s="202"/>
      <c r="M309" s="203"/>
      <c r="N309" s="204"/>
      <c r="O309" s="204"/>
      <c r="P309" s="204"/>
      <c r="Q309" s="204"/>
      <c r="R309" s="204"/>
      <c r="S309" s="204"/>
      <c r="T309" s="205"/>
      <c r="AT309" s="206" t="s">
        <v>132</v>
      </c>
      <c r="AU309" s="206" t="s">
        <v>85</v>
      </c>
      <c r="AV309" s="14" t="s">
        <v>128</v>
      </c>
      <c r="AW309" s="14" t="s">
        <v>4</v>
      </c>
      <c r="AX309" s="14" t="s">
        <v>83</v>
      </c>
      <c r="AY309" s="206" t="s">
        <v>122</v>
      </c>
    </row>
    <row r="310" spans="1:65" s="2" customFormat="1" ht="24.2" customHeight="1">
      <c r="A310" s="31"/>
      <c r="B310" s="32"/>
      <c r="C310" s="170" t="s">
        <v>424</v>
      </c>
      <c r="D310" s="170" t="s">
        <v>124</v>
      </c>
      <c r="E310" s="171" t="s">
        <v>881</v>
      </c>
      <c r="F310" s="172" t="s">
        <v>882</v>
      </c>
      <c r="G310" s="173" t="s">
        <v>146</v>
      </c>
      <c r="H310" s="174">
        <v>92.3</v>
      </c>
      <c r="I310" s="175">
        <v>703</v>
      </c>
      <c r="J310" s="175">
        <f>ROUND(I310*H310,2)</f>
        <v>64886.9</v>
      </c>
      <c r="K310" s="176"/>
      <c r="L310" s="36"/>
      <c r="M310" s="177" t="s">
        <v>17</v>
      </c>
      <c r="N310" s="178" t="s">
        <v>46</v>
      </c>
      <c r="O310" s="179">
        <v>0.84</v>
      </c>
      <c r="P310" s="179">
        <f>O310*H310</f>
        <v>77.532</v>
      </c>
      <c r="Q310" s="179">
        <v>0.00014</v>
      </c>
      <c r="R310" s="179">
        <f>Q310*H310</f>
        <v>0.012921999999999998</v>
      </c>
      <c r="S310" s="179">
        <v>0</v>
      </c>
      <c r="T310" s="180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81" t="s">
        <v>128</v>
      </c>
      <c r="AT310" s="181" t="s">
        <v>124</v>
      </c>
      <c r="AU310" s="181" t="s">
        <v>85</v>
      </c>
      <c r="AY310" s="17" t="s">
        <v>122</v>
      </c>
      <c r="BE310" s="182">
        <f>IF(N310="základní",J310,0)</f>
        <v>64886.9</v>
      </c>
      <c r="BF310" s="182">
        <f>IF(N310="snížená",J310,0)</f>
        <v>0</v>
      </c>
      <c r="BG310" s="182">
        <f>IF(N310="zákl. přenesená",J310,0)</f>
        <v>0</v>
      </c>
      <c r="BH310" s="182">
        <f>IF(N310="sníž. přenesená",J310,0)</f>
        <v>0</v>
      </c>
      <c r="BI310" s="182">
        <f>IF(N310="nulová",J310,0)</f>
        <v>0</v>
      </c>
      <c r="BJ310" s="17" t="s">
        <v>83</v>
      </c>
      <c r="BK310" s="182">
        <f>ROUND(I310*H310,2)</f>
        <v>64886.9</v>
      </c>
      <c r="BL310" s="17" t="s">
        <v>128</v>
      </c>
      <c r="BM310" s="181" t="s">
        <v>883</v>
      </c>
    </row>
    <row r="311" spans="1:47" s="2" customFormat="1" ht="19.5">
      <c r="A311" s="31"/>
      <c r="B311" s="32"/>
      <c r="C311" s="33"/>
      <c r="D311" s="183" t="s">
        <v>130</v>
      </c>
      <c r="E311" s="33"/>
      <c r="F311" s="184" t="s">
        <v>884</v>
      </c>
      <c r="G311" s="33"/>
      <c r="H311" s="33"/>
      <c r="I311" s="33"/>
      <c r="J311" s="33"/>
      <c r="K311" s="33"/>
      <c r="L311" s="36"/>
      <c r="M311" s="185"/>
      <c r="N311" s="186"/>
      <c r="O311" s="61"/>
      <c r="P311" s="61"/>
      <c r="Q311" s="61"/>
      <c r="R311" s="61"/>
      <c r="S311" s="61"/>
      <c r="T311" s="62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T311" s="17" t="s">
        <v>130</v>
      </c>
      <c r="AU311" s="17" t="s">
        <v>85</v>
      </c>
    </row>
    <row r="312" spans="2:51" s="13" customFormat="1" ht="11.25">
      <c r="B312" s="187"/>
      <c r="C312" s="188"/>
      <c r="D312" s="183" t="s">
        <v>132</v>
      </c>
      <c r="E312" s="189" t="s">
        <v>17</v>
      </c>
      <c r="F312" s="190" t="s">
        <v>885</v>
      </c>
      <c r="G312" s="188"/>
      <c r="H312" s="191">
        <v>92.3</v>
      </c>
      <c r="I312" s="188"/>
      <c r="J312" s="188"/>
      <c r="K312" s="188"/>
      <c r="L312" s="192"/>
      <c r="M312" s="193"/>
      <c r="N312" s="194"/>
      <c r="O312" s="194"/>
      <c r="P312" s="194"/>
      <c r="Q312" s="194"/>
      <c r="R312" s="194"/>
      <c r="S312" s="194"/>
      <c r="T312" s="195"/>
      <c r="AT312" s="196" t="s">
        <v>132</v>
      </c>
      <c r="AU312" s="196" t="s">
        <v>85</v>
      </c>
      <c r="AV312" s="13" t="s">
        <v>85</v>
      </c>
      <c r="AW312" s="13" t="s">
        <v>36</v>
      </c>
      <c r="AX312" s="13" t="s">
        <v>75</v>
      </c>
      <c r="AY312" s="196" t="s">
        <v>122</v>
      </c>
    </row>
    <row r="313" spans="2:51" s="14" customFormat="1" ht="11.25">
      <c r="B313" s="197"/>
      <c r="C313" s="198"/>
      <c r="D313" s="183" t="s">
        <v>132</v>
      </c>
      <c r="E313" s="199" t="s">
        <v>17</v>
      </c>
      <c r="F313" s="200" t="s">
        <v>134</v>
      </c>
      <c r="G313" s="198"/>
      <c r="H313" s="201">
        <v>92.3</v>
      </c>
      <c r="I313" s="198"/>
      <c r="J313" s="198"/>
      <c r="K313" s="198"/>
      <c r="L313" s="202"/>
      <c r="M313" s="203"/>
      <c r="N313" s="204"/>
      <c r="O313" s="204"/>
      <c r="P313" s="204"/>
      <c r="Q313" s="204"/>
      <c r="R313" s="204"/>
      <c r="S313" s="204"/>
      <c r="T313" s="205"/>
      <c r="AT313" s="206" t="s">
        <v>132</v>
      </c>
      <c r="AU313" s="206" t="s">
        <v>85</v>
      </c>
      <c r="AV313" s="14" t="s">
        <v>128</v>
      </c>
      <c r="AW313" s="14" t="s">
        <v>4</v>
      </c>
      <c r="AX313" s="14" t="s">
        <v>83</v>
      </c>
      <c r="AY313" s="206" t="s">
        <v>122</v>
      </c>
    </row>
    <row r="314" spans="1:65" s="2" customFormat="1" ht="24.2" customHeight="1">
      <c r="A314" s="31"/>
      <c r="B314" s="32"/>
      <c r="C314" s="207" t="s">
        <v>429</v>
      </c>
      <c r="D314" s="207" t="s">
        <v>173</v>
      </c>
      <c r="E314" s="208" t="s">
        <v>886</v>
      </c>
      <c r="F314" s="209" t="s">
        <v>887</v>
      </c>
      <c r="G314" s="210" t="s">
        <v>146</v>
      </c>
      <c r="H314" s="211">
        <v>93.685</v>
      </c>
      <c r="I314" s="212">
        <v>5618.6</v>
      </c>
      <c r="J314" s="212">
        <f>ROUND(I314*H314,2)</f>
        <v>526378.54</v>
      </c>
      <c r="K314" s="213"/>
      <c r="L314" s="214"/>
      <c r="M314" s="215" t="s">
        <v>17</v>
      </c>
      <c r="N314" s="216" t="s">
        <v>46</v>
      </c>
      <c r="O314" s="179">
        <v>0</v>
      </c>
      <c r="P314" s="179">
        <f>O314*H314</f>
        <v>0</v>
      </c>
      <c r="Q314" s="179">
        <v>0.23</v>
      </c>
      <c r="R314" s="179">
        <f>Q314*H314</f>
        <v>21.54755</v>
      </c>
      <c r="S314" s="179">
        <v>0</v>
      </c>
      <c r="T314" s="180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81" t="s">
        <v>167</v>
      </c>
      <c r="AT314" s="181" t="s">
        <v>173</v>
      </c>
      <c r="AU314" s="181" t="s">
        <v>85</v>
      </c>
      <c r="AY314" s="17" t="s">
        <v>122</v>
      </c>
      <c r="BE314" s="182">
        <f>IF(N314="základní",J314,0)</f>
        <v>526378.54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17" t="s">
        <v>83</v>
      </c>
      <c r="BK314" s="182">
        <f>ROUND(I314*H314,2)</f>
        <v>526378.54</v>
      </c>
      <c r="BL314" s="17" t="s">
        <v>128</v>
      </c>
      <c r="BM314" s="181" t="s">
        <v>888</v>
      </c>
    </row>
    <row r="315" spans="1:47" s="2" customFormat="1" ht="19.5">
      <c r="A315" s="31"/>
      <c r="B315" s="32"/>
      <c r="C315" s="33"/>
      <c r="D315" s="183" t="s">
        <v>130</v>
      </c>
      <c r="E315" s="33"/>
      <c r="F315" s="184" t="s">
        <v>887</v>
      </c>
      <c r="G315" s="33"/>
      <c r="H315" s="33"/>
      <c r="I315" s="33"/>
      <c r="J315" s="33"/>
      <c r="K315" s="33"/>
      <c r="L315" s="36"/>
      <c r="M315" s="185"/>
      <c r="N315" s="186"/>
      <c r="O315" s="61"/>
      <c r="P315" s="61"/>
      <c r="Q315" s="61"/>
      <c r="R315" s="61"/>
      <c r="S315" s="61"/>
      <c r="T315" s="62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T315" s="17" t="s">
        <v>130</v>
      </c>
      <c r="AU315" s="17" t="s">
        <v>85</v>
      </c>
    </row>
    <row r="316" spans="2:51" s="13" customFormat="1" ht="11.25">
      <c r="B316" s="187"/>
      <c r="C316" s="188"/>
      <c r="D316" s="183" t="s">
        <v>132</v>
      </c>
      <c r="E316" s="189" t="s">
        <v>17</v>
      </c>
      <c r="F316" s="190" t="s">
        <v>889</v>
      </c>
      <c r="G316" s="188"/>
      <c r="H316" s="191">
        <v>93.685</v>
      </c>
      <c r="I316" s="188"/>
      <c r="J316" s="188"/>
      <c r="K316" s="188"/>
      <c r="L316" s="192"/>
      <c r="M316" s="193"/>
      <c r="N316" s="194"/>
      <c r="O316" s="194"/>
      <c r="P316" s="194"/>
      <c r="Q316" s="194"/>
      <c r="R316" s="194"/>
      <c r="S316" s="194"/>
      <c r="T316" s="195"/>
      <c r="AT316" s="196" t="s">
        <v>132</v>
      </c>
      <c r="AU316" s="196" t="s">
        <v>85</v>
      </c>
      <c r="AV316" s="13" t="s">
        <v>85</v>
      </c>
      <c r="AW316" s="13" t="s">
        <v>36</v>
      </c>
      <c r="AX316" s="13" t="s">
        <v>83</v>
      </c>
      <c r="AY316" s="196" t="s">
        <v>122</v>
      </c>
    </row>
    <row r="317" spans="1:65" s="2" customFormat="1" ht="24.2" customHeight="1">
      <c r="A317" s="31"/>
      <c r="B317" s="32"/>
      <c r="C317" s="170" t="s">
        <v>434</v>
      </c>
      <c r="D317" s="170" t="s">
        <v>124</v>
      </c>
      <c r="E317" s="171" t="s">
        <v>890</v>
      </c>
      <c r="F317" s="172" t="s">
        <v>891</v>
      </c>
      <c r="G317" s="173" t="s">
        <v>212</v>
      </c>
      <c r="H317" s="174">
        <v>5</v>
      </c>
      <c r="I317" s="175">
        <v>1040</v>
      </c>
      <c r="J317" s="175">
        <f>ROUND(I317*H317,2)</f>
        <v>5200</v>
      </c>
      <c r="K317" s="176"/>
      <c r="L317" s="36"/>
      <c r="M317" s="177" t="s">
        <v>17</v>
      </c>
      <c r="N317" s="178" t="s">
        <v>46</v>
      </c>
      <c r="O317" s="179">
        <v>1.788</v>
      </c>
      <c r="P317" s="179">
        <f>O317*H317</f>
        <v>8.94</v>
      </c>
      <c r="Q317" s="179">
        <v>0.00012</v>
      </c>
      <c r="R317" s="179">
        <f>Q317*H317</f>
        <v>0.0006000000000000001</v>
      </c>
      <c r="S317" s="179">
        <v>0</v>
      </c>
      <c r="T317" s="180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81" t="s">
        <v>128</v>
      </c>
      <c r="AT317" s="181" t="s">
        <v>124</v>
      </c>
      <c r="AU317" s="181" t="s">
        <v>85</v>
      </c>
      <c r="AY317" s="17" t="s">
        <v>122</v>
      </c>
      <c r="BE317" s="182">
        <f>IF(N317="základní",J317,0)</f>
        <v>5200</v>
      </c>
      <c r="BF317" s="182">
        <f>IF(N317="snížená",J317,0)</f>
        <v>0</v>
      </c>
      <c r="BG317" s="182">
        <f>IF(N317="zákl. přenesená",J317,0)</f>
        <v>0</v>
      </c>
      <c r="BH317" s="182">
        <f>IF(N317="sníž. přenesená",J317,0)</f>
        <v>0</v>
      </c>
      <c r="BI317" s="182">
        <f>IF(N317="nulová",J317,0)</f>
        <v>0</v>
      </c>
      <c r="BJ317" s="17" t="s">
        <v>83</v>
      </c>
      <c r="BK317" s="182">
        <f>ROUND(I317*H317,2)</f>
        <v>5200</v>
      </c>
      <c r="BL317" s="17" t="s">
        <v>128</v>
      </c>
      <c r="BM317" s="181" t="s">
        <v>892</v>
      </c>
    </row>
    <row r="318" spans="1:47" s="2" customFormat="1" ht="19.5">
      <c r="A318" s="31"/>
      <c r="B318" s="32"/>
      <c r="C318" s="33"/>
      <c r="D318" s="183" t="s">
        <v>130</v>
      </c>
      <c r="E318" s="33"/>
      <c r="F318" s="184" t="s">
        <v>893</v>
      </c>
      <c r="G318" s="33"/>
      <c r="H318" s="33"/>
      <c r="I318" s="33"/>
      <c r="J318" s="33"/>
      <c r="K318" s="33"/>
      <c r="L318" s="36"/>
      <c r="M318" s="185"/>
      <c r="N318" s="186"/>
      <c r="O318" s="61"/>
      <c r="P318" s="61"/>
      <c r="Q318" s="61"/>
      <c r="R318" s="61"/>
      <c r="S318" s="61"/>
      <c r="T318" s="62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T318" s="17" t="s">
        <v>130</v>
      </c>
      <c r="AU318" s="17" t="s">
        <v>85</v>
      </c>
    </row>
    <row r="319" spans="2:51" s="13" customFormat="1" ht="11.25">
      <c r="B319" s="187"/>
      <c r="C319" s="188"/>
      <c r="D319" s="183" t="s">
        <v>132</v>
      </c>
      <c r="E319" s="189" t="s">
        <v>17</v>
      </c>
      <c r="F319" s="190" t="s">
        <v>894</v>
      </c>
      <c r="G319" s="188"/>
      <c r="H319" s="191">
        <v>5</v>
      </c>
      <c r="I319" s="188"/>
      <c r="J319" s="188"/>
      <c r="K319" s="188"/>
      <c r="L319" s="192"/>
      <c r="M319" s="193"/>
      <c r="N319" s="194"/>
      <c r="O319" s="194"/>
      <c r="P319" s="194"/>
      <c r="Q319" s="194"/>
      <c r="R319" s="194"/>
      <c r="S319" s="194"/>
      <c r="T319" s="195"/>
      <c r="AT319" s="196" t="s">
        <v>132</v>
      </c>
      <c r="AU319" s="196" t="s">
        <v>85</v>
      </c>
      <c r="AV319" s="13" t="s">
        <v>85</v>
      </c>
      <c r="AW319" s="13" t="s">
        <v>36</v>
      </c>
      <c r="AX319" s="13" t="s">
        <v>75</v>
      </c>
      <c r="AY319" s="196" t="s">
        <v>122</v>
      </c>
    </row>
    <row r="320" spans="2:51" s="14" customFormat="1" ht="11.25">
      <c r="B320" s="197"/>
      <c r="C320" s="198"/>
      <c r="D320" s="183" t="s">
        <v>132</v>
      </c>
      <c r="E320" s="199" t="s">
        <v>17</v>
      </c>
      <c r="F320" s="200" t="s">
        <v>134</v>
      </c>
      <c r="G320" s="198"/>
      <c r="H320" s="201">
        <v>5</v>
      </c>
      <c r="I320" s="198"/>
      <c r="J320" s="198"/>
      <c r="K320" s="198"/>
      <c r="L320" s="202"/>
      <c r="M320" s="203"/>
      <c r="N320" s="204"/>
      <c r="O320" s="204"/>
      <c r="P320" s="204"/>
      <c r="Q320" s="204"/>
      <c r="R320" s="204"/>
      <c r="S320" s="204"/>
      <c r="T320" s="205"/>
      <c r="AT320" s="206" t="s">
        <v>132</v>
      </c>
      <c r="AU320" s="206" t="s">
        <v>85</v>
      </c>
      <c r="AV320" s="14" t="s">
        <v>128</v>
      </c>
      <c r="AW320" s="14" t="s">
        <v>4</v>
      </c>
      <c r="AX320" s="14" t="s">
        <v>83</v>
      </c>
      <c r="AY320" s="206" t="s">
        <v>122</v>
      </c>
    </row>
    <row r="321" spans="1:65" s="2" customFormat="1" ht="14.45" customHeight="1">
      <c r="A321" s="31"/>
      <c r="B321" s="32"/>
      <c r="C321" s="207" t="s">
        <v>439</v>
      </c>
      <c r="D321" s="207" t="s">
        <v>173</v>
      </c>
      <c r="E321" s="208" t="s">
        <v>895</v>
      </c>
      <c r="F321" s="209" t="s">
        <v>896</v>
      </c>
      <c r="G321" s="210" t="s">
        <v>212</v>
      </c>
      <c r="H321" s="211">
        <v>5</v>
      </c>
      <c r="I321" s="212">
        <v>2129</v>
      </c>
      <c r="J321" s="212">
        <f>ROUND(I321*H321,2)</f>
        <v>10645</v>
      </c>
      <c r="K321" s="213"/>
      <c r="L321" s="214"/>
      <c r="M321" s="215" t="s">
        <v>17</v>
      </c>
      <c r="N321" s="216" t="s">
        <v>46</v>
      </c>
      <c r="O321" s="179">
        <v>0</v>
      </c>
      <c r="P321" s="179">
        <f>O321*H321</f>
        <v>0</v>
      </c>
      <c r="Q321" s="179">
        <v>0</v>
      </c>
      <c r="R321" s="179">
        <f>Q321*H321</f>
        <v>0</v>
      </c>
      <c r="S321" s="179">
        <v>0</v>
      </c>
      <c r="T321" s="180">
        <f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81" t="s">
        <v>167</v>
      </c>
      <c r="AT321" s="181" t="s">
        <v>173</v>
      </c>
      <c r="AU321" s="181" t="s">
        <v>85</v>
      </c>
      <c r="AY321" s="17" t="s">
        <v>122</v>
      </c>
      <c r="BE321" s="182">
        <f>IF(N321="základní",J321,0)</f>
        <v>10645</v>
      </c>
      <c r="BF321" s="182">
        <f>IF(N321="snížená",J321,0)</f>
        <v>0</v>
      </c>
      <c r="BG321" s="182">
        <f>IF(N321="zákl. přenesená",J321,0)</f>
        <v>0</v>
      </c>
      <c r="BH321" s="182">
        <f>IF(N321="sníž. přenesená",J321,0)</f>
        <v>0</v>
      </c>
      <c r="BI321" s="182">
        <f>IF(N321="nulová",J321,0)</f>
        <v>0</v>
      </c>
      <c r="BJ321" s="17" t="s">
        <v>83</v>
      </c>
      <c r="BK321" s="182">
        <f>ROUND(I321*H321,2)</f>
        <v>10645</v>
      </c>
      <c r="BL321" s="17" t="s">
        <v>128</v>
      </c>
      <c r="BM321" s="181" t="s">
        <v>897</v>
      </c>
    </row>
    <row r="322" spans="1:47" s="2" customFormat="1" ht="11.25">
      <c r="A322" s="31"/>
      <c r="B322" s="32"/>
      <c r="C322" s="33"/>
      <c r="D322" s="183" t="s">
        <v>130</v>
      </c>
      <c r="E322" s="33"/>
      <c r="F322" s="184" t="s">
        <v>896</v>
      </c>
      <c r="G322" s="33"/>
      <c r="H322" s="33"/>
      <c r="I322" s="33"/>
      <c r="J322" s="33"/>
      <c r="K322" s="33"/>
      <c r="L322" s="36"/>
      <c r="M322" s="185"/>
      <c r="N322" s="186"/>
      <c r="O322" s="61"/>
      <c r="P322" s="61"/>
      <c r="Q322" s="61"/>
      <c r="R322" s="61"/>
      <c r="S322" s="61"/>
      <c r="T322" s="62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T322" s="17" t="s">
        <v>130</v>
      </c>
      <c r="AU322" s="17" t="s">
        <v>85</v>
      </c>
    </row>
    <row r="323" spans="1:65" s="2" customFormat="1" ht="24.2" customHeight="1">
      <c r="A323" s="31"/>
      <c r="B323" s="32"/>
      <c r="C323" s="170" t="s">
        <v>444</v>
      </c>
      <c r="D323" s="170" t="s">
        <v>124</v>
      </c>
      <c r="E323" s="171" t="s">
        <v>898</v>
      </c>
      <c r="F323" s="172" t="s">
        <v>899</v>
      </c>
      <c r="G323" s="173" t="s">
        <v>146</v>
      </c>
      <c r="H323" s="174">
        <v>57.972</v>
      </c>
      <c r="I323" s="175">
        <v>136</v>
      </c>
      <c r="J323" s="175">
        <f>ROUND(I323*H323,2)</f>
        <v>7884.19</v>
      </c>
      <c r="K323" s="176"/>
      <c r="L323" s="36"/>
      <c r="M323" s="177" t="s">
        <v>17</v>
      </c>
      <c r="N323" s="178" t="s">
        <v>46</v>
      </c>
      <c r="O323" s="179">
        <v>0.292</v>
      </c>
      <c r="P323" s="179">
        <f>O323*H323</f>
        <v>16.927824</v>
      </c>
      <c r="Q323" s="179">
        <v>1E-05</v>
      </c>
      <c r="R323" s="179">
        <f>Q323*H323</f>
        <v>0.00057972</v>
      </c>
      <c r="S323" s="179">
        <v>0</v>
      </c>
      <c r="T323" s="180">
        <f>S323*H323</f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81" t="s">
        <v>128</v>
      </c>
      <c r="AT323" s="181" t="s">
        <v>124</v>
      </c>
      <c r="AU323" s="181" t="s">
        <v>85</v>
      </c>
      <c r="AY323" s="17" t="s">
        <v>122</v>
      </c>
      <c r="BE323" s="182">
        <f>IF(N323="základní",J323,0)</f>
        <v>7884.19</v>
      </c>
      <c r="BF323" s="182">
        <f>IF(N323="snížená",J323,0)</f>
        <v>0</v>
      </c>
      <c r="BG323" s="182">
        <f>IF(N323="zákl. přenesená",J323,0)</f>
        <v>0</v>
      </c>
      <c r="BH323" s="182">
        <f>IF(N323="sníž. přenesená",J323,0)</f>
        <v>0</v>
      </c>
      <c r="BI323" s="182">
        <f>IF(N323="nulová",J323,0)</f>
        <v>0</v>
      </c>
      <c r="BJ323" s="17" t="s">
        <v>83</v>
      </c>
      <c r="BK323" s="182">
        <f>ROUND(I323*H323,2)</f>
        <v>7884.19</v>
      </c>
      <c r="BL323" s="17" t="s">
        <v>128</v>
      </c>
      <c r="BM323" s="181" t="s">
        <v>900</v>
      </c>
    </row>
    <row r="324" spans="1:47" s="2" customFormat="1" ht="19.5">
      <c r="A324" s="31"/>
      <c r="B324" s="32"/>
      <c r="C324" s="33"/>
      <c r="D324" s="183" t="s">
        <v>130</v>
      </c>
      <c r="E324" s="33"/>
      <c r="F324" s="184" t="s">
        <v>901</v>
      </c>
      <c r="G324" s="33"/>
      <c r="H324" s="33"/>
      <c r="I324" s="33"/>
      <c r="J324" s="33"/>
      <c r="K324" s="33"/>
      <c r="L324" s="36"/>
      <c r="M324" s="185"/>
      <c r="N324" s="186"/>
      <c r="O324" s="61"/>
      <c r="P324" s="61"/>
      <c r="Q324" s="61"/>
      <c r="R324" s="61"/>
      <c r="S324" s="61"/>
      <c r="T324" s="62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T324" s="17" t="s">
        <v>130</v>
      </c>
      <c r="AU324" s="17" t="s">
        <v>85</v>
      </c>
    </row>
    <row r="325" spans="1:65" s="2" customFormat="1" ht="14.45" customHeight="1">
      <c r="A325" s="31"/>
      <c r="B325" s="32"/>
      <c r="C325" s="207" t="s">
        <v>449</v>
      </c>
      <c r="D325" s="207" t="s">
        <v>173</v>
      </c>
      <c r="E325" s="208" t="s">
        <v>902</v>
      </c>
      <c r="F325" s="209" t="s">
        <v>903</v>
      </c>
      <c r="G325" s="210" t="s">
        <v>146</v>
      </c>
      <c r="H325" s="211">
        <v>57.972</v>
      </c>
      <c r="I325" s="212">
        <v>291.2</v>
      </c>
      <c r="J325" s="212">
        <f>ROUND(I325*H325,2)</f>
        <v>16881.45</v>
      </c>
      <c r="K325" s="213"/>
      <c r="L325" s="214"/>
      <c r="M325" s="215" t="s">
        <v>17</v>
      </c>
      <c r="N325" s="216" t="s">
        <v>46</v>
      </c>
      <c r="O325" s="179">
        <v>0</v>
      </c>
      <c r="P325" s="179">
        <f>O325*H325</f>
        <v>0</v>
      </c>
      <c r="Q325" s="179">
        <v>0.0033</v>
      </c>
      <c r="R325" s="179">
        <f>Q325*H325</f>
        <v>0.1913076</v>
      </c>
      <c r="S325" s="179">
        <v>0</v>
      </c>
      <c r="T325" s="180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81" t="s">
        <v>167</v>
      </c>
      <c r="AT325" s="181" t="s">
        <v>173</v>
      </c>
      <c r="AU325" s="181" t="s">
        <v>85</v>
      </c>
      <c r="AY325" s="17" t="s">
        <v>122</v>
      </c>
      <c r="BE325" s="182">
        <f>IF(N325="základní",J325,0)</f>
        <v>16881.45</v>
      </c>
      <c r="BF325" s="182">
        <f>IF(N325="snížená",J325,0)</f>
        <v>0</v>
      </c>
      <c r="BG325" s="182">
        <f>IF(N325="zákl. přenesená",J325,0)</f>
        <v>0</v>
      </c>
      <c r="BH325" s="182">
        <f>IF(N325="sníž. přenesená",J325,0)</f>
        <v>0</v>
      </c>
      <c r="BI325" s="182">
        <f>IF(N325="nulová",J325,0)</f>
        <v>0</v>
      </c>
      <c r="BJ325" s="17" t="s">
        <v>83</v>
      </c>
      <c r="BK325" s="182">
        <f>ROUND(I325*H325,2)</f>
        <v>16881.45</v>
      </c>
      <c r="BL325" s="17" t="s">
        <v>128</v>
      </c>
      <c r="BM325" s="181" t="s">
        <v>904</v>
      </c>
    </row>
    <row r="326" spans="1:47" s="2" customFormat="1" ht="11.25">
      <c r="A326" s="31"/>
      <c r="B326" s="32"/>
      <c r="C326" s="33"/>
      <c r="D326" s="183" t="s">
        <v>130</v>
      </c>
      <c r="E326" s="33"/>
      <c r="F326" s="184" t="s">
        <v>903</v>
      </c>
      <c r="G326" s="33"/>
      <c r="H326" s="33"/>
      <c r="I326" s="33"/>
      <c r="J326" s="33"/>
      <c r="K326" s="33"/>
      <c r="L326" s="36"/>
      <c r="M326" s="185"/>
      <c r="N326" s="186"/>
      <c r="O326" s="61"/>
      <c r="P326" s="61"/>
      <c r="Q326" s="61"/>
      <c r="R326" s="61"/>
      <c r="S326" s="61"/>
      <c r="T326" s="62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T326" s="17" t="s">
        <v>130</v>
      </c>
      <c r="AU326" s="17" t="s">
        <v>85</v>
      </c>
    </row>
    <row r="327" spans="2:51" s="13" customFormat="1" ht="11.25">
      <c r="B327" s="187"/>
      <c r="C327" s="188"/>
      <c r="D327" s="183" t="s">
        <v>132</v>
      </c>
      <c r="E327" s="189" t="s">
        <v>17</v>
      </c>
      <c r="F327" s="190" t="s">
        <v>905</v>
      </c>
      <c r="G327" s="188"/>
      <c r="H327" s="191">
        <v>57.972</v>
      </c>
      <c r="I327" s="188"/>
      <c r="J327" s="188"/>
      <c r="K327" s="188"/>
      <c r="L327" s="192"/>
      <c r="M327" s="193"/>
      <c r="N327" s="194"/>
      <c r="O327" s="194"/>
      <c r="P327" s="194"/>
      <c r="Q327" s="194"/>
      <c r="R327" s="194"/>
      <c r="S327" s="194"/>
      <c r="T327" s="195"/>
      <c r="AT327" s="196" t="s">
        <v>132</v>
      </c>
      <c r="AU327" s="196" t="s">
        <v>85</v>
      </c>
      <c r="AV327" s="13" t="s">
        <v>85</v>
      </c>
      <c r="AW327" s="13" t="s">
        <v>36</v>
      </c>
      <c r="AX327" s="13" t="s">
        <v>75</v>
      </c>
      <c r="AY327" s="196" t="s">
        <v>122</v>
      </c>
    </row>
    <row r="328" spans="2:51" s="14" customFormat="1" ht="11.25">
      <c r="B328" s="197"/>
      <c r="C328" s="198"/>
      <c r="D328" s="183" t="s">
        <v>132</v>
      </c>
      <c r="E328" s="199" t="s">
        <v>17</v>
      </c>
      <c r="F328" s="200" t="s">
        <v>134</v>
      </c>
      <c r="G328" s="198"/>
      <c r="H328" s="201">
        <v>57.972</v>
      </c>
      <c r="I328" s="198"/>
      <c r="J328" s="198"/>
      <c r="K328" s="198"/>
      <c r="L328" s="202"/>
      <c r="M328" s="203"/>
      <c r="N328" s="204"/>
      <c r="O328" s="204"/>
      <c r="P328" s="204"/>
      <c r="Q328" s="204"/>
      <c r="R328" s="204"/>
      <c r="S328" s="204"/>
      <c r="T328" s="205"/>
      <c r="AT328" s="206" t="s">
        <v>132</v>
      </c>
      <c r="AU328" s="206" t="s">
        <v>85</v>
      </c>
      <c r="AV328" s="14" t="s">
        <v>128</v>
      </c>
      <c r="AW328" s="14" t="s">
        <v>4</v>
      </c>
      <c r="AX328" s="14" t="s">
        <v>83</v>
      </c>
      <c r="AY328" s="206" t="s">
        <v>122</v>
      </c>
    </row>
    <row r="329" spans="1:65" s="2" customFormat="1" ht="24.2" customHeight="1">
      <c r="A329" s="31"/>
      <c r="B329" s="32"/>
      <c r="C329" s="170" t="s">
        <v>454</v>
      </c>
      <c r="D329" s="170" t="s">
        <v>124</v>
      </c>
      <c r="E329" s="171" t="s">
        <v>906</v>
      </c>
      <c r="F329" s="172" t="s">
        <v>907</v>
      </c>
      <c r="G329" s="173" t="s">
        <v>146</v>
      </c>
      <c r="H329" s="174">
        <v>142.104</v>
      </c>
      <c r="I329" s="175">
        <v>143</v>
      </c>
      <c r="J329" s="175">
        <f>ROUND(I329*H329,2)</f>
        <v>20320.87</v>
      </c>
      <c r="K329" s="176"/>
      <c r="L329" s="36"/>
      <c r="M329" s="177" t="s">
        <v>17</v>
      </c>
      <c r="N329" s="178" t="s">
        <v>46</v>
      </c>
      <c r="O329" s="179">
        <v>0.312</v>
      </c>
      <c r="P329" s="179">
        <f>O329*H329</f>
        <v>44.336448000000004</v>
      </c>
      <c r="Q329" s="179">
        <v>1E-05</v>
      </c>
      <c r="R329" s="179">
        <f>Q329*H329</f>
        <v>0.0014210400000000002</v>
      </c>
      <c r="S329" s="179">
        <v>0</v>
      </c>
      <c r="T329" s="180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81" t="s">
        <v>128</v>
      </c>
      <c r="AT329" s="181" t="s">
        <v>124</v>
      </c>
      <c r="AU329" s="181" t="s">
        <v>85</v>
      </c>
      <c r="AY329" s="17" t="s">
        <v>122</v>
      </c>
      <c r="BE329" s="182">
        <f>IF(N329="základní",J329,0)</f>
        <v>20320.87</v>
      </c>
      <c r="BF329" s="182">
        <f>IF(N329="snížená",J329,0)</f>
        <v>0</v>
      </c>
      <c r="BG329" s="182">
        <f>IF(N329="zákl. přenesená",J329,0)</f>
        <v>0</v>
      </c>
      <c r="BH329" s="182">
        <f>IF(N329="sníž. přenesená",J329,0)</f>
        <v>0</v>
      </c>
      <c r="BI329" s="182">
        <f>IF(N329="nulová",J329,0)</f>
        <v>0</v>
      </c>
      <c r="BJ329" s="17" t="s">
        <v>83</v>
      </c>
      <c r="BK329" s="182">
        <f>ROUND(I329*H329,2)</f>
        <v>20320.87</v>
      </c>
      <c r="BL329" s="17" t="s">
        <v>128</v>
      </c>
      <c r="BM329" s="181" t="s">
        <v>908</v>
      </c>
    </row>
    <row r="330" spans="1:47" s="2" customFormat="1" ht="19.5">
      <c r="A330" s="31"/>
      <c r="B330" s="32"/>
      <c r="C330" s="33"/>
      <c r="D330" s="183" t="s">
        <v>130</v>
      </c>
      <c r="E330" s="33"/>
      <c r="F330" s="184" t="s">
        <v>909</v>
      </c>
      <c r="G330" s="33"/>
      <c r="H330" s="33"/>
      <c r="I330" s="33"/>
      <c r="J330" s="33"/>
      <c r="K330" s="33"/>
      <c r="L330" s="36"/>
      <c r="M330" s="185"/>
      <c r="N330" s="186"/>
      <c r="O330" s="61"/>
      <c r="P330" s="61"/>
      <c r="Q330" s="61"/>
      <c r="R330" s="61"/>
      <c r="S330" s="61"/>
      <c r="T330" s="62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T330" s="17" t="s">
        <v>130</v>
      </c>
      <c r="AU330" s="17" t="s">
        <v>85</v>
      </c>
    </row>
    <row r="331" spans="1:65" s="2" customFormat="1" ht="14.45" customHeight="1">
      <c r="A331" s="31"/>
      <c r="B331" s="32"/>
      <c r="C331" s="207" t="s">
        <v>459</v>
      </c>
      <c r="D331" s="207" t="s">
        <v>173</v>
      </c>
      <c r="E331" s="208" t="s">
        <v>910</v>
      </c>
      <c r="F331" s="209" t="s">
        <v>911</v>
      </c>
      <c r="G331" s="210" t="s">
        <v>146</v>
      </c>
      <c r="H331" s="211">
        <v>142.104</v>
      </c>
      <c r="I331" s="212">
        <v>322.4</v>
      </c>
      <c r="J331" s="212">
        <f>ROUND(I331*H331,2)</f>
        <v>45814.33</v>
      </c>
      <c r="K331" s="213"/>
      <c r="L331" s="214"/>
      <c r="M331" s="215" t="s">
        <v>17</v>
      </c>
      <c r="N331" s="216" t="s">
        <v>46</v>
      </c>
      <c r="O331" s="179">
        <v>0</v>
      </c>
      <c r="P331" s="179">
        <f>O331*H331</f>
        <v>0</v>
      </c>
      <c r="Q331" s="179">
        <v>0.00482</v>
      </c>
      <c r="R331" s="179">
        <f>Q331*H331</f>
        <v>0.68494128</v>
      </c>
      <c r="S331" s="179">
        <v>0</v>
      </c>
      <c r="T331" s="180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81" t="s">
        <v>167</v>
      </c>
      <c r="AT331" s="181" t="s">
        <v>173</v>
      </c>
      <c r="AU331" s="181" t="s">
        <v>85</v>
      </c>
      <c r="AY331" s="17" t="s">
        <v>122</v>
      </c>
      <c r="BE331" s="182">
        <f>IF(N331="základní",J331,0)</f>
        <v>45814.33</v>
      </c>
      <c r="BF331" s="182">
        <f>IF(N331="snížená",J331,0)</f>
        <v>0</v>
      </c>
      <c r="BG331" s="182">
        <f>IF(N331="zákl. přenesená",J331,0)</f>
        <v>0</v>
      </c>
      <c r="BH331" s="182">
        <f>IF(N331="sníž. přenesená",J331,0)</f>
        <v>0</v>
      </c>
      <c r="BI331" s="182">
        <f>IF(N331="nulová",J331,0)</f>
        <v>0</v>
      </c>
      <c r="BJ331" s="17" t="s">
        <v>83</v>
      </c>
      <c r="BK331" s="182">
        <f>ROUND(I331*H331,2)</f>
        <v>45814.33</v>
      </c>
      <c r="BL331" s="17" t="s">
        <v>128</v>
      </c>
      <c r="BM331" s="181" t="s">
        <v>912</v>
      </c>
    </row>
    <row r="332" spans="1:47" s="2" customFormat="1" ht="11.25">
      <c r="A332" s="31"/>
      <c r="B332" s="32"/>
      <c r="C332" s="33"/>
      <c r="D332" s="183" t="s">
        <v>130</v>
      </c>
      <c r="E332" s="33"/>
      <c r="F332" s="184" t="s">
        <v>911</v>
      </c>
      <c r="G332" s="33"/>
      <c r="H332" s="33"/>
      <c r="I332" s="33"/>
      <c r="J332" s="33"/>
      <c r="K332" s="33"/>
      <c r="L332" s="36"/>
      <c r="M332" s="185"/>
      <c r="N332" s="186"/>
      <c r="O332" s="61"/>
      <c r="P332" s="61"/>
      <c r="Q332" s="61"/>
      <c r="R332" s="61"/>
      <c r="S332" s="61"/>
      <c r="T332" s="62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T332" s="17" t="s">
        <v>130</v>
      </c>
      <c r="AU332" s="17" t="s">
        <v>85</v>
      </c>
    </row>
    <row r="333" spans="2:51" s="13" customFormat="1" ht="11.25">
      <c r="B333" s="187"/>
      <c r="C333" s="188"/>
      <c r="D333" s="183" t="s">
        <v>132</v>
      </c>
      <c r="E333" s="189" t="s">
        <v>17</v>
      </c>
      <c r="F333" s="190" t="s">
        <v>913</v>
      </c>
      <c r="G333" s="188"/>
      <c r="H333" s="191">
        <v>142.104</v>
      </c>
      <c r="I333" s="188"/>
      <c r="J333" s="188"/>
      <c r="K333" s="188"/>
      <c r="L333" s="192"/>
      <c r="M333" s="193"/>
      <c r="N333" s="194"/>
      <c r="O333" s="194"/>
      <c r="P333" s="194"/>
      <c r="Q333" s="194"/>
      <c r="R333" s="194"/>
      <c r="S333" s="194"/>
      <c r="T333" s="195"/>
      <c r="AT333" s="196" t="s">
        <v>132</v>
      </c>
      <c r="AU333" s="196" t="s">
        <v>85</v>
      </c>
      <c r="AV333" s="13" t="s">
        <v>85</v>
      </c>
      <c r="AW333" s="13" t="s">
        <v>36</v>
      </c>
      <c r="AX333" s="13" t="s">
        <v>75</v>
      </c>
      <c r="AY333" s="196" t="s">
        <v>122</v>
      </c>
    </row>
    <row r="334" spans="2:51" s="14" customFormat="1" ht="11.25">
      <c r="B334" s="197"/>
      <c r="C334" s="198"/>
      <c r="D334" s="183" t="s">
        <v>132</v>
      </c>
      <c r="E334" s="199" t="s">
        <v>17</v>
      </c>
      <c r="F334" s="200" t="s">
        <v>134</v>
      </c>
      <c r="G334" s="198"/>
      <c r="H334" s="201">
        <v>142.104</v>
      </c>
      <c r="I334" s="198"/>
      <c r="J334" s="198"/>
      <c r="K334" s="198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132</v>
      </c>
      <c r="AU334" s="206" t="s">
        <v>85</v>
      </c>
      <c r="AV334" s="14" t="s">
        <v>128</v>
      </c>
      <c r="AW334" s="14" t="s">
        <v>4</v>
      </c>
      <c r="AX334" s="14" t="s">
        <v>83</v>
      </c>
      <c r="AY334" s="206" t="s">
        <v>122</v>
      </c>
    </row>
    <row r="335" spans="1:65" s="2" customFormat="1" ht="24.2" customHeight="1">
      <c r="A335" s="31"/>
      <c r="B335" s="32"/>
      <c r="C335" s="170" t="s">
        <v>463</v>
      </c>
      <c r="D335" s="170" t="s">
        <v>124</v>
      </c>
      <c r="E335" s="171" t="s">
        <v>914</v>
      </c>
      <c r="F335" s="172" t="s">
        <v>915</v>
      </c>
      <c r="G335" s="173" t="s">
        <v>212</v>
      </c>
      <c r="H335" s="174">
        <v>21</v>
      </c>
      <c r="I335" s="175">
        <v>888</v>
      </c>
      <c r="J335" s="175">
        <f>ROUND(I335*H335,2)</f>
        <v>18648</v>
      </c>
      <c r="K335" s="176"/>
      <c r="L335" s="36"/>
      <c r="M335" s="177" t="s">
        <v>17</v>
      </c>
      <c r="N335" s="178" t="s">
        <v>46</v>
      </c>
      <c r="O335" s="179">
        <v>1.18</v>
      </c>
      <c r="P335" s="179">
        <f>O335*H335</f>
        <v>24.779999999999998</v>
      </c>
      <c r="Q335" s="179">
        <v>0.00018</v>
      </c>
      <c r="R335" s="179">
        <f>Q335*H335</f>
        <v>0.0037800000000000004</v>
      </c>
      <c r="S335" s="179">
        <v>0</v>
      </c>
      <c r="T335" s="180">
        <f>S335*H335</f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81" t="s">
        <v>128</v>
      </c>
      <c r="AT335" s="181" t="s">
        <v>124</v>
      </c>
      <c r="AU335" s="181" t="s">
        <v>85</v>
      </c>
      <c r="AY335" s="17" t="s">
        <v>122</v>
      </c>
      <c r="BE335" s="182">
        <f>IF(N335="základní",J335,0)</f>
        <v>18648</v>
      </c>
      <c r="BF335" s="182">
        <f>IF(N335="snížená",J335,0)</f>
        <v>0</v>
      </c>
      <c r="BG335" s="182">
        <f>IF(N335="zákl. přenesená",J335,0)</f>
        <v>0</v>
      </c>
      <c r="BH335" s="182">
        <f>IF(N335="sníž. přenesená",J335,0)</f>
        <v>0</v>
      </c>
      <c r="BI335" s="182">
        <f>IF(N335="nulová",J335,0)</f>
        <v>0</v>
      </c>
      <c r="BJ335" s="17" t="s">
        <v>83</v>
      </c>
      <c r="BK335" s="182">
        <f>ROUND(I335*H335,2)</f>
        <v>18648</v>
      </c>
      <c r="BL335" s="17" t="s">
        <v>128</v>
      </c>
      <c r="BM335" s="181" t="s">
        <v>916</v>
      </c>
    </row>
    <row r="336" spans="1:47" s="2" customFormat="1" ht="19.5">
      <c r="A336" s="31"/>
      <c r="B336" s="32"/>
      <c r="C336" s="33"/>
      <c r="D336" s="183" t="s">
        <v>130</v>
      </c>
      <c r="E336" s="33"/>
      <c r="F336" s="184" t="s">
        <v>917</v>
      </c>
      <c r="G336" s="33"/>
      <c r="H336" s="33"/>
      <c r="I336" s="33"/>
      <c r="J336" s="33"/>
      <c r="K336" s="33"/>
      <c r="L336" s="36"/>
      <c r="M336" s="185"/>
      <c r="N336" s="186"/>
      <c r="O336" s="61"/>
      <c r="P336" s="61"/>
      <c r="Q336" s="61"/>
      <c r="R336" s="61"/>
      <c r="S336" s="61"/>
      <c r="T336" s="62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T336" s="17" t="s">
        <v>130</v>
      </c>
      <c r="AU336" s="17" t="s">
        <v>85</v>
      </c>
    </row>
    <row r="337" spans="1:65" s="2" customFormat="1" ht="24.2" customHeight="1">
      <c r="A337" s="31"/>
      <c r="B337" s="32"/>
      <c r="C337" s="207" t="s">
        <v>468</v>
      </c>
      <c r="D337" s="207" t="s">
        <v>173</v>
      </c>
      <c r="E337" s="208" t="s">
        <v>918</v>
      </c>
      <c r="F337" s="209" t="s">
        <v>919</v>
      </c>
      <c r="G337" s="210" t="s">
        <v>212</v>
      </c>
      <c r="H337" s="211">
        <v>17</v>
      </c>
      <c r="I337" s="212">
        <v>8966.1</v>
      </c>
      <c r="J337" s="212">
        <f>ROUND(I337*H337,2)</f>
        <v>152423.7</v>
      </c>
      <c r="K337" s="213"/>
      <c r="L337" s="214"/>
      <c r="M337" s="215" t="s">
        <v>17</v>
      </c>
      <c r="N337" s="216" t="s">
        <v>46</v>
      </c>
      <c r="O337" s="179">
        <v>0</v>
      </c>
      <c r="P337" s="179">
        <f>O337*H337</f>
        <v>0</v>
      </c>
      <c r="Q337" s="179">
        <v>0.27</v>
      </c>
      <c r="R337" s="179">
        <f>Q337*H337</f>
        <v>4.59</v>
      </c>
      <c r="S337" s="179">
        <v>0</v>
      </c>
      <c r="T337" s="180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81" t="s">
        <v>167</v>
      </c>
      <c r="AT337" s="181" t="s">
        <v>173</v>
      </c>
      <c r="AU337" s="181" t="s">
        <v>85</v>
      </c>
      <c r="AY337" s="17" t="s">
        <v>122</v>
      </c>
      <c r="BE337" s="182">
        <f>IF(N337="základní",J337,0)</f>
        <v>152423.7</v>
      </c>
      <c r="BF337" s="182">
        <f>IF(N337="snížená",J337,0)</f>
        <v>0</v>
      </c>
      <c r="BG337" s="182">
        <f>IF(N337="zákl. přenesená",J337,0)</f>
        <v>0</v>
      </c>
      <c r="BH337" s="182">
        <f>IF(N337="sníž. přenesená",J337,0)</f>
        <v>0</v>
      </c>
      <c r="BI337" s="182">
        <f>IF(N337="nulová",J337,0)</f>
        <v>0</v>
      </c>
      <c r="BJ337" s="17" t="s">
        <v>83</v>
      </c>
      <c r="BK337" s="182">
        <f>ROUND(I337*H337,2)</f>
        <v>152423.7</v>
      </c>
      <c r="BL337" s="17" t="s">
        <v>128</v>
      </c>
      <c r="BM337" s="181" t="s">
        <v>920</v>
      </c>
    </row>
    <row r="338" spans="1:47" s="2" customFormat="1" ht="19.5">
      <c r="A338" s="31"/>
      <c r="B338" s="32"/>
      <c r="C338" s="33"/>
      <c r="D338" s="183" t="s">
        <v>130</v>
      </c>
      <c r="E338" s="33"/>
      <c r="F338" s="184" t="s">
        <v>919</v>
      </c>
      <c r="G338" s="33"/>
      <c r="H338" s="33"/>
      <c r="I338" s="33"/>
      <c r="J338" s="33"/>
      <c r="K338" s="33"/>
      <c r="L338" s="36"/>
      <c r="M338" s="185"/>
      <c r="N338" s="186"/>
      <c r="O338" s="61"/>
      <c r="P338" s="61"/>
      <c r="Q338" s="61"/>
      <c r="R338" s="61"/>
      <c r="S338" s="61"/>
      <c r="T338" s="62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T338" s="17" t="s">
        <v>130</v>
      </c>
      <c r="AU338" s="17" t="s">
        <v>85</v>
      </c>
    </row>
    <row r="339" spans="2:51" s="13" customFormat="1" ht="11.25">
      <c r="B339" s="187"/>
      <c r="C339" s="188"/>
      <c r="D339" s="183" t="s">
        <v>132</v>
      </c>
      <c r="E339" s="189" t="s">
        <v>17</v>
      </c>
      <c r="F339" s="190" t="s">
        <v>221</v>
      </c>
      <c r="G339" s="188"/>
      <c r="H339" s="191">
        <v>17</v>
      </c>
      <c r="I339" s="188"/>
      <c r="J339" s="188"/>
      <c r="K339" s="188"/>
      <c r="L339" s="192"/>
      <c r="M339" s="193"/>
      <c r="N339" s="194"/>
      <c r="O339" s="194"/>
      <c r="P339" s="194"/>
      <c r="Q339" s="194"/>
      <c r="R339" s="194"/>
      <c r="S339" s="194"/>
      <c r="T339" s="195"/>
      <c r="AT339" s="196" t="s">
        <v>132</v>
      </c>
      <c r="AU339" s="196" t="s">
        <v>85</v>
      </c>
      <c r="AV339" s="13" t="s">
        <v>85</v>
      </c>
      <c r="AW339" s="13" t="s">
        <v>36</v>
      </c>
      <c r="AX339" s="13" t="s">
        <v>75</v>
      </c>
      <c r="AY339" s="196" t="s">
        <v>122</v>
      </c>
    </row>
    <row r="340" spans="2:51" s="14" customFormat="1" ht="11.25">
      <c r="B340" s="197"/>
      <c r="C340" s="198"/>
      <c r="D340" s="183" t="s">
        <v>132</v>
      </c>
      <c r="E340" s="199" t="s">
        <v>17</v>
      </c>
      <c r="F340" s="200" t="s">
        <v>134</v>
      </c>
      <c r="G340" s="198"/>
      <c r="H340" s="201">
        <v>17</v>
      </c>
      <c r="I340" s="198"/>
      <c r="J340" s="198"/>
      <c r="K340" s="198"/>
      <c r="L340" s="202"/>
      <c r="M340" s="203"/>
      <c r="N340" s="204"/>
      <c r="O340" s="204"/>
      <c r="P340" s="204"/>
      <c r="Q340" s="204"/>
      <c r="R340" s="204"/>
      <c r="S340" s="204"/>
      <c r="T340" s="205"/>
      <c r="AT340" s="206" t="s">
        <v>132</v>
      </c>
      <c r="AU340" s="206" t="s">
        <v>85</v>
      </c>
      <c r="AV340" s="14" t="s">
        <v>128</v>
      </c>
      <c r="AW340" s="14" t="s">
        <v>4</v>
      </c>
      <c r="AX340" s="14" t="s">
        <v>83</v>
      </c>
      <c r="AY340" s="206" t="s">
        <v>122</v>
      </c>
    </row>
    <row r="341" spans="1:65" s="2" customFormat="1" ht="24.2" customHeight="1">
      <c r="A341" s="31"/>
      <c r="B341" s="32"/>
      <c r="C341" s="207" t="s">
        <v>472</v>
      </c>
      <c r="D341" s="207" t="s">
        <v>173</v>
      </c>
      <c r="E341" s="208" t="s">
        <v>921</v>
      </c>
      <c r="F341" s="209" t="s">
        <v>922</v>
      </c>
      <c r="G341" s="210" t="s">
        <v>212</v>
      </c>
      <c r="H341" s="211">
        <v>4</v>
      </c>
      <c r="I341" s="212">
        <v>8966.1</v>
      </c>
      <c r="J341" s="212">
        <f>ROUND(I341*H341,2)</f>
        <v>35864.4</v>
      </c>
      <c r="K341" s="213"/>
      <c r="L341" s="214"/>
      <c r="M341" s="215" t="s">
        <v>17</v>
      </c>
      <c r="N341" s="216" t="s">
        <v>46</v>
      </c>
      <c r="O341" s="179">
        <v>0</v>
      </c>
      <c r="P341" s="179">
        <f>O341*H341</f>
        <v>0</v>
      </c>
      <c r="Q341" s="179">
        <v>0.27</v>
      </c>
      <c r="R341" s="179">
        <f>Q341*H341</f>
        <v>1.08</v>
      </c>
      <c r="S341" s="179">
        <v>0</v>
      </c>
      <c r="T341" s="180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81" t="s">
        <v>167</v>
      </c>
      <c r="AT341" s="181" t="s">
        <v>173</v>
      </c>
      <c r="AU341" s="181" t="s">
        <v>85</v>
      </c>
      <c r="AY341" s="17" t="s">
        <v>122</v>
      </c>
      <c r="BE341" s="182">
        <f>IF(N341="základní",J341,0)</f>
        <v>35864.4</v>
      </c>
      <c r="BF341" s="182">
        <f>IF(N341="snížená",J341,0)</f>
        <v>0</v>
      </c>
      <c r="BG341" s="182">
        <f>IF(N341="zákl. přenesená",J341,0)</f>
        <v>0</v>
      </c>
      <c r="BH341" s="182">
        <f>IF(N341="sníž. přenesená",J341,0)</f>
        <v>0</v>
      </c>
      <c r="BI341" s="182">
        <f>IF(N341="nulová",J341,0)</f>
        <v>0</v>
      </c>
      <c r="BJ341" s="17" t="s">
        <v>83</v>
      </c>
      <c r="BK341" s="182">
        <f>ROUND(I341*H341,2)</f>
        <v>35864.4</v>
      </c>
      <c r="BL341" s="17" t="s">
        <v>128</v>
      </c>
      <c r="BM341" s="181" t="s">
        <v>923</v>
      </c>
    </row>
    <row r="342" spans="1:47" s="2" customFormat="1" ht="19.5">
      <c r="A342" s="31"/>
      <c r="B342" s="32"/>
      <c r="C342" s="33"/>
      <c r="D342" s="183" t="s">
        <v>130</v>
      </c>
      <c r="E342" s="33"/>
      <c r="F342" s="184" t="s">
        <v>924</v>
      </c>
      <c r="G342" s="33"/>
      <c r="H342" s="33"/>
      <c r="I342" s="33"/>
      <c r="J342" s="33"/>
      <c r="K342" s="33"/>
      <c r="L342" s="36"/>
      <c r="M342" s="185"/>
      <c r="N342" s="186"/>
      <c r="O342" s="61"/>
      <c r="P342" s="61"/>
      <c r="Q342" s="61"/>
      <c r="R342" s="61"/>
      <c r="S342" s="61"/>
      <c r="T342" s="62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T342" s="17" t="s">
        <v>130</v>
      </c>
      <c r="AU342" s="17" t="s">
        <v>85</v>
      </c>
    </row>
    <row r="343" spans="2:51" s="13" customFormat="1" ht="11.25">
      <c r="B343" s="187"/>
      <c r="C343" s="188"/>
      <c r="D343" s="183" t="s">
        <v>132</v>
      </c>
      <c r="E343" s="189" t="s">
        <v>17</v>
      </c>
      <c r="F343" s="190" t="s">
        <v>128</v>
      </c>
      <c r="G343" s="188"/>
      <c r="H343" s="191">
        <v>4</v>
      </c>
      <c r="I343" s="188"/>
      <c r="J343" s="188"/>
      <c r="K343" s="188"/>
      <c r="L343" s="192"/>
      <c r="M343" s="193"/>
      <c r="N343" s="194"/>
      <c r="O343" s="194"/>
      <c r="P343" s="194"/>
      <c r="Q343" s="194"/>
      <c r="R343" s="194"/>
      <c r="S343" s="194"/>
      <c r="T343" s="195"/>
      <c r="AT343" s="196" t="s">
        <v>132</v>
      </c>
      <c r="AU343" s="196" t="s">
        <v>85</v>
      </c>
      <c r="AV343" s="13" t="s">
        <v>85</v>
      </c>
      <c r="AW343" s="13" t="s">
        <v>36</v>
      </c>
      <c r="AX343" s="13" t="s">
        <v>75</v>
      </c>
      <c r="AY343" s="196" t="s">
        <v>122</v>
      </c>
    </row>
    <row r="344" spans="2:51" s="14" customFormat="1" ht="11.25">
      <c r="B344" s="197"/>
      <c r="C344" s="198"/>
      <c r="D344" s="183" t="s">
        <v>132</v>
      </c>
      <c r="E344" s="199" t="s">
        <v>17</v>
      </c>
      <c r="F344" s="200" t="s">
        <v>134</v>
      </c>
      <c r="G344" s="198"/>
      <c r="H344" s="201">
        <v>4</v>
      </c>
      <c r="I344" s="198"/>
      <c r="J344" s="198"/>
      <c r="K344" s="198"/>
      <c r="L344" s="202"/>
      <c r="M344" s="203"/>
      <c r="N344" s="204"/>
      <c r="O344" s="204"/>
      <c r="P344" s="204"/>
      <c r="Q344" s="204"/>
      <c r="R344" s="204"/>
      <c r="S344" s="204"/>
      <c r="T344" s="205"/>
      <c r="AT344" s="206" t="s">
        <v>132</v>
      </c>
      <c r="AU344" s="206" t="s">
        <v>85</v>
      </c>
      <c r="AV344" s="14" t="s">
        <v>128</v>
      </c>
      <c r="AW344" s="14" t="s">
        <v>4</v>
      </c>
      <c r="AX344" s="14" t="s">
        <v>83</v>
      </c>
      <c r="AY344" s="206" t="s">
        <v>122</v>
      </c>
    </row>
    <row r="345" spans="1:65" s="2" customFormat="1" ht="24.2" customHeight="1">
      <c r="A345" s="31"/>
      <c r="B345" s="32"/>
      <c r="C345" s="170" t="s">
        <v>477</v>
      </c>
      <c r="D345" s="170" t="s">
        <v>124</v>
      </c>
      <c r="E345" s="171" t="s">
        <v>925</v>
      </c>
      <c r="F345" s="172" t="s">
        <v>926</v>
      </c>
      <c r="G345" s="173" t="s">
        <v>212</v>
      </c>
      <c r="H345" s="174">
        <v>4</v>
      </c>
      <c r="I345" s="175">
        <v>390</v>
      </c>
      <c r="J345" s="175">
        <f>ROUND(I345*H345,2)</f>
        <v>1560</v>
      </c>
      <c r="K345" s="176"/>
      <c r="L345" s="36"/>
      <c r="M345" s="177" t="s">
        <v>17</v>
      </c>
      <c r="N345" s="178" t="s">
        <v>46</v>
      </c>
      <c r="O345" s="179">
        <v>1.217</v>
      </c>
      <c r="P345" s="179">
        <f>O345*H345</f>
        <v>4.868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81" t="s">
        <v>128</v>
      </c>
      <c r="AT345" s="181" t="s">
        <v>124</v>
      </c>
      <c r="AU345" s="181" t="s">
        <v>85</v>
      </c>
      <c r="AY345" s="17" t="s">
        <v>122</v>
      </c>
      <c r="BE345" s="182">
        <f>IF(N345="základní",J345,0)</f>
        <v>1560</v>
      </c>
      <c r="BF345" s="182">
        <f>IF(N345="snížená",J345,0)</f>
        <v>0</v>
      </c>
      <c r="BG345" s="182">
        <f>IF(N345="zákl. přenesená",J345,0)</f>
        <v>0</v>
      </c>
      <c r="BH345" s="182">
        <f>IF(N345="sníž. přenesená",J345,0)</f>
        <v>0</v>
      </c>
      <c r="BI345" s="182">
        <f>IF(N345="nulová",J345,0)</f>
        <v>0</v>
      </c>
      <c r="BJ345" s="17" t="s">
        <v>83</v>
      </c>
      <c r="BK345" s="182">
        <f>ROUND(I345*H345,2)</f>
        <v>1560</v>
      </c>
      <c r="BL345" s="17" t="s">
        <v>128</v>
      </c>
      <c r="BM345" s="181" t="s">
        <v>927</v>
      </c>
    </row>
    <row r="346" spans="1:47" s="2" customFormat="1" ht="19.5">
      <c r="A346" s="31"/>
      <c r="B346" s="32"/>
      <c r="C346" s="33"/>
      <c r="D346" s="183" t="s">
        <v>130</v>
      </c>
      <c r="E346" s="33"/>
      <c r="F346" s="184" t="s">
        <v>928</v>
      </c>
      <c r="G346" s="33"/>
      <c r="H346" s="33"/>
      <c r="I346" s="33"/>
      <c r="J346" s="33"/>
      <c r="K346" s="33"/>
      <c r="L346" s="36"/>
      <c r="M346" s="185"/>
      <c r="N346" s="186"/>
      <c r="O346" s="61"/>
      <c r="P346" s="61"/>
      <c r="Q346" s="61"/>
      <c r="R346" s="61"/>
      <c r="S346" s="61"/>
      <c r="T346" s="62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T346" s="17" t="s">
        <v>130</v>
      </c>
      <c r="AU346" s="17" t="s">
        <v>85</v>
      </c>
    </row>
    <row r="347" spans="1:65" s="2" customFormat="1" ht="14.45" customHeight="1">
      <c r="A347" s="31"/>
      <c r="B347" s="32"/>
      <c r="C347" s="207" t="s">
        <v>481</v>
      </c>
      <c r="D347" s="207" t="s">
        <v>173</v>
      </c>
      <c r="E347" s="208" t="s">
        <v>929</v>
      </c>
      <c r="F347" s="209" t="s">
        <v>930</v>
      </c>
      <c r="G347" s="210" t="s">
        <v>212</v>
      </c>
      <c r="H347" s="211">
        <v>4</v>
      </c>
      <c r="I347" s="212">
        <v>559</v>
      </c>
      <c r="J347" s="212">
        <f>ROUND(I347*H347,2)</f>
        <v>2236</v>
      </c>
      <c r="K347" s="213"/>
      <c r="L347" s="214"/>
      <c r="M347" s="215" t="s">
        <v>17</v>
      </c>
      <c r="N347" s="216" t="s">
        <v>46</v>
      </c>
      <c r="O347" s="179">
        <v>0</v>
      </c>
      <c r="P347" s="179">
        <f>O347*H347</f>
        <v>0</v>
      </c>
      <c r="Q347" s="179">
        <v>0.0034</v>
      </c>
      <c r="R347" s="179">
        <f>Q347*H347</f>
        <v>0.0136</v>
      </c>
      <c r="S347" s="179">
        <v>0</v>
      </c>
      <c r="T347" s="180">
        <f>S347*H347</f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81" t="s">
        <v>167</v>
      </c>
      <c r="AT347" s="181" t="s">
        <v>173</v>
      </c>
      <c r="AU347" s="181" t="s">
        <v>85</v>
      </c>
      <c r="AY347" s="17" t="s">
        <v>122</v>
      </c>
      <c r="BE347" s="182">
        <f>IF(N347="základní",J347,0)</f>
        <v>2236</v>
      </c>
      <c r="BF347" s="182">
        <f>IF(N347="snížená",J347,0)</f>
        <v>0</v>
      </c>
      <c r="BG347" s="182">
        <f>IF(N347="zákl. přenesená",J347,0)</f>
        <v>0</v>
      </c>
      <c r="BH347" s="182">
        <f>IF(N347="sníž. přenesená",J347,0)</f>
        <v>0</v>
      </c>
      <c r="BI347" s="182">
        <f>IF(N347="nulová",J347,0)</f>
        <v>0</v>
      </c>
      <c r="BJ347" s="17" t="s">
        <v>83</v>
      </c>
      <c r="BK347" s="182">
        <f>ROUND(I347*H347,2)</f>
        <v>2236</v>
      </c>
      <c r="BL347" s="17" t="s">
        <v>128</v>
      </c>
      <c r="BM347" s="181" t="s">
        <v>931</v>
      </c>
    </row>
    <row r="348" spans="1:47" s="2" customFormat="1" ht="11.25">
      <c r="A348" s="31"/>
      <c r="B348" s="32"/>
      <c r="C348" s="33"/>
      <c r="D348" s="183" t="s">
        <v>130</v>
      </c>
      <c r="E348" s="33"/>
      <c r="F348" s="184" t="s">
        <v>930</v>
      </c>
      <c r="G348" s="33"/>
      <c r="H348" s="33"/>
      <c r="I348" s="33"/>
      <c r="J348" s="33"/>
      <c r="K348" s="33"/>
      <c r="L348" s="36"/>
      <c r="M348" s="185"/>
      <c r="N348" s="186"/>
      <c r="O348" s="61"/>
      <c r="P348" s="61"/>
      <c r="Q348" s="61"/>
      <c r="R348" s="61"/>
      <c r="S348" s="61"/>
      <c r="T348" s="62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T348" s="17" t="s">
        <v>130</v>
      </c>
      <c r="AU348" s="17" t="s">
        <v>85</v>
      </c>
    </row>
    <row r="349" spans="2:51" s="13" customFormat="1" ht="11.25">
      <c r="B349" s="187"/>
      <c r="C349" s="188"/>
      <c r="D349" s="183" t="s">
        <v>132</v>
      </c>
      <c r="E349" s="189" t="s">
        <v>17</v>
      </c>
      <c r="F349" s="190" t="s">
        <v>128</v>
      </c>
      <c r="G349" s="188"/>
      <c r="H349" s="191">
        <v>4</v>
      </c>
      <c r="I349" s="188"/>
      <c r="J349" s="188"/>
      <c r="K349" s="188"/>
      <c r="L349" s="192"/>
      <c r="M349" s="193"/>
      <c r="N349" s="194"/>
      <c r="O349" s="194"/>
      <c r="P349" s="194"/>
      <c r="Q349" s="194"/>
      <c r="R349" s="194"/>
      <c r="S349" s="194"/>
      <c r="T349" s="195"/>
      <c r="AT349" s="196" t="s">
        <v>132</v>
      </c>
      <c r="AU349" s="196" t="s">
        <v>85</v>
      </c>
      <c r="AV349" s="13" t="s">
        <v>85</v>
      </c>
      <c r="AW349" s="13" t="s">
        <v>36</v>
      </c>
      <c r="AX349" s="13" t="s">
        <v>75</v>
      </c>
      <c r="AY349" s="196" t="s">
        <v>122</v>
      </c>
    </row>
    <row r="350" spans="2:51" s="14" customFormat="1" ht="11.25">
      <c r="B350" s="197"/>
      <c r="C350" s="198"/>
      <c r="D350" s="183" t="s">
        <v>132</v>
      </c>
      <c r="E350" s="199" t="s">
        <v>17</v>
      </c>
      <c r="F350" s="200" t="s">
        <v>134</v>
      </c>
      <c r="G350" s="198"/>
      <c r="H350" s="201">
        <v>4</v>
      </c>
      <c r="I350" s="198"/>
      <c r="J350" s="198"/>
      <c r="K350" s="198"/>
      <c r="L350" s="202"/>
      <c r="M350" s="203"/>
      <c r="N350" s="204"/>
      <c r="O350" s="204"/>
      <c r="P350" s="204"/>
      <c r="Q350" s="204"/>
      <c r="R350" s="204"/>
      <c r="S350" s="204"/>
      <c r="T350" s="205"/>
      <c r="AT350" s="206" t="s">
        <v>132</v>
      </c>
      <c r="AU350" s="206" t="s">
        <v>85</v>
      </c>
      <c r="AV350" s="14" t="s">
        <v>128</v>
      </c>
      <c r="AW350" s="14" t="s">
        <v>4</v>
      </c>
      <c r="AX350" s="14" t="s">
        <v>83</v>
      </c>
      <c r="AY350" s="206" t="s">
        <v>122</v>
      </c>
    </row>
    <row r="351" spans="1:65" s="2" customFormat="1" ht="24.2" customHeight="1">
      <c r="A351" s="31"/>
      <c r="B351" s="32"/>
      <c r="C351" s="170" t="s">
        <v>486</v>
      </c>
      <c r="D351" s="170" t="s">
        <v>124</v>
      </c>
      <c r="E351" s="171" t="s">
        <v>932</v>
      </c>
      <c r="F351" s="172" t="s">
        <v>933</v>
      </c>
      <c r="G351" s="173" t="s">
        <v>212</v>
      </c>
      <c r="H351" s="174">
        <v>40</v>
      </c>
      <c r="I351" s="175">
        <v>216</v>
      </c>
      <c r="J351" s="175">
        <f>ROUND(I351*H351,2)</f>
        <v>8640</v>
      </c>
      <c r="K351" s="176"/>
      <c r="L351" s="36"/>
      <c r="M351" s="177" t="s">
        <v>17</v>
      </c>
      <c r="N351" s="178" t="s">
        <v>46</v>
      </c>
      <c r="O351" s="179">
        <v>0.683</v>
      </c>
      <c r="P351" s="179">
        <f>O351*H351</f>
        <v>27.32</v>
      </c>
      <c r="Q351" s="179">
        <v>0</v>
      </c>
      <c r="R351" s="179">
        <f>Q351*H351</f>
        <v>0</v>
      </c>
      <c r="S351" s="179">
        <v>0</v>
      </c>
      <c r="T351" s="180">
        <f>S351*H351</f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81" t="s">
        <v>128</v>
      </c>
      <c r="AT351" s="181" t="s">
        <v>124</v>
      </c>
      <c r="AU351" s="181" t="s">
        <v>85</v>
      </c>
      <c r="AY351" s="17" t="s">
        <v>122</v>
      </c>
      <c r="BE351" s="182">
        <f>IF(N351="základní",J351,0)</f>
        <v>8640</v>
      </c>
      <c r="BF351" s="182">
        <f>IF(N351="snížená",J351,0)</f>
        <v>0</v>
      </c>
      <c r="BG351" s="182">
        <f>IF(N351="zákl. přenesená",J351,0)</f>
        <v>0</v>
      </c>
      <c r="BH351" s="182">
        <f>IF(N351="sníž. přenesená",J351,0)</f>
        <v>0</v>
      </c>
      <c r="BI351" s="182">
        <f>IF(N351="nulová",J351,0)</f>
        <v>0</v>
      </c>
      <c r="BJ351" s="17" t="s">
        <v>83</v>
      </c>
      <c r="BK351" s="182">
        <f>ROUND(I351*H351,2)</f>
        <v>8640</v>
      </c>
      <c r="BL351" s="17" t="s">
        <v>128</v>
      </c>
      <c r="BM351" s="181" t="s">
        <v>934</v>
      </c>
    </row>
    <row r="352" spans="1:47" s="2" customFormat="1" ht="19.5">
      <c r="A352" s="31"/>
      <c r="B352" s="32"/>
      <c r="C352" s="33"/>
      <c r="D352" s="183" t="s">
        <v>130</v>
      </c>
      <c r="E352" s="33"/>
      <c r="F352" s="184" t="s">
        <v>935</v>
      </c>
      <c r="G352" s="33"/>
      <c r="H352" s="33"/>
      <c r="I352" s="33"/>
      <c r="J352" s="33"/>
      <c r="K352" s="33"/>
      <c r="L352" s="36"/>
      <c r="M352" s="185"/>
      <c r="N352" s="186"/>
      <c r="O352" s="61"/>
      <c r="P352" s="61"/>
      <c r="Q352" s="61"/>
      <c r="R352" s="61"/>
      <c r="S352" s="61"/>
      <c r="T352" s="62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T352" s="17" t="s">
        <v>130</v>
      </c>
      <c r="AU352" s="17" t="s">
        <v>85</v>
      </c>
    </row>
    <row r="353" spans="1:65" s="2" customFormat="1" ht="14.45" customHeight="1">
      <c r="A353" s="31"/>
      <c r="B353" s="32"/>
      <c r="C353" s="207" t="s">
        <v>491</v>
      </c>
      <c r="D353" s="207" t="s">
        <v>173</v>
      </c>
      <c r="E353" s="208" t="s">
        <v>936</v>
      </c>
      <c r="F353" s="209" t="s">
        <v>937</v>
      </c>
      <c r="G353" s="210" t="s">
        <v>212</v>
      </c>
      <c r="H353" s="211">
        <v>12</v>
      </c>
      <c r="I353" s="212">
        <v>208</v>
      </c>
      <c r="J353" s="212">
        <f>ROUND(I353*H353,2)</f>
        <v>2496</v>
      </c>
      <c r="K353" s="213"/>
      <c r="L353" s="214"/>
      <c r="M353" s="215" t="s">
        <v>17</v>
      </c>
      <c r="N353" s="216" t="s">
        <v>46</v>
      </c>
      <c r="O353" s="179">
        <v>0</v>
      </c>
      <c r="P353" s="179">
        <f>O353*H353</f>
        <v>0</v>
      </c>
      <c r="Q353" s="179">
        <v>0.00065</v>
      </c>
      <c r="R353" s="179">
        <f>Q353*H353</f>
        <v>0.0078</v>
      </c>
      <c r="S353" s="179">
        <v>0</v>
      </c>
      <c r="T353" s="180">
        <f>S353*H353</f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81" t="s">
        <v>167</v>
      </c>
      <c r="AT353" s="181" t="s">
        <v>173</v>
      </c>
      <c r="AU353" s="181" t="s">
        <v>85</v>
      </c>
      <c r="AY353" s="17" t="s">
        <v>122</v>
      </c>
      <c r="BE353" s="182">
        <f>IF(N353="základní",J353,0)</f>
        <v>2496</v>
      </c>
      <c r="BF353" s="182">
        <f>IF(N353="snížená",J353,0)</f>
        <v>0</v>
      </c>
      <c r="BG353" s="182">
        <f>IF(N353="zákl. přenesená",J353,0)</f>
        <v>0</v>
      </c>
      <c r="BH353" s="182">
        <f>IF(N353="sníž. přenesená",J353,0)</f>
        <v>0</v>
      </c>
      <c r="BI353" s="182">
        <f>IF(N353="nulová",J353,0)</f>
        <v>0</v>
      </c>
      <c r="BJ353" s="17" t="s">
        <v>83</v>
      </c>
      <c r="BK353" s="182">
        <f>ROUND(I353*H353,2)</f>
        <v>2496</v>
      </c>
      <c r="BL353" s="17" t="s">
        <v>128</v>
      </c>
      <c r="BM353" s="181" t="s">
        <v>938</v>
      </c>
    </row>
    <row r="354" spans="1:47" s="2" customFormat="1" ht="11.25">
      <c r="A354" s="31"/>
      <c r="B354" s="32"/>
      <c r="C354" s="33"/>
      <c r="D354" s="183" t="s">
        <v>130</v>
      </c>
      <c r="E354" s="33"/>
      <c r="F354" s="184" t="s">
        <v>937</v>
      </c>
      <c r="G354" s="33"/>
      <c r="H354" s="33"/>
      <c r="I354" s="33"/>
      <c r="J354" s="33"/>
      <c r="K354" s="33"/>
      <c r="L354" s="36"/>
      <c r="M354" s="185"/>
      <c r="N354" s="186"/>
      <c r="O354" s="61"/>
      <c r="P354" s="61"/>
      <c r="Q354" s="61"/>
      <c r="R354" s="61"/>
      <c r="S354" s="61"/>
      <c r="T354" s="62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T354" s="17" t="s">
        <v>130</v>
      </c>
      <c r="AU354" s="17" t="s">
        <v>85</v>
      </c>
    </row>
    <row r="355" spans="2:51" s="13" customFormat="1" ht="11.25">
      <c r="B355" s="187"/>
      <c r="C355" s="188"/>
      <c r="D355" s="183" t="s">
        <v>132</v>
      </c>
      <c r="E355" s="189" t="s">
        <v>17</v>
      </c>
      <c r="F355" s="190" t="s">
        <v>939</v>
      </c>
      <c r="G355" s="188"/>
      <c r="H355" s="191">
        <v>12</v>
      </c>
      <c r="I355" s="188"/>
      <c r="J355" s="188"/>
      <c r="K355" s="188"/>
      <c r="L355" s="192"/>
      <c r="M355" s="193"/>
      <c r="N355" s="194"/>
      <c r="O355" s="194"/>
      <c r="P355" s="194"/>
      <c r="Q355" s="194"/>
      <c r="R355" s="194"/>
      <c r="S355" s="194"/>
      <c r="T355" s="195"/>
      <c r="AT355" s="196" t="s">
        <v>132</v>
      </c>
      <c r="AU355" s="196" t="s">
        <v>85</v>
      </c>
      <c r="AV355" s="13" t="s">
        <v>85</v>
      </c>
      <c r="AW355" s="13" t="s">
        <v>36</v>
      </c>
      <c r="AX355" s="13" t="s">
        <v>75</v>
      </c>
      <c r="AY355" s="196" t="s">
        <v>122</v>
      </c>
    </row>
    <row r="356" spans="2:51" s="14" customFormat="1" ht="11.25">
      <c r="B356" s="197"/>
      <c r="C356" s="198"/>
      <c r="D356" s="183" t="s">
        <v>132</v>
      </c>
      <c r="E356" s="199" t="s">
        <v>17</v>
      </c>
      <c r="F356" s="200" t="s">
        <v>134</v>
      </c>
      <c r="G356" s="198"/>
      <c r="H356" s="201">
        <v>12</v>
      </c>
      <c r="I356" s="198"/>
      <c r="J356" s="198"/>
      <c r="K356" s="198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132</v>
      </c>
      <c r="AU356" s="206" t="s">
        <v>85</v>
      </c>
      <c r="AV356" s="14" t="s">
        <v>128</v>
      </c>
      <c r="AW356" s="14" t="s">
        <v>4</v>
      </c>
      <c r="AX356" s="14" t="s">
        <v>83</v>
      </c>
      <c r="AY356" s="206" t="s">
        <v>122</v>
      </c>
    </row>
    <row r="357" spans="1:65" s="2" customFormat="1" ht="14.45" customHeight="1">
      <c r="A357" s="31"/>
      <c r="B357" s="32"/>
      <c r="C357" s="207" t="s">
        <v>496</v>
      </c>
      <c r="D357" s="207" t="s">
        <v>173</v>
      </c>
      <c r="E357" s="208" t="s">
        <v>940</v>
      </c>
      <c r="F357" s="209" t="s">
        <v>941</v>
      </c>
      <c r="G357" s="210" t="s">
        <v>212</v>
      </c>
      <c r="H357" s="211">
        <v>24</v>
      </c>
      <c r="I357" s="212">
        <v>220</v>
      </c>
      <c r="J357" s="212">
        <f>ROUND(I357*H357,2)</f>
        <v>5280</v>
      </c>
      <c r="K357" s="213"/>
      <c r="L357" s="214"/>
      <c r="M357" s="215" t="s">
        <v>17</v>
      </c>
      <c r="N357" s="216" t="s">
        <v>46</v>
      </c>
      <c r="O357" s="179">
        <v>0</v>
      </c>
      <c r="P357" s="179">
        <f>O357*H357</f>
        <v>0</v>
      </c>
      <c r="Q357" s="179">
        <v>0.00074</v>
      </c>
      <c r="R357" s="179">
        <f>Q357*H357</f>
        <v>0.017759999999999998</v>
      </c>
      <c r="S357" s="179">
        <v>0</v>
      </c>
      <c r="T357" s="180">
        <f>S357*H357</f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81" t="s">
        <v>167</v>
      </c>
      <c r="AT357" s="181" t="s">
        <v>173</v>
      </c>
      <c r="AU357" s="181" t="s">
        <v>85</v>
      </c>
      <c r="AY357" s="17" t="s">
        <v>122</v>
      </c>
      <c r="BE357" s="182">
        <f>IF(N357="základní",J357,0)</f>
        <v>5280</v>
      </c>
      <c r="BF357" s="182">
        <f>IF(N357="snížená",J357,0)</f>
        <v>0</v>
      </c>
      <c r="BG357" s="182">
        <f>IF(N357="zákl. přenesená",J357,0)</f>
        <v>0</v>
      </c>
      <c r="BH357" s="182">
        <f>IF(N357="sníž. přenesená",J357,0)</f>
        <v>0</v>
      </c>
      <c r="BI357" s="182">
        <f>IF(N357="nulová",J357,0)</f>
        <v>0</v>
      </c>
      <c r="BJ357" s="17" t="s">
        <v>83</v>
      </c>
      <c r="BK357" s="182">
        <f>ROUND(I357*H357,2)</f>
        <v>5280</v>
      </c>
      <c r="BL357" s="17" t="s">
        <v>128</v>
      </c>
      <c r="BM357" s="181" t="s">
        <v>942</v>
      </c>
    </row>
    <row r="358" spans="1:47" s="2" customFormat="1" ht="11.25">
      <c r="A358" s="31"/>
      <c r="B358" s="32"/>
      <c r="C358" s="33"/>
      <c r="D358" s="183" t="s">
        <v>130</v>
      </c>
      <c r="E358" s="33"/>
      <c r="F358" s="184" t="s">
        <v>941</v>
      </c>
      <c r="G358" s="33"/>
      <c r="H358" s="33"/>
      <c r="I358" s="33"/>
      <c r="J358" s="33"/>
      <c r="K358" s="33"/>
      <c r="L358" s="36"/>
      <c r="M358" s="185"/>
      <c r="N358" s="186"/>
      <c r="O358" s="61"/>
      <c r="P358" s="61"/>
      <c r="Q358" s="61"/>
      <c r="R358" s="61"/>
      <c r="S358" s="61"/>
      <c r="T358" s="62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T358" s="17" t="s">
        <v>130</v>
      </c>
      <c r="AU358" s="17" t="s">
        <v>85</v>
      </c>
    </row>
    <row r="359" spans="2:51" s="13" customFormat="1" ht="11.25">
      <c r="B359" s="187"/>
      <c r="C359" s="188"/>
      <c r="D359" s="183" t="s">
        <v>132</v>
      </c>
      <c r="E359" s="189" t="s">
        <v>17</v>
      </c>
      <c r="F359" s="190" t="s">
        <v>943</v>
      </c>
      <c r="G359" s="188"/>
      <c r="H359" s="191">
        <v>24</v>
      </c>
      <c r="I359" s="188"/>
      <c r="J359" s="188"/>
      <c r="K359" s="188"/>
      <c r="L359" s="192"/>
      <c r="M359" s="193"/>
      <c r="N359" s="194"/>
      <c r="O359" s="194"/>
      <c r="P359" s="194"/>
      <c r="Q359" s="194"/>
      <c r="R359" s="194"/>
      <c r="S359" s="194"/>
      <c r="T359" s="195"/>
      <c r="AT359" s="196" t="s">
        <v>132</v>
      </c>
      <c r="AU359" s="196" t="s">
        <v>85</v>
      </c>
      <c r="AV359" s="13" t="s">
        <v>85</v>
      </c>
      <c r="AW359" s="13" t="s">
        <v>36</v>
      </c>
      <c r="AX359" s="13" t="s">
        <v>75</v>
      </c>
      <c r="AY359" s="196" t="s">
        <v>122</v>
      </c>
    </row>
    <row r="360" spans="2:51" s="14" customFormat="1" ht="11.25">
      <c r="B360" s="197"/>
      <c r="C360" s="198"/>
      <c r="D360" s="183" t="s">
        <v>132</v>
      </c>
      <c r="E360" s="199" t="s">
        <v>17</v>
      </c>
      <c r="F360" s="200" t="s">
        <v>134</v>
      </c>
      <c r="G360" s="198"/>
      <c r="H360" s="201">
        <v>24</v>
      </c>
      <c r="I360" s="198"/>
      <c r="J360" s="198"/>
      <c r="K360" s="198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132</v>
      </c>
      <c r="AU360" s="206" t="s">
        <v>85</v>
      </c>
      <c r="AV360" s="14" t="s">
        <v>128</v>
      </c>
      <c r="AW360" s="14" t="s">
        <v>4</v>
      </c>
      <c r="AX360" s="14" t="s">
        <v>83</v>
      </c>
      <c r="AY360" s="206" t="s">
        <v>122</v>
      </c>
    </row>
    <row r="361" spans="1:65" s="2" customFormat="1" ht="14.45" customHeight="1">
      <c r="A361" s="31"/>
      <c r="B361" s="32"/>
      <c r="C361" s="207" t="s">
        <v>501</v>
      </c>
      <c r="D361" s="207" t="s">
        <v>173</v>
      </c>
      <c r="E361" s="208" t="s">
        <v>944</v>
      </c>
      <c r="F361" s="209" t="s">
        <v>945</v>
      </c>
      <c r="G361" s="210" t="s">
        <v>212</v>
      </c>
      <c r="H361" s="211">
        <v>4</v>
      </c>
      <c r="I361" s="212">
        <v>222</v>
      </c>
      <c r="J361" s="212">
        <f>ROUND(I361*H361,2)</f>
        <v>888</v>
      </c>
      <c r="K361" s="213"/>
      <c r="L361" s="214"/>
      <c r="M361" s="215" t="s">
        <v>17</v>
      </c>
      <c r="N361" s="216" t="s">
        <v>46</v>
      </c>
      <c r="O361" s="179">
        <v>0</v>
      </c>
      <c r="P361" s="179">
        <f>O361*H361</f>
        <v>0</v>
      </c>
      <c r="Q361" s="179">
        <v>0.00081</v>
      </c>
      <c r="R361" s="179">
        <f>Q361*H361</f>
        <v>0.00324</v>
      </c>
      <c r="S361" s="179">
        <v>0</v>
      </c>
      <c r="T361" s="180">
        <f>S361*H361</f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81" t="s">
        <v>167</v>
      </c>
      <c r="AT361" s="181" t="s">
        <v>173</v>
      </c>
      <c r="AU361" s="181" t="s">
        <v>85</v>
      </c>
      <c r="AY361" s="17" t="s">
        <v>122</v>
      </c>
      <c r="BE361" s="182">
        <f>IF(N361="základní",J361,0)</f>
        <v>888</v>
      </c>
      <c r="BF361" s="182">
        <f>IF(N361="snížená",J361,0)</f>
        <v>0</v>
      </c>
      <c r="BG361" s="182">
        <f>IF(N361="zákl. přenesená",J361,0)</f>
        <v>0</v>
      </c>
      <c r="BH361" s="182">
        <f>IF(N361="sníž. přenesená",J361,0)</f>
        <v>0</v>
      </c>
      <c r="BI361" s="182">
        <f>IF(N361="nulová",J361,0)</f>
        <v>0</v>
      </c>
      <c r="BJ361" s="17" t="s">
        <v>83</v>
      </c>
      <c r="BK361" s="182">
        <f>ROUND(I361*H361,2)</f>
        <v>888</v>
      </c>
      <c r="BL361" s="17" t="s">
        <v>128</v>
      </c>
      <c r="BM361" s="181" t="s">
        <v>946</v>
      </c>
    </row>
    <row r="362" spans="1:47" s="2" customFormat="1" ht="11.25">
      <c r="A362" s="31"/>
      <c r="B362" s="32"/>
      <c r="C362" s="33"/>
      <c r="D362" s="183" t="s">
        <v>130</v>
      </c>
      <c r="E362" s="33"/>
      <c r="F362" s="184" t="s">
        <v>945</v>
      </c>
      <c r="G362" s="33"/>
      <c r="H362" s="33"/>
      <c r="I362" s="33"/>
      <c r="J362" s="33"/>
      <c r="K362" s="33"/>
      <c r="L362" s="36"/>
      <c r="M362" s="185"/>
      <c r="N362" s="186"/>
      <c r="O362" s="61"/>
      <c r="P362" s="61"/>
      <c r="Q362" s="61"/>
      <c r="R362" s="61"/>
      <c r="S362" s="61"/>
      <c r="T362" s="62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T362" s="17" t="s">
        <v>130</v>
      </c>
      <c r="AU362" s="17" t="s">
        <v>85</v>
      </c>
    </row>
    <row r="363" spans="2:51" s="13" customFormat="1" ht="11.25">
      <c r="B363" s="187"/>
      <c r="C363" s="188"/>
      <c r="D363" s="183" t="s">
        <v>132</v>
      </c>
      <c r="E363" s="189" t="s">
        <v>17</v>
      </c>
      <c r="F363" s="190" t="s">
        <v>128</v>
      </c>
      <c r="G363" s="188"/>
      <c r="H363" s="191">
        <v>4</v>
      </c>
      <c r="I363" s="188"/>
      <c r="J363" s="188"/>
      <c r="K363" s="188"/>
      <c r="L363" s="192"/>
      <c r="M363" s="193"/>
      <c r="N363" s="194"/>
      <c r="O363" s="194"/>
      <c r="P363" s="194"/>
      <c r="Q363" s="194"/>
      <c r="R363" s="194"/>
      <c r="S363" s="194"/>
      <c r="T363" s="195"/>
      <c r="AT363" s="196" t="s">
        <v>132</v>
      </c>
      <c r="AU363" s="196" t="s">
        <v>85</v>
      </c>
      <c r="AV363" s="13" t="s">
        <v>85</v>
      </c>
      <c r="AW363" s="13" t="s">
        <v>36</v>
      </c>
      <c r="AX363" s="13" t="s">
        <v>75</v>
      </c>
      <c r="AY363" s="196" t="s">
        <v>122</v>
      </c>
    </row>
    <row r="364" spans="2:51" s="14" customFormat="1" ht="11.25">
      <c r="B364" s="197"/>
      <c r="C364" s="198"/>
      <c r="D364" s="183" t="s">
        <v>132</v>
      </c>
      <c r="E364" s="199" t="s">
        <v>17</v>
      </c>
      <c r="F364" s="200" t="s">
        <v>134</v>
      </c>
      <c r="G364" s="198"/>
      <c r="H364" s="201">
        <v>4</v>
      </c>
      <c r="I364" s="198"/>
      <c r="J364" s="198"/>
      <c r="K364" s="198"/>
      <c r="L364" s="202"/>
      <c r="M364" s="203"/>
      <c r="N364" s="204"/>
      <c r="O364" s="204"/>
      <c r="P364" s="204"/>
      <c r="Q364" s="204"/>
      <c r="R364" s="204"/>
      <c r="S364" s="204"/>
      <c r="T364" s="205"/>
      <c r="AT364" s="206" t="s">
        <v>132</v>
      </c>
      <c r="AU364" s="206" t="s">
        <v>85</v>
      </c>
      <c r="AV364" s="14" t="s">
        <v>128</v>
      </c>
      <c r="AW364" s="14" t="s">
        <v>4</v>
      </c>
      <c r="AX364" s="14" t="s">
        <v>83</v>
      </c>
      <c r="AY364" s="206" t="s">
        <v>122</v>
      </c>
    </row>
    <row r="365" spans="1:65" s="2" customFormat="1" ht="24.2" customHeight="1">
      <c r="A365" s="31"/>
      <c r="B365" s="32"/>
      <c r="C365" s="170" t="s">
        <v>506</v>
      </c>
      <c r="D365" s="170" t="s">
        <v>124</v>
      </c>
      <c r="E365" s="171" t="s">
        <v>947</v>
      </c>
      <c r="F365" s="172" t="s">
        <v>948</v>
      </c>
      <c r="G365" s="173" t="s">
        <v>212</v>
      </c>
      <c r="H365" s="174">
        <v>16</v>
      </c>
      <c r="I365" s="175">
        <v>235</v>
      </c>
      <c r="J365" s="175">
        <f>ROUND(I365*H365,2)</f>
        <v>3760</v>
      </c>
      <c r="K365" s="176"/>
      <c r="L365" s="36"/>
      <c r="M365" s="177" t="s">
        <v>17</v>
      </c>
      <c r="N365" s="178" t="s">
        <v>46</v>
      </c>
      <c r="O365" s="179">
        <v>0.745</v>
      </c>
      <c r="P365" s="179">
        <f>O365*H365</f>
        <v>11.92</v>
      </c>
      <c r="Q365" s="179">
        <v>0</v>
      </c>
      <c r="R365" s="179">
        <f>Q365*H365</f>
        <v>0</v>
      </c>
      <c r="S365" s="179">
        <v>0</v>
      </c>
      <c r="T365" s="180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81" t="s">
        <v>128</v>
      </c>
      <c r="AT365" s="181" t="s">
        <v>124</v>
      </c>
      <c r="AU365" s="181" t="s">
        <v>85</v>
      </c>
      <c r="AY365" s="17" t="s">
        <v>122</v>
      </c>
      <c r="BE365" s="182">
        <f>IF(N365="základní",J365,0)</f>
        <v>3760</v>
      </c>
      <c r="BF365" s="182">
        <f>IF(N365="snížená",J365,0)</f>
        <v>0</v>
      </c>
      <c r="BG365" s="182">
        <f>IF(N365="zákl. přenesená",J365,0)</f>
        <v>0</v>
      </c>
      <c r="BH365" s="182">
        <f>IF(N365="sníž. přenesená",J365,0)</f>
        <v>0</v>
      </c>
      <c r="BI365" s="182">
        <f>IF(N365="nulová",J365,0)</f>
        <v>0</v>
      </c>
      <c r="BJ365" s="17" t="s">
        <v>83</v>
      </c>
      <c r="BK365" s="182">
        <f>ROUND(I365*H365,2)</f>
        <v>3760</v>
      </c>
      <c r="BL365" s="17" t="s">
        <v>128</v>
      </c>
      <c r="BM365" s="181" t="s">
        <v>949</v>
      </c>
    </row>
    <row r="366" spans="1:47" s="2" customFormat="1" ht="19.5">
      <c r="A366" s="31"/>
      <c r="B366" s="32"/>
      <c r="C366" s="33"/>
      <c r="D366" s="183" t="s">
        <v>130</v>
      </c>
      <c r="E366" s="33"/>
      <c r="F366" s="184" t="s">
        <v>950</v>
      </c>
      <c r="G366" s="33"/>
      <c r="H366" s="33"/>
      <c r="I366" s="33"/>
      <c r="J366" s="33"/>
      <c r="K366" s="33"/>
      <c r="L366" s="36"/>
      <c r="M366" s="185"/>
      <c r="N366" s="186"/>
      <c r="O366" s="61"/>
      <c r="P366" s="61"/>
      <c r="Q366" s="61"/>
      <c r="R366" s="61"/>
      <c r="S366" s="61"/>
      <c r="T366" s="62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T366" s="17" t="s">
        <v>130</v>
      </c>
      <c r="AU366" s="17" t="s">
        <v>85</v>
      </c>
    </row>
    <row r="367" spans="1:65" s="2" customFormat="1" ht="14.45" customHeight="1">
      <c r="A367" s="31"/>
      <c r="B367" s="32"/>
      <c r="C367" s="207" t="s">
        <v>510</v>
      </c>
      <c r="D367" s="207" t="s">
        <v>173</v>
      </c>
      <c r="E367" s="208" t="s">
        <v>951</v>
      </c>
      <c r="F367" s="209" t="s">
        <v>952</v>
      </c>
      <c r="G367" s="210" t="s">
        <v>212</v>
      </c>
      <c r="H367" s="211">
        <v>4</v>
      </c>
      <c r="I367" s="212">
        <v>414</v>
      </c>
      <c r="J367" s="212">
        <f>ROUND(I367*H367,2)</f>
        <v>1656</v>
      </c>
      <c r="K367" s="213"/>
      <c r="L367" s="214"/>
      <c r="M367" s="215" t="s">
        <v>17</v>
      </c>
      <c r="N367" s="216" t="s">
        <v>46</v>
      </c>
      <c r="O367" s="179">
        <v>0</v>
      </c>
      <c r="P367" s="179">
        <f>O367*H367</f>
        <v>0</v>
      </c>
      <c r="Q367" s="179">
        <v>0.00192</v>
      </c>
      <c r="R367" s="179">
        <f>Q367*H367</f>
        <v>0.00768</v>
      </c>
      <c r="S367" s="179">
        <v>0</v>
      </c>
      <c r="T367" s="180">
        <f>S367*H367</f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81" t="s">
        <v>167</v>
      </c>
      <c r="AT367" s="181" t="s">
        <v>173</v>
      </c>
      <c r="AU367" s="181" t="s">
        <v>85</v>
      </c>
      <c r="AY367" s="17" t="s">
        <v>122</v>
      </c>
      <c r="BE367" s="182">
        <f>IF(N367="základní",J367,0)</f>
        <v>1656</v>
      </c>
      <c r="BF367" s="182">
        <f>IF(N367="snížená",J367,0)</f>
        <v>0</v>
      </c>
      <c r="BG367" s="182">
        <f>IF(N367="zákl. přenesená",J367,0)</f>
        <v>0</v>
      </c>
      <c r="BH367" s="182">
        <f>IF(N367="sníž. přenesená",J367,0)</f>
        <v>0</v>
      </c>
      <c r="BI367" s="182">
        <f>IF(N367="nulová",J367,0)</f>
        <v>0</v>
      </c>
      <c r="BJ367" s="17" t="s">
        <v>83</v>
      </c>
      <c r="BK367" s="182">
        <f>ROUND(I367*H367,2)</f>
        <v>1656</v>
      </c>
      <c r="BL367" s="17" t="s">
        <v>128</v>
      </c>
      <c r="BM367" s="181" t="s">
        <v>953</v>
      </c>
    </row>
    <row r="368" spans="1:47" s="2" customFormat="1" ht="11.25">
      <c r="A368" s="31"/>
      <c r="B368" s="32"/>
      <c r="C368" s="33"/>
      <c r="D368" s="183" t="s">
        <v>130</v>
      </c>
      <c r="E368" s="33"/>
      <c r="F368" s="184" t="s">
        <v>952</v>
      </c>
      <c r="G368" s="33"/>
      <c r="H368" s="33"/>
      <c r="I368" s="33"/>
      <c r="J368" s="33"/>
      <c r="K368" s="33"/>
      <c r="L368" s="36"/>
      <c r="M368" s="185"/>
      <c r="N368" s="186"/>
      <c r="O368" s="61"/>
      <c r="P368" s="61"/>
      <c r="Q368" s="61"/>
      <c r="R368" s="61"/>
      <c r="S368" s="61"/>
      <c r="T368" s="62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T368" s="17" t="s">
        <v>130</v>
      </c>
      <c r="AU368" s="17" t="s">
        <v>85</v>
      </c>
    </row>
    <row r="369" spans="2:51" s="13" customFormat="1" ht="11.25">
      <c r="B369" s="187"/>
      <c r="C369" s="188"/>
      <c r="D369" s="183" t="s">
        <v>132</v>
      </c>
      <c r="E369" s="189" t="s">
        <v>17</v>
      </c>
      <c r="F369" s="190" t="s">
        <v>954</v>
      </c>
      <c r="G369" s="188"/>
      <c r="H369" s="191">
        <v>4</v>
      </c>
      <c r="I369" s="188"/>
      <c r="J369" s="188"/>
      <c r="K369" s="188"/>
      <c r="L369" s="192"/>
      <c r="M369" s="193"/>
      <c r="N369" s="194"/>
      <c r="O369" s="194"/>
      <c r="P369" s="194"/>
      <c r="Q369" s="194"/>
      <c r="R369" s="194"/>
      <c r="S369" s="194"/>
      <c r="T369" s="195"/>
      <c r="AT369" s="196" t="s">
        <v>132</v>
      </c>
      <c r="AU369" s="196" t="s">
        <v>85</v>
      </c>
      <c r="AV369" s="13" t="s">
        <v>85</v>
      </c>
      <c r="AW369" s="13" t="s">
        <v>36</v>
      </c>
      <c r="AX369" s="13" t="s">
        <v>75</v>
      </c>
      <c r="AY369" s="196" t="s">
        <v>122</v>
      </c>
    </row>
    <row r="370" spans="2:51" s="14" customFormat="1" ht="11.25">
      <c r="B370" s="197"/>
      <c r="C370" s="198"/>
      <c r="D370" s="183" t="s">
        <v>132</v>
      </c>
      <c r="E370" s="199" t="s">
        <v>17</v>
      </c>
      <c r="F370" s="200" t="s">
        <v>134</v>
      </c>
      <c r="G370" s="198"/>
      <c r="H370" s="201">
        <v>4</v>
      </c>
      <c r="I370" s="198"/>
      <c r="J370" s="198"/>
      <c r="K370" s="198"/>
      <c r="L370" s="202"/>
      <c r="M370" s="203"/>
      <c r="N370" s="204"/>
      <c r="O370" s="204"/>
      <c r="P370" s="204"/>
      <c r="Q370" s="204"/>
      <c r="R370" s="204"/>
      <c r="S370" s="204"/>
      <c r="T370" s="205"/>
      <c r="AT370" s="206" t="s">
        <v>132</v>
      </c>
      <c r="AU370" s="206" t="s">
        <v>85</v>
      </c>
      <c r="AV370" s="14" t="s">
        <v>128</v>
      </c>
      <c r="AW370" s="14" t="s">
        <v>4</v>
      </c>
      <c r="AX370" s="14" t="s">
        <v>83</v>
      </c>
      <c r="AY370" s="206" t="s">
        <v>122</v>
      </c>
    </row>
    <row r="371" spans="1:65" s="2" customFormat="1" ht="14.45" customHeight="1">
      <c r="A371" s="31"/>
      <c r="B371" s="32"/>
      <c r="C371" s="207" t="s">
        <v>515</v>
      </c>
      <c r="D371" s="207" t="s">
        <v>173</v>
      </c>
      <c r="E371" s="208" t="s">
        <v>955</v>
      </c>
      <c r="F371" s="209" t="s">
        <v>956</v>
      </c>
      <c r="G371" s="210" t="s">
        <v>212</v>
      </c>
      <c r="H371" s="211">
        <v>4</v>
      </c>
      <c r="I371" s="212">
        <v>465</v>
      </c>
      <c r="J371" s="212">
        <f>ROUND(I371*H371,2)</f>
        <v>1860</v>
      </c>
      <c r="K371" s="213"/>
      <c r="L371" s="214"/>
      <c r="M371" s="215" t="s">
        <v>17</v>
      </c>
      <c r="N371" s="216" t="s">
        <v>46</v>
      </c>
      <c r="O371" s="179">
        <v>0</v>
      </c>
      <c r="P371" s="179">
        <f>O371*H371</f>
        <v>0</v>
      </c>
      <c r="Q371" s="179">
        <v>0.00223</v>
      </c>
      <c r="R371" s="179">
        <f>Q371*H371</f>
        <v>0.00892</v>
      </c>
      <c r="S371" s="179">
        <v>0</v>
      </c>
      <c r="T371" s="180">
        <f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81" t="s">
        <v>167</v>
      </c>
      <c r="AT371" s="181" t="s">
        <v>173</v>
      </c>
      <c r="AU371" s="181" t="s">
        <v>85</v>
      </c>
      <c r="AY371" s="17" t="s">
        <v>122</v>
      </c>
      <c r="BE371" s="182">
        <f>IF(N371="základní",J371,0)</f>
        <v>1860</v>
      </c>
      <c r="BF371" s="182">
        <f>IF(N371="snížená",J371,0)</f>
        <v>0</v>
      </c>
      <c r="BG371" s="182">
        <f>IF(N371="zákl. přenesená",J371,0)</f>
        <v>0</v>
      </c>
      <c r="BH371" s="182">
        <f>IF(N371="sníž. přenesená",J371,0)</f>
        <v>0</v>
      </c>
      <c r="BI371" s="182">
        <f>IF(N371="nulová",J371,0)</f>
        <v>0</v>
      </c>
      <c r="BJ371" s="17" t="s">
        <v>83</v>
      </c>
      <c r="BK371" s="182">
        <f>ROUND(I371*H371,2)</f>
        <v>1860</v>
      </c>
      <c r="BL371" s="17" t="s">
        <v>128</v>
      </c>
      <c r="BM371" s="181" t="s">
        <v>957</v>
      </c>
    </row>
    <row r="372" spans="1:47" s="2" customFormat="1" ht="11.25">
      <c r="A372" s="31"/>
      <c r="B372" s="32"/>
      <c r="C372" s="33"/>
      <c r="D372" s="183" t="s">
        <v>130</v>
      </c>
      <c r="E372" s="33"/>
      <c r="F372" s="184" t="s">
        <v>956</v>
      </c>
      <c r="G372" s="33"/>
      <c r="H372" s="33"/>
      <c r="I372" s="33"/>
      <c r="J372" s="33"/>
      <c r="K372" s="33"/>
      <c r="L372" s="36"/>
      <c r="M372" s="185"/>
      <c r="N372" s="186"/>
      <c r="O372" s="61"/>
      <c r="P372" s="61"/>
      <c r="Q372" s="61"/>
      <c r="R372" s="61"/>
      <c r="S372" s="61"/>
      <c r="T372" s="62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T372" s="17" t="s">
        <v>130</v>
      </c>
      <c r="AU372" s="17" t="s">
        <v>85</v>
      </c>
    </row>
    <row r="373" spans="2:51" s="13" customFormat="1" ht="11.25">
      <c r="B373" s="187"/>
      <c r="C373" s="188"/>
      <c r="D373" s="183" t="s">
        <v>132</v>
      </c>
      <c r="E373" s="189" t="s">
        <v>17</v>
      </c>
      <c r="F373" s="190" t="s">
        <v>954</v>
      </c>
      <c r="G373" s="188"/>
      <c r="H373" s="191">
        <v>4</v>
      </c>
      <c r="I373" s="188"/>
      <c r="J373" s="188"/>
      <c r="K373" s="188"/>
      <c r="L373" s="192"/>
      <c r="M373" s="193"/>
      <c r="N373" s="194"/>
      <c r="O373" s="194"/>
      <c r="P373" s="194"/>
      <c r="Q373" s="194"/>
      <c r="R373" s="194"/>
      <c r="S373" s="194"/>
      <c r="T373" s="195"/>
      <c r="AT373" s="196" t="s">
        <v>132</v>
      </c>
      <c r="AU373" s="196" t="s">
        <v>85</v>
      </c>
      <c r="AV373" s="13" t="s">
        <v>85</v>
      </c>
      <c r="AW373" s="13" t="s">
        <v>36</v>
      </c>
      <c r="AX373" s="13" t="s">
        <v>75</v>
      </c>
      <c r="AY373" s="196" t="s">
        <v>122</v>
      </c>
    </row>
    <row r="374" spans="2:51" s="14" customFormat="1" ht="11.25">
      <c r="B374" s="197"/>
      <c r="C374" s="198"/>
      <c r="D374" s="183" t="s">
        <v>132</v>
      </c>
      <c r="E374" s="199" t="s">
        <v>17</v>
      </c>
      <c r="F374" s="200" t="s">
        <v>134</v>
      </c>
      <c r="G374" s="198"/>
      <c r="H374" s="201">
        <v>4</v>
      </c>
      <c r="I374" s="198"/>
      <c r="J374" s="198"/>
      <c r="K374" s="198"/>
      <c r="L374" s="202"/>
      <c r="M374" s="203"/>
      <c r="N374" s="204"/>
      <c r="O374" s="204"/>
      <c r="P374" s="204"/>
      <c r="Q374" s="204"/>
      <c r="R374" s="204"/>
      <c r="S374" s="204"/>
      <c r="T374" s="205"/>
      <c r="AT374" s="206" t="s">
        <v>132</v>
      </c>
      <c r="AU374" s="206" t="s">
        <v>85</v>
      </c>
      <c r="AV374" s="14" t="s">
        <v>128</v>
      </c>
      <c r="AW374" s="14" t="s">
        <v>4</v>
      </c>
      <c r="AX374" s="14" t="s">
        <v>83</v>
      </c>
      <c r="AY374" s="206" t="s">
        <v>122</v>
      </c>
    </row>
    <row r="375" spans="1:65" s="2" customFormat="1" ht="14.45" customHeight="1">
      <c r="A375" s="31"/>
      <c r="B375" s="32"/>
      <c r="C375" s="207" t="s">
        <v>519</v>
      </c>
      <c r="D375" s="207" t="s">
        <v>173</v>
      </c>
      <c r="E375" s="208" t="s">
        <v>958</v>
      </c>
      <c r="F375" s="209" t="s">
        <v>959</v>
      </c>
      <c r="G375" s="210" t="s">
        <v>212</v>
      </c>
      <c r="H375" s="211">
        <v>8</v>
      </c>
      <c r="I375" s="212">
        <v>465</v>
      </c>
      <c r="J375" s="212">
        <f>ROUND(I375*H375,2)</f>
        <v>3720</v>
      </c>
      <c r="K375" s="213"/>
      <c r="L375" s="214"/>
      <c r="M375" s="215" t="s">
        <v>17</v>
      </c>
      <c r="N375" s="216" t="s">
        <v>46</v>
      </c>
      <c r="O375" s="179">
        <v>0</v>
      </c>
      <c r="P375" s="179">
        <f>O375*H375</f>
        <v>0</v>
      </c>
      <c r="Q375" s="179">
        <v>0.00223</v>
      </c>
      <c r="R375" s="179">
        <f>Q375*H375</f>
        <v>0.01784</v>
      </c>
      <c r="S375" s="179">
        <v>0</v>
      </c>
      <c r="T375" s="180">
        <f>S375*H375</f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81" t="s">
        <v>167</v>
      </c>
      <c r="AT375" s="181" t="s">
        <v>173</v>
      </c>
      <c r="AU375" s="181" t="s">
        <v>85</v>
      </c>
      <c r="AY375" s="17" t="s">
        <v>122</v>
      </c>
      <c r="BE375" s="182">
        <f>IF(N375="základní",J375,0)</f>
        <v>3720</v>
      </c>
      <c r="BF375" s="182">
        <f>IF(N375="snížená",J375,0)</f>
        <v>0</v>
      </c>
      <c r="BG375" s="182">
        <f>IF(N375="zákl. přenesená",J375,0)</f>
        <v>0</v>
      </c>
      <c r="BH375" s="182">
        <f>IF(N375="sníž. přenesená",J375,0)</f>
        <v>0</v>
      </c>
      <c r="BI375" s="182">
        <f>IF(N375="nulová",J375,0)</f>
        <v>0</v>
      </c>
      <c r="BJ375" s="17" t="s">
        <v>83</v>
      </c>
      <c r="BK375" s="182">
        <f>ROUND(I375*H375,2)</f>
        <v>3720</v>
      </c>
      <c r="BL375" s="17" t="s">
        <v>128</v>
      </c>
      <c r="BM375" s="181" t="s">
        <v>960</v>
      </c>
    </row>
    <row r="376" spans="1:47" s="2" customFormat="1" ht="11.25">
      <c r="A376" s="31"/>
      <c r="B376" s="32"/>
      <c r="C376" s="33"/>
      <c r="D376" s="183" t="s">
        <v>130</v>
      </c>
      <c r="E376" s="33"/>
      <c r="F376" s="184" t="s">
        <v>959</v>
      </c>
      <c r="G376" s="33"/>
      <c r="H376" s="33"/>
      <c r="I376" s="33"/>
      <c r="J376" s="33"/>
      <c r="K376" s="33"/>
      <c r="L376" s="36"/>
      <c r="M376" s="185"/>
      <c r="N376" s="186"/>
      <c r="O376" s="61"/>
      <c r="P376" s="61"/>
      <c r="Q376" s="61"/>
      <c r="R376" s="61"/>
      <c r="S376" s="61"/>
      <c r="T376" s="62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T376" s="17" t="s">
        <v>130</v>
      </c>
      <c r="AU376" s="17" t="s">
        <v>85</v>
      </c>
    </row>
    <row r="377" spans="2:51" s="13" customFormat="1" ht="11.25">
      <c r="B377" s="187"/>
      <c r="C377" s="188"/>
      <c r="D377" s="183" t="s">
        <v>132</v>
      </c>
      <c r="E377" s="189" t="s">
        <v>17</v>
      </c>
      <c r="F377" s="190" t="s">
        <v>961</v>
      </c>
      <c r="G377" s="188"/>
      <c r="H377" s="191">
        <v>8</v>
      </c>
      <c r="I377" s="188"/>
      <c r="J377" s="188"/>
      <c r="K377" s="188"/>
      <c r="L377" s="192"/>
      <c r="M377" s="193"/>
      <c r="N377" s="194"/>
      <c r="O377" s="194"/>
      <c r="P377" s="194"/>
      <c r="Q377" s="194"/>
      <c r="R377" s="194"/>
      <c r="S377" s="194"/>
      <c r="T377" s="195"/>
      <c r="AT377" s="196" t="s">
        <v>132</v>
      </c>
      <c r="AU377" s="196" t="s">
        <v>85</v>
      </c>
      <c r="AV377" s="13" t="s">
        <v>85</v>
      </c>
      <c r="AW377" s="13" t="s">
        <v>36</v>
      </c>
      <c r="AX377" s="13" t="s">
        <v>75</v>
      </c>
      <c r="AY377" s="196" t="s">
        <v>122</v>
      </c>
    </row>
    <row r="378" spans="2:51" s="14" customFormat="1" ht="11.25">
      <c r="B378" s="197"/>
      <c r="C378" s="198"/>
      <c r="D378" s="183" t="s">
        <v>132</v>
      </c>
      <c r="E378" s="199" t="s">
        <v>17</v>
      </c>
      <c r="F378" s="200" t="s">
        <v>134</v>
      </c>
      <c r="G378" s="198"/>
      <c r="H378" s="201">
        <v>8</v>
      </c>
      <c r="I378" s="198"/>
      <c r="J378" s="198"/>
      <c r="K378" s="198"/>
      <c r="L378" s="202"/>
      <c r="M378" s="203"/>
      <c r="N378" s="204"/>
      <c r="O378" s="204"/>
      <c r="P378" s="204"/>
      <c r="Q378" s="204"/>
      <c r="R378" s="204"/>
      <c r="S378" s="204"/>
      <c r="T378" s="205"/>
      <c r="AT378" s="206" t="s">
        <v>132</v>
      </c>
      <c r="AU378" s="206" t="s">
        <v>85</v>
      </c>
      <c r="AV378" s="14" t="s">
        <v>128</v>
      </c>
      <c r="AW378" s="14" t="s">
        <v>4</v>
      </c>
      <c r="AX378" s="14" t="s">
        <v>83</v>
      </c>
      <c r="AY378" s="206" t="s">
        <v>122</v>
      </c>
    </row>
    <row r="379" spans="1:65" s="2" customFormat="1" ht="24.2" customHeight="1">
      <c r="A379" s="31"/>
      <c r="B379" s="32"/>
      <c r="C379" s="170" t="s">
        <v>524</v>
      </c>
      <c r="D379" s="170" t="s">
        <v>124</v>
      </c>
      <c r="E379" s="171" t="s">
        <v>962</v>
      </c>
      <c r="F379" s="172" t="s">
        <v>963</v>
      </c>
      <c r="G379" s="173" t="s">
        <v>212</v>
      </c>
      <c r="H379" s="174">
        <v>29</v>
      </c>
      <c r="I379" s="175">
        <v>235</v>
      </c>
      <c r="J379" s="175">
        <f>ROUND(I379*H379,2)</f>
        <v>6815</v>
      </c>
      <c r="K379" s="176"/>
      <c r="L379" s="36"/>
      <c r="M379" s="177" t="s">
        <v>17</v>
      </c>
      <c r="N379" s="178" t="s">
        <v>46</v>
      </c>
      <c r="O379" s="179">
        <v>0.745</v>
      </c>
      <c r="P379" s="179">
        <f>O379*H379</f>
        <v>21.605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81" t="s">
        <v>128</v>
      </c>
      <c r="AT379" s="181" t="s">
        <v>124</v>
      </c>
      <c r="AU379" s="181" t="s">
        <v>85</v>
      </c>
      <c r="AY379" s="17" t="s">
        <v>122</v>
      </c>
      <c r="BE379" s="182">
        <f>IF(N379="základní",J379,0)</f>
        <v>6815</v>
      </c>
      <c r="BF379" s="182">
        <f>IF(N379="snížená",J379,0)</f>
        <v>0</v>
      </c>
      <c r="BG379" s="182">
        <f>IF(N379="zákl. přenesená",J379,0)</f>
        <v>0</v>
      </c>
      <c r="BH379" s="182">
        <f>IF(N379="sníž. přenesená",J379,0)</f>
        <v>0</v>
      </c>
      <c r="BI379" s="182">
        <f>IF(N379="nulová",J379,0)</f>
        <v>0</v>
      </c>
      <c r="BJ379" s="17" t="s">
        <v>83</v>
      </c>
      <c r="BK379" s="182">
        <f>ROUND(I379*H379,2)</f>
        <v>6815</v>
      </c>
      <c r="BL379" s="17" t="s">
        <v>128</v>
      </c>
      <c r="BM379" s="181" t="s">
        <v>964</v>
      </c>
    </row>
    <row r="380" spans="1:47" s="2" customFormat="1" ht="19.5">
      <c r="A380" s="31"/>
      <c r="B380" s="32"/>
      <c r="C380" s="33"/>
      <c r="D380" s="183" t="s">
        <v>130</v>
      </c>
      <c r="E380" s="33"/>
      <c r="F380" s="184" t="s">
        <v>965</v>
      </c>
      <c r="G380" s="33"/>
      <c r="H380" s="33"/>
      <c r="I380" s="33"/>
      <c r="J380" s="33"/>
      <c r="K380" s="33"/>
      <c r="L380" s="36"/>
      <c r="M380" s="185"/>
      <c r="N380" s="186"/>
      <c r="O380" s="61"/>
      <c r="P380" s="61"/>
      <c r="Q380" s="61"/>
      <c r="R380" s="61"/>
      <c r="S380" s="61"/>
      <c r="T380" s="62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T380" s="17" t="s">
        <v>130</v>
      </c>
      <c r="AU380" s="17" t="s">
        <v>85</v>
      </c>
    </row>
    <row r="381" spans="1:65" s="2" customFormat="1" ht="14.45" customHeight="1">
      <c r="A381" s="31"/>
      <c r="B381" s="32"/>
      <c r="C381" s="207" t="s">
        <v>528</v>
      </c>
      <c r="D381" s="207" t="s">
        <v>173</v>
      </c>
      <c r="E381" s="208" t="s">
        <v>966</v>
      </c>
      <c r="F381" s="209" t="s">
        <v>967</v>
      </c>
      <c r="G381" s="210" t="s">
        <v>212</v>
      </c>
      <c r="H381" s="211">
        <v>8</v>
      </c>
      <c r="I381" s="212">
        <v>433</v>
      </c>
      <c r="J381" s="212">
        <f>ROUND(I381*H381,2)</f>
        <v>3464</v>
      </c>
      <c r="K381" s="213"/>
      <c r="L381" s="214"/>
      <c r="M381" s="215" t="s">
        <v>17</v>
      </c>
      <c r="N381" s="216" t="s">
        <v>46</v>
      </c>
      <c r="O381" s="179">
        <v>0</v>
      </c>
      <c r="P381" s="179">
        <f>O381*H381</f>
        <v>0</v>
      </c>
      <c r="Q381" s="179">
        <v>0.00132</v>
      </c>
      <c r="R381" s="179">
        <f>Q381*H381</f>
        <v>0.01056</v>
      </c>
      <c r="S381" s="179">
        <v>0</v>
      </c>
      <c r="T381" s="180">
        <f>S381*H381</f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81" t="s">
        <v>167</v>
      </c>
      <c r="AT381" s="181" t="s">
        <v>173</v>
      </c>
      <c r="AU381" s="181" t="s">
        <v>85</v>
      </c>
      <c r="AY381" s="17" t="s">
        <v>122</v>
      </c>
      <c r="BE381" s="182">
        <f>IF(N381="základní",J381,0)</f>
        <v>3464</v>
      </c>
      <c r="BF381" s="182">
        <f>IF(N381="snížená",J381,0)</f>
        <v>0</v>
      </c>
      <c r="BG381" s="182">
        <f>IF(N381="zákl. přenesená",J381,0)</f>
        <v>0</v>
      </c>
      <c r="BH381" s="182">
        <f>IF(N381="sníž. přenesená",J381,0)</f>
        <v>0</v>
      </c>
      <c r="BI381" s="182">
        <f>IF(N381="nulová",J381,0)</f>
        <v>0</v>
      </c>
      <c r="BJ381" s="17" t="s">
        <v>83</v>
      </c>
      <c r="BK381" s="182">
        <f>ROUND(I381*H381,2)</f>
        <v>3464</v>
      </c>
      <c r="BL381" s="17" t="s">
        <v>128</v>
      </c>
      <c r="BM381" s="181" t="s">
        <v>968</v>
      </c>
    </row>
    <row r="382" spans="1:47" s="2" customFormat="1" ht="11.25">
      <c r="A382" s="31"/>
      <c r="B382" s="32"/>
      <c r="C382" s="33"/>
      <c r="D382" s="183" t="s">
        <v>130</v>
      </c>
      <c r="E382" s="33"/>
      <c r="F382" s="184" t="s">
        <v>967</v>
      </c>
      <c r="G382" s="33"/>
      <c r="H382" s="33"/>
      <c r="I382" s="33"/>
      <c r="J382" s="33"/>
      <c r="K382" s="33"/>
      <c r="L382" s="36"/>
      <c r="M382" s="185"/>
      <c r="N382" s="186"/>
      <c r="O382" s="61"/>
      <c r="P382" s="61"/>
      <c r="Q382" s="61"/>
      <c r="R382" s="61"/>
      <c r="S382" s="61"/>
      <c r="T382" s="62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T382" s="17" t="s">
        <v>130</v>
      </c>
      <c r="AU382" s="17" t="s">
        <v>85</v>
      </c>
    </row>
    <row r="383" spans="2:51" s="13" customFormat="1" ht="11.25">
      <c r="B383" s="187"/>
      <c r="C383" s="188"/>
      <c r="D383" s="183" t="s">
        <v>132</v>
      </c>
      <c r="E383" s="189" t="s">
        <v>17</v>
      </c>
      <c r="F383" s="190" t="s">
        <v>167</v>
      </c>
      <c r="G383" s="188"/>
      <c r="H383" s="191">
        <v>8</v>
      </c>
      <c r="I383" s="188"/>
      <c r="J383" s="188"/>
      <c r="K383" s="188"/>
      <c r="L383" s="192"/>
      <c r="M383" s="193"/>
      <c r="N383" s="194"/>
      <c r="O383" s="194"/>
      <c r="P383" s="194"/>
      <c r="Q383" s="194"/>
      <c r="R383" s="194"/>
      <c r="S383" s="194"/>
      <c r="T383" s="195"/>
      <c r="AT383" s="196" t="s">
        <v>132</v>
      </c>
      <c r="AU383" s="196" t="s">
        <v>85</v>
      </c>
      <c r="AV383" s="13" t="s">
        <v>85</v>
      </c>
      <c r="AW383" s="13" t="s">
        <v>36</v>
      </c>
      <c r="AX383" s="13" t="s">
        <v>75</v>
      </c>
      <c r="AY383" s="196" t="s">
        <v>122</v>
      </c>
    </row>
    <row r="384" spans="2:51" s="14" customFormat="1" ht="11.25">
      <c r="B384" s="197"/>
      <c r="C384" s="198"/>
      <c r="D384" s="183" t="s">
        <v>132</v>
      </c>
      <c r="E384" s="199" t="s">
        <v>17</v>
      </c>
      <c r="F384" s="200" t="s">
        <v>134</v>
      </c>
      <c r="G384" s="198"/>
      <c r="H384" s="201">
        <v>8</v>
      </c>
      <c r="I384" s="198"/>
      <c r="J384" s="198"/>
      <c r="K384" s="198"/>
      <c r="L384" s="202"/>
      <c r="M384" s="203"/>
      <c r="N384" s="204"/>
      <c r="O384" s="204"/>
      <c r="P384" s="204"/>
      <c r="Q384" s="204"/>
      <c r="R384" s="204"/>
      <c r="S384" s="204"/>
      <c r="T384" s="205"/>
      <c r="AT384" s="206" t="s">
        <v>132</v>
      </c>
      <c r="AU384" s="206" t="s">
        <v>85</v>
      </c>
      <c r="AV384" s="14" t="s">
        <v>128</v>
      </c>
      <c r="AW384" s="14" t="s">
        <v>4</v>
      </c>
      <c r="AX384" s="14" t="s">
        <v>83</v>
      </c>
      <c r="AY384" s="206" t="s">
        <v>122</v>
      </c>
    </row>
    <row r="385" spans="1:65" s="2" customFormat="1" ht="24.2" customHeight="1">
      <c r="A385" s="31"/>
      <c r="B385" s="32"/>
      <c r="C385" s="207" t="s">
        <v>533</v>
      </c>
      <c r="D385" s="207" t="s">
        <v>173</v>
      </c>
      <c r="E385" s="208" t="s">
        <v>969</v>
      </c>
      <c r="F385" s="209" t="s">
        <v>970</v>
      </c>
      <c r="G385" s="210" t="s">
        <v>212</v>
      </c>
      <c r="H385" s="211">
        <v>21</v>
      </c>
      <c r="I385" s="212">
        <v>375</v>
      </c>
      <c r="J385" s="212">
        <f>ROUND(I385*H385,2)</f>
        <v>7875</v>
      </c>
      <c r="K385" s="213"/>
      <c r="L385" s="214"/>
      <c r="M385" s="215" t="s">
        <v>17</v>
      </c>
      <c r="N385" s="216" t="s">
        <v>46</v>
      </c>
      <c r="O385" s="179">
        <v>0</v>
      </c>
      <c r="P385" s="179">
        <f>O385*H385</f>
        <v>0</v>
      </c>
      <c r="Q385" s="179">
        <v>0.00131</v>
      </c>
      <c r="R385" s="179">
        <f>Q385*H385</f>
        <v>0.02751</v>
      </c>
      <c r="S385" s="179">
        <v>0</v>
      </c>
      <c r="T385" s="180">
        <f>S385*H385</f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81" t="s">
        <v>167</v>
      </c>
      <c r="AT385" s="181" t="s">
        <v>173</v>
      </c>
      <c r="AU385" s="181" t="s">
        <v>85</v>
      </c>
      <c r="AY385" s="17" t="s">
        <v>122</v>
      </c>
      <c r="BE385" s="182">
        <f>IF(N385="základní",J385,0)</f>
        <v>7875</v>
      </c>
      <c r="BF385" s="182">
        <f>IF(N385="snížená",J385,0)</f>
        <v>0</v>
      </c>
      <c r="BG385" s="182">
        <f>IF(N385="zákl. přenesená",J385,0)</f>
        <v>0</v>
      </c>
      <c r="BH385" s="182">
        <f>IF(N385="sníž. přenesená",J385,0)</f>
        <v>0</v>
      </c>
      <c r="BI385" s="182">
        <f>IF(N385="nulová",J385,0)</f>
        <v>0</v>
      </c>
      <c r="BJ385" s="17" t="s">
        <v>83</v>
      </c>
      <c r="BK385" s="182">
        <f>ROUND(I385*H385,2)</f>
        <v>7875</v>
      </c>
      <c r="BL385" s="17" t="s">
        <v>128</v>
      </c>
      <c r="BM385" s="181" t="s">
        <v>971</v>
      </c>
    </row>
    <row r="386" spans="1:47" s="2" customFormat="1" ht="11.25">
      <c r="A386" s="31"/>
      <c r="B386" s="32"/>
      <c r="C386" s="33"/>
      <c r="D386" s="183" t="s">
        <v>130</v>
      </c>
      <c r="E386" s="33"/>
      <c r="F386" s="184" t="s">
        <v>970</v>
      </c>
      <c r="G386" s="33"/>
      <c r="H386" s="33"/>
      <c r="I386" s="33"/>
      <c r="J386" s="33"/>
      <c r="K386" s="33"/>
      <c r="L386" s="36"/>
      <c r="M386" s="185"/>
      <c r="N386" s="186"/>
      <c r="O386" s="61"/>
      <c r="P386" s="61"/>
      <c r="Q386" s="61"/>
      <c r="R386" s="61"/>
      <c r="S386" s="61"/>
      <c r="T386" s="62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T386" s="17" t="s">
        <v>130</v>
      </c>
      <c r="AU386" s="17" t="s">
        <v>85</v>
      </c>
    </row>
    <row r="387" spans="2:51" s="13" customFormat="1" ht="11.25">
      <c r="B387" s="187"/>
      <c r="C387" s="188"/>
      <c r="D387" s="183" t="s">
        <v>132</v>
      </c>
      <c r="E387" s="189" t="s">
        <v>17</v>
      </c>
      <c r="F387" s="190" t="s">
        <v>7</v>
      </c>
      <c r="G387" s="188"/>
      <c r="H387" s="191">
        <v>21</v>
      </c>
      <c r="I387" s="188"/>
      <c r="J387" s="188"/>
      <c r="K387" s="188"/>
      <c r="L387" s="192"/>
      <c r="M387" s="193"/>
      <c r="N387" s="194"/>
      <c r="O387" s="194"/>
      <c r="P387" s="194"/>
      <c r="Q387" s="194"/>
      <c r="R387" s="194"/>
      <c r="S387" s="194"/>
      <c r="T387" s="195"/>
      <c r="AT387" s="196" t="s">
        <v>132</v>
      </c>
      <c r="AU387" s="196" t="s">
        <v>85</v>
      </c>
      <c r="AV387" s="13" t="s">
        <v>85</v>
      </c>
      <c r="AW387" s="13" t="s">
        <v>36</v>
      </c>
      <c r="AX387" s="13" t="s">
        <v>75</v>
      </c>
      <c r="AY387" s="196" t="s">
        <v>122</v>
      </c>
    </row>
    <row r="388" spans="2:51" s="14" customFormat="1" ht="11.25">
      <c r="B388" s="197"/>
      <c r="C388" s="198"/>
      <c r="D388" s="183" t="s">
        <v>132</v>
      </c>
      <c r="E388" s="199" t="s">
        <v>17</v>
      </c>
      <c r="F388" s="200" t="s">
        <v>134</v>
      </c>
      <c r="G388" s="198"/>
      <c r="H388" s="201">
        <v>21</v>
      </c>
      <c r="I388" s="198"/>
      <c r="J388" s="198"/>
      <c r="K388" s="198"/>
      <c r="L388" s="202"/>
      <c r="M388" s="203"/>
      <c r="N388" s="204"/>
      <c r="O388" s="204"/>
      <c r="P388" s="204"/>
      <c r="Q388" s="204"/>
      <c r="R388" s="204"/>
      <c r="S388" s="204"/>
      <c r="T388" s="205"/>
      <c r="AT388" s="206" t="s">
        <v>132</v>
      </c>
      <c r="AU388" s="206" t="s">
        <v>85</v>
      </c>
      <c r="AV388" s="14" t="s">
        <v>128</v>
      </c>
      <c r="AW388" s="14" t="s">
        <v>4</v>
      </c>
      <c r="AX388" s="14" t="s">
        <v>83</v>
      </c>
      <c r="AY388" s="206" t="s">
        <v>122</v>
      </c>
    </row>
    <row r="389" spans="1:65" s="2" customFormat="1" ht="24.2" customHeight="1">
      <c r="A389" s="31"/>
      <c r="B389" s="32"/>
      <c r="C389" s="170" t="s">
        <v>537</v>
      </c>
      <c r="D389" s="170" t="s">
        <v>124</v>
      </c>
      <c r="E389" s="171" t="s">
        <v>972</v>
      </c>
      <c r="F389" s="172" t="s">
        <v>973</v>
      </c>
      <c r="G389" s="173" t="s">
        <v>212</v>
      </c>
      <c r="H389" s="174">
        <v>9</v>
      </c>
      <c r="I389" s="175">
        <v>945</v>
      </c>
      <c r="J389" s="175">
        <f>ROUND(I389*H389,2)</f>
        <v>8505</v>
      </c>
      <c r="K389" s="176"/>
      <c r="L389" s="36"/>
      <c r="M389" s="177" t="s">
        <v>17</v>
      </c>
      <c r="N389" s="178" t="s">
        <v>46</v>
      </c>
      <c r="O389" s="179">
        <v>2.233</v>
      </c>
      <c r="P389" s="179">
        <f>O389*H389</f>
        <v>20.097</v>
      </c>
      <c r="Q389" s="179">
        <v>0.00302</v>
      </c>
      <c r="R389" s="179">
        <f>Q389*H389</f>
        <v>0.027180000000000003</v>
      </c>
      <c r="S389" s="179">
        <v>0</v>
      </c>
      <c r="T389" s="180">
        <f>S389*H389</f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81" t="s">
        <v>128</v>
      </c>
      <c r="AT389" s="181" t="s">
        <v>124</v>
      </c>
      <c r="AU389" s="181" t="s">
        <v>85</v>
      </c>
      <c r="AY389" s="17" t="s">
        <v>122</v>
      </c>
      <c r="BE389" s="182">
        <f>IF(N389="základní",J389,0)</f>
        <v>8505</v>
      </c>
      <c r="BF389" s="182">
        <f>IF(N389="snížená",J389,0)</f>
        <v>0</v>
      </c>
      <c r="BG389" s="182">
        <f>IF(N389="zákl. přenesená",J389,0)</f>
        <v>0</v>
      </c>
      <c r="BH389" s="182">
        <f>IF(N389="sníž. přenesená",J389,0)</f>
        <v>0</v>
      </c>
      <c r="BI389" s="182">
        <f>IF(N389="nulová",J389,0)</f>
        <v>0</v>
      </c>
      <c r="BJ389" s="17" t="s">
        <v>83</v>
      </c>
      <c r="BK389" s="182">
        <f>ROUND(I389*H389,2)</f>
        <v>8505</v>
      </c>
      <c r="BL389" s="17" t="s">
        <v>128</v>
      </c>
      <c r="BM389" s="181" t="s">
        <v>974</v>
      </c>
    </row>
    <row r="390" spans="1:47" s="2" customFormat="1" ht="19.5">
      <c r="A390" s="31"/>
      <c r="B390" s="32"/>
      <c r="C390" s="33"/>
      <c r="D390" s="183" t="s">
        <v>130</v>
      </c>
      <c r="E390" s="33"/>
      <c r="F390" s="184" t="s">
        <v>975</v>
      </c>
      <c r="G390" s="33"/>
      <c r="H390" s="33"/>
      <c r="I390" s="33"/>
      <c r="J390" s="33"/>
      <c r="K390" s="33"/>
      <c r="L390" s="36"/>
      <c r="M390" s="185"/>
      <c r="N390" s="186"/>
      <c r="O390" s="61"/>
      <c r="P390" s="61"/>
      <c r="Q390" s="61"/>
      <c r="R390" s="61"/>
      <c r="S390" s="61"/>
      <c r="T390" s="62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T390" s="17" t="s">
        <v>130</v>
      </c>
      <c r="AU390" s="17" t="s">
        <v>85</v>
      </c>
    </row>
    <row r="391" spans="1:65" s="2" customFormat="1" ht="14.45" customHeight="1">
      <c r="A391" s="31"/>
      <c r="B391" s="32"/>
      <c r="C391" s="207" t="s">
        <v>542</v>
      </c>
      <c r="D391" s="207" t="s">
        <v>173</v>
      </c>
      <c r="E391" s="208" t="s">
        <v>976</v>
      </c>
      <c r="F391" s="209" t="s">
        <v>977</v>
      </c>
      <c r="G391" s="210" t="s">
        <v>212</v>
      </c>
      <c r="H391" s="211">
        <v>9</v>
      </c>
      <c r="I391" s="212">
        <v>1179</v>
      </c>
      <c r="J391" s="212">
        <f>ROUND(I391*H391,2)</f>
        <v>10611</v>
      </c>
      <c r="K391" s="213"/>
      <c r="L391" s="214"/>
      <c r="M391" s="215" t="s">
        <v>17</v>
      </c>
      <c r="N391" s="216" t="s">
        <v>46</v>
      </c>
      <c r="O391" s="179">
        <v>0</v>
      </c>
      <c r="P391" s="179">
        <f>O391*H391</f>
        <v>0</v>
      </c>
      <c r="Q391" s="179">
        <v>0</v>
      </c>
      <c r="R391" s="179">
        <f>Q391*H391</f>
        <v>0</v>
      </c>
      <c r="S391" s="179">
        <v>0</v>
      </c>
      <c r="T391" s="180">
        <f>S391*H391</f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81" t="s">
        <v>167</v>
      </c>
      <c r="AT391" s="181" t="s">
        <v>173</v>
      </c>
      <c r="AU391" s="181" t="s">
        <v>85</v>
      </c>
      <c r="AY391" s="17" t="s">
        <v>122</v>
      </c>
      <c r="BE391" s="182">
        <f>IF(N391="základní",J391,0)</f>
        <v>10611</v>
      </c>
      <c r="BF391" s="182">
        <f>IF(N391="snížená",J391,0)</f>
        <v>0</v>
      </c>
      <c r="BG391" s="182">
        <f>IF(N391="zákl. přenesená",J391,0)</f>
        <v>0</v>
      </c>
      <c r="BH391" s="182">
        <f>IF(N391="sníž. přenesená",J391,0)</f>
        <v>0</v>
      </c>
      <c r="BI391" s="182">
        <f>IF(N391="nulová",J391,0)</f>
        <v>0</v>
      </c>
      <c r="BJ391" s="17" t="s">
        <v>83</v>
      </c>
      <c r="BK391" s="182">
        <f>ROUND(I391*H391,2)</f>
        <v>10611</v>
      </c>
      <c r="BL391" s="17" t="s">
        <v>128</v>
      </c>
      <c r="BM391" s="181" t="s">
        <v>978</v>
      </c>
    </row>
    <row r="392" spans="1:47" s="2" customFormat="1" ht="11.25">
      <c r="A392" s="31"/>
      <c r="B392" s="32"/>
      <c r="C392" s="33"/>
      <c r="D392" s="183" t="s">
        <v>130</v>
      </c>
      <c r="E392" s="33"/>
      <c r="F392" s="184" t="s">
        <v>977</v>
      </c>
      <c r="G392" s="33"/>
      <c r="H392" s="33"/>
      <c r="I392" s="33"/>
      <c r="J392" s="33"/>
      <c r="K392" s="33"/>
      <c r="L392" s="36"/>
      <c r="M392" s="185"/>
      <c r="N392" s="186"/>
      <c r="O392" s="61"/>
      <c r="P392" s="61"/>
      <c r="Q392" s="61"/>
      <c r="R392" s="61"/>
      <c r="S392" s="61"/>
      <c r="T392" s="62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T392" s="17" t="s">
        <v>130</v>
      </c>
      <c r="AU392" s="17" t="s">
        <v>85</v>
      </c>
    </row>
    <row r="393" spans="2:51" s="13" customFormat="1" ht="11.25">
      <c r="B393" s="187"/>
      <c r="C393" s="188"/>
      <c r="D393" s="183" t="s">
        <v>132</v>
      </c>
      <c r="E393" s="189" t="s">
        <v>17</v>
      </c>
      <c r="F393" s="190" t="s">
        <v>172</v>
      </c>
      <c r="G393" s="188"/>
      <c r="H393" s="191">
        <v>9</v>
      </c>
      <c r="I393" s="188"/>
      <c r="J393" s="188"/>
      <c r="K393" s="188"/>
      <c r="L393" s="192"/>
      <c r="M393" s="193"/>
      <c r="N393" s="194"/>
      <c r="O393" s="194"/>
      <c r="P393" s="194"/>
      <c r="Q393" s="194"/>
      <c r="R393" s="194"/>
      <c r="S393" s="194"/>
      <c r="T393" s="195"/>
      <c r="AT393" s="196" t="s">
        <v>132</v>
      </c>
      <c r="AU393" s="196" t="s">
        <v>85</v>
      </c>
      <c r="AV393" s="13" t="s">
        <v>85</v>
      </c>
      <c r="AW393" s="13" t="s">
        <v>36</v>
      </c>
      <c r="AX393" s="13" t="s">
        <v>75</v>
      </c>
      <c r="AY393" s="196" t="s">
        <v>122</v>
      </c>
    </row>
    <row r="394" spans="2:51" s="14" customFormat="1" ht="11.25">
      <c r="B394" s="197"/>
      <c r="C394" s="198"/>
      <c r="D394" s="183" t="s">
        <v>132</v>
      </c>
      <c r="E394" s="199" t="s">
        <v>17</v>
      </c>
      <c r="F394" s="200" t="s">
        <v>134</v>
      </c>
      <c r="G394" s="198"/>
      <c r="H394" s="201">
        <v>9</v>
      </c>
      <c r="I394" s="198"/>
      <c r="J394" s="198"/>
      <c r="K394" s="198"/>
      <c r="L394" s="202"/>
      <c r="M394" s="203"/>
      <c r="N394" s="204"/>
      <c r="O394" s="204"/>
      <c r="P394" s="204"/>
      <c r="Q394" s="204"/>
      <c r="R394" s="204"/>
      <c r="S394" s="204"/>
      <c r="T394" s="205"/>
      <c r="AT394" s="206" t="s">
        <v>132</v>
      </c>
      <c r="AU394" s="206" t="s">
        <v>85</v>
      </c>
      <c r="AV394" s="14" t="s">
        <v>128</v>
      </c>
      <c r="AW394" s="14" t="s">
        <v>4</v>
      </c>
      <c r="AX394" s="14" t="s">
        <v>83</v>
      </c>
      <c r="AY394" s="206" t="s">
        <v>122</v>
      </c>
    </row>
    <row r="395" spans="1:65" s="2" customFormat="1" ht="24.2" customHeight="1">
      <c r="A395" s="31"/>
      <c r="B395" s="32"/>
      <c r="C395" s="170" t="s">
        <v>547</v>
      </c>
      <c r="D395" s="170" t="s">
        <v>124</v>
      </c>
      <c r="E395" s="171" t="s">
        <v>979</v>
      </c>
      <c r="F395" s="172" t="s">
        <v>980</v>
      </c>
      <c r="G395" s="173" t="s">
        <v>212</v>
      </c>
      <c r="H395" s="174">
        <v>3</v>
      </c>
      <c r="I395" s="175">
        <v>1050</v>
      </c>
      <c r="J395" s="175">
        <f>ROUND(I395*H395,2)</f>
        <v>3150</v>
      </c>
      <c r="K395" s="176"/>
      <c r="L395" s="36"/>
      <c r="M395" s="177" t="s">
        <v>17</v>
      </c>
      <c r="N395" s="178" t="s">
        <v>46</v>
      </c>
      <c r="O395" s="179">
        <v>1.694</v>
      </c>
      <c r="P395" s="179">
        <f>O395*H395</f>
        <v>5.082</v>
      </c>
      <c r="Q395" s="179">
        <v>0.21734</v>
      </c>
      <c r="R395" s="179">
        <f>Q395*H395</f>
        <v>0.65202</v>
      </c>
      <c r="S395" s="179">
        <v>0</v>
      </c>
      <c r="T395" s="180">
        <f>S395*H395</f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81" t="s">
        <v>128</v>
      </c>
      <c r="AT395" s="181" t="s">
        <v>124</v>
      </c>
      <c r="AU395" s="181" t="s">
        <v>85</v>
      </c>
      <c r="AY395" s="17" t="s">
        <v>122</v>
      </c>
      <c r="BE395" s="182">
        <f>IF(N395="základní",J395,0)</f>
        <v>3150</v>
      </c>
      <c r="BF395" s="182">
        <f>IF(N395="snížená",J395,0)</f>
        <v>0</v>
      </c>
      <c r="BG395" s="182">
        <f>IF(N395="zákl. přenesená",J395,0)</f>
        <v>0</v>
      </c>
      <c r="BH395" s="182">
        <f>IF(N395="sníž. přenesená",J395,0)</f>
        <v>0</v>
      </c>
      <c r="BI395" s="182">
        <f>IF(N395="nulová",J395,0)</f>
        <v>0</v>
      </c>
      <c r="BJ395" s="17" t="s">
        <v>83</v>
      </c>
      <c r="BK395" s="182">
        <f>ROUND(I395*H395,2)</f>
        <v>3150</v>
      </c>
      <c r="BL395" s="17" t="s">
        <v>128</v>
      </c>
      <c r="BM395" s="181" t="s">
        <v>981</v>
      </c>
    </row>
    <row r="396" spans="1:47" s="2" customFormat="1" ht="19.5">
      <c r="A396" s="31"/>
      <c r="B396" s="32"/>
      <c r="C396" s="33"/>
      <c r="D396" s="183" t="s">
        <v>130</v>
      </c>
      <c r="E396" s="33"/>
      <c r="F396" s="184" t="s">
        <v>982</v>
      </c>
      <c r="G396" s="33"/>
      <c r="H396" s="33"/>
      <c r="I396" s="33"/>
      <c r="J396" s="33"/>
      <c r="K396" s="33"/>
      <c r="L396" s="36"/>
      <c r="M396" s="185"/>
      <c r="N396" s="186"/>
      <c r="O396" s="61"/>
      <c r="P396" s="61"/>
      <c r="Q396" s="61"/>
      <c r="R396" s="61"/>
      <c r="S396" s="61"/>
      <c r="T396" s="62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T396" s="17" t="s">
        <v>130</v>
      </c>
      <c r="AU396" s="17" t="s">
        <v>85</v>
      </c>
    </row>
    <row r="397" spans="1:65" s="2" customFormat="1" ht="24.2" customHeight="1">
      <c r="A397" s="31"/>
      <c r="B397" s="32"/>
      <c r="C397" s="207" t="s">
        <v>552</v>
      </c>
      <c r="D397" s="207" t="s">
        <v>173</v>
      </c>
      <c r="E397" s="208" t="s">
        <v>983</v>
      </c>
      <c r="F397" s="209" t="s">
        <v>984</v>
      </c>
      <c r="G397" s="210" t="s">
        <v>212</v>
      </c>
      <c r="H397" s="211">
        <v>3</v>
      </c>
      <c r="I397" s="212">
        <v>3568.5</v>
      </c>
      <c r="J397" s="212">
        <f>ROUND(I397*H397,2)</f>
        <v>10705.5</v>
      </c>
      <c r="K397" s="213"/>
      <c r="L397" s="214"/>
      <c r="M397" s="215" t="s">
        <v>17</v>
      </c>
      <c r="N397" s="216" t="s">
        <v>46</v>
      </c>
      <c r="O397" s="179">
        <v>0</v>
      </c>
      <c r="P397" s="179">
        <f>O397*H397</f>
        <v>0</v>
      </c>
      <c r="Q397" s="179">
        <v>0.118</v>
      </c>
      <c r="R397" s="179">
        <f>Q397*H397</f>
        <v>0.354</v>
      </c>
      <c r="S397" s="179">
        <v>0</v>
      </c>
      <c r="T397" s="180">
        <f>S397*H397</f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81" t="s">
        <v>167</v>
      </c>
      <c r="AT397" s="181" t="s">
        <v>173</v>
      </c>
      <c r="AU397" s="181" t="s">
        <v>85</v>
      </c>
      <c r="AY397" s="17" t="s">
        <v>122</v>
      </c>
      <c r="BE397" s="182">
        <f>IF(N397="základní",J397,0)</f>
        <v>10705.5</v>
      </c>
      <c r="BF397" s="182">
        <f>IF(N397="snížená",J397,0)</f>
        <v>0</v>
      </c>
      <c r="BG397" s="182">
        <f>IF(N397="zákl. přenesená",J397,0)</f>
        <v>0</v>
      </c>
      <c r="BH397" s="182">
        <f>IF(N397="sníž. přenesená",J397,0)</f>
        <v>0</v>
      </c>
      <c r="BI397" s="182">
        <f>IF(N397="nulová",J397,0)</f>
        <v>0</v>
      </c>
      <c r="BJ397" s="17" t="s">
        <v>83</v>
      </c>
      <c r="BK397" s="182">
        <f>ROUND(I397*H397,2)</f>
        <v>10705.5</v>
      </c>
      <c r="BL397" s="17" t="s">
        <v>128</v>
      </c>
      <c r="BM397" s="181" t="s">
        <v>985</v>
      </c>
    </row>
    <row r="398" spans="1:47" s="2" customFormat="1" ht="146.25">
      <c r="A398" s="31"/>
      <c r="B398" s="32"/>
      <c r="C398" s="33"/>
      <c r="D398" s="183" t="s">
        <v>130</v>
      </c>
      <c r="E398" s="33"/>
      <c r="F398" s="184" t="s">
        <v>986</v>
      </c>
      <c r="G398" s="33"/>
      <c r="H398" s="33"/>
      <c r="I398" s="33"/>
      <c r="J398" s="33"/>
      <c r="K398" s="33"/>
      <c r="L398" s="36"/>
      <c r="M398" s="185"/>
      <c r="N398" s="186"/>
      <c r="O398" s="61"/>
      <c r="P398" s="61"/>
      <c r="Q398" s="61"/>
      <c r="R398" s="61"/>
      <c r="S398" s="61"/>
      <c r="T398" s="62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T398" s="17" t="s">
        <v>130</v>
      </c>
      <c r="AU398" s="17" t="s">
        <v>85</v>
      </c>
    </row>
    <row r="399" spans="2:51" s="13" customFormat="1" ht="11.25">
      <c r="B399" s="187"/>
      <c r="C399" s="188"/>
      <c r="D399" s="183" t="s">
        <v>132</v>
      </c>
      <c r="E399" s="189" t="s">
        <v>17</v>
      </c>
      <c r="F399" s="190" t="s">
        <v>987</v>
      </c>
      <c r="G399" s="188"/>
      <c r="H399" s="191">
        <v>3</v>
      </c>
      <c r="I399" s="188"/>
      <c r="J399" s="188"/>
      <c r="K399" s="188"/>
      <c r="L399" s="192"/>
      <c r="M399" s="193"/>
      <c r="N399" s="194"/>
      <c r="O399" s="194"/>
      <c r="P399" s="194"/>
      <c r="Q399" s="194"/>
      <c r="R399" s="194"/>
      <c r="S399" s="194"/>
      <c r="T399" s="195"/>
      <c r="AT399" s="196" t="s">
        <v>132</v>
      </c>
      <c r="AU399" s="196" t="s">
        <v>85</v>
      </c>
      <c r="AV399" s="13" t="s">
        <v>85</v>
      </c>
      <c r="AW399" s="13" t="s">
        <v>36</v>
      </c>
      <c r="AX399" s="13" t="s">
        <v>75</v>
      </c>
      <c r="AY399" s="196" t="s">
        <v>122</v>
      </c>
    </row>
    <row r="400" spans="2:51" s="14" customFormat="1" ht="11.25">
      <c r="B400" s="197"/>
      <c r="C400" s="198"/>
      <c r="D400" s="183" t="s">
        <v>132</v>
      </c>
      <c r="E400" s="199" t="s">
        <v>17</v>
      </c>
      <c r="F400" s="200" t="s">
        <v>134</v>
      </c>
      <c r="G400" s="198"/>
      <c r="H400" s="201">
        <v>3</v>
      </c>
      <c r="I400" s="198"/>
      <c r="J400" s="198"/>
      <c r="K400" s="198"/>
      <c r="L400" s="202"/>
      <c r="M400" s="203"/>
      <c r="N400" s="204"/>
      <c r="O400" s="204"/>
      <c r="P400" s="204"/>
      <c r="Q400" s="204"/>
      <c r="R400" s="204"/>
      <c r="S400" s="204"/>
      <c r="T400" s="205"/>
      <c r="AT400" s="206" t="s">
        <v>132</v>
      </c>
      <c r="AU400" s="206" t="s">
        <v>85</v>
      </c>
      <c r="AV400" s="14" t="s">
        <v>128</v>
      </c>
      <c r="AW400" s="14" t="s">
        <v>4</v>
      </c>
      <c r="AX400" s="14" t="s">
        <v>83</v>
      </c>
      <c r="AY400" s="206" t="s">
        <v>122</v>
      </c>
    </row>
    <row r="401" spans="1:65" s="2" customFormat="1" ht="14.45" customHeight="1">
      <c r="A401" s="31"/>
      <c r="B401" s="32"/>
      <c r="C401" s="170" t="s">
        <v>557</v>
      </c>
      <c r="D401" s="170" t="s">
        <v>124</v>
      </c>
      <c r="E401" s="171" t="s">
        <v>988</v>
      </c>
      <c r="F401" s="172" t="s">
        <v>989</v>
      </c>
      <c r="G401" s="173" t="s">
        <v>212</v>
      </c>
      <c r="H401" s="174">
        <v>1</v>
      </c>
      <c r="I401" s="175">
        <v>142</v>
      </c>
      <c r="J401" s="175">
        <f>ROUND(I401*H401,2)</f>
        <v>142</v>
      </c>
      <c r="K401" s="176"/>
      <c r="L401" s="36"/>
      <c r="M401" s="177" t="s">
        <v>17</v>
      </c>
      <c r="N401" s="178" t="s">
        <v>46</v>
      </c>
      <c r="O401" s="179">
        <v>0.28</v>
      </c>
      <c r="P401" s="179">
        <f>O401*H401</f>
        <v>0.28</v>
      </c>
      <c r="Q401" s="179">
        <v>0.0066</v>
      </c>
      <c r="R401" s="179">
        <f>Q401*H401</f>
        <v>0.0066</v>
      </c>
      <c r="S401" s="179">
        <v>0</v>
      </c>
      <c r="T401" s="180">
        <f>S401*H401</f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81" t="s">
        <v>128</v>
      </c>
      <c r="AT401" s="181" t="s">
        <v>124</v>
      </c>
      <c r="AU401" s="181" t="s">
        <v>85</v>
      </c>
      <c r="AY401" s="17" t="s">
        <v>122</v>
      </c>
      <c r="BE401" s="182">
        <f>IF(N401="základní",J401,0)</f>
        <v>142</v>
      </c>
      <c r="BF401" s="182">
        <f>IF(N401="snížená",J401,0)</f>
        <v>0</v>
      </c>
      <c r="BG401" s="182">
        <f>IF(N401="zákl. přenesená",J401,0)</f>
        <v>0</v>
      </c>
      <c r="BH401" s="182">
        <f>IF(N401="sníž. přenesená",J401,0)</f>
        <v>0</v>
      </c>
      <c r="BI401" s="182">
        <f>IF(N401="nulová",J401,0)</f>
        <v>0</v>
      </c>
      <c r="BJ401" s="17" t="s">
        <v>83</v>
      </c>
      <c r="BK401" s="182">
        <f>ROUND(I401*H401,2)</f>
        <v>142</v>
      </c>
      <c r="BL401" s="17" t="s">
        <v>128</v>
      </c>
      <c r="BM401" s="181" t="s">
        <v>990</v>
      </c>
    </row>
    <row r="402" spans="1:47" s="2" customFormat="1" ht="19.5">
      <c r="A402" s="31"/>
      <c r="B402" s="32"/>
      <c r="C402" s="33"/>
      <c r="D402" s="183" t="s">
        <v>130</v>
      </c>
      <c r="E402" s="33"/>
      <c r="F402" s="184" t="s">
        <v>991</v>
      </c>
      <c r="G402" s="33"/>
      <c r="H402" s="33"/>
      <c r="I402" s="33"/>
      <c r="J402" s="33"/>
      <c r="K402" s="33"/>
      <c r="L402" s="36"/>
      <c r="M402" s="185"/>
      <c r="N402" s="186"/>
      <c r="O402" s="61"/>
      <c r="P402" s="61"/>
      <c r="Q402" s="61"/>
      <c r="R402" s="61"/>
      <c r="S402" s="61"/>
      <c r="T402" s="62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T402" s="17" t="s">
        <v>130</v>
      </c>
      <c r="AU402" s="17" t="s">
        <v>85</v>
      </c>
    </row>
    <row r="403" spans="1:65" s="2" customFormat="1" ht="24.2" customHeight="1">
      <c r="A403" s="31"/>
      <c r="B403" s="32"/>
      <c r="C403" s="207" t="s">
        <v>561</v>
      </c>
      <c r="D403" s="207" t="s">
        <v>173</v>
      </c>
      <c r="E403" s="208" t="s">
        <v>992</v>
      </c>
      <c r="F403" s="209" t="s">
        <v>993</v>
      </c>
      <c r="G403" s="210" t="s">
        <v>212</v>
      </c>
      <c r="H403" s="211">
        <v>1</v>
      </c>
      <c r="I403" s="212">
        <v>274.3</v>
      </c>
      <c r="J403" s="212">
        <f>ROUND(I403*H403,2)</f>
        <v>274.3</v>
      </c>
      <c r="K403" s="213"/>
      <c r="L403" s="214"/>
      <c r="M403" s="215" t="s">
        <v>17</v>
      </c>
      <c r="N403" s="216" t="s">
        <v>46</v>
      </c>
      <c r="O403" s="179">
        <v>0</v>
      </c>
      <c r="P403" s="179">
        <f>O403*H403</f>
        <v>0</v>
      </c>
      <c r="Q403" s="179">
        <v>0.068</v>
      </c>
      <c r="R403" s="179">
        <f>Q403*H403</f>
        <v>0.068</v>
      </c>
      <c r="S403" s="179">
        <v>0</v>
      </c>
      <c r="T403" s="180">
        <f>S403*H403</f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81" t="s">
        <v>167</v>
      </c>
      <c r="AT403" s="181" t="s">
        <v>173</v>
      </c>
      <c r="AU403" s="181" t="s">
        <v>85</v>
      </c>
      <c r="AY403" s="17" t="s">
        <v>122</v>
      </c>
      <c r="BE403" s="182">
        <f>IF(N403="základní",J403,0)</f>
        <v>274.3</v>
      </c>
      <c r="BF403" s="182">
        <f>IF(N403="snížená",J403,0)</f>
        <v>0</v>
      </c>
      <c r="BG403" s="182">
        <f>IF(N403="zákl. přenesená",J403,0)</f>
        <v>0</v>
      </c>
      <c r="BH403" s="182">
        <f>IF(N403="sníž. přenesená",J403,0)</f>
        <v>0</v>
      </c>
      <c r="BI403" s="182">
        <f>IF(N403="nulová",J403,0)</f>
        <v>0</v>
      </c>
      <c r="BJ403" s="17" t="s">
        <v>83</v>
      </c>
      <c r="BK403" s="182">
        <f>ROUND(I403*H403,2)</f>
        <v>274.3</v>
      </c>
      <c r="BL403" s="17" t="s">
        <v>128</v>
      </c>
      <c r="BM403" s="181" t="s">
        <v>994</v>
      </c>
    </row>
    <row r="404" spans="1:47" s="2" customFormat="1" ht="11.25">
      <c r="A404" s="31"/>
      <c r="B404" s="32"/>
      <c r="C404" s="33"/>
      <c r="D404" s="183" t="s">
        <v>130</v>
      </c>
      <c r="E404" s="33"/>
      <c r="F404" s="184" t="s">
        <v>993</v>
      </c>
      <c r="G404" s="33"/>
      <c r="H404" s="33"/>
      <c r="I404" s="33"/>
      <c r="J404" s="33"/>
      <c r="K404" s="33"/>
      <c r="L404" s="36"/>
      <c r="M404" s="185"/>
      <c r="N404" s="186"/>
      <c r="O404" s="61"/>
      <c r="P404" s="61"/>
      <c r="Q404" s="61"/>
      <c r="R404" s="61"/>
      <c r="S404" s="61"/>
      <c r="T404" s="62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T404" s="17" t="s">
        <v>130</v>
      </c>
      <c r="AU404" s="17" t="s">
        <v>85</v>
      </c>
    </row>
    <row r="405" spans="2:51" s="13" customFormat="1" ht="11.25">
      <c r="B405" s="187"/>
      <c r="C405" s="188"/>
      <c r="D405" s="183" t="s">
        <v>132</v>
      </c>
      <c r="E405" s="189" t="s">
        <v>17</v>
      </c>
      <c r="F405" s="190" t="s">
        <v>995</v>
      </c>
      <c r="G405" s="188"/>
      <c r="H405" s="191">
        <v>1</v>
      </c>
      <c r="I405" s="188"/>
      <c r="J405" s="188"/>
      <c r="K405" s="188"/>
      <c r="L405" s="192"/>
      <c r="M405" s="193"/>
      <c r="N405" s="194"/>
      <c r="O405" s="194"/>
      <c r="P405" s="194"/>
      <c r="Q405" s="194"/>
      <c r="R405" s="194"/>
      <c r="S405" s="194"/>
      <c r="T405" s="195"/>
      <c r="AT405" s="196" t="s">
        <v>132</v>
      </c>
      <c r="AU405" s="196" t="s">
        <v>85</v>
      </c>
      <c r="AV405" s="13" t="s">
        <v>85</v>
      </c>
      <c r="AW405" s="13" t="s">
        <v>36</v>
      </c>
      <c r="AX405" s="13" t="s">
        <v>75</v>
      </c>
      <c r="AY405" s="196" t="s">
        <v>122</v>
      </c>
    </row>
    <row r="406" spans="2:51" s="14" customFormat="1" ht="11.25">
      <c r="B406" s="197"/>
      <c r="C406" s="198"/>
      <c r="D406" s="183" t="s">
        <v>132</v>
      </c>
      <c r="E406" s="199" t="s">
        <v>17</v>
      </c>
      <c r="F406" s="200" t="s">
        <v>134</v>
      </c>
      <c r="G406" s="198"/>
      <c r="H406" s="201">
        <v>1</v>
      </c>
      <c r="I406" s="198"/>
      <c r="J406" s="198"/>
      <c r="K406" s="198"/>
      <c r="L406" s="202"/>
      <c r="M406" s="203"/>
      <c r="N406" s="204"/>
      <c r="O406" s="204"/>
      <c r="P406" s="204"/>
      <c r="Q406" s="204"/>
      <c r="R406" s="204"/>
      <c r="S406" s="204"/>
      <c r="T406" s="205"/>
      <c r="AT406" s="206" t="s">
        <v>132</v>
      </c>
      <c r="AU406" s="206" t="s">
        <v>85</v>
      </c>
      <c r="AV406" s="14" t="s">
        <v>128</v>
      </c>
      <c r="AW406" s="14" t="s">
        <v>4</v>
      </c>
      <c r="AX406" s="14" t="s">
        <v>83</v>
      </c>
      <c r="AY406" s="206" t="s">
        <v>122</v>
      </c>
    </row>
    <row r="407" spans="1:65" s="2" customFormat="1" ht="14.45" customHeight="1">
      <c r="A407" s="31"/>
      <c r="B407" s="32"/>
      <c r="C407" s="170" t="s">
        <v>568</v>
      </c>
      <c r="D407" s="170" t="s">
        <v>124</v>
      </c>
      <c r="E407" s="171" t="s">
        <v>996</v>
      </c>
      <c r="F407" s="172" t="s">
        <v>997</v>
      </c>
      <c r="G407" s="173" t="s">
        <v>212</v>
      </c>
      <c r="H407" s="174">
        <v>5</v>
      </c>
      <c r="I407" s="175">
        <v>224</v>
      </c>
      <c r="J407" s="175">
        <f>ROUND(I407*H407,2)</f>
        <v>1120</v>
      </c>
      <c r="K407" s="176"/>
      <c r="L407" s="36"/>
      <c r="M407" s="177" t="s">
        <v>17</v>
      </c>
      <c r="N407" s="178" t="s">
        <v>46</v>
      </c>
      <c r="O407" s="179">
        <v>0.56</v>
      </c>
      <c r="P407" s="179">
        <f>O407*H407</f>
        <v>2.8000000000000003</v>
      </c>
      <c r="Q407" s="179">
        <v>0.0066</v>
      </c>
      <c r="R407" s="179">
        <f>Q407*H407</f>
        <v>0.033</v>
      </c>
      <c r="S407" s="179">
        <v>0</v>
      </c>
      <c r="T407" s="180">
        <f>S407*H407</f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81" t="s">
        <v>128</v>
      </c>
      <c r="AT407" s="181" t="s">
        <v>124</v>
      </c>
      <c r="AU407" s="181" t="s">
        <v>85</v>
      </c>
      <c r="AY407" s="17" t="s">
        <v>122</v>
      </c>
      <c r="BE407" s="182">
        <f>IF(N407="základní",J407,0)</f>
        <v>1120</v>
      </c>
      <c r="BF407" s="182">
        <f>IF(N407="snížená",J407,0)</f>
        <v>0</v>
      </c>
      <c r="BG407" s="182">
        <f>IF(N407="zákl. přenesená",J407,0)</f>
        <v>0</v>
      </c>
      <c r="BH407" s="182">
        <f>IF(N407="sníž. přenesená",J407,0)</f>
        <v>0</v>
      </c>
      <c r="BI407" s="182">
        <f>IF(N407="nulová",J407,0)</f>
        <v>0</v>
      </c>
      <c r="BJ407" s="17" t="s">
        <v>83</v>
      </c>
      <c r="BK407" s="182">
        <f>ROUND(I407*H407,2)</f>
        <v>1120</v>
      </c>
      <c r="BL407" s="17" t="s">
        <v>128</v>
      </c>
      <c r="BM407" s="181" t="s">
        <v>998</v>
      </c>
    </row>
    <row r="408" spans="1:47" s="2" customFormat="1" ht="19.5">
      <c r="A408" s="31"/>
      <c r="B408" s="32"/>
      <c r="C408" s="33"/>
      <c r="D408" s="183" t="s">
        <v>130</v>
      </c>
      <c r="E408" s="33"/>
      <c r="F408" s="184" t="s">
        <v>999</v>
      </c>
      <c r="G408" s="33"/>
      <c r="H408" s="33"/>
      <c r="I408" s="33"/>
      <c r="J408" s="33"/>
      <c r="K408" s="33"/>
      <c r="L408" s="36"/>
      <c r="M408" s="185"/>
      <c r="N408" s="186"/>
      <c r="O408" s="61"/>
      <c r="P408" s="61"/>
      <c r="Q408" s="61"/>
      <c r="R408" s="61"/>
      <c r="S408" s="61"/>
      <c r="T408" s="62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T408" s="17" t="s">
        <v>130</v>
      </c>
      <c r="AU408" s="17" t="s">
        <v>85</v>
      </c>
    </row>
    <row r="409" spans="1:65" s="2" customFormat="1" ht="24.2" customHeight="1">
      <c r="A409" s="31"/>
      <c r="B409" s="32"/>
      <c r="C409" s="207" t="s">
        <v>575</v>
      </c>
      <c r="D409" s="207" t="s">
        <v>173</v>
      </c>
      <c r="E409" s="208" t="s">
        <v>1000</v>
      </c>
      <c r="F409" s="209" t="s">
        <v>1001</v>
      </c>
      <c r="G409" s="210" t="s">
        <v>212</v>
      </c>
      <c r="H409" s="211">
        <v>5</v>
      </c>
      <c r="I409" s="212">
        <v>301.6</v>
      </c>
      <c r="J409" s="212">
        <f>ROUND(I409*H409,2)</f>
        <v>1508</v>
      </c>
      <c r="K409" s="213"/>
      <c r="L409" s="214"/>
      <c r="M409" s="215" t="s">
        <v>17</v>
      </c>
      <c r="N409" s="216" t="s">
        <v>46</v>
      </c>
      <c r="O409" s="179">
        <v>0</v>
      </c>
      <c r="P409" s="179">
        <f>O409*H409</f>
        <v>0</v>
      </c>
      <c r="Q409" s="179">
        <v>0.081</v>
      </c>
      <c r="R409" s="179">
        <f>Q409*H409</f>
        <v>0.405</v>
      </c>
      <c r="S409" s="179">
        <v>0</v>
      </c>
      <c r="T409" s="180">
        <f>S409*H409</f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81" t="s">
        <v>167</v>
      </c>
      <c r="AT409" s="181" t="s">
        <v>173</v>
      </c>
      <c r="AU409" s="181" t="s">
        <v>85</v>
      </c>
      <c r="AY409" s="17" t="s">
        <v>122</v>
      </c>
      <c r="BE409" s="182">
        <f>IF(N409="základní",J409,0)</f>
        <v>1508</v>
      </c>
      <c r="BF409" s="182">
        <f>IF(N409="snížená",J409,0)</f>
        <v>0</v>
      </c>
      <c r="BG409" s="182">
        <f>IF(N409="zákl. přenesená",J409,0)</f>
        <v>0</v>
      </c>
      <c r="BH409" s="182">
        <f>IF(N409="sníž. přenesená",J409,0)</f>
        <v>0</v>
      </c>
      <c r="BI409" s="182">
        <f>IF(N409="nulová",J409,0)</f>
        <v>0</v>
      </c>
      <c r="BJ409" s="17" t="s">
        <v>83</v>
      </c>
      <c r="BK409" s="182">
        <f>ROUND(I409*H409,2)</f>
        <v>1508</v>
      </c>
      <c r="BL409" s="17" t="s">
        <v>128</v>
      </c>
      <c r="BM409" s="181" t="s">
        <v>1002</v>
      </c>
    </row>
    <row r="410" spans="1:47" s="2" customFormat="1" ht="11.25">
      <c r="A410" s="31"/>
      <c r="B410" s="32"/>
      <c r="C410" s="33"/>
      <c r="D410" s="183" t="s">
        <v>130</v>
      </c>
      <c r="E410" s="33"/>
      <c r="F410" s="184" t="s">
        <v>1001</v>
      </c>
      <c r="G410" s="33"/>
      <c r="H410" s="33"/>
      <c r="I410" s="33"/>
      <c r="J410" s="33"/>
      <c r="K410" s="33"/>
      <c r="L410" s="36"/>
      <c r="M410" s="185"/>
      <c r="N410" s="186"/>
      <c r="O410" s="61"/>
      <c r="P410" s="61"/>
      <c r="Q410" s="61"/>
      <c r="R410" s="61"/>
      <c r="S410" s="61"/>
      <c r="T410" s="62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T410" s="17" t="s">
        <v>130</v>
      </c>
      <c r="AU410" s="17" t="s">
        <v>85</v>
      </c>
    </row>
    <row r="411" spans="2:51" s="13" customFormat="1" ht="11.25">
      <c r="B411" s="187"/>
      <c r="C411" s="188"/>
      <c r="D411" s="183" t="s">
        <v>132</v>
      </c>
      <c r="E411" s="189" t="s">
        <v>17</v>
      </c>
      <c r="F411" s="190" t="s">
        <v>1003</v>
      </c>
      <c r="G411" s="188"/>
      <c r="H411" s="191">
        <v>5</v>
      </c>
      <c r="I411" s="188"/>
      <c r="J411" s="188"/>
      <c r="K411" s="188"/>
      <c r="L411" s="192"/>
      <c r="M411" s="193"/>
      <c r="N411" s="194"/>
      <c r="O411" s="194"/>
      <c r="P411" s="194"/>
      <c r="Q411" s="194"/>
      <c r="R411" s="194"/>
      <c r="S411" s="194"/>
      <c r="T411" s="195"/>
      <c r="AT411" s="196" t="s">
        <v>132</v>
      </c>
      <c r="AU411" s="196" t="s">
        <v>85</v>
      </c>
      <c r="AV411" s="13" t="s">
        <v>85</v>
      </c>
      <c r="AW411" s="13" t="s">
        <v>36</v>
      </c>
      <c r="AX411" s="13" t="s">
        <v>75</v>
      </c>
      <c r="AY411" s="196" t="s">
        <v>122</v>
      </c>
    </row>
    <row r="412" spans="2:51" s="14" customFormat="1" ht="11.25">
      <c r="B412" s="197"/>
      <c r="C412" s="198"/>
      <c r="D412" s="183" t="s">
        <v>132</v>
      </c>
      <c r="E412" s="199" t="s">
        <v>17</v>
      </c>
      <c r="F412" s="200" t="s">
        <v>134</v>
      </c>
      <c r="G412" s="198"/>
      <c r="H412" s="201">
        <v>5</v>
      </c>
      <c r="I412" s="198"/>
      <c r="J412" s="198"/>
      <c r="K412" s="198"/>
      <c r="L412" s="202"/>
      <c r="M412" s="203"/>
      <c r="N412" s="204"/>
      <c r="O412" s="204"/>
      <c r="P412" s="204"/>
      <c r="Q412" s="204"/>
      <c r="R412" s="204"/>
      <c r="S412" s="204"/>
      <c r="T412" s="205"/>
      <c r="AT412" s="206" t="s">
        <v>132</v>
      </c>
      <c r="AU412" s="206" t="s">
        <v>85</v>
      </c>
      <c r="AV412" s="14" t="s">
        <v>128</v>
      </c>
      <c r="AW412" s="14" t="s">
        <v>4</v>
      </c>
      <c r="AX412" s="14" t="s">
        <v>83</v>
      </c>
      <c r="AY412" s="206" t="s">
        <v>122</v>
      </c>
    </row>
    <row r="413" spans="1:65" s="2" customFormat="1" ht="24.2" customHeight="1">
      <c r="A413" s="31"/>
      <c r="B413" s="32"/>
      <c r="C413" s="170" t="s">
        <v>581</v>
      </c>
      <c r="D413" s="170" t="s">
        <v>124</v>
      </c>
      <c r="E413" s="171" t="s">
        <v>1004</v>
      </c>
      <c r="F413" s="172" t="s">
        <v>1005</v>
      </c>
      <c r="G413" s="173" t="s">
        <v>212</v>
      </c>
      <c r="H413" s="174">
        <v>2</v>
      </c>
      <c r="I413" s="175">
        <v>935</v>
      </c>
      <c r="J413" s="175">
        <f>ROUND(I413*H413,2)</f>
        <v>1870</v>
      </c>
      <c r="K413" s="176"/>
      <c r="L413" s="36"/>
      <c r="M413" s="177" t="s">
        <v>17</v>
      </c>
      <c r="N413" s="178" t="s">
        <v>46</v>
      </c>
      <c r="O413" s="179">
        <v>1.664</v>
      </c>
      <c r="P413" s="179">
        <f>O413*H413</f>
        <v>3.328</v>
      </c>
      <c r="Q413" s="179">
        <v>0.01248</v>
      </c>
      <c r="R413" s="179">
        <f>Q413*H413</f>
        <v>0.02496</v>
      </c>
      <c r="S413" s="179">
        <v>0</v>
      </c>
      <c r="T413" s="180">
        <f>S413*H413</f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81" t="s">
        <v>128</v>
      </c>
      <c r="AT413" s="181" t="s">
        <v>124</v>
      </c>
      <c r="AU413" s="181" t="s">
        <v>85</v>
      </c>
      <c r="AY413" s="17" t="s">
        <v>122</v>
      </c>
      <c r="BE413" s="182">
        <f>IF(N413="základní",J413,0)</f>
        <v>1870</v>
      </c>
      <c r="BF413" s="182">
        <f>IF(N413="snížená",J413,0)</f>
        <v>0</v>
      </c>
      <c r="BG413" s="182">
        <f>IF(N413="zákl. přenesená",J413,0)</f>
        <v>0</v>
      </c>
      <c r="BH413" s="182">
        <f>IF(N413="sníž. přenesená",J413,0)</f>
        <v>0</v>
      </c>
      <c r="BI413" s="182">
        <f>IF(N413="nulová",J413,0)</f>
        <v>0</v>
      </c>
      <c r="BJ413" s="17" t="s">
        <v>83</v>
      </c>
      <c r="BK413" s="182">
        <f>ROUND(I413*H413,2)</f>
        <v>1870</v>
      </c>
      <c r="BL413" s="17" t="s">
        <v>128</v>
      </c>
      <c r="BM413" s="181" t="s">
        <v>1006</v>
      </c>
    </row>
    <row r="414" spans="1:47" s="2" customFormat="1" ht="19.5">
      <c r="A414" s="31"/>
      <c r="B414" s="32"/>
      <c r="C414" s="33"/>
      <c r="D414" s="183" t="s">
        <v>130</v>
      </c>
      <c r="E414" s="33"/>
      <c r="F414" s="184" t="s">
        <v>1005</v>
      </c>
      <c r="G414" s="33"/>
      <c r="H414" s="33"/>
      <c r="I414" s="33"/>
      <c r="J414" s="33"/>
      <c r="K414" s="33"/>
      <c r="L414" s="36"/>
      <c r="M414" s="185"/>
      <c r="N414" s="186"/>
      <c r="O414" s="61"/>
      <c r="P414" s="61"/>
      <c r="Q414" s="61"/>
      <c r="R414" s="61"/>
      <c r="S414" s="61"/>
      <c r="T414" s="62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T414" s="17" t="s">
        <v>130</v>
      </c>
      <c r="AU414" s="17" t="s">
        <v>85</v>
      </c>
    </row>
    <row r="415" spans="1:65" s="2" customFormat="1" ht="24.2" customHeight="1">
      <c r="A415" s="31"/>
      <c r="B415" s="32"/>
      <c r="C415" s="207" t="s">
        <v>586</v>
      </c>
      <c r="D415" s="207" t="s">
        <v>173</v>
      </c>
      <c r="E415" s="208" t="s">
        <v>1007</v>
      </c>
      <c r="F415" s="209" t="s">
        <v>1008</v>
      </c>
      <c r="G415" s="210" t="s">
        <v>212</v>
      </c>
      <c r="H415" s="211">
        <v>2</v>
      </c>
      <c r="I415" s="212">
        <v>1560</v>
      </c>
      <c r="J415" s="212">
        <f>ROUND(I415*H415,2)</f>
        <v>3120</v>
      </c>
      <c r="K415" s="213"/>
      <c r="L415" s="214"/>
      <c r="M415" s="215" t="s">
        <v>17</v>
      </c>
      <c r="N415" s="216" t="s">
        <v>46</v>
      </c>
      <c r="O415" s="179">
        <v>0</v>
      </c>
      <c r="P415" s="179">
        <f>O415*H415</f>
        <v>0</v>
      </c>
      <c r="Q415" s="179">
        <v>0.585</v>
      </c>
      <c r="R415" s="179">
        <f>Q415*H415</f>
        <v>1.17</v>
      </c>
      <c r="S415" s="179">
        <v>0</v>
      </c>
      <c r="T415" s="180">
        <f>S415*H415</f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81" t="s">
        <v>167</v>
      </c>
      <c r="AT415" s="181" t="s">
        <v>173</v>
      </c>
      <c r="AU415" s="181" t="s">
        <v>85</v>
      </c>
      <c r="AY415" s="17" t="s">
        <v>122</v>
      </c>
      <c r="BE415" s="182">
        <f>IF(N415="základní",J415,0)</f>
        <v>3120</v>
      </c>
      <c r="BF415" s="182">
        <f>IF(N415="snížená",J415,0)</f>
        <v>0</v>
      </c>
      <c r="BG415" s="182">
        <f>IF(N415="zákl. přenesená",J415,0)</f>
        <v>0</v>
      </c>
      <c r="BH415" s="182">
        <f>IF(N415="sníž. přenesená",J415,0)</f>
        <v>0</v>
      </c>
      <c r="BI415" s="182">
        <f>IF(N415="nulová",J415,0)</f>
        <v>0</v>
      </c>
      <c r="BJ415" s="17" t="s">
        <v>83</v>
      </c>
      <c r="BK415" s="182">
        <f>ROUND(I415*H415,2)</f>
        <v>3120</v>
      </c>
      <c r="BL415" s="17" t="s">
        <v>128</v>
      </c>
      <c r="BM415" s="181" t="s">
        <v>1009</v>
      </c>
    </row>
    <row r="416" spans="1:47" s="2" customFormat="1" ht="19.5">
      <c r="A416" s="31"/>
      <c r="B416" s="32"/>
      <c r="C416" s="33"/>
      <c r="D416" s="183" t="s">
        <v>130</v>
      </c>
      <c r="E416" s="33"/>
      <c r="F416" s="184" t="s">
        <v>1008</v>
      </c>
      <c r="G416" s="33"/>
      <c r="H416" s="33"/>
      <c r="I416" s="33"/>
      <c r="J416" s="33"/>
      <c r="K416" s="33"/>
      <c r="L416" s="36"/>
      <c r="M416" s="185"/>
      <c r="N416" s="186"/>
      <c r="O416" s="61"/>
      <c r="P416" s="61"/>
      <c r="Q416" s="61"/>
      <c r="R416" s="61"/>
      <c r="S416" s="61"/>
      <c r="T416" s="62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T416" s="17" t="s">
        <v>130</v>
      </c>
      <c r="AU416" s="17" t="s">
        <v>85</v>
      </c>
    </row>
    <row r="417" spans="2:51" s="13" customFormat="1" ht="11.25">
      <c r="B417" s="187"/>
      <c r="C417" s="188"/>
      <c r="D417" s="183" t="s">
        <v>132</v>
      </c>
      <c r="E417" s="189" t="s">
        <v>17</v>
      </c>
      <c r="F417" s="190" t="s">
        <v>1010</v>
      </c>
      <c r="G417" s="188"/>
      <c r="H417" s="191">
        <v>2</v>
      </c>
      <c r="I417" s="188"/>
      <c r="J417" s="188"/>
      <c r="K417" s="188"/>
      <c r="L417" s="192"/>
      <c r="M417" s="193"/>
      <c r="N417" s="194"/>
      <c r="O417" s="194"/>
      <c r="P417" s="194"/>
      <c r="Q417" s="194"/>
      <c r="R417" s="194"/>
      <c r="S417" s="194"/>
      <c r="T417" s="195"/>
      <c r="AT417" s="196" t="s">
        <v>132</v>
      </c>
      <c r="AU417" s="196" t="s">
        <v>85</v>
      </c>
      <c r="AV417" s="13" t="s">
        <v>85</v>
      </c>
      <c r="AW417" s="13" t="s">
        <v>36</v>
      </c>
      <c r="AX417" s="13" t="s">
        <v>75</v>
      </c>
      <c r="AY417" s="196" t="s">
        <v>122</v>
      </c>
    </row>
    <row r="418" spans="2:51" s="14" customFormat="1" ht="11.25">
      <c r="B418" s="197"/>
      <c r="C418" s="198"/>
      <c r="D418" s="183" t="s">
        <v>132</v>
      </c>
      <c r="E418" s="199" t="s">
        <v>17</v>
      </c>
      <c r="F418" s="200" t="s">
        <v>134</v>
      </c>
      <c r="G418" s="198"/>
      <c r="H418" s="201">
        <v>2</v>
      </c>
      <c r="I418" s="198"/>
      <c r="J418" s="198"/>
      <c r="K418" s="198"/>
      <c r="L418" s="202"/>
      <c r="M418" s="203"/>
      <c r="N418" s="204"/>
      <c r="O418" s="204"/>
      <c r="P418" s="204"/>
      <c r="Q418" s="204"/>
      <c r="R418" s="204"/>
      <c r="S418" s="204"/>
      <c r="T418" s="205"/>
      <c r="AT418" s="206" t="s">
        <v>132</v>
      </c>
      <c r="AU418" s="206" t="s">
        <v>85</v>
      </c>
      <c r="AV418" s="14" t="s">
        <v>128</v>
      </c>
      <c r="AW418" s="14" t="s">
        <v>4</v>
      </c>
      <c r="AX418" s="14" t="s">
        <v>83</v>
      </c>
      <c r="AY418" s="206" t="s">
        <v>122</v>
      </c>
    </row>
    <row r="419" spans="1:65" s="2" customFormat="1" ht="24.2" customHeight="1">
      <c r="A419" s="31"/>
      <c r="B419" s="32"/>
      <c r="C419" s="170" t="s">
        <v>590</v>
      </c>
      <c r="D419" s="170" t="s">
        <v>124</v>
      </c>
      <c r="E419" s="171" t="s">
        <v>1011</v>
      </c>
      <c r="F419" s="172" t="s">
        <v>1012</v>
      </c>
      <c r="G419" s="173" t="s">
        <v>212</v>
      </c>
      <c r="H419" s="174">
        <v>1</v>
      </c>
      <c r="I419" s="175">
        <v>703</v>
      </c>
      <c r="J419" s="175">
        <f>ROUND(I419*H419,2)</f>
        <v>703</v>
      </c>
      <c r="K419" s="176"/>
      <c r="L419" s="36"/>
      <c r="M419" s="177" t="s">
        <v>17</v>
      </c>
      <c r="N419" s="178" t="s">
        <v>46</v>
      </c>
      <c r="O419" s="179">
        <v>0.817</v>
      </c>
      <c r="P419" s="179">
        <f>O419*H419</f>
        <v>0.817</v>
      </c>
      <c r="Q419" s="179">
        <v>0.03927</v>
      </c>
      <c r="R419" s="179">
        <f>Q419*H419</f>
        <v>0.03927</v>
      </c>
      <c r="S419" s="179">
        <v>0</v>
      </c>
      <c r="T419" s="180">
        <f>S419*H419</f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81" t="s">
        <v>128</v>
      </c>
      <c r="AT419" s="181" t="s">
        <v>124</v>
      </c>
      <c r="AU419" s="181" t="s">
        <v>85</v>
      </c>
      <c r="AY419" s="17" t="s">
        <v>122</v>
      </c>
      <c r="BE419" s="182">
        <f>IF(N419="základní",J419,0)</f>
        <v>703</v>
      </c>
      <c r="BF419" s="182">
        <f>IF(N419="snížená",J419,0)</f>
        <v>0</v>
      </c>
      <c r="BG419" s="182">
        <f>IF(N419="zákl. přenesená",J419,0)</f>
        <v>0</v>
      </c>
      <c r="BH419" s="182">
        <f>IF(N419="sníž. přenesená",J419,0)</f>
        <v>0</v>
      </c>
      <c r="BI419" s="182">
        <f>IF(N419="nulová",J419,0)</f>
        <v>0</v>
      </c>
      <c r="BJ419" s="17" t="s">
        <v>83</v>
      </c>
      <c r="BK419" s="182">
        <f>ROUND(I419*H419,2)</f>
        <v>703</v>
      </c>
      <c r="BL419" s="17" t="s">
        <v>128</v>
      </c>
      <c r="BM419" s="181" t="s">
        <v>1013</v>
      </c>
    </row>
    <row r="420" spans="1:47" s="2" customFormat="1" ht="19.5">
      <c r="A420" s="31"/>
      <c r="B420" s="32"/>
      <c r="C420" s="33"/>
      <c r="D420" s="183" t="s">
        <v>130</v>
      </c>
      <c r="E420" s="33"/>
      <c r="F420" s="184" t="s">
        <v>1012</v>
      </c>
      <c r="G420" s="33"/>
      <c r="H420" s="33"/>
      <c r="I420" s="33"/>
      <c r="J420" s="33"/>
      <c r="K420" s="33"/>
      <c r="L420" s="36"/>
      <c r="M420" s="185"/>
      <c r="N420" s="186"/>
      <c r="O420" s="61"/>
      <c r="P420" s="61"/>
      <c r="Q420" s="61"/>
      <c r="R420" s="61"/>
      <c r="S420" s="61"/>
      <c r="T420" s="62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T420" s="17" t="s">
        <v>130</v>
      </c>
      <c r="AU420" s="17" t="s">
        <v>85</v>
      </c>
    </row>
    <row r="421" spans="1:65" s="2" customFormat="1" ht="24.2" customHeight="1">
      <c r="A421" s="31"/>
      <c r="B421" s="32"/>
      <c r="C421" s="207" t="s">
        <v>594</v>
      </c>
      <c r="D421" s="207" t="s">
        <v>173</v>
      </c>
      <c r="E421" s="208" t="s">
        <v>1014</v>
      </c>
      <c r="F421" s="209" t="s">
        <v>1015</v>
      </c>
      <c r="G421" s="210" t="s">
        <v>212</v>
      </c>
      <c r="H421" s="211">
        <v>1</v>
      </c>
      <c r="I421" s="212">
        <v>7631</v>
      </c>
      <c r="J421" s="212">
        <f>ROUND(I421*H421,2)</f>
        <v>7631</v>
      </c>
      <c r="K421" s="213"/>
      <c r="L421" s="214"/>
      <c r="M421" s="215" t="s">
        <v>17</v>
      </c>
      <c r="N421" s="216" t="s">
        <v>46</v>
      </c>
      <c r="O421" s="179">
        <v>0</v>
      </c>
      <c r="P421" s="179">
        <f>O421*H421</f>
        <v>0</v>
      </c>
      <c r="Q421" s="179">
        <v>1.09</v>
      </c>
      <c r="R421" s="179">
        <f>Q421*H421</f>
        <v>1.09</v>
      </c>
      <c r="S421" s="179">
        <v>0</v>
      </c>
      <c r="T421" s="180">
        <f>S421*H421</f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81" t="s">
        <v>167</v>
      </c>
      <c r="AT421" s="181" t="s">
        <v>173</v>
      </c>
      <c r="AU421" s="181" t="s">
        <v>85</v>
      </c>
      <c r="AY421" s="17" t="s">
        <v>122</v>
      </c>
      <c r="BE421" s="182">
        <f>IF(N421="základní",J421,0)</f>
        <v>7631</v>
      </c>
      <c r="BF421" s="182">
        <f>IF(N421="snížená",J421,0)</f>
        <v>0</v>
      </c>
      <c r="BG421" s="182">
        <f>IF(N421="zákl. přenesená",J421,0)</f>
        <v>0</v>
      </c>
      <c r="BH421" s="182">
        <f>IF(N421="sníž. přenesená",J421,0)</f>
        <v>0</v>
      </c>
      <c r="BI421" s="182">
        <f>IF(N421="nulová",J421,0)</f>
        <v>0</v>
      </c>
      <c r="BJ421" s="17" t="s">
        <v>83</v>
      </c>
      <c r="BK421" s="182">
        <f>ROUND(I421*H421,2)</f>
        <v>7631</v>
      </c>
      <c r="BL421" s="17" t="s">
        <v>128</v>
      </c>
      <c r="BM421" s="181" t="s">
        <v>1016</v>
      </c>
    </row>
    <row r="422" spans="1:47" s="2" customFormat="1" ht="11.25">
      <c r="A422" s="31"/>
      <c r="B422" s="32"/>
      <c r="C422" s="33"/>
      <c r="D422" s="183" t="s">
        <v>130</v>
      </c>
      <c r="E422" s="33"/>
      <c r="F422" s="184" t="s">
        <v>1015</v>
      </c>
      <c r="G422" s="33"/>
      <c r="H422" s="33"/>
      <c r="I422" s="33"/>
      <c r="J422" s="33"/>
      <c r="K422" s="33"/>
      <c r="L422" s="36"/>
      <c r="M422" s="185"/>
      <c r="N422" s="186"/>
      <c r="O422" s="61"/>
      <c r="P422" s="61"/>
      <c r="Q422" s="61"/>
      <c r="R422" s="61"/>
      <c r="S422" s="61"/>
      <c r="T422" s="62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T422" s="17" t="s">
        <v>130</v>
      </c>
      <c r="AU422" s="17" t="s">
        <v>85</v>
      </c>
    </row>
    <row r="423" spans="2:51" s="13" customFormat="1" ht="11.25">
      <c r="B423" s="187"/>
      <c r="C423" s="188"/>
      <c r="D423" s="183" t="s">
        <v>132</v>
      </c>
      <c r="E423" s="189" t="s">
        <v>17</v>
      </c>
      <c r="F423" s="190" t="s">
        <v>995</v>
      </c>
      <c r="G423" s="188"/>
      <c r="H423" s="191">
        <v>1</v>
      </c>
      <c r="I423" s="188"/>
      <c r="J423" s="188"/>
      <c r="K423" s="188"/>
      <c r="L423" s="192"/>
      <c r="M423" s="193"/>
      <c r="N423" s="194"/>
      <c r="O423" s="194"/>
      <c r="P423" s="194"/>
      <c r="Q423" s="194"/>
      <c r="R423" s="194"/>
      <c r="S423" s="194"/>
      <c r="T423" s="195"/>
      <c r="AT423" s="196" t="s">
        <v>132</v>
      </c>
      <c r="AU423" s="196" t="s">
        <v>85</v>
      </c>
      <c r="AV423" s="13" t="s">
        <v>85</v>
      </c>
      <c r="AW423" s="13" t="s">
        <v>36</v>
      </c>
      <c r="AX423" s="13" t="s">
        <v>75</v>
      </c>
      <c r="AY423" s="196" t="s">
        <v>122</v>
      </c>
    </row>
    <row r="424" spans="2:51" s="14" customFormat="1" ht="11.25">
      <c r="B424" s="197"/>
      <c r="C424" s="198"/>
      <c r="D424" s="183" t="s">
        <v>132</v>
      </c>
      <c r="E424" s="199" t="s">
        <v>17</v>
      </c>
      <c r="F424" s="200" t="s">
        <v>134</v>
      </c>
      <c r="G424" s="198"/>
      <c r="H424" s="201">
        <v>1</v>
      </c>
      <c r="I424" s="198"/>
      <c r="J424" s="198"/>
      <c r="K424" s="198"/>
      <c r="L424" s="202"/>
      <c r="M424" s="203"/>
      <c r="N424" s="204"/>
      <c r="O424" s="204"/>
      <c r="P424" s="204"/>
      <c r="Q424" s="204"/>
      <c r="R424" s="204"/>
      <c r="S424" s="204"/>
      <c r="T424" s="205"/>
      <c r="AT424" s="206" t="s">
        <v>132</v>
      </c>
      <c r="AU424" s="206" t="s">
        <v>85</v>
      </c>
      <c r="AV424" s="14" t="s">
        <v>128</v>
      </c>
      <c r="AW424" s="14" t="s">
        <v>4</v>
      </c>
      <c r="AX424" s="14" t="s">
        <v>83</v>
      </c>
      <c r="AY424" s="206" t="s">
        <v>122</v>
      </c>
    </row>
    <row r="425" spans="1:65" s="2" customFormat="1" ht="24.2" customHeight="1">
      <c r="A425" s="31"/>
      <c r="B425" s="32"/>
      <c r="C425" s="170" t="s">
        <v>598</v>
      </c>
      <c r="D425" s="170" t="s">
        <v>124</v>
      </c>
      <c r="E425" s="171" t="s">
        <v>1017</v>
      </c>
      <c r="F425" s="172" t="s">
        <v>1018</v>
      </c>
      <c r="G425" s="173" t="s">
        <v>212</v>
      </c>
      <c r="H425" s="174">
        <v>9</v>
      </c>
      <c r="I425" s="175">
        <v>902</v>
      </c>
      <c r="J425" s="175">
        <f>ROUND(I425*H425,2)</f>
        <v>8118</v>
      </c>
      <c r="K425" s="176"/>
      <c r="L425" s="36"/>
      <c r="M425" s="177" t="s">
        <v>17</v>
      </c>
      <c r="N425" s="178" t="s">
        <v>46</v>
      </c>
      <c r="O425" s="179">
        <v>1.562</v>
      </c>
      <c r="P425" s="179">
        <f>O425*H425</f>
        <v>14.058</v>
      </c>
      <c r="Q425" s="179">
        <v>0.01019</v>
      </c>
      <c r="R425" s="179">
        <f>Q425*H425</f>
        <v>0.09171</v>
      </c>
      <c r="S425" s="179">
        <v>0</v>
      </c>
      <c r="T425" s="180">
        <f>S425*H425</f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81" t="s">
        <v>128</v>
      </c>
      <c r="AT425" s="181" t="s">
        <v>124</v>
      </c>
      <c r="AU425" s="181" t="s">
        <v>85</v>
      </c>
      <c r="AY425" s="17" t="s">
        <v>122</v>
      </c>
      <c r="BE425" s="182">
        <f>IF(N425="základní",J425,0)</f>
        <v>8118</v>
      </c>
      <c r="BF425" s="182">
        <f>IF(N425="snížená",J425,0)</f>
        <v>0</v>
      </c>
      <c r="BG425" s="182">
        <f>IF(N425="zákl. přenesená",J425,0)</f>
        <v>0</v>
      </c>
      <c r="BH425" s="182">
        <f>IF(N425="sníž. přenesená",J425,0)</f>
        <v>0</v>
      </c>
      <c r="BI425" s="182">
        <f>IF(N425="nulová",J425,0)</f>
        <v>0</v>
      </c>
      <c r="BJ425" s="17" t="s">
        <v>83</v>
      </c>
      <c r="BK425" s="182">
        <f>ROUND(I425*H425,2)</f>
        <v>8118</v>
      </c>
      <c r="BL425" s="17" t="s">
        <v>128</v>
      </c>
      <c r="BM425" s="181" t="s">
        <v>1019</v>
      </c>
    </row>
    <row r="426" spans="1:47" s="2" customFormat="1" ht="19.5">
      <c r="A426" s="31"/>
      <c r="B426" s="32"/>
      <c r="C426" s="33"/>
      <c r="D426" s="183" t="s">
        <v>130</v>
      </c>
      <c r="E426" s="33"/>
      <c r="F426" s="184" t="s">
        <v>1018</v>
      </c>
      <c r="G426" s="33"/>
      <c r="H426" s="33"/>
      <c r="I426" s="33"/>
      <c r="J426" s="33"/>
      <c r="K426" s="33"/>
      <c r="L426" s="36"/>
      <c r="M426" s="185"/>
      <c r="N426" s="186"/>
      <c r="O426" s="61"/>
      <c r="P426" s="61"/>
      <c r="Q426" s="61"/>
      <c r="R426" s="61"/>
      <c r="S426" s="61"/>
      <c r="T426" s="62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T426" s="17" t="s">
        <v>130</v>
      </c>
      <c r="AU426" s="17" t="s">
        <v>85</v>
      </c>
    </row>
    <row r="427" spans="1:65" s="2" customFormat="1" ht="24.2" customHeight="1">
      <c r="A427" s="31"/>
      <c r="B427" s="32"/>
      <c r="C427" s="207" t="s">
        <v>603</v>
      </c>
      <c r="D427" s="207" t="s">
        <v>173</v>
      </c>
      <c r="E427" s="208" t="s">
        <v>1020</v>
      </c>
      <c r="F427" s="209" t="s">
        <v>1021</v>
      </c>
      <c r="G427" s="210" t="s">
        <v>212</v>
      </c>
      <c r="H427" s="211">
        <v>2</v>
      </c>
      <c r="I427" s="212">
        <v>899.6</v>
      </c>
      <c r="J427" s="212">
        <f>ROUND(I427*H427,2)</f>
        <v>1799.2</v>
      </c>
      <c r="K427" s="213"/>
      <c r="L427" s="214"/>
      <c r="M427" s="215" t="s">
        <v>17</v>
      </c>
      <c r="N427" s="216" t="s">
        <v>46</v>
      </c>
      <c r="O427" s="179">
        <v>0</v>
      </c>
      <c r="P427" s="179">
        <f>O427*H427</f>
        <v>0</v>
      </c>
      <c r="Q427" s="179">
        <v>0.254</v>
      </c>
      <c r="R427" s="179">
        <f>Q427*H427</f>
        <v>0.508</v>
      </c>
      <c r="S427" s="179">
        <v>0</v>
      </c>
      <c r="T427" s="180">
        <f>S427*H427</f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81" t="s">
        <v>167</v>
      </c>
      <c r="AT427" s="181" t="s">
        <v>173</v>
      </c>
      <c r="AU427" s="181" t="s">
        <v>85</v>
      </c>
      <c r="AY427" s="17" t="s">
        <v>122</v>
      </c>
      <c r="BE427" s="182">
        <f>IF(N427="základní",J427,0)</f>
        <v>1799.2</v>
      </c>
      <c r="BF427" s="182">
        <f>IF(N427="snížená",J427,0)</f>
        <v>0</v>
      </c>
      <c r="BG427" s="182">
        <f>IF(N427="zákl. přenesená",J427,0)</f>
        <v>0</v>
      </c>
      <c r="BH427" s="182">
        <f>IF(N427="sníž. přenesená",J427,0)</f>
        <v>0</v>
      </c>
      <c r="BI427" s="182">
        <f>IF(N427="nulová",J427,0)</f>
        <v>0</v>
      </c>
      <c r="BJ427" s="17" t="s">
        <v>83</v>
      </c>
      <c r="BK427" s="182">
        <f>ROUND(I427*H427,2)</f>
        <v>1799.2</v>
      </c>
      <c r="BL427" s="17" t="s">
        <v>128</v>
      </c>
      <c r="BM427" s="181" t="s">
        <v>1022</v>
      </c>
    </row>
    <row r="428" spans="1:47" s="2" customFormat="1" ht="19.5">
      <c r="A428" s="31"/>
      <c r="B428" s="32"/>
      <c r="C428" s="33"/>
      <c r="D428" s="183" t="s">
        <v>130</v>
      </c>
      <c r="E428" s="33"/>
      <c r="F428" s="184" t="s">
        <v>1021</v>
      </c>
      <c r="G428" s="33"/>
      <c r="H428" s="33"/>
      <c r="I428" s="33"/>
      <c r="J428" s="33"/>
      <c r="K428" s="33"/>
      <c r="L428" s="36"/>
      <c r="M428" s="185"/>
      <c r="N428" s="186"/>
      <c r="O428" s="61"/>
      <c r="P428" s="61"/>
      <c r="Q428" s="61"/>
      <c r="R428" s="61"/>
      <c r="S428" s="61"/>
      <c r="T428" s="62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T428" s="17" t="s">
        <v>130</v>
      </c>
      <c r="AU428" s="17" t="s">
        <v>85</v>
      </c>
    </row>
    <row r="429" spans="2:51" s="13" customFormat="1" ht="11.25">
      <c r="B429" s="187"/>
      <c r="C429" s="188"/>
      <c r="D429" s="183" t="s">
        <v>132</v>
      </c>
      <c r="E429" s="189" t="s">
        <v>17</v>
      </c>
      <c r="F429" s="190" t="s">
        <v>1010</v>
      </c>
      <c r="G429" s="188"/>
      <c r="H429" s="191">
        <v>2</v>
      </c>
      <c r="I429" s="188"/>
      <c r="J429" s="188"/>
      <c r="K429" s="188"/>
      <c r="L429" s="192"/>
      <c r="M429" s="193"/>
      <c r="N429" s="194"/>
      <c r="O429" s="194"/>
      <c r="P429" s="194"/>
      <c r="Q429" s="194"/>
      <c r="R429" s="194"/>
      <c r="S429" s="194"/>
      <c r="T429" s="195"/>
      <c r="AT429" s="196" t="s">
        <v>132</v>
      </c>
      <c r="AU429" s="196" t="s">
        <v>85</v>
      </c>
      <c r="AV429" s="13" t="s">
        <v>85</v>
      </c>
      <c r="AW429" s="13" t="s">
        <v>36</v>
      </c>
      <c r="AX429" s="13" t="s">
        <v>75</v>
      </c>
      <c r="AY429" s="196" t="s">
        <v>122</v>
      </c>
    </row>
    <row r="430" spans="2:51" s="14" customFormat="1" ht="11.25">
      <c r="B430" s="197"/>
      <c r="C430" s="198"/>
      <c r="D430" s="183" t="s">
        <v>132</v>
      </c>
      <c r="E430" s="199" t="s">
        <v>17</v>
      </c>
      <c r="F430" s="200" t="s">
        <v>134</v>
      </c>
      <c r="G430" s="198"/>
      <c r="H430" s="201">
        <v>2</v>
      </c>
      <c r="I430" s="198"/>
      <c r="J430" s="198"/>
      <c r="K430" s="198"/>
      <c r="L430" s="202"/>
      <c r="M430" s="203"/>
      <c r="N430" s="204"/>
      <c r="O430" s="204"/>
      <c r="P430" s="204"/>
      <c r="Q430" s="204"/>
      <c r="R430" s="204"/>
      <c r="S430" s="204"/>
      <c r="T430" s="205"/>
      <c r="AT430" s="206" t="s">
        <v>132</v>
      </c>
      <c r="AU430" s="206" t="s">
        <v>85</v>
      </c>
      <c r="AV430" s="14" t="s">
        <v>128</v>
      </c>
      <c r="AW430" s="14" t="s">
        <v>4</v>
      </c>
      <c r="AX430" s="14" t="s">
        <v>83</v>
      </c>
      <c r="AY430" s="206" t="s">
        <v>122</v>
      </c>
    </row>
    <row r="431" spans="1:65" s="2" customFormat="1" ht="24.2" customHeight="1">
      <c r="A431" s="31"/>
      <c r="B431" s="32"/>
      <c r="C431" s="207" t="s">
        <v>608</v>
      </c>
      <c r="D431" s="207" t="s">
        <v>173</v>
      </c>
      <c r="E431" s="208" t="s">
        <v>1023</v>
      </c>
      <c r="F431" s="209" t="s">
        <v>1024</v>
      </c>
      <c r="G431" s="210" t="s">
        <v>212</v>
      </c>
      <c r="H431" s="211">
        <v>2</v>
      </c>
      <c r="I431" s="212">
        <v>1249.3</v>
      </c>
      <c r="J431" s="212">
        <f>ROUND(I431*H431,2)</f>
        <v>2498.6</v>
      </c>
      <c r="K431" s="213"/>
      <c r="L431" s="214"/>
      <c r="M431" s="215" t="s">
        <v>17</v>
      </c>
      <c r="N431" s="216" t="s">
        <v>46</v>
      </c>
      <c r="O431" s="179">
        <v>0</v>
      </c>
      <c r="P431" s="179">
        <f>O431*H431</f>
        <v>0</v>
      </c>
      <c r="Q431" s="179">
        <v>0.506</v>
      </c>
      <c r="R431" s="179">
        <f>Q431*H431</f>
        <v>1.012</v>
      </c>
      <c r="S431" s="179">
        <v>0</v>
      </c>
      <c r="T431" s="180">
        <f>S431*H431</f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81" t="s">
        <v>167</v>
      </c>
      <c r="AT431" s="181" t="s">
        <v>173</v>
      </c>
      <c r="AU431" s="181" t="s">
        <v>85</v>
      </c>
      <c r="AY431" s="17" t="s">
        <v>122</v>
      </c>
      <c r="BE431" s="182">
        <f>IF(N431="základní",J431,0)</f>
        <v>2498.6</v>
      </c>
      <c r="BF431" s="182">
        <f>IF(N431="snížená",J431,0)</f>
        <v>0</v>
      </c>
      <c r="BG431" s="182">
        <f>IF(N431="zákl. přenesená",J431,0)</f>
        <v>0</v>
      </c>
      <c r="BH431" s="182">
        <f>IF(N431="sníž. přenesená",J431,0)</f>
        <v>0</v>
      </c>
      <c r="BI431" s="182">
        <f>IF(N431="nulová",J431,0)</f>
        <v>0</v>
      </c>
      <c r="BJ431" s="17" t="s">
        <v>83</v>
      </c>
      <c r="BK431" s="182">
        <f>ROUND(I431*H431,2)</f>
        <v>2498.6</v>
      </c>
      <c r="BL431" s="17" t="s">
        <v>128</v>
      </c>
      <c r="BM431" s="181" t="s">
        <v>1025</v>
      </c>
    </row>
    <row r="432" spans="1:47" s="2" customFormat="1" ht="19.5">
      <c r="A432" s="31"/>
      <c r="B432" s="32"/>
      <c r="C432" s="33"/>
      <c r="D432" s="183" t="s">
        <v>130</v>
      </c>
      <c r="E432" s="33"/>
      <c r="F432" s="184" t="s">
        <v>1024</v>
      </c>
      <c r="G432" s="33"/>
      <c r="H432" s="33"/>
      <c r="I432" s="33"/>
      <c r="J432" s="33"/>
      <c r="K432" s="33"/>
      <c r="L432" s="36"/>
      <c r="M432" s="185"/>
      <c r="N432" s="186"/>
      <c r="O432" s="61"/>
      <c r="P432" s="61"/>
      <c r="Q432" s="61"/>
      <c r="R432" s="61"/>
      <c r="S432" s="61"/>
      <c r="T432" s="62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T432" s="17" t="s">
        <v>130</v>
      </c>
      <c r="AU432" s="17" t="s">
        <v>85</v>
      </c>
    </row>
    <row r="433" spans="2:51" s="13" customFormat="1" ht="11.25">
      <c r="B433" s="187"/>
      <c r="C433" s="188"/>
      <c r="D433" s="183" t="s">
        <v>132</v>
      </c>
      <c r="E433" s="189" t="s">
        <v>17</v>
      </c>
      <c r="F433" s="190" t="s">
        <v>1010</v>
      </c>
      <c r="G433" s="188"/>
      <c r="H433" s="191">
        <v>2</v>
      </c>
      <c r="I433" s="188"/>
      <c r="J433" s="188"/>
      <c r="K433" s="188"/>
      <c r="L433" s="192"/>
      <c r="M433" s="193"/>
      <c r="N433" s="194"/>
      <c r="O433" s="194"/>
      <c r="P433" s="194"/>
      <c r="Q433" s="194"/>
      <c r="R433" s="194"/>
      <c r="S433" s="194"/>
      <c r="T433" s="195"/>
      <c r="AT433" s="196" t="s">
        <v>132</v>
      </c>
      <c r="AU433" s="196" t="s">
        <v>85</v>
      </c>
      <c r="AV433" s="13" t="s">
        <v>85</v>
      </c>
      <c r="AW433" s="13" t="s">
        <v>36</v>
      </c>
      <c r="AX433" s="13" t="s">
        <v>75</v>
      </c>
      <c r="AY433" s="196" t="s">
        <v>122</v>
      </c>
    </row>
    <row r="434" spans="2:51" s="14" customFormat="1" ht="11.25">
      <c r="B434" s="197"/>
      <c r="C434" s="198"/>
      <c r="D434" s="183" t="s">
        <v>132</v>
      </c>
      <c r="E434" s="199" t="s">
        <v>17</v>
      </c>
      <c r="F434" s="200" t="s">
        <v>134</v>
      </c>
      <c r="G434" s="198"/>
      <c r="H434" s="201">
        <v>2</v>
      </c>
      <c r="I434" s="198"/>
      <c r="J434" s="198"/>
      <c r="K434" s="198"/>
      <c r="L434" s="202"/>
      <c r="M434" s="203"/>
      <c r="N434" s="204"/>
      <c r="O434" s="204"/>
      <c r="P434" s="204"/>
      <c r="Q434" s="204"/>
      <c r="R434" s="204"/>
      <c r="S434" s="204"/>
      <c r="T434" s="205"/>
      <c r="AT434" s="206" t="s">
        <v>132</v>
      </c>
      <c r="AU434" s="206" t="s">
        <v>85</v>
      </c>
      <c r="AV434" s="14" t="s">
        <v>128</v>
      </c>
      <c r="AW434" s="14" t="s">
        <v>4</v>
      </c>
      <c r="AX434" s="14" t="s">
        <v>83</v>
      </c>
      <c r="AY434" s="206" t="s">
        <v>122</v>
      </c>
    </row>
    <row r="435" spans="1:65" s="2" customFormat="1" ht="24.2" customHeight="1">
      <c r="A435" s="31"/>
      <c r="B435" s="32"/>
      <c r="C435" s="207" t="s">
        <v>613</v>
      </c>
      <c r="D435" s="207" t="s">
        <v>173</v>
      </c>
      <c r="E435" s="208" t="s">
        <v>1026</v>
      </c>
      <c r="F435" s="209" t="s">
        <v>1027</v>
      </c>
      <c r="G435" s="210" t="s">
        <v>212</v>
      </c>
      <c r="H435" s="211">
        <v>3</v>
      </c>
      <c r="I435" s="212">
        <v>2148.9</v>
      </c>
      <c r="J435" s="212">
        <f>ROUND(I435*H435,2)</f>
        <v>6446.7</v>
      </c>
      <c r="K435" s="213"/>
      <c r="L435" s="214"/>
      <c r="M435" s="215" t="s">
        <v>17</v>
      </c>
      <c r="N435" s="216" t="s">
        <v>46</v>
      </c>
      <c r="O435" s="179">
        <v>0</v>
      </c>
      <c r="P435" s="179">
        <f>O435*H435</f>
        <v>0</v>
      </c>
      <c r="Q435" s="179">
        <v>1.013</v>
      </c>
      <c r="R435" s="179">
        <f>Q435*H435</f>
        <v>3.0389999999999997</v>
      </c>
      <c r="S435" s="179">
        <v>0</v>
      </c>
      <c r="T435" s="180">
        <f>S435*H435</f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81" t="s">
        <v>167</v>
      </c>
      <c r="AT435" s="181" t="s">
        <v>173</v>
      </c>
      <c r="AU435" s="181" t="s">
        <v>85</v>
      </c>
      <c r="AY435" s="17" t="s">
        <v>122</v>
      </c>
      <c r="BE435" s="182">
        <f>IF(N435="základní",J435,0)</f>
        <v>6446.7</v>
      </c>
      <c r="BF435" s="182">
        <f>IF(N435="snížená",J435,0)</f>
        <v>0</v>
      </c>
      <c r="BG435" s="182">
        <f>IF(N435="zákl. přenesená",J435,0)</f>
        <v>0</v>
      </c>
      <c r="BH435" s="182">
        <f>IF(N435="sníž. přenesená",J435,0)</f>
        <v>0</v>
      </c>
      <c r="BI435" s="182">
        <f>IF(N435="nulová",J435,0)</f>
        <v>0</v>
      </c>
      <c r="BJ435" s="17" t="s">
        <v>83</v>
      </c>
      <c r="BK435" s="182">
        <f>ROUND(I435*H435,2)</f>
        <v>6446.7</v>
      </c>
      <c r="BL435" s="17" t="s">
        <v>128</v>
      </c>
      <c r="BM435" s="181" t="s">
        <v>1028</v>
      </c>
    </row>
    <row r="436" spans="1:47" s="2" customFormat="1" ht="19.5">
      <c r="A436" s="31"/>
      <c r="B436" s="32"/>
      <c r="C436" s="33"/>
      <c r="D436" s="183" t="s">
        <v>130</v>
      </c>
      <c r="E436" s="33"/>
      <c r="F436" s="184" t="s">
        <v>1027</v>
      </c>
      <c r="G436" s="33"/>
      <c r="H436" s="33"/>
      <c r="I436" s="33"/>
      <c r="J436" s="33"/>
      <c r="K436" s="33"/>
      <c r="L436" s="36"/>
      <c r="M436" s="185"/>
      <c r="N436" s="186"/>
      <c r="O436" s="61"/>
      <c r="P436" s="61"/>
      <c r="Q436" s="61"/>
      <c r="R436" s="61"/>
      <c r="S436" s="61"/>
      <c r="T436" s="62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T436" s="17" t="s">
        <v>130</v>
      </c>
      <c r="AU436" s="17" t="s">
        <v>85</v>
      </c>
    </row>
    <row r="437" spans="2:51" s="13" customFormat="1" ht="11.25">
      <c r="B437" s="187"/>
      <c r="C437" s="188"/>
      <c r="D437" s="183" t="s">
        <v>132</v>
      </c>
      <c r="E437" s="189" t="s">
        <v>17</v>
      </c>
      <c r="F437" s="190" t="s">
        <v>987</v>
      </c>
      <c r="G437" s="188"/>
      <c r="H437" s="191">
        <v>3</v>
      </c>
      <c r="I437" s="188"/>
      <c r="J437" s="188"/>
      <c r="K437" s="188"/>
      <c r="L437" s="192"/>
      <c r="M437" s="193"/>
      <c r="N437" s="194"/>
      <c r="O437" s="194"/>
      <c r="P437" s="194"/>
      <c r="Q437" s="194"/>
      <c r="R437" s="194"/>
      <c r="S437" s="194"/>
      <c r="T437" s="195"/>
      <c r="AT437" s="196" t="s">
        <v>132</v>
      </c>
      <c r="AU437" s="196" t="s">
        <v>85</v>
      </c>
      <c r="AV437" s="13" t="s">
        <v>85</v>
      </c>
      <c r="AW437" s="13" t="s">
        <v>36</v>
      </c>
      <c r="AX437" s="13" t="s">
        <v>75</v>
      </c>
      <c r="AY437" s="196" t="s">
        <v>122</v>
      </c>
    </row>
    <row r="438" spans="2:51" s="14" customFormat="1" ht="11.25">
      <c r="B438" s="197"/>
      <c r="C438" s="198"/>
      <c r="D438" s="183" t="s">
        <v>132</v>
      </c>
      <c r="E438" s="199" t="s">
        <v>17</v>
      </c>
      <c r="F438" s="200" t="s">
        <v>134</v>
      </c>
      <c r="G438" s="198"/>
      <c r="H438" s="201">
        <v>3</v>
      </c>
      <c r="I438" s="198"/>
      <c r="J438" s="198"/>
      <c r="K438" s="198"/>
      <c r="L438" s="202"/>
      <c r="M438" s="203"/>
      <c r="N438" s="204"/>
      <c r="O438" s="204"/>
      <c r="P438" s="204"/>
      <c r="Q438" s="204"/>
      <c r="R438" s="204"/>
      <c r="S438" s="204"/>
      <c r="T438" s="205"/>
      <c r="AT438" s="206" t="s">
        <v>132</v>
      </c>
      <c r="AU438" s="206" t="s">
        <v>85</v>
      </c>
      <c r="AV438" s="14" t="s">
        <v>128</v>
      </c>
      <c r="AW438" s="14" t="s">
        <v>4</v>
      </c>
      <c r="AX438" s="14" t="s">
        <v>83</v>
      </c>
      <c r="AY438" s="206" t="s">
        <v>122</v>
      </c>
    </row>
    <row r="439" spans="1:65" s="2" customFormat="1" ht="24.2" customHeight="1">
      <c r="A439" s="31"/>
      <c r="B439" s="32"/>
      <c r="C439" s="207" t="s">
        <v>617</v>
      </c>
      <c r="D439" s="207" t="s">
        <v>173</v>
      </c>
      <c r="E439" s="208" t="s">
        <v>1029</v>
      </c>
      <c r="F439" s="209" t="s">
        <v>1030</v>
      </c>
      <c r="G439" s="210" t="s">
        <v>212</v>
      </c>
      <c r="H439" s="211">
        <v>2</v>
      </c>
      <c r="I439" s="212">
        <v>7813</v>
      </c>
      <c r="J439" s="212">
        <f>ROUND(I439*H439,2)</f>
        <v>15626</v>
      </c>
      <c r="K439" s="213"/>
      <c r="L439" s="214"/>
      <c r="M439" s="215" t="s">
        <v>17</v>
      </c>
      <c r="N439" s="216" t="s">
        <v>46</v>
      </c>
      <c r="O439" s="179">
        <v>0</v>
      </c>
      <c r="P439" s="179">
        <f>O439*H439</f>
        <v>0</v>
      </c>
      <c r="Q439" s="179">
        <v>1.8</v>
      </c>
      <c r="R439" s="179">
        <f>Q439*H439</f>
        <v>3.6</v>
      </c>
      <c r="S439" s="179">
        <v>0</v>
      </c>
      <c r="T439" s="180">
        <f>S439*H439</f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81" t="s">
        <v>167</v>
      </c>
      <c r="AT439" s="181" t="s">
        <v>173</v>
      </c>
      <c r="AU439" s="181" t="s">
        <v>85</v>
      </c>
      <c r="AY439" s="17" t="s">
        <v>122</v>
      </c>
      <c r="BE439" s="182">
        <f>IF(N439="základní",J439,0)</f>
        <v>15626</v>
      </c>
      <c r="BF439" s="182">
        <f>IF(N439="snížená",J439,0)</f>
        <v>0</v>
      </c>
      <c r="BG439" s="182">
        <f>IF(N439="zákl. přenesená",J439,0)</f>
        <v>0</v>
      </c>
      <c r="BH439" s="182">
        <f>IF(N439="sníž. přenesená",J439,0)</f>
        <v>0</v>
      </c>
      <c r="BI439" s="182">
        <f>IF(N439="nulová",J439,0)</f>
        <v>0</v>
      </c>
      <c r="BJ439" s="17" t="s">
        <v>83</v>
      </c>
      <c r="BK439" s="182">
        <f>ROUND(I439*H439,2)</f>
        <v>15626</v>
      </c>
      <c r="BL439" s="17" t="s">
        <v>128</v>
      </c>
      <c r="BM439" s="181" t="s">
        <v>1031</v>
      </c>
    </row>
    <row r="440" spans="1:47" s="2" customFormat="1" ht="19.5">
      <c r="A440" s="31"/>
      <c r="B440" s="32"/>
      <c r="C440" s="33"/>
      <c r="D440" s="183" t="s">
        <v>130</v>
      </c>
      <c r="E440" s="33"/>
      <c r="F440" s="184" t="s">
        <v>1030</v>
      </c>
      <c r="G440" s="33"/>
      <c r="H440" s="33"/>
      <c r="I440" s="33"/>
      <c r="J440" s="33"/>
      <c r="K440" s="33"/>
      <c r="L440" s="36"/>
      <c r="M440" s="185"/>
      <c r="N440" s="186"/>
      <c r="O440" s="61"/>
      <c r="P440" s="61"/>
      <c r="Q440" s="61"/>
      <c r="R440" s="61"/>
      <c r="S440" s="61"/>
      <c r="T440" s="62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T440" s="17" t="s">
        <v>130</v>
      </c>
      <c r="AU440" s="17" t="s">
        <v>85</v>
      </c>
    </row>
    <row r="441" spans="2:51" s="13" customFormat="1" ht="11.25">
      <c r="B441" s="187"/>
      <c r="C441" s="188"/>
      <c r="D441" s="183" t="s">
        <v>132</v>
      </c>
      <c r="E441" s="189" t="s">
        <v>17</v>
      </c>
      <c r="F441" s="190" t="s">
        <v>1010</v>
      </c>
      <c r="G441" s="188"/>
      <c r="H441" s="191">
        <v>2</v>
      </c>
      <c r="I441" s="188"/>
      <c r="J441" s="188"/>
      <c r="K441" s="188"/>
      <c r="L441" s="192"/>
      <c r="M441" s="193"/>
      <c r="N441" s="194"/>
      <c r="O441" s="194"/>
      <c r="P441" s="194"/>
      <c r="Q441" s="194"/>
      <c r="R441" s="194"/>
      <c r="S441" s="194"/>
      <c r="T441" s="195"/>
      <c r="AT441" s="196" t="s">
        <v>132</v>
      </c>
      <c r="AU441" s="196" t="s">
        <v>85</v>
      </c>
      <c r="AV441" s="13" t="s">
        <v>85</v>
      </c>
      <c r="AW441" s="13" t="s">
        <v>36</v>
      </c>
      <c r="AX441" s="13" t="s">
        <v>75</v>
      </c>
      <c r="AY441" s="196" t="s">
        <v>122</v>
      </c>
    </row>
    <row r="442" spans="2:51" s="14" customFormat="1" ht="11.25">
      <c r="B442" s="197"/>
      <c r="C442" s="198"/>
      <c r="D442" s="183" t="s">
        <v>132</v>
      </c>
      <c r="E442" s="199" t="s">
        <v>17</v>
      </c>
      <c r="F442" s="200" t="s">
        <v>134</v>
      </c>
      <c r="G442" s="198"/>
      <c r="H442" s="201">
        <v>2</v>
      </c>
      <c r="I442" s="198"/>
      <c r="J442" s="198"/>
      <c r="K442" s="198"/>
      <c r="L442" s="202"/>
      <c r="M442" s="203"/>
      <c r="N442" s="204"/>
      <c r="O442" s="204"/>
      <c r="P442" s="204"/>
      <c r="Q442" s="204"/>
      <c r="R442" s="204"/>
      <c r="S442" s="204"/>
      <c r="T442" s="205"/>
      <c r="AT442" s="206" t="s">
        <v>132</v>
      </c>
      <c r="AU442" s="206" t="s">
        <v>85</v>
      </c>
      <c r="AV442" s="14" t="s">
        <v>128</v>
      </c>
      <c r="AW442" s="14" t="s">
        <v>4</v>
      </c>
      <c r="AX442" s="14" t="s">
        <v>83</v>
      </c>
      <c r="AY442" s="206" t="s">
        <v>122</v>
      </c>
    </row>
    <row r="443" spans="1:65" s="2" customFormat="1" ht="24.2" customHeight="1">
      <c r="A443" s="31"/>
      <c r="B443" s="32"/>
      <c r="C443" s="170" t="s">
        <v>621</v>
      </c>
      <c r="D443" s="170" t="s">
        <v>124</v>
      </c>
      <c r="E443" s="171" t="s">
        <v>1032</v>
      </c>
      <c r="F443" s="172" t="s">
        <v>1033</v>
      </c>
      <c r="G443" s="173" t="s">
        <v>212</v>
      </c>
      <c r="H443" s="174">
        <v>3</v>
      </c>
      <c r="I443" s="175">
        <v>1080</v>
      </c>
      <c r="J443" s="175">
        <f>ROUND(I443*H443,2)</f>
        <v>3240</v>
      </c>
      <c r="K443" s="176"/>
      <c r="L443" s="36"/>
      <c r="M443" s="177" t="s">
        <v>17</v>
      </c>
      <c r="N443" s="178" t="s">
        <v>46</v>
      </c>
      <c r="O443" s="179">
        <v>2.08</v>
      </c>
      <c r="P443" s="179">
        <f>O443*H443</f>
        <v>6.24</v>
      </c>
      <c r="Q443" s="179">
        <v>0.02854</v>
      </c>
      <c r="R443" s="179">
        <f>Q443*H443</f>
        <v>0.08562</v>
      </c>
      <c r="S443" s="179">
        <v>0</v>
      </c>
      <c r="T443" s="180">
        <f>S443*H443</f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81" t="s">
        <v>128</v>
      </c>
      <c r="AT443" s="181" t="s">
        <v>124</v>
      </c>
      <c r="AU443" s="181" t="s">
        <v>85</v>
      </c>
      <c r="AY443" s="17" t="s">
        <v>122</v>
      </c>
      <c r="BE443" s="182">
        <f>IF(N443="základní",J443,0)</f>
        <v>3240</v>
      </c>
      <c r="BF443" s="182">
        <f>IF(N443="snížená",J443,0)</f>
        <v>0</v>
      </c>
      <c r="BG443" s="182">
        <f>IF(N443="zákl. přenesená",J443,0)</f>
        <v>0</v>
      </c>
      <c r="BH443" s="182">
        <f>IF(N443="sníž. přenesená",J443,0)</f>
        <v>0</v>
      </c>
      <c r="BI443" s="182">
        <f>IF(N443="nulová",J443,0)</f>
        <v>0</v>
      </c>
      <c r="BJ443" s="17" t="s">
        <v>83</v>
      </c>
      <c r="BK443" s="182">
        <f>ROUND(I443*H443,2)</f>
        <v>3240</v>
      </c>
      <c r="BL443" s="17" t="s">
        <v>128</v>
      </c>
      <c r="BM443" s="181" t="s">
        <v>1034</v>
      </c>
    </row>
    <row r="444" spans="1:47" s="2" customFormat="1" ht="19.5">
      <c r="A444" s="31"/>
      <c r="B444" s="32"/>
      <c r="C444" s="33"/>
      <c r="D444" s="183" t="s">
        <v>130</v>
      </c>
      <c r="E444" s="33"/>
      <c r="F444" s="184" t="s">
        <v>1033</v>
      </c>
      <c r="G444" s="33"/>
      <c r="H444" s="33"/>
      <c r="I444" s="33"/>
      <c r="J444" s="33"/>
      <c r="K444" s="33"/>
      <c r="L444" s="36"/>
      <c r="M444" s="185"/>
      <c r="N444" s="186"/>
      <c r="O444" s="61"/>
      <c r="P444" s="61"/>
      <c r="Q444" s="61"/>
      <c r="R444" s="61"/>
      <c r="S444" s="61"/>
      <c r="T444" s="62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T444" s="17" t="s">
        <v>130</v>
      </c>
      <c r="AU444" s="17" t="s">
        <v>85</v>
      </c>
    </row>
    <row r="445" spans="1:65" s="2" customFormat="1" ht="14.45" customHeight="1">
      <c r="A445" s="31"/>
      <c r="B445" s="32"/>
      <c r="C445" s="207" t="s">
        <v>625</v>
      </c>
      <c r="D445" s="207" t="s">
        <v>173</v>
      </c>
      <c r="E445" s="208" t="s">
        <v>1035</v>
      </c>
      <c r="F445" s="209" t="s">
        <v>1036</v>
      </c>
      <c r="G445" s="210" t="s">
        <v>212</v>
      </c>
      <c r="H445" s="211">
        <v>2</v>
      </c>
      <c r="I445" s="212">
        <v>11934</v>
      </c>
      <c r="J445" s="212">
        <f>ROUND(I445*H445,2)</f>
        <v>23868</v>
      </c>
      <c r="K445" s="213"/>
      <c r="L445" s="214"/>
      <c r="M445" s="215" t="s">
        <v>17</v>
      </c>
      <c r="N445" s="216" t="s">
        <v>46</v>
      </c>
      <c r="O445" s="179">
        <v>0</v>
      </c>
      <c r="P445" s="179">
        <f>O445*H445</f>
        <v>0</v>
      </c>
      <c r="Q445" s="179">
        <v>1.87</v>
      </c>
      <c r="R445" s="179">
        <f>Q445*H445</f>
        <v>3.74</v>
      </c>
      <c r="S445" s="179">
        <v>0</v>
      </c>
      <c r="T445" s="180">
        <f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81" t="s">
        <v>167</v>
      </c>
      <c r="AT445" s="181" t="s">
        <v>173</v>
      </c>
      <c r="AU445" s="181" t="s">
        <v>85</v>
      </c>
      <c r="AY445" s="17" t="s">
        <v>122</v>
      </c>
      <c r="BE445" s="182">
        <f>IF(N445="základní",J445,0)</f>
        <v>23868</v>
      </c>
      <c r="BF445" s="182">
        <f>IF(N445="snížená",J445,0)</f>
        <v>0</v>
      </c>
      <c r="BG445" s="182">
        <f>IF(N445="zákl. přenesená",J445,0)</f>
        <v>0</v>
      </c>
      <c r="BH445" s="182">
        <f>IF(N445="sníž. přenesená",J445,0)</f>
        <v>0</v>
      </c>
      <c r="BI445" s="182">
        <f>IF(N445="nulová",J445,0)</f>
        <v>0</v>
      </c>
      <c r="BJ445" s="17" t="s">
        <v>83</v>
      </c>
      <c r="BK445" s="182">
        <f>ROUND(I445*H445,2)</f>
        <v>23868</v>
      </c>
      <c r="BL445" s="17" t="s">
        <v>128</v>
      </c>
      <c r="BM445" s="181" t="s">
        <v>1037</v>
      </c>
    </row>
    <row r="446" spans="1:47" s="2" customFormat="1" ht="11.25">
      <c r="A446" s="31"/>
      <c r="B446" s="32"/>
      <c r="C446" s="33"/>
      <c r="D446" s="183" t="s">
        <v>130</v>
      </c>
      <c r="E446" s="33"/>
      <c r="F446" s="184" t="s">
        <v>1036</v>
      </c>
      <c r="G446" s="33"/>
      <c r="H446" s="33"/>
      <c r="I446" s="33"/>
      <c r="J446" s="33"/>
      <c r="K446" s="33"/>
      <c r="L446" s="36"/>
      <c r="M446" s="185"/>
      <c r="N446" s="186"/>
      <c r="O446" s="61"/>
      <c r="P446" s="61"/>
      <c r="Q446" s="61"/>
      <c r="R446" s="61"/>
      <c r="S446" s="61"/>
      <c r="T446" s="62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T446" s="17" t="s">
        <v>130</v>
      </c>
      <c r="AU446" s="17" t="s">
        <v>85</v>
      </c>
    </row>
    <row r="447" spans="2:51" s="13" customFormat="1" ht="11.25">
      <c r="B447" s="187"/>
      <c r="C447" s="188"/>
      <c r="D447" s="183" t="s">
        <v>132</v>
      </c>
      <c r="E447" s="189" t="s">
        <v>17</v>
      </c>
      <c r="F447" s="190" t="s">
        <v>1010</v>
      </c>
      <c r="G447" s="188"/>
      <c r="H447" s="191">
        <v>2</v>
      </c>
      <c r="I447" s="188"/>
      <c r="J447" s="188"/>
      <c r="K447" s="188"/>
      <c r="L447" s="192"/>
      <c r="M447" s="193"/>
      <c r="N447" s="194"/>
      <c r="O447" s="194"/>
      <c r="P447" s="194"/>
      <c r="Q447" s="194"/>
      <c r="R447" s="194"/>
      <c r="S447" s="194"/>
      <c r="T447" s="195"/>
      <c r="AT447" s="196" t="s">
        <v>132</v>
      </c>
      <c r="AU447" s="196" t="s">
        <v>85</v>
      </c>
      <c r="AV447" s="13" t="s">
        <v>85</v>
      </c>
      <c r="AW447" s="13" t="s">
        <v>36</v>
      </c>
      <c r="AX447" s="13" t="s">
        <v>75</v>
      </c>
      <c r="AY447" s="196" t="s">
        <v>122</v>
      </c>
    </row>
    <row r="448" spans="2:51" s="14" customFormat="1" ht="11.25">
      <c r="B448" s="197"/>
      <c r="C448" s="198"/>
      <c r="D448" s="183" t="s">
        <v>132</v>
      </c>
      <c r="E448" s="199" t="s">
        <v>17</v>
      </c>
      <c r="F448" s="200" t="s">
        <v>134</v>
      </c>
      <c r="G448" s="198"/>
      <c r="H448" s="201">
        <v>2</v>
      </c>
      <c r="I448" s="198"/>
      <c r="J448" s="198"/>
      <c r="K448" s="198"/>
      <c r="L448" s="202"/>
      <c r="M448" s="203"/>
      <c r="N448" s="204"/>
      <c r="O448" s="204"/>
      <c r="P448" s="204"/>
      <c r="Q448" s="204"/>
      <c r="R448" s="204"/>
      <c r="S448" s="204"/>
      <c r="T448" s="205"/>
      <c r="AT448" s="206" t="s">
        <v>132</v>
      </c>
      <c r="AU448" s="206" t="s">
        <v>85</v>
      </c>
      <c r="AV448" s="14" t="s">
        <v>128</v>
      </c>
      <c r="AW448" s="14" t="s">
        <v>4</v>
      </c>
      <c r="AX448" s="14" t="s">
        <v>83</v>
      </c>
      <c r="AY448" s="206" t="s">
        <v>122</v>
      </c>
    </row>
    <row r="449" spans="1:65" s="2" customFormat="1" ht="24.2" customHeight="1">
      <c r="A449" s="31"/>
      <c r="B449" s="32"/>
      <c r="C449" s="207" t="s">
        <v>630</v>
      </c>
      <c r="D449" s="207" t="s">
        <v>173</v>
      </c>
      <c r="E449" s="208" t="s">
        <v>1038</v>
      </c>
      <c r="F449" s="209" t="s">
        <v>1039</v>
      </c>
      <c r="G449" s="210" t="s">
        <v>212</v>
      </c>
      <c r="H449" s="211">
        <v>1</v>
      </c>
      <c r="I449" s="212">
        <v>23387</v>
      </c>
      <c r="J449" s="212">
        <f>ROUND(I449*H449,2)</f>
        <v>23387</v>
      </c>
      <c r="K449" s="213"/>
      <c r="L449" s="214"/>
      <c r="M449" s="215" t="s">
        <v>17</v>
      </c>
      <c r="N449" s="216" t="s">
        <v>46</v>
      </c>
      <c r="O449" s="179">
        <v>0</v>
      </c>
      <c r="P449" s="179">
        <f>O449*H449</f>
        <v>0</v>
      </c>
      <c r="Q449" s="179">
        <v>5.75</v>
      </c>
      <c r="R449" s="179">
        <f>Q449*H449</f>
        <v>5.75</v>
      </c>
      <c r="S449" s="179">
        <v>0</v>
      </c>
      <c r="T449" s="180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81" t="s">
        <v>167</v>
      </c>
      <c r="AT449" s="181" t="s">
        <v>173</v>
      </c>
      <c r="AU449" s="181" t="s">
        <v>85</v>
      </c>
      <c r="AY449" s="17" t="s">
        <v>122</v>
      </c>
      <c r="BE449" s="182">
        <f>IF(N449="základní",J449,0)</f>
        <v>23387</v>
      </c>
      <c r="BF449" s="182">
        <f>IF(N449="snížená",J449,0)</f>
        <v>0</v>
      </c>
      <c r="BG449" s="182">
        <f>IF(N449="zákl. přenesená",J449,0)</f>
        <v>0</v>
      </c>
      <c r="BH449" s="182">
        <f>IF(N449="sníž. přenesená",J449,0)</f>
        <v>0</v>
      </c>
      <c r="BI449" s="182">
        <f>IF(N449="nulová",J449,0)</f>
        <v>0</v>
      </c>
      <c r="BJ449" s="17" t="s">
        <v>83</v>
      </c>
      <c r="BK449" s="182">
        <f>ROUND(I449*H449,2)</f>
        <v>23387</v>
      </c>
      <c r="BL449" s="17" t="s">
        <v>128</v>
      </c>
      <c r="BM449" s="181" t="s">
        <v>1040</v>
      </c>
    </row>
    <row r="450" spans="1:47" s="2" customFormat="1" ht="11.25">
      <c r="A450" s="31"/>
      <c r="B450" s="32"/>
      <c r="C450" s="33"/>
      <c r="D450" s="183" t="s">
        <v>130</v>
      </c>
      <c r="E450" s="33"/>
      <c r="F450" s="184" t="s">
        <v>1039</v>
      </c>
      <c r="G450" s="33"/>
      <c r="H450" s="33"/>
      <c r="I450" s="33"/>
      <c r="J450" s="33"/>
      <c r="K450" s="33"/>
      <c r="L450" s="36"/>
      <c r="M450" s="185"/>
      <c r="N450" s="186"/>
      <c r="O450" s="61"/>
      <c r="P450" s="61"/>
      <c r="Q450" s="61"/>
      <c r="R450" s="61"/>
      <c r="S450" s="61"/>
      <c r="T450" s="62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T450" s="17" t="s">
        <v>130</v>
      </c>
      <c r="AU450" s="17" t="s">
        <v>85</v>
      </c>
    </row>
    <row r="451" spans="2:51" s="13" customFormat="1" ht="11.25">
      <c r="B451" s="187"/>
      <c r="C451" s="188"/>
      <c r="D451" s="183" t="s">
        <v>132</v>
      </c>
      <c r="E451" s="189" t="s">
        <v>17</v>
      </c>
      <c r="F451" s="190" t="s">
        <v>995</v>
      </c>
      <c r="G451" s="188"/>
      <c r="H451" s="191">
        <v>1</v>
      </c>
      <c r="I451" s="188"/>
      <c r="J451" s="188"/>
      <c r="K451" s="188"/>
      <c r="L451" s="192"/>
      <c r="M451" s="193"/>
      <c r="N451" s="194"/>
      <c r="O451" s="194"/>
      <c r="P451" s="194"/>
      <c r="Q451" s="194"/>
      <c r="R451" s="194"/>
      <c r="S451" s="194"/>
      <c r="T451" s="195"/>
      <c r="AT451" s="196" t="s">
        <v>132</v>
      </c>
      <c r="AU451" s="196" t="s">
        <v>85</v>
      </c>
      <c r="AV451" s="13" t="s">
        <v>85</v>
      </c>
      <c r="AW451" s="13" t="s">
        <v>36</v>
      </c>
      <c r="AX451" s="13" t="s">
        <v>75</v>
      </c>
      <c r="AY451" s="196" t="s">
        <v>122</v>
      </c>
    </row>
    <row r="452" spans="2:51" s="14" customFormat="1" ht="11.25">
      <c r="B452" s="197"/>
      <c r="C452" s="198"/>
      <c r="D452" s="183" t="s">
        <v>132</v>
      </c>
      <c r="E452" s="199" t="s">
        <v>17</v>
      </c>
      <c r="F452" s="200" t="s">
        <v>134</v>
      </c>
      <c r="G452" s="198"/>
      <c r="H452" s="201">
        <v>1</v>
      </c>
      <c r="I452" s="198"/>
      <c r="J452" s="198"/>
      <c r="K452" s="198"/>
      <c r="L452" s="202"/>
      <c r="M452" s="203"/>
      <c r="N452" s="204"/>
      <c r="O452" s="204"/>
      <c r="P452" s="204"/>
      <c r="Q452" s="204"/>
      <c r="R452" s="204"/>
      <c r="S452" s="204"/>
      <c r="T452" s="205"/>
      <c r="AT452" s="206" t="s">
        <v>132</v>
      </c>
      <c r="AU452" s="206" t="s">
        <v>85</v>
      </c>
      <c r="AV452" s="14" t="s">
        <v>128</v>
      </c>
      <c r="AW452" s="14" t="s">
        <v>4</v>
      </c>
      <c r="AX452" s="14" t="s">
        <v>83</v>
      </c>
      <c r="AY452" s="206" t="s">
        <v>122</v>
      </c>
    </row>
    <row r="453" spans="1:65" s="2" customFormat="1" ht="24.2" customHeight="1">
      <c r="A453" s="31"/>
      <c r="B453" s="32"/>
      <c r="C453" s="207" t="s">
        <v>636</v>
      </c>
      <c r="D453" s="207" t="s">
        <v>173</v>
      </c>
      <c r="E453" s="208" t="s">
        <v>1041</v>
      </c>
      <c r="F453" s="209" t="s">
        <v>1042</v>
      </c>
      <c r="G453" s="210" t="s">
        <v>212</v>
      </c>
      <c r="H453" s="211">
        <v>9</v>
      </c>
      <c r="I453" s="212">
        <v>204.1</v>
      </c>
      <c r="J453" s="212">
        <f>ROUND(I453*H453,2)</f>
        <v>1836.9</v>
      </c>
      <c r="K453" s="213"/>
      <c r="L453" s="214"/>
      <c r="M453" s="215" t="s">
        <v>17</v>
      </c>
      <c r="N453" s="216" t="s">
        <v>46</v>
      </c>
      <c r="O453" s="179">
        <v>0</v>
      </c>
      <c r="P453" s="179">
        <f>O453*H453</f>
        <v>0</v>
      </c>
      <c r="Q453" s="179">
        <v>0.002</v>
      </c>
      <c r="R453" s="179">
        <f>Q453*H453</f>
        <v>0.018000000000000002</v>
      </c>
      <c r="S453" s="179">
        <v>0</v>
      </c>
      <c r="T453" s="180">
        <f>S453*H453</f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81" t="s">
        <v>167</v>
      </c>
      <c r="AT453" s="181" t="s">
        <v>173</v>
      </c>
      <c r="AU453" s="181" t="s">
        <v>85</v>
      </c>
      <c r="AY453" s="17" t="s">
        <v>122</v>
      </c>
      <c r="BE453" s="182">
        <f>IF(N453="základní",J453,0)</f>
        <v>1836.9</v>
      </c>
      <c r="BF453" s="182">
        <f>IF(N453="snížená",J453,0)</f>
        <v>0</v>
      </c>
      <c r="BG453" s="182">
        <f>IF(N453="zákl. přenesená",J453,0)</f>
        <v>0</v>
      </c>
      <c r="BH453" s="182">
        <f>IF(N453="sníž. přenesená",J453,0)</f>
        <v>0</v>
      </c>
      <c r="BI453" s="182">
        <f>IF(N453="nulová",J453,0)</f>
        <v>0</v>
      </c>
      <c r="BJ453" s="17" t="s">
        <v>83</v>
      </c>
      <c r="BK453" s="182">
        <f>ROUND(I453*H453,2)</f>
        <v>1836.9</v>
      </c>
      <c r="BL453" s="17" t="s">
        <v>128</v>
      </c>
      <c r="BM453" s="181" t="s">
        <v>1043</v>
      </c>
    </row>
    <row r="454" spans="1:47" s="2" customFormat="1" ht="11.25">
      <c r="A454" s="31"/>
      <c r="B454" s="32"/>
      <c r="C454" s="33"/>
      <c r="D454" s="183" t="s">
        <v>130</v>
      </c>
      <c r="E454" s="33"/>
      <c r="F454" s="184" t="s">
        <v>1042</v>
      </c>
      <c r="G454" s="33"/>
      <c r="H454" s="33"/>
      <c r="I454" s="33"/>
      <c r="J454" s="33"/>
      <c r="K454" s="33"/>
      <c r="L454" s="36"/>
      <c r="M454" s="185"/>
      <c r="N454" s="186"/>
      <c r="O454" s="61"/>
      <c r="P454" s="61"/>
      <c r="Q454" s="61"/>
      <c r="R454" s="61"/>
      <c r="S454" s="61"/>
      <c r="T454" s="62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T454" s="17" t="s">
        <v>130</v>
      </c>
      <c r="AU454" s="17" t="s">
        <v>85</v>
      </c>
    </row>
    <row r="455" spans="2:51" s="13" customFormat="1" ht="11.25">
      <c r="B455" s="187"/>
      <c r="C455" s="188"/>
      <c r="D455" s="183" t="s">
        <v>132</v>
      </c>
      <c r="E455" s="189" t="s">
        <v>17</v>
      </c>
      <c r="F455" s="190" t="s">
        <v>1044</v>
      </c>
      <c r="G455" s="188"/>
      <c r="H455" s="191">
        <v>9</v>
      </c>
      <c r="I455" s="188"/>
      <c r="J455" s="188"/>
      <c r="K455" s="188"/>
      <c r="L455" s="192"/>
      <c r="M455" s="193"/>
      <c r="N455" s="194"/>
      <c r="O455" s="194"/>
      <c r="P455" s="194"/>
      <c r="Q455" s="194"/>
      <c r="R455" s="194"/>
      <c r="S455" s="194"/>
      <c r="T455" s="195"/>
      <c r="AT455" s="196" t="s">
        <v>132</v>
      </c>
      <c r="AU455" s="196" t="s">
        <v>85</v>
      </c>
      <c r="AV455" s="13" t="s">
        <v>85</v>
      </c>
      <c r="AW455" s="13" t="s">
        <v>36</v>
      </c>
      <c r="AX455" s="13" t="s">
        <v>75</v>
      </c>
      <c r="AY455" s="196" t="s">
        <v>122</v>
      </c>
    </row>
    <row r="456" spans="2:51" s="14" customFormat="1" ht="11.25">
      <c r="B456" s="197"/>
      <c r="C456" s="198"/>
      <c r="D456" s="183" t="s">
        <v>132</v>
      </c>
      <c r="E456" s="199" t="s">
        <v>17</v>
      </c>
      <c r="F456" s="200" t="s">
        <v>134</v>
      </c>
      <c r="G456" s="198"/>
      <c r="H456" s="201">
        <v>9</v>
      </c>
      <c r="I456" s="198"/>
      <c r="J456" s="198"/>
      <c r="K456" s="198"/>
      <c r="L456" s="202"/>
      <c r="M456" s="203"/>
      <c r="N456" s="204"/>
      <c r="O456" s="204"/>
      <c r="P456" s="204"/>
      <c r="Q456" s="204"/>
      <c r="R456" s="204"/>
      <c r="S456" s="204"/>
      <c r="T456" s="205"/>
      <c r="AT456" s="206" t="s">
        <v>132</v>
      </c>
      <c r="AU456" s="206" t="s">
        <v>85</v>
      </c>
      <c r="AV456" s="14" t="s">
        <v>128</v>
      </c>
      <c r="AW456" s="14" t="s">
        <v>4</v>
      </c>
      <c r="AX456" s="14" t="s">
        <v>83</v>
      </c>
      <c r="AY456" s="206" t="s">
        <v>122</v>
      </c>
    </row>
    <row r="457" spans="1:65" s="2" customFormat="1" ht="24.2" customHeight="1">
      <c r="A457" s="31"/>
      <c r="B457" s="32"/>
      <c r="C457" s="207" t="s">
        <v>643</v>
      </c>
      <c r="D457" s="207" t="s">
        <v>173</v>
      </c>
      <c r="E457" s="208" t="s">
        <v>1045</v>
      </c>
      <c r="F457" s="209" t="s">
        <v>1046</v>
      </c>
      <c r="G457" s="210" t="s">
        <v>212</v>
      </c>
      <c r="H457" s="211">
        <v>3</v>
      </c>
      <c r="I457" s="212">
        <v>631.8</v>
      </c>
      <c r="J457" s="212">
        <f>ROUND(I457*H457,2)</f>
        <v>1895.4</v>
      </c>
      <c r="K457" s="213"/>
      <c r="L457" s="214"/>
      <c r="M457" s="215" t="s">
        <v>17</v>
      </c>
      <c r="N457" s="216" t="s">
        <v>46</v>
      </c>
      <c r="O457" s="179">
        <v>0</v>
      </c>
      <c r="P457" s="179">
        <f>O457*H457</f>
        <v>0</v>
      </c>
      <c r="Q457" s="179">
        <v>0.004</v>
      </c>
      <c r="R457" s="179">
        <f>Q457*H457</f>
        <v>0.012</v>
      </c>
      <c r="S457" s="179">
        <v>0</v>
      </c>
      <c r="T457" s="180">
        <f>S457*H457</f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81" t="s">
        <v>167</v>
      </c>
      <c r="AT457" s="181" t="s">
        <v>173</v>
      </c>
      <c r="AU457" s="181" t="s">
        <v>85</v>
      </c>
      <c r="AY457" s="17" t="s">
        <v>122</v>
      </c>
      <c r="BE457" s="182">
        <f>IF(N457="základní",J457,0)</f>
        <v>1895.4</v>
      </c>
      <c r="BF457" s="182">
        <f>IF(N457="snížená",J457,0)</f>
        <v>0</v>
      </c>
      <c r="BG457" s="182">
        <f>IF(N457="zákl. přenesená",J457,0)</f>
        <v>0</v>
      </c>
      <c r="BH457" s="182">
        <f>IF(N457="sníž. přenesená",J457,0)</f>
        <v>0</v>
      </c>
      <c r="BI457" s="182">
        <f>IF(N457="nulová",J457,0)</f>
        <v>0</v>
      </c>
      <c r="BJ457" s="17" t="s">
        <v>83</v>
      </c>
      <c r="BK457" s="182">
        <f>ROUND(I457*H457,2)</f>
        <v>1895.4</v>
      </c>
      <c r="BL457" s="17" t="s">
        <v>128</v>
      </c>
      <c r="BM457" s="181" t="s">
        <v>1047</v>
      </c>
    </row>
    <row r="458" spans="1:47" s="2" customFormat="1" ht="11.25">
      <c r="A458" s="31"/>
      <c r="B458" s="32"/>
      <c r="C458" s="33"/>
      <c r="D458" s="183" t="s">
        <v>130</v>
      </c>
      <c r="E458" s="33"/>
      <c r="F458" s="184" t="s">
        <v>1046</v>
      </c>
      <c r="G458" s="33"/>
      <c r="H458" s="33"/>
      <c r="I458" s="33"/>
      <c r="J458" s="33"/>
      <c r="K458" s="33"/>
      <c r="L458" s="36"/>
      <c r="M458" s="185"/>
      <c r="N458" s="186"/>
      <c r="O458" s="61"/>
      <c r="P458" s="61"/>
      <c r="Q458" s="61"/>
      <c r="R458" s="61"/>
      <c r="S458" s="61"/>
      <c r="T458" s="62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T458" s="17" t="s">
        <v>130</v>
      </c>
      <c r="AU458" s="17" t="s">
        <v>85</v>
      </c>
    </row>
    <row r="459" spans="2:51" s="13" customFormat="1" ht="11.25">
      <c r="B459" s="187"/>
      <c r="C459" s="188"/>
      <c r="D459" s="183" t="s">
        <v>132</v>
      </c>
      <c r="E459" s="189" t="s">
        <v>17</v>
      </c>
      <c r="F459" s="190" t="s">
        <v>987</v>
      </c>
      <c r="G459" s="188"/>
      <c r="H459" s="191">
        <v>3</v>
      </c>
      <c r="I459" s="188"/>
      <c r="J459" s="188"/>
      <c r="K459" s="188"/>
      <c r="L459" s="192"/>
      <c r="M459" s="193"/>
      <c r="N459" s="194"/>
      <c r="O459" s="194"/>
      <c r="P459" s="194"/>
      <c r="Q459" s="194"/>
      <c r="R459" s="194"/>
      <c r="S459" s="194"/>
      <c r="T459" s="195"/>
      <c r="AT459" s="196" t="s">
        <v>132</v>
      </c>
      <c r="AU459" s="196" t="s">
        <v>85</v>
      </c>
      <c r="AV459" s="13" t="s">
        <v>85</v>
      </c>
      <c r="AW459" s="13" t="s">
        <v>36</v>
      </c>
      <c r="AX459" s="13" t="s">
        <v>75</v>
      </c>
      <c r="AY459" s="196" t="s">
        <v>122</v>
      </c>
    </row>
    <row r="460" spans="2:51" s="14" customFormat="1" ht="11.25">
      <c r="B460" s="197"/>
      <c r="C460" s="198"/>
      <c r="D460" s="183" t="s">
        <v>132</v>
      </c>
      <c r="E460" s="199" t="s">
        <v>17</v>
      </c>
      <c r="F460" s="200" t="s">
        <v>134</v>
      </c>
      <c r="G460" s="198"/>
      <c r="H460" s="201">
        <v>3</v>
      </c>
      <c r="I460" s="198"/>
      <c r="J460" s="198"/>
      <c r="K460" s="198"/>
      <c r="L460" s="202"/>
      <c r="M460" s="203"/>
      <c r="N460" s="204"/>
      <c r="O460" s="204"/>
      <c r="P460" s="204"/>
      <c r="Q460" s="204"/>
      <c r="R460" s="204"/>
      <c r="S460" s="204"/>
      <c r="T460" s="205"/>
      <c r="AT460" s="206" t="s">
        <v>132</v>
      </c>
      <c r="AU460" s="206" t="s">
        <v>85</v>
      </c>
      <c r="AV460" s="14" t="s">
        <v>128</v>
      </c>
      <c r="AW460" s="14" t="s">
        <v>4</v>
      </c>
      <c r="AX460" s="14" t="s">
        <v>83</v>
      </c>
      <c r="AY460" s="206" t="s">
        <v>122</v>
      </c>
    </row>
    <row r="461" spans="1:65" s="2" customFormat="1" ht="24.2" customHeight="1">
      <c r="A461" s="31"/>
      <c r="B461" s="32"/>
      <c r="C461" s="170" t="s">
        <v>649</v>
      </c>
      <c r="D461" s="170" t="s">
        <v>124</v>
      </c>
      <c r="E461" s="171" t="s">
        <v>1048</v>
      </c>
      <c r="F461" s="172" t="s">
        <v>1049</v>
      </c>
      <c r="G461" s="173" t="s">
        <v>224</v>
      </c>
      <c r="H461" s="174">
        <v>7.805</v>
      </c>
      <c r="I461" s="175">
        <v>2820</v>
      </c>
      <c r="J461" s="175">
        <f>ROUND(I461*H461,2)</f>
        <v>22010.1</v>
      </c>
      <c r="K461" s="176"/>
      <c r="L461" s="36"/>
      <c r="M461" s="177" t="s">
        <v>17</v>
      </c>
      <c r="N461" s="178" t="s">
        <v>46</v>
      </c>
      <c r="O461" s="179">
        <v>1.319</v>
      </c>
      <c r="P461" s="179">
        <f>O461*H461</f>
        <v>10.294794999999999</v>
      </c>
      <c r="Q461" s="179">
        <v>0</v>
      </c>
      <c r="R461" s="179">
        <f>Q461*H461</f>
        <v>0</v>
      </c>
      <c r="S461" s="179">
        <v>0</v>
      </c>
      <c r="T461" s="180">
        <f>S461*H461</f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81" t="s">
        <v>128</v>
      </c>
      <c r="AT461" s="181" t="s">
        <v>124</v>
      </c>
      <c r="AU461" s="181" t="s">
        <v>85</v>
      </c>
      <c r="AY461" s="17" t="s">
        <v>122</v>
      </c>
      <c r="BE461" s="182">
        <f>IF(N461="základní",J461,0)</f>
        <v>22010.1</v>
      </c>
      <c r="BF461" s="182">
        <f>IF(N461="snížená",J461,0)</f>
        <v>0</v>
      </c>
      <c r="BG461" s="182">
        <f>IF(N461="zákl. přenesená",J461,0)</f>
        <v>0</v>
      </c>
      <c r="BH461" s="182">
        <f>IF(N461="sníž. přenesená",J461,0)</f>
        <v>0</v>
      </c>
      <c r="BI461" s="182">
        <f>IF(N461="nulová",J461,0)</f>
        <v>0</v>
      </c>
      <c r="BJ461" s="17" t="s">
        <v>83</v>
      </c>
      <c r="BK461" s="182">
        <f>ROUND(I461*H461,2)</f>
        <v>22010.1</v>
      </c>
      <c r="BL461" s="17" t="s">
        <v>128</v>
      </c>
      <c r="BM461" s="181" t="s">
        <v>1050</v>
      </c>
    </row>
    <row r="462" spans="1:47" s="2" customFormat="1" ht="19.5">
      <c r="A462" s="31"/>
      <c r="B462" s="32"/>
      <c r="C462" s="33"/>
      <c r="D462" s="183" t="s">
        <v>130</v>
      </c>
      <c r="E462" s="33"/>
      <c r="F462" s="184" t="s">
        <v>1051</v>
      </c>
      <c r="G462" s="33"/>
      <c r="H462" s="33"/>
      <c r="I462" s="33"/>
      <c r="J462" s="33"/>
      <c r="K462" s="33"/>
      <c r="L462" s="36"/>
      <c r="M462" s="185"/>
      <c r="N462" s="186"/>
      <c r="O462" s="61"/>
      <c r="P462" s="61"/>
      <c r="Q462" s="61"/>
      <c r="R462" s="61"/>
      <c r="S462" s="61"/>
      <c r="T462" s="62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T462" s="17" t="s">
        <v>130</v>
      </c>
      <c r="AU462" s="17" t="s">
        <v>85</v>
      </c>
    </row>
    <row r="463" spans="2:51" s="13" customFormat="1" ht="11.25">
      <c r="B463" s="187"/>
      <c r="C463" s="188"/>
      <c r="D463" s="183" t="s">
        <v>132</v>
      </c>
      <c r="E463" s="189" t="s">
        <v>17</v>
      </c>
      <c r="F463" s="190" t="s">
        <v>1052</v>
      </c>
      <c r="G463" s="188"/>
      <c r="H463" s="191">
        <v>7.805</v>
      </c>
      <c r="I463" s="188"/>
      <c r="J463" s="188"/>
      <c r="K463" s="188"/>
      <c r="L463" s="192"/>
      <c r="M463" s="193"/>
      <c r="N463" s="194"/>
      <c r="O463" s="194"/>
      <c r="P463" s="194"/>
      <c r="Q463" s="194"/>
      <c r="R463" s="194"/>
      <c r="S463" s="194"/>
      <c r="T463" s="195"/>
      <c r="AT463" s="196" t="s">
        <v>132</v>
      </c>
      <c r="AU463" s="196" t="s">
        <v>85</v>
      </c>
      <c r="AV463" s="13" t="s">
        <v>85</v>
      </c>
      <c r="AW463" s="13" t="s">
        <v>36</v>
      </c>
      <c r="AX463" s="13" t="s">
        <v>75</v>
      </c>
      <c r="AY463" s="196" t="s">
        <v>122</v>
      </c>
    </row>
    <row r="464" spans="2:51" s="14" customFormat="1" ht="11.25">
      <c r="B464" s="197"/>
      <c r="C464" s="198"/>
      <c r="D464" s="183" t="s">
        <v>132</v>
      </c>
      <c r="E464" s="199" t="s">
        <v>17</v>
      </c>
      <c r="F464" s="200" t="s">
        <v>134</v>
      </c>
      <c r="G464" s="198"/>
      <c r="H464" s="201">
        <v>7.805</v>
      </c>
      <c r="I464" s="198"/>
      <c r="J464" s="198"/>
      <c r="K464" s="198"/>
      <c r="L464" s="202"/>
      <c r="M464" s="203"/>
      <c r="N464" s="204"/>
      <c r="O464" s="204"/>
      <c r="P464" s="204"/>
      <c r="Q464" s="204"/>
      <c r="R464" s="204"/>
      <c r="S464" s="204"/>
      <c r="T464" s="205"/>
      <c r="AT464" s="206" t="s">
        <v>132</v>
      </c>
      <c r="AU464" s="206" t="s">
        <v>85</v>
      </c>
      <c r="AV464" s="14" t="s">
        <v>128</v>
      </c>
      <c r="AW464" s="14" t="s">
        <v>4</v>
      </c>
      <c r="AX464" s="14" t="s">
        <v>83</v>
      </c>
      <c r="AY464" s="206" t="s">
        <v>122</v>
      </c>
    </row>
    <row r="465" spans="1:65" s="2" customFormat="1" ht="14.45" customHeight="1">
      <c r="A465" s="31"/>
      <c r="B465" s="32"/>
      <c r="C465" s="170" t="s">
        <v>656</v>
      </c>
      <c r="D465" s="170" t="s">
        <v>124</v>
      </c>
      <c r="E465" s="171" t="s">
        <v>1053</v>
      </c>
      <c r="F465" s="172" t="s">
        <v>1054</v>
      </c>
      <c r="G465" s="173" t="s">
        <v>127</v>
      </c>
      <c r="H465" s="174">
        <v>45.689</v>
      </c>
      <c r="I465" s="175">
        <v>383</v>
      </c>
      <c r="J465" s="175">
        <f>ROUND(I465*H465,2)</f>
        <v>17498.89</v>
      </c>
      <c r="K465" s="176"/>
      <c r="L465" s="36"/>
      <c r="M465" s="177" t="s">
        <v>17</v>
      </c>
      <c r="N465" s="178" t="s">
        <v>46</v>
      </c>
      <c r="O465" s="179">
        <v>0.963</v>
      </c>
      <c r="P465" s="179">
        <f>O465*H465</f>
        <v>43.998507</v>
      </c>
      <c r="Q465" s="179">
        <v>0.00402</v>
      </c>
      <c r="R465" s="179">
        <f>Q465*H465</f>
        <v>0.18366978</v>
      </c>
      <c r="S465" s="179">
        <v>0</v>
      </c>
      <c r="T465" s="180">
        <f>S465*H465</f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81" t="s">
        <v>128</v>
      </c>
      <c r="AT465" s="181" t="s">
        <v>124</v>
      </c>
      <c r="AU465" s="181" t="s">
        <v>85</v>
      </c>
      <c r="AY465" s="17" t="s">
        <v>122</v>
      </c>
      <c r="BE465" s="182">
        <f>IF(N465="základní",J465,0)</f>
        <v>17498.89</v>
      </c>
      <c r="BF465" s="182">
        <f>IF(N465="snížená",J465,0)</f>
        <v>0</v>
      </c>
      <c r="BG465" s="182">
        <f>IF(N465="zákl. přenesená",J465,0)</f>
        <v>0</v>
      </c>
      <c r="BH465" s="182">
        <f>IF(N465="sníž. přenesená",J465,0)</f>
        <v>0</v>
      </c>
      <c r="BI465" s="182">
        <f>IF(N465="nulová",J465,0)</f>
        <v>0</v>
      </c>
      <c r="BJ465" s="17" t="s">
        <v>83</v>
      </c>
      <c r="BK465" s="182">
        <f>ROUND(I465*H465,2)</f>
        <v>17498.89</v>
      </c>
      <c r="BL465" s="17" t="s">
        <v>128</v>
      </c>
      <c r="BM465" s="181" t="s">
        <v>1055</v>
      </c>
    </row>
    <row r="466" spans="1:47" s="2" customFormat="1" ht="11.25">
      <c r="A466" s="31"/>
      <c r="B466" s="32"/>
      <c r="C466" s="33"/>
      <c r="D466" s="183" t="s">
        <v>130</v>
      </c>
      <c r="E466" s="33"/>
      <c r="F466" s="184" t="s">
        <v>1056</v>
      </c>
      <c r="G466" s="33"/>
      <c r="H466" s="33"/>
      <c r="I466" s="33"/>
      <c r="J466" s="33"/>
      <c r="K466" s="33"/>
      <c r="L466" s="36"/>
      <c r="M466" s="185"/>
      <c r="N466" s="186"/>
      <c r="O466" s="61"/>
      <c r="P466" s="61"/>
      <c r="Q466" s="61"/>
      <c r="R466" s="61"/>
      <c r="S466" s="61"/>
      <c r="T466" s="62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T466" s="17" t="s">
        <v>130</v>
      </c>
      <c r="AU466" s="17" t="s">
        <v>85</v>
      </c>
    </row>
    <row r="467" spans="2:51" s="13" customFormat="1" ht="11.25">
      <c r="B467" s="187"/>
      <c r="C467" s="188"/>
      <c r="D467" s="183" t="s">
        <v>132</v>
      </c>
      <c r="E467" s="189" t="s">
        <v>17</v>
      </c>
      <c r="F467" s="190" t="s">
        <v>1057</v>
      </c>
      <c r="G467" s="188"/>
      <c r="H467" s="191">
        <v>45.689</v>
      </c>
      <c r="I467" s="188"/>
      <c r="J467" s="188"/>
      <c r="K467" s="188"/>
      <c r="L467" s="192"/>
      <c r="M467" s="193"/>
      <c r="N467" s="194"/>
      <c r="O467" s="194"/>
      <c r="P467" s="194"/>
      <c r="Q467" s="194"/>
      <c r="R467" s="194"/>
      <c r="S467" s="194"/>
      <c r="T467" s="195"/>
      <c r="AT467" s="196" t="s">
        <v>132</v>
      </c>
      <c r="AU467" s="196" t="s">
        <v>85</v>
      </c>
      <c r="AV467" s="13" t="s">
        <v>85</v>
      </c>
      <c r="AW467" s="13" t="s">
        <v>36</v>
      </c>
      <c r="AX467" s="13" t="s">
        <v>75</v>
      </c>
      <c r="AY467" s="196" t="s">
        <v>122</v>
      </c>
    </row>
    <row r="468" spans="2:51" s="14" customFormat="1" ht="11.25">
      <c r="B468" s="197"/>
      <c r="C468" s="198"/>
      <c r="D468" s="183" t="s">
        <v>132</v>
      </c>
      <c r="E468" s="199" t="s">
        <v>17</v>
      </c>
      <c r="F468" s="200" t="s">
        <v>134</v>
      </c>
      <c r="G468" s="198"/>
      <c r="H468" s="201">
        <v>45.689</v>
      </c>
      <c r="I468" s="198"/>
      <c r="J468" s="198"/>
      <c r="K468" s="198"/>
      <c r="L468" s="202"/>
      <c r="M468" s="203"/>
      <c r="N468" s="204"/>
      <c r="O468" s="204"/>
      <c r="P468" s="204"/>
      <c r="Q468" s="204"/>
      <c r="R468" s="204"/>
      <c r="S468" s="204"/>
      <c r="T468" s="205"/>
      <c r="AT468" s="206" t="s">
        <v>132</v>
      </c>
      <c r="AU468" s="206" t="s">
        <v>85</v>
      </c>
      <c r="AV468" s="14" t="s">
        <v>128</v>
      </c>
      <c r="AW468" s="14" t="s">
        <v>4</v>
      </c>
      <c r="AX468" s="14" t="s">
        <v>83</v>
      </c>
      <c r="AY468" s="206" t="s">
        <v>122</v>
      </c>
    </row>
    <row r="469" spans="1:65" s="2" customFormat="1" ht="14.45" customHeight="1">
      <c r="A469" s="31"/>
      <c r="B469" s="32"/>
      <c r="C469" s="170" t="s">
        <v>665</v>
      </c>
      <c r="D469" s="170" t="s">
        <v>124</v>
      </c>
      <c r="E469" s="171" t="s">
        <v>637</v>
      </c>
      <c r="F469" s="172" t="s">
        <v>638</v>
      </c>
      <c r="G469" s="173" t="s">
        <v>146</v>
      </c>
      <c r="H469" s="174">
        <v>231.23</v>
      </c>
      <c r="I469" s="175">
        <v>11.9</v>
      </c>
      <c r="J469" s="175">
        <f>ROUND(I469*H469,2)</f>
        <v>2751.64</v>
      </c>
      <c r="K469" s="176"/>
      <c r="L469" s="36"/>
      <c r="M469" s="177" t="s">
        <v>17</v>
      </c>
      <c r="N469" s="178" t="s">
        <v>46</v>
      </c>
      <c r="O469" s="179">
        <v>0.023</v>
      </c>
      <c r="P469" s="179">
        <f>O469*H469</f>
        <v>5.318289999999999</v>
      </c>
      <c r="Q469" s="179">
        <v>7E-05</v>
      </c>
      <c r="R469" s="179">
        <f>Q469*H469</f>
        <v>0.0161861</v>
      </c>
      <c r="S469" s="179">
        <v>0</v>
      </c>
      <c r="T469" s="180">
        <f>S469*H469</f>
        <v>0</v>
      </c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R469" s="181" t="s">
        <v>128</v>
      </c>
      <c r="AT469" s="181" t="s">
        <v>124</v>
      </c>
      <c r="AU469" s="181" t="s">
        <v>85</v>
      </c>
      <c r="AY469" s="17" t="s">
        <v>122</v>
      </c>
      <c r="BE469" s="182">
        <f>IF(N469="základní",J469,0)</f>
        <v>2751.64</v>
      </c>
      <c r="BF469" s="182">
        <f>IF(N469="snížená",J469,0)</f>
        <v>0</v>
      </c>
      <c r="BG469" s="182">
        <f>IF(N469="zákl. přenesená",J469,0)</f>
        <v>0</v>
      </c>
      <c r="BH469" s="182">
        <f>IF(N469="sníž. přenesená",J469,0)</f>
        <v>0</v>
      </c>
      <c r="BI469" s="182">
        <f>IF(N469="nulová",J469,0)</f>
        <v>0</v>
      </c>
      <c r="BJ469" s="17" t="s">
        <v>83</v>
      </c>
      <c r="BK469" s="182">
        <f>ROUND(I469*H469,2)</f>
        <v>2751.64</v>
      </c>
      <c r="BL469" s="17" t="s">
        <v>128</v>
      </c>
      <c r="BM469" s="181" t="s">
        <v>1058</v>
      </c>
    </row>
    <row r="470" spans="1:47" s="2" customFormat="1" ht="11.25">
      <c r="A470" s="31"/>
      <c r="B470" s="32"/>
      <c r="C470" s="33"/>
      <c r="D470" s="183" t="s">
        <v>130</v>
      </c>
      <c r="E470" s="33"/>
      <c r="F470" s="184" t="s">
        <v>640</v>
      </c>
      <c r="G470" s="33"/>
      <c r="H470" s="33"/>
      <c r="I470" s="33"/>
      <c r="J470" s="33"/>
      <c r="K470" s="33"/>
      <c r="L470" s="36"/>
      <c r="M470" s="185"/>
      <c r="N470" s="186"/>
      <c r="O470" s="61"/>
      <c r="P470" s="61"/>
      <c r="Q470" s="61"/>
      <c r="R470" s="61"/>
      <c r="S470" s="61"/>
      <c r="T470" s="62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T470" s="17" t="s">
        <v>130</v>
      </c>
      <c r="AU470" s="17" t="s">
        <v>85</v>
      </c>
    </row>
    <row r="471" spans="2:51" s="13" customFormat="1" ht="11.25">
      <c r="B471" s="187"/>
      <c r="C471" s="188"/>
      <c r="D471" s="183" t="s">
        <v>132</v>
      </c>
      <c r="E471" s="189" t="s">
        <v>17</v>
      </c>
      <c r="F471" s="190" t="s">
        <v>1059</v>
      </c>
      <c r="G471" s="188"/>
      <c r="H471" s="191">
        <v>231.23</v>
      </c>
      <c r="I471" s="188"/>
      <c r="J471" s="188"/>
      <c r="K471" s="188"/>
      <c r="L471" s="192"/>
      <c r="M471" s="193"/>
      <c r="N471" s="194"/>
      <c r="O471" s="194"/>
      <c r="P471" s="194"/>
      <c r="Q471" s="194"/>
      <c r="R471" s="194"/>
      <c r="S471" s="194"/>
      <c r="T471" s="195"/>
      <c r="AT471" s="196" t="s">
        <v>132</v>
      </c>
      <c r="AU471" s="196" t="s">
        <v>85</v>
      </c>
      <c r="AV471" s="13" t="s">
        <v>85</v>
      </c>
      <c r="AW471" s="13" t="s">
        <v>36</v>
      </c>
      <c r="AX471" s="13" t="s">
        <v>75</v>
      </c>
      <c r="AY471" s="196" t="s">
        <v>122</v>
      </c>
    </row>
    <row r="472" spans="2:51" s="14" customFormat="1" ht="11.25">
      <c r="B472" s="197"/>
      <c r="C472" s="198"/>
      <c r="D472" s="183" t="s">
        <v>132</v>
      </c>
      <c r="E472" s="199" t="s">
        <v>17</v>
      </c>
      <c r="F472" s="200" t="s">
        <v>134</v>
      </c>
      <c r="G472" s="198"/>
      <c r="H472" s="201">
        <v>231.23</v>
      </c>
      <c r="I472" s="198"/>
      <c r="J472" s="198"/>
      <c r="K472" s="198"/>
      <c r="L472" s="202"/>
      <c r="M472" s="203"/>
      <c r="N472" s="204"/>
      <c r="O472" s="204"/>
      <c r="P472" s="204"/>
      <c r="Q472" s="204"/>
      <c r="R472" s="204"/>
      <c r="S472" s="204"/>
      <c r="T472" s="205"/>
      <c r="AT472" s="206" t="s">
        <v>132</v>
      </c>
      <c r="AU472" s="206" t="s">
        <v>85</v>
      </c>
      <c r="AV472" s="14" t="s">
        <v>128</v>
      </c>
      <c r="AW472" s="14" t="s">
        <v>4</v>
      </c>
      <c r="AX472" s="14" t="s">
        <v>83</v>
      </c>
      <c r="AY472" s="206" t="s">
        <v>122</v>
      </c>
    </row>
    <row r="473" spans="1:65" s="2" customFormat="1" ht="14.45" customHeight="1">
      <c r="A473" s="31"/>
      <c r="B473" s="32"/>
      <c r="C473" s="170" t="s">
        <v>671</v>
      </c>
      <c r="D473" s="170" t="s">
        <v>124</v>
      </c>
      <c r="E473" s="171" t="s">
        <v>1060</v>
      </c>
      <c r="F473" s="172" t="s">
        <v>1061</v>
      </c>
      <c r="G473" s="173" t="s">
        <v>146</v>
      </c>
      <c r="H473" s="174">
        <v>138.93</v>
      </c>
      <c r="I473" s="175">
        <v>22.3</v>
      </c>
      <c r="J473" s="175">
        <f>ROUND(I473*H473,2)</f>
        <v>3098.14</v>
      </c>
      <c r="K473" s="176"/>
      <c r="L473" s="36"/>
      <c r="M473" s="177" t="s">
        <v>17</v>
      </c>
      <c r="N473" s="178" t="s">
        <v>46</v>
      </c>
      <c r="O473" s="179">
        <v>0.055</v>
      </c>
      <c r="P473" s="179">
        <f>O473*H473</f>
        <v>7.6411500000000006</v>
      </c>
      <c r="Q473" s="179">
        <v>0</v>
      </c>
      <c r="R473" s="179">
        <f>Q473*H473</f>
        <v>0</v>
      </c>
      <c r="S473" s="179">
        <v>0</v>
      </c>
      <c r="T473" s="180">
        <f>S473*H473</f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81" t="s">
        <v>128</v>
      </c>
      <c r="AT473" s="181" t="s">
        <v>124</v>
      </c>
      <c r="AU473" s="181" t="s">
        <v>85</v>
      </c>
      <c r="AY473" s="17" t="s">
        <v>122</v>
      </c>
      <c r="BE473" s="182">
        <f>IF(N473="základní",J473,0)</f>
        <v>3098.14</v>
      </c>
      <c r="BF473" s="182">
        <f>IF(N473="snížená",J473,0)</f>
        <v>0</v>
      </c>
      <c r="BG473" s="182">
        <f>IF(N473="zákl. přenesená",J473,0)</f>
        <v>0</v>
      </c>
      <c r="BH473" s="182">
        <f>IF(N473="sníž. přenesená",J473,0)</f>
        <v>0</v>
      </c>
      <c r="BI473" s="182">
        <f>IF(N473="nulová",J473,0)</f>
        <v>0</v>
      </c>
      <c r="BJ473" s="17" t="s">
        <v>83</v>
      </c>
      <c r="BK473" s="182">
        <f>ROUND(I473*H473,2)</f>
        <v>3098.14</v>
      </c>
      <c r="BL473" s="17" t="s">
        <v>128</v>
      </c>
      <c r="BM473" s="181" t="s">
        <v>1062</v>
      </c>
    </row>
    <row r="474" spans="1:47" s="2" customFormat="1" ht="11.25">
      <c r="A474" s="31"/>
      <c r="B474" s="32"/>
      <c r="C474" s="33"/>
      <c r="D474" s="183" t="s">
        <v>130</v>
      </c>
      <c r="E474" s="33"/>
      <c r="F474" s="184" t="s">
        <v>1063</v>
      </c>
      <c r="G474" s="33"/>
      <c r="H474" s="33"/>
      <c r="I474" s="33"/>
      <c r="J474" s="33"/>
      <c r="K474" s="33"/>
      <c r="L474" s="36"/>
      <c r="M474" s="185"/>
      <c r="N474" s="186"/>
      <c r="O474" s="61"/>
      <c r="P474" s="61"/>
      <c r="Q474" s="61"/>
      <c r="R474" s="61"/>
      <c r="S474" s="61"/>
      <c r="T474" s="62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T474" s="17" t="s">
        <v>130</v>
      </c>
      <c r="AU474" s="17" t="s">
        <v>85</v>
      </c>
    </row>
    <row r="475" spans="2:51" s="13" customFormat="1" ht="11.25">
      <c r="B475" s="187"/>
      <c r="C475" s="188"/>
      <c r="D475" s="183" t="s">
        <v>132</v>
      </c>
      <c r="E475" s="189" t="s">
        <v>17</v>
      </c>
      <c r="F475" s="190" t="s">
        <v>1064</v>
      </c>
      <c r="G475" s="188"/>
      <c r="H475" s="191">
        <v>138.93</v>
      </c>
      <c r="I475" s="188"/>
      <c r="J475" s="188"/>
      <c r="K475" s="188"/>
      <c r="L475" s="192"/>
      <c r="M475" s="193"/>
      <c r="N475" s="194"/>
      <c r="O475" s="194"/>
      <c r="P475" s="194"/>
      <c r="Q475" s="194"/>
      <c r="R475" s="194"/>
      <c r="S475" s="194"/>
      <c r="T475" s="195"/>
      <c r="AT475" s="196" t="s">
        <v>132</v>
      </c>
      <c r="AU475" s="196" t="s">
        <v>85</v>
      </c>
      <c r="AV475" s="13" t="s">
        <v>85</v>
      </c>
      <c r="AW475" s="13" t="s">
        <v>36</v>
      </c>
      <c r="AX475" s="13" t="s">
        <v>75</v>
      </c>
      <c r="AY475" s="196" t="s">
        <v>122</v>
      </c>
    </row>
    <row r="476" spans="2:51" s="14" customFormat="1" ht="11.25">
      <c r="B476" s="197"/>
      <c r="C476" s="198"/>
      <c r="D476" s="183" t="s">
        <v>132</v>
      </c>
      <c r="E476" s="199" t="s">
        <v>17</v>
      </c>
      <c r="F476" s="200" t="s">
        <v>134</v>
      </c>
      <c r="G476" s="198"/>
      <c r="H476" s="201">
        <v>138.93</v>
      </c>
      <c r="I476" s="198"/>
      <c r="J476" s="198"/>
      <c r="K476" s="198"/>
      <c r="L476" s="202"/>
      <c r="M476" s="203"/>
      <c r="N476" s="204"/>
      <c r="O476" s="204"/>
      <c r="P476" s="204"/>
      <c r="Q476" s="204"/>
      <c r="R476" s="204"/>
      <c r="S476" s="204"/>
      <c r="T476" s="205"/>
      <c r="AT476" s="206" t="s">
        <v>132</v>
      </c>
      <c r="AU476" s="206" t="s">
        <v>85</v>
      </c>
      <c r="AV476" s="14" t="s">
        <v>128</v>
      </c>
      <c r="AW476" s="14" t="s">
        <v>4</v>
      </c>
      <c r="AX476" s="14" t="s">
        <v>83</v>
      </c>
      <c r="AY476" s="206" t="s">
        <v>122</v>
      </c>
    </row>
    <row r="477" spans="1:65" s="2" customFormat="1" ht="14.45" customHeight="1">
      <c r="A477" s="31"/>
      <c r="B477" s="32"/>
      <c r="C477" s="170" t="s">
        <v>676</v>
      </c>
      <c r="D477" s="170" t="s">
        <v>124</v>
      </c>
      <c r="E477" s="171" t="s">
        <v>1065</v>
      </c>
      <c r="F477" s="172" t="s">
        <v>1066</v>
      </c>
      <c r="G477" s="173" t="s">
        <v>146</v>
      </c>
      <c r="H477" s="174">
        <v>92.3</v>
      </c>
      <c r="I477" s="175">
        <v>47.9</v>
      </c>
      <c r="J477" s="175">
        <f>ROUND(I477*H477,2)</f>
        <v>4421.17</v>
      </c>
      <c r="K477" s="176"/>
      <c r="L477" s="36"/>
      <c r="M477" s="177" t="s">
        <v>17</v>
      </c>
      <c r="N477" s="178" t="s">
        <v>46</v>
      </c>
      <c r="O477" s="179">
        <v>0.099</v>
      </c>
      <c r="P477" s="179">
        <f>O477*H477</f>
        <v>9.1377</v>
      </c>
      <c r="Q477" s="179">
        <v>0</v>
      </c>
      <c r="R477" s="179">
        <f>Q477*H477</f>
        <v>0</v>
      </c>
      <c r="S477" s="179">
        <v>0</v>
      </c>
      <c r="T477" s="180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81" t="s">
        <v>128</v>
      </c>
      <c r="AT477" s="181" t="s">
        <v>124</v>
      </c>
      <c r="AU477" s="181" t="s">
        <v>85</v>
      </c>
      <c r="AY477" s="17" t="s">
        <v>122</v>
      </c>
      <c r="BE477" s="182">
        <f>IF(N477="základní",J477,0)</f>
        <v>4421.17</v>
      </c>
      <c r="BF477" s="182">
        <f>IF(N477="snížená",J477,0)</f>
        <v>0</v>
      </c>
      <c r="BG477" s="182">
        <f>IF(N477="zákl. přenesená",J477,0)</f>
        <v>0</v>
      </c>
      <c r="BH477" s="182">
        <f>IF(N477="sníž. přenesená",J477,0)</f>
        <v>0</v>
      </c>
      <c r="BI477" s="182">
        <f>IF(N477="nulová",J477,0)</f>
        <v>0</v>
      </c>
      <c r="BJ477" s="17" t="s">
        <v>83</v>
      </c>
      <c r="BK477" s="182">
        <f>ROUND(I477*H477,2)</f>
        <v>4421.17</v>
      </c>
      <c r="BL477" s="17" t="s">
        <v>128</v>
      </c>
      <c r="BM477" s="181" t="s">
        <v>1067</v>
      </c>
    </row>
    <row r="478" spans="1:47" s="2" customFormat="1" ht="11.25">
      <c r="A478" s="31"/>
      <c r="B478" s="32"/>
      <c r="C478" s="33"/>
      <c r="D478" s="183" t="s">
        <v>130</v>
      </c>
      <c r="E478" s="33"/>
      <c r="F478" s="184" t="s">
        <v>1068</v>
      </c>
      <c r="G478" s="33"/>
      <c r="H478" s="33"/>
      <c r="I478" s="33"/>
      <c r="J478" s="33"/>
      <c r="K478" s="33"/>
      <c r="L478" s="36"/>
      <c r="M478" s="185"/>
      <c r="N478" s="186"/>
      <c r="O478" s="61"/>
      <c r="P478" s="61"/>
      <c r="Q478" s="61"/>
      <c r="R478" s="61"/>
      <c r="S478" s="61"/>
      <c r="T478" s="62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T478" s="17" t="s">
        <v>130</v>
      </c>
      <c r="AU478" s="17" t="s">
        <v>85</v>
      </c>
    </row>
    <row r="479" spans="2:51" s="13" customFormat="1" ht="11.25">
      <c r="B479" s="187"/>
      <c r="C479" s="188"/>
      <c r="D479" s="183" t="s">
        <v>132</v>
      </c>
      <c r="E479" s="189" t="s">
        <v>17</v>
      </c>
      <c r="F479" s="190" t="s">
        <v>857</v>
      </c>
      <c r="G479" s="188"/>
      <c r="H479" s="191">
        <v>92.3</v>
      </c>
      <c r="I479" s="188"/>
      <c r="J479" s="188"/>
      <c r="K479" s="188"/>
      <c r="L479" s="192"/>
      <c r="M479" s="193"/>
      <c r="N479" s="194"/>
      <c r="O479" s="194"/>
      <c r="P479" s="194"/>
      <c r="Q479" s="194"/>
      <c r="R479" s="194"/>
      <c r="S479" s="194"/>
      <c r="T479" s="195"/>
      <c r="AT479" s="196" t="s">
        <v>132</v>
      </c>
      <c r="AU479" s="196" t="s">
        <v>85</v>
      </c>
      <c r="AV479" s="13" t="s">
        <v>85</v>
      </c>
      <c r="AW479" s="13" t="s">
        <v>36</v>
      </c>
      <c r="AX479" s="13" t="s">
        <v>75</v>
      </c>
      <c r="AY479" s="196" t="s">
        <v>122</v>
      </c>
    </row>
    <row r="480" spans="2:51" s="14" customFormat="1" ht="11.25">
      <c r="B480" s="197"/>
      <c r="C480" s="198"/>
      <c r="D480" s="183" t="s">
        <v>132</v>
      </c>
      <c r="E480" s="199" t="s">
        <v>17</v>
      </c>
      <c r="F480" s="200" t="s">
        <v>134</v>
      </c>
      <c r="G480" s="198"/>
      <c r="H480" s="201">
        <v>92.3</v>
      </c>
      <c r="I480" s="198"/>
      <c r="J480" s="198"/>
      <c r="K480" s="198"/>
      <c r="L480" s="202"/>
      <c r="M480" s="203"/>
      <c r="N480" s="204"/>
      <c r="O480" s="204"/>
      <c r="P480" s="204"/>
      <c r="Q480" s="204"/>
      <c r="R480" s="204"/>
      <c r="S480" s="204"/>
      <c r="T480" s="205"/>
      <c r="AT480" s="206" t="s">
        <v>132</v>
      </c>
      <c r="AU480" s="206" t="s">
        <v>85</v>
      </c>
      <c r="AV480" s="14" t="s">
        <v>128</v>
      </c>
      <c r="AW480" s="14" t="s">
        <v>4</v>
      </c>
      <c r="AX480" s="14" t="s">
        <v>83</v>
      </c>
      <c r="AY480" s="206" t="s">
        <v>122</v>
      </c>
    </row>
    <row r="481" spans="1:65" s="2" customFormat="1" ht="24.2" customHeight="1">
      <c r="A481" s="31"/>
      <c r="B481" s="32"/>
      <c r="C481" s="170" t="s">
        <v>681</v>
      </c>
      <c r="D481" s="170" t="s">
        <v>124</v>
      </c>
      <c r="E481" s="171" t="s">
        <v>1069</v>
      </c>
      <c r="F481" s="172" t="s">
        <v>1070</v>
      </c>
      <c r="G481" s="173" t="s">
        <v>775</v>
      </c>
      <c r="H481" s="174">
        <v>1</v>
      </c>
      <c r="I481" s="175">
        <v>30000</v>
      </c>
      <c r="J481" s="175">
        <f>ROUND(I481*H481,2)</f>
        <v>30000</v>
      </c>
      <c r="K481" s="176"/>
      <c r="L481" s="36"/>
      <c r="M481" s="177" t="s">
        <v>17</v>
      </c>
      <c r="N481" s="178" t="s">
        <v>46</v>
      </c>
      <c r="O481" s="179">
        <v>23.08</v>
      </c>
      <c r="P481" s="179">
        <f>O481*H481</f>
        <v>23.08</v>
      </c>
      <c r="Q481" s="179">
        <v>0.47094</v>
      </c>
      <c r="R481" s="179">
        <f>Q481*H481</f>
        <v>0.47094</v>
      </c>
      <c r="S481" s="179">
        <v>0</v>
      </c>
      <c r="T481" s="180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81" t="s">
        <v>128</v>
      </c>
      <c r="AT481" s="181" t="s">
        <v>124</v>
      </c>
      <c r="AU481" s="181" t="s">
        <v>85</v>
      </c>
      <c r="AY481" s="17" t="s">
        <v>122</v>
      </c>
      <c r="BE481" s="182">
        <f>IF(N481="základní",J481,0)</f>
        <v>30000</v>
      </c>
      <c r="BF481" s="182">
        <f>IF(N481="snížená",J481,0)</f>
        <v>0</v>
      </c>
      <c r="BG481" s="182">
        <f>IF(N481="zákl. přenesená",J481,0)</f>
        <v>0</v>
      </c>
      <c r="BH481" s="182">
        <f>IF(N481="sníž. přenesená",J481,0)</f>
        <v>0</v>
      </c>
      <c r="BI481" s="182">
        <f>IF(N481="nulová",J481,0)</f>
        <v>0</v>
      </c>
      <c r="BJ481" s="17" t="s">
        <v>83</v>
      </c>
      <c r="BK481" s="182">
        <f>ROUND(I481*H481,2)</f>
        <v>30000</v>
      </c>
      <c r="BL481" s="17" t="s">
        <v>128</v>
      </c>
      <c r="BM481" s="181" t="s">
        <v>1071</v>
      </c>
    </row>
    <row r="482" spans="1:47" s="2" customFormat="1" ht="19.5">
      <c r="A482" s="31"/>
      <c r="B482" s="32"/>
      <c r="C482" s="33"/>
      <c r="D482" s="183" t="s">
        <v>130</v>
      </c>
      <c r="E482" s="33"/>
      <c r="F482" s="184" t="s">
        <v>1072</v>
      </c>
      <c r="G482" s="33"/>
      <c r="H482" s="33"/>
      <c r="I482" s="33"/>
      <c r="J482" s="33"/>
      <c r="K482" s="33"/>
      <c r="L482" s="36"/>
      <c r="M482" s="185"/>
      <c r="N482" s="186"/>
      <c r="O482" s="61"/>
      <c r="P482" s="61"/>
      <c r="Q482" s="61"/>
      <c r="R482" s="61"/>
      <c r="S482" s="61"/>
      <c r="T482" s="62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T482" s="17" t="s">
        <v>130</v>
      </c>
      <c r="AU482" s="17" t="s">
        <v>85</v>
      </c>
    </row>
    <row r="483" spans="1:65" s="2" customFormat="1" ht="24.2" customHeight="1">
      <c r="A483" s="31"/>
      <c r="B483" s="32"/>
      <c r="C483" s="170" t="s">
        <v>687</v>
      </c>
      <c r="D483" s="170" t="s">
        <v>124</v>
      </c>
      <c r="E483" s="171" t="s">
        <v>1073</v>
      </c>
      <c r="F483" s="172" t="s">
        <v>1074</v>
      </c>
      <c r="G483" s="173" t="s">
        <v>775</v>
      </c>
      <c r="H483" s="174">
        <v>1</v>
      </c>
      <c r="I483" s="175">
        <v>38200</v>
      </c>
      <c r="J483" s="175">
        <f>ROUND(I483*H483,2)</f>
        <v>38200</v>
      </c>
      <c r="K483" s="176"/>
      <c r="L483" s="36"/>
      <c r="M483" s="177" t="s">
        <v>17</v>
      </c>
      <c r="N483" s="178" t="s">
        <v>46</v>
      </c>
      <c r="O483" s="179">
        <v>0.184</v>
      </c>
      <c r="P483" s="179">
        <f>O483*H483</f>
        <v>0.184</v>
      </c>
      <c r="Q483" s="179">
        <v>3E-05</v>
      </c>
      <c r="R483" s="179">
        <f>Q483*H483</f>
        <v>3E-05</v>
      </c>
      <c r="S483" s="179">
        <v>0</v>
      </c>
      <c r="T483" s="180">
        <f>S483*H483</f>
        <v>0</v>
      </c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R483" s="181" t="s">
        <v>128</v>
      </c>
      <c r="AT483" s="181" t="s">
        <v>124</v>
      </c>
      <c r="AU483" s="181" t="s">
        <v>85</v>
      </c>
      <c r="AY483" s="17" t="s">
        <v>122</v>
      </c>
      <c r="BE483" s="182">
        <f>IF(N483="základní",J483,0)</f>
        <v>38200</v>
      </c>
      <c r="BF483" s="182">
        <f>IF(N483="snížená",J483,0)</f>
        <v>0</v>
      </c>
      <c r="BG483" s="182">
        <f>IF(N483="zákl. přenesená",J483,0)</f>
        <v>0</v>
      </c>
      <c r="BH483" s="182">
        <f>IF(N483="sníž. přenesená",J483,0)</f>
        <v>0</v>
      </c>
      <c r="BI483" s="182">
        <f>IF(N483="nulová",J483,0)</f>
        <v>0</v>
      </c>
      <c r="BJ483" s="17" t="s">
        <v>83</v>
      </c>
      <c r="BK483" s="182">
        <f>ROUND(I483*H483,2)</f>
        <v>38200</v>
      </c>
      <c r="BL483" s="17" t="s">
        <v>128</v>
      </c>
      <c r="BM483" s="181" t="s">
        <v>1075</v>
      </c>
    </row>
    <row r="484" spans="1:47" s="2" customFormat="1" ht="19.5">
      <c r="A484" s="31"/>
      <c r="B484" s="32"/>
      <c r="C484" s="33"/>
      <c r="D484" s="183" t="s">
        <v>130</v>
      </c>
      <c r="E484" s="33"/>
      <c r="F484" s="184" t="s">
        <v>1074</v>
      </c>
      <c r="G484" s="33"/>
      <c r="H484" s="33"/>
      <c r="I484" s="33"/>
      <c r="J484" s="33"/>
      <c r="K484" s="33"/>
      <c r="L484" s="36"/>
      <c r="M484" s="185"/>
      <c r="N484" s="186"/>
      <c r="O484" s="61"/>
      <c r="P484" s="61"/>
      <c r="Q484" s="61"/>
      <c r="R484" s="61"/>
      <c r="S484" s="61"/>
      <c r="T484" s="62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T484" s="17" t="s">
        <v>130</v>
      </c>
      <c r="AU484" s="17" t="s">
        <v>85</v>
      </c>
    </row>
    <row r="485" spans="1:65" s="2" customFormat="1" ht="24.2" customHeight="1">
      <c r="A485" s="31"/>
      <c r="B485" s="32"/>
      <c r="C485" s="170" t="s">
        <v>693</v>
      </c>
      <c r="D485" s="170" t="s">
        <v>124</v>
      </c>
      <c r="E485" s="171" t="s">
        <v>1076</v>
      </c>
      <c r="F485" s="172" t="s">
        <v>1077</v>
      </c>
      <c r="G485" s="173" t="s">
        <v>1078</v>
      </c>
      <c r="H485" s="174">
        <v>45</v>
      </c>
      <c r="I485" s="175">
        <v>43.9</v>
      </c>
      <c r="J485" s="175">
        <f>ROUND(I485*H485,2)</f>
        <v>1975.5</v>
      </c>
      <c r="K485" s="176"/>
      <c r="L485" s="36"/>
      <c r="M485" s="177" t="s">
        <v>17</v>
      </c>
      <c r="N485" s="178" t="s">
        <v>46</v>
      </c>
      <c r="O485" s="179">
        <v>0</v>
      </c>
      <c r="P485" s="179">
        <f>O485*H485</f>
        <v>0</v>
      </c>
      <c r="Q485" s="179">
        <v>0</v>
      </c>
      <c r="R485" s="179">
        <f>Q485*H485</f>
        <v>0</v>
      </c>
      <c r="S485" s="179">
        <v>0</v>
      </c>
      <c r="T485" s="180">
        <f>S485*H485</f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81" t="s">
        <v>128</v>
      </c>
      <c r="AT485" s="181" t="s">
        <v>124</v>
      </c>
      <c r="AU485" s="181" t="s">
        <v>85</v>
      </c>
      <c r="AY485" s="17" t="s">
        <v>122</v>
      </c>
      <c r="BE485" s="182">
        <f>IF(N485="základní",J485,0)</f>
        <v>1975.5</v>
      </c>
      <c r="BF485" s="182">
        <f>IF(N485="snížená",J485,0)</f>
        <v>0</v>
      </c>
      <c r="BG485" s="182">
        <f>IF(N485="zákl. přenesená",J485,0)</f>
        <v>0</v>
      </c>
      <c r="BH485" s="182">
        <f>IF(N485="sníž. přenesená",J485,0)</f>
        <v>0</v>
      </c>
      <c r="BI485" s="182">
        <f>IF(N485="nulová",J485,0)</f>
        <v>0</v>
      </c>
      <c r="BJ485" s="17" t="s">
        <v>83</v>
      </c>
      <c r="BK485" s="182">
        <f>ROUND(I485*H485,2)</f>
        <v>1975.5</v>
      </c>
      <c r="BL485" s="17" t="s">
        <v>128</v>
      </c>
      <c r="BM485" s="181" t="s">
        <v>1079</v>
      </c>
    </row>
    <row r="486" spans="1:47" s="2" customFormat="1" ht="19.5">
      <c r="A486" s="31"/>
      <c r="B486" s="32"/>
      <c r="C486" s="33"/>
      <c r="D486" s="183" t="s">
        <v>130</v>
      </c>
      <c r="E486" s="33"/>
      <c r="F486" s="184" t="s">
        <v>1080</v>
      </c>
      <c r="G486" s="33"/>
      <c r="H486" s="33"/>
      <c r="I486" s="33"/>
      <c r="J486" s="33"/>
      <c r="K486" s="33"/>
      <c r="L486" s="36"/>
      <c r="M486" s="185"/>
      <c r="N486" s="186"/>
      <c r="O486" s="61"/>
      <c r="P486" s="61"/>
      <c r="Q486" s="61"/>
      <c r="R486" s="61"/>
      <c r="S486" s="61"/>
      <c r="T486" s="62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T486" s="17" t="s">
        <v>130</v>
      </c>
      <c r="AU486" s="17" t="s">
        <v>85</v>
      </c>
    </row>
    <row r="487" spans="1:65" s="2" customFormat="1" ht="14.45" customHeight="1">
      <c r="A487" s="31"/>
      <c r="B487" s="32"/>
      <c r="C487" s="170" t="s">
        <v>698</v>
      </c>
      <c r="D487" s="170" t="s">
        <v>124</v>
      </c>
      <c r="E487" s="171" t="s">
        <v>1081</v>
      </c>
      <c r="F487" s="172" t="s">
        <v>1082</v>
      </c>
      <c r="G487" s="173" t="s">
        <v>212</v>
      </c>
      <c r="H487" s="174">
        <v>16</v>
      </c>
      <c r="I487" s="175">
        <v>3700</v>
      </c>
      <c r="J487" s="175">
        <f>ROUND(I487*H487,2)</f>
        <v>59200</v>
      </c>
      <c r="K487" s="176"/>
      <c r="L487" s="36"/>
      <c r="M487" s="177" t="s">
        <v>17</v>
      </c>
      <c r="N487" s="178" t="s">
        <v>46</v>
      </c>
      <c r="O487" s="179">
        <v>0.804</v>
      </c>
      <c r="P487" s="179">
        <f>O487*H487</f>
        <v>12.864</v>
      </c>
      <c r="Q487" s="179">
        <v>0.0309</v>
      </c>
      <c r="R487" s="179">
        <f>Q487*H487</f>
        <v>0.4944</v>
      </c>
      <c r="S487" s="179">
        <v>0</v>
      </c>
      <c r="T487" s="180">
        <f>S487*H487</f>
        <v>0</v>
      </c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R487" s="181" t="s">
        <v>216</v>
      </c>
      <c r="AT487" s="181" t="s">
        <v>124</v>
      </c>
      <c r="AU487" s="181" t="s">
        <v>85</v>
      </c>
      <c r="AY487" s="17" t="s">
        <v>122</v>
      </c>
      <c r="BE487" s="182">
        <f>IF(N487="základní",J487,0)</f>
        <v>59200</v>
      </c>
      <c r="BF487" s="182">
        <f>IF(N487="snížená",J487,0)</f>
        <v>0</v>
      </c>
      <c r="BG487" s="182">
        <f>IF(N487="zákl. přenesená",J487,0)</f>
        <v>0</v>
      </c>
      <c r="BH487" s="182">
        <f>IF(N487="sníž. přenesená",J487,0)</f>
        <v>0</v>
      </c>
      <c r="BI487" s="182">
        <f>IF(N487="nulová",J487,0)</f>
        <v>0</v>
      </c>
      <c r="BJ487" s="17" t="s">
        <v>83</v>
      </c>
      <c r="BK487" s="182">
        <f>ROUND(I487*H487,2)</f>
        <v>59200</v>
      </c>
      <c r="BL487" s="17" t="s">
        <v>216</v>
      </c>
      <c r="BM487" s="181" t="s">
        <v>1083</v>
      </c>
    </row>
    <row r="488" spans="1:47" s="2" customFormat="1" ht="11.25">
      <c r="A488" s="31"/>
      <c r="B488" s="32"/>
      <c r="C488" s="33"/>
      <c r="D488" s="183" t="s">
        <v>130</v>
      </c>
      <c r="E488" s="33"/>
      <c r="F488" s="184" t="s">
        <v>1084</v>
      </c>
      <c r="G488" s="33"/>
      <c r="H488" s="33"/>
      <c r="I488" s="33"/>
      <c r="J488" s="33"/>
      <c r="K488" s="33"/>
      <c r="L488" s="36"/>
      <c r="M488" s="185"/>
      <c r="N488" s="186"/>
      <c r="O488" s="61"/>
      <c r="P488" s="61"/>
      <c r="Q488" s="61"/>
      <c r="R488" s="61"/>
      <c r="S488" s="61"/>
      <c r="T488" s="62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T488" s="17" t="s">
        <v>130</v>
      </c>
      <c r="AU488" s="17" t="s">
        <v>85</v>
      </c>
    </row>
    <row r="489" spans="2:51" s="13" customFormat="1" ht="11.25">
      <c r="B489" s="187"/>
      <c r="C489" s="188"/>
      <c r="D489" s="183" t="s">
        <v>132</v>
      </c>
      <c r="E489" s="189" t="s">
        <v>17</v>
      </c>
      <c r="F489" s="190" t="s">
        <v>216</v>
      </c>
      <c r="G489" s="188"/>
      <c r="H489" s="191">
        <v>16</v>
      </c>
      <c r="I489" s="188"/>
      <c r="J489" s="188"/>
      <c r="K489" s="188"/>
      <c r="L489" s="192"/>
      <c r="M489" s="193"/>
      <c r="N489" s="194"/>
      <c r="O489" s="194"/>
      <c r="P489" s="194"/>
      <c r="Q489" s="194"/>
      <c r="R489" s="194"/>
      <c r="S489" s="194"/>
      <c r="T489" s="195"/>
      <c r="AT489" s="196" t="s">
        <v>132</v>
      </c>
      <c r="AU489" s="196" t="s">
        <v>85</v>
      </c>
      <c r="AV489" s="13" t="s">
        <v>85</v>
      </c>
      <c r="AW489" s="13" t="s">
        <v>36</v>
      </c>
      <c r="AX489" s="13" t="s">
        <v>75</v>
      </c>
      <c r="AY489" s="196" t="s">
        <v>122</v>
      </c>
    </row>
    <row r="490" spans="2:51" s="14" customFormat="1" ht="11.25">
      <c r="B490" s="197"/>
      <c r="C490" s="198"/>
      <c r="D490" s="183" t="s">
        <v>132</v>
      </c>
      <c r="E490" s="199" t="s">
        <v>17</v>
      </c>
      <c r="F490" s="200" t="s">
        <v>134</v>
      </c>
      <c r="G490" s="198"/>
      <c r="H490" s="201">
        <v>16</v>
      </c>
      <c r="I490" s="198"/>
      <c r="J490" s="198"/>
      <c r="K490" s="198"/>
      <c r="L490" s="202"/>
      <c r="M490" s="203"/>
      <c r="N490" s="204"/>
      <c r="O490" s="204"/>
      <c r="P490" s="204"/>
      <c r="Q490" s="204"/>
      <c r="R490" s="204"/>
      <c r="S490" s="204"/>
      <c r="T490" s="205"/>
      <c r="AT490" s="206" t="s">
        <v>132</v>
      </c>
      <c r="AU490" s="206" t="s">
        <v>85</v>
      </c>
      <c r="AV490" s="14" t="s">
        <v>128</v>
      </c>
      <c r="AW490" s="14" t="s">
        <v>4</v>
      </c>
      <c r="AX490" s="14" t="s">
        <v>83</v>
      </c>
      <c r="AY490" s="206" t="s">
        <v>122</v>
      </c>
    </row>
    <row r="491" spans="1:65" s="2" customFormat="1" ht="14.45" customHeight="1">
      <c r="A491" s="31"/>
      <c r="B491" s="32"/>
      <c r="C491" s="170" t="s">
        <v>704</v>
      </c>
      <c r="D491" s="170" t="s">
        <v>124</v>
      </c>
      <c r="E491" s="171" t="s">
        <v>1085</v>
      </c>
      <c r="F491" s="172" t="s">
        <v>1086</v>
      </c>
      <c r="G491" s="173" t="s">
        <v>146</v>
      </c>
      <c r="H491" s="174">
        <v>92.3</v>
      </c>
      <c r="I491" s="175">
        <v>37</v>
      </c>
      <c r="J491" s="175">
        <f>ROUND(I491*H491,2)</f>
        <v>3415.1</v>
      </c>
      <c r="K491" s="176"/>
      <c r="L491" s="36"/>
      <c r="M491" s="177" t="s">
        <v>17</v>
      </c>
      <c r="N491" s="178" t="s">
        <v>46</v>
      </c>
      <c r="O491" s="179">
        <v>0.085</v>
      </c>
      <c r="P491" s="179">
        <f>O491*H491</f>
        <v>7.8455</v>
      </c>
      <c r="Q491" s="179">
        <v>0</v>
      </c>
      <c r="R491" s="179">
        <f>Q491*H491</f>
        <v>0</v>
      </c>
      <c r="S491" s="179">
        <v>0</v>
      </c>
      <c r="T491" s="180">
        <f>S491*H491</f>
        <v>0</v>
      </c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R491" s="181" t="s">
        <v>128</v>
      </c>
      <c r="AT491" s="181" t="s">
        <v>124</v>
      </c>
      <c r="AU491" s="181" t="s">
        <v>85</v>
      </c>
      <c r="AY491" s="17" t="s">
        <v>122</v>
      </c>
      <c r="BE491" s="182">
        <f>IF(N491="základní",J491,0)</f>
        <v>3415.1</v>
      </c>
      <c r="BF491" s="182">
        <f>IF(N491="snížená",J491,0)</f>
        <v>0</v>
      </c>
      <c r="BG491" s="182">
        <f>IF(N491="zákl. přenesená",J491,0)</f>
        <v>0</v>
      </c>
      <c r="BH491" s="182">
        <f>IF(N491="sníž. přenesená",J491,0)</f>
        <v>0</v>
      </c>
      <c r="BI491" s="182">
        <f>IF(N491="nulová",J491,0)</f>
        <v>0</v>
      </c>
      <c r="BJ491" s="17" t="s">
        <v>83</v>
      </c>
      <c r="BK491" s="182">
        <f>ROUND(I491*H491,2)</f>
        <v>3415.1</v>
      </c>
      <c r="BL491" s="17" t="s">
        <v>128</v>
      </c>
      <c r="BM491" s="181" t="s">
        <v>1087</v>
      </c>
    </row>
    <row r="492" spans="1:47" s="2" customFormat="1" ht="11.25">
      <c r="A492" s="31"/>
      <c r="B492" s="32"/>
      <c r="C492" s="33"/>
      <c r="D492" s="183" t="s">
        <v>130</v>
      </c>
      <c r="E492" s="33"/>
      <c r="F492" s="184" t="s">
        <v>1088</v>
      </c>
      <c r="G492" s="33"/>
      <c r="H492" s="33"/>
      <c r="I492" s="33"/>
      <c r="J492" s="33"/>
      <c r="K492" s="33"/>
      <c r="L492" s="36"/>
      <c r="M492" s="185"/>
      <c r="N492" s="186"/>
      <c r="O492" s="61"/>
      <c r="P492" s="61"/>
      <c r="Q492" s="61"/>
      <c r="R492" s="61"/>
      <c r="S492" s="61"/>
      <c r="T492" s="62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T492" s="17" t="s">
        <v>130</v>
      </c>
      <c r="AU492" s="17" t="s">
        <v>85</v>
      </c>
    </row>
    <row r="493" spans="2:51" s="13" customFormat="1" ht="11.25">
      <c r="B493" s="187"/>
      <c r="C493" s="188"/>
      <c r="D493" s="183" t="s">
        <v>132</v>
      </c>
      <c r="E493" s="189" t="s">
        <v>17</v>
      </c>
      <c r="F493" s="190" t="s">
        <v>857</v>
      </c>
      <c r="G493" s="188"/>
      <c r="H493" s="191">
        <v>92.3</v>
      </c>
      <c r="I493" s="188"/>
      <c r="J493" s="188"/>
      <c r="K493" s="188"/>
      <c r="L493" s="192"/>
      <c r="M493" s="193"/>
      <c r="N493" s="194"/>
      <c r="O493" s="194"/>
      <c r="P493" s="194"/>
      <c r="Q493" s="194"/>
      <c r="R493" s="194"/>
      <c r="S493" s="194"/>
      <c r="T493" s="195"/>
      <c r="AT493" s="196" t="s">
        <v>132</v>
      </c>
      <c r="AU493" s="196" t="s">
        <v>85</v>
      </c>
      <c r="AV493" s="13" t="s">
        <v>85</v>
      </c>
      <c r="AW493" s="13" t="s">
        <v>36</v>
      </c>
      <c r="AX493" s="13" t="s">
        <v>75</v>
      </c>
      <c r="AY493" s="196" t="s">
        <v>122</v>
      </c>
    </row>
    <row r="494" spans="2:51" s="14" customFormat="1" ht="11.25">
      <c r="B494" s="197"/>
      <c r="C494" s="198"/>
      <c r="D494" s="183" t="s">
        <v>132</v>
      </c>
      <c r="E494" s="199" t="s">
        <v>17</v>
      </c>
      <c r="F494" s="200" t="s">
        <v>134</v>
      </c>
      <c r="G494" s="198"/>
      <c r="H494" s="201">
        <v>92.3</v>
      </c>
      <c r="I494" s="198"/>
      <c r="J494" s="198"/>
      <c r="K494" s="198"/>
      <c r="L494" s="202"/>
      <c r="M494" s="203"/>
      <c r="N494" s="204"/>
      <c r="O494" s="204"/>
      <c r="P494" s="204"/>
      <c r="Q494" s="204"/>
      <c r="R494" s="204"/>
      <c r="S494" s="204"/>
      <c r="T494" s="205"/>
      <c r="AT494" s="206" t="s">
        <v>132</v>
      </c>
      <c r="AU494" s="206" t="s">
        <v>85</v>
      </c>
      <c r="AV494" s="14" t="s">
        <v>128</v>
      </c>
      <c r="AW494" s="14" t="s">
        <v>4</v>
      </c>
      <c r="AX494" s="14" t="s">
        <v>83</v>
      </c>
      <c r="AY494" s="206" t="s">
        <v>122</v>
      </c>
    </row>
    <row r="495" spans="2:63" s="12" customFormat="1" ht="22.9" customHeight="1">
      <c r="B495" s="155"/>
      <c r="C495" s="156"/>
      <c r="D495" s="157" t="s">
        <v>74</v>
      </c>
      <c r="E495" s="168" t="s">
        <v>594</v>
      </c>
      <c r="F495" s="168" t="s">
        <v>1089</v>
      </c>
      <c r="G495" s="156"/>
      <c r="H495" s="156"/>
      <c r="I495" s="156"/>
      <c r="J495" s="169">
        <f>BK495</f>
        <v>33354.399999999994</v>
      </c>
      <c r="K495" s="156"/>
      <c r="L495" s="160"/>
      <c r="M495" s="161"/>
      <c r="N495" s="162"/>
      <c r="O495" s="162"/>
      <c r="P495" s="163">
        <f>SUM(P496:P524)</f>
        <v>26.168000000000003</v>
      </c>
      <c r="Q495" s="162"/>
      <c r="R495" s="163">
        <f>SUM(R496:R524)</f>
        <v>3.9153600000000006</v>
      </c>
      <c r="S495" s="162"/>
      <c r="T495" s="164">
        <f>SUM(T496:T524)</f>
        <v>0</v>
      </c>
      <c r="AR495" s="165" t="s">
        <v>83</v>
      </c>
      <c r="AT495" s="166" t="s">
        <v>74</v>
      </c>
      <c r="AU495" s="166" t="s">
        <v>83</v>
      </c>
      <c r="AY495" s="165" t="s">
        <v>122</v>
      </c>
      <c r="BK495" s="167">
        <f>SUM(BK496:BK524)</f>
        <v>33354.399999999994</v>
      </c>
    </row>
    <row r="496" spans="1:65" s="2" customFormat="1" ht="14.45" customHeight="1">
      <c r="A496" s="31"/>
      <c r="B496" s="32"/>
      <c r="C496" s="170" t="s">
        <v>1090</v>
      </c>
      <c r="D496" s="170" t="s">
        <v>124</v>
      </c>
      <c r="E496" s="171" t="s">
        <v>1091</v>
      </c>
      <c r="F496" s="172" t="s">
        <v>989</v>
      </c>
      <c r="G496" s="173" t="s">
        <v>212</v>
      </c>
      <c r="H496" s="174">
        <v>4</v>
      </c>
      <c r="I496" s="175">
        <v>137</v>
      </c>
      <c r="J496" s="175">
        <f>ROUND(I496*H496,2)</f>
        <v>548</v>
      </c>
      <c r="K496" s="176"/>
      <c r="L496" s="36"/>
      <c r="M496" s="177" t="s">
        <v>17</v>
      </c>
      <c r="N496" s="178" t="s">
        <v>46</v>
      </c>
      <c r="O496" s="179">
        <v>0.28</v>
      </c>
      <c r="P496" s="179">
        <f>O496*H496</f>
        <v>1.12</v>
      </c>
      <c r="Q496" s="179">
        <v>0.0066</v>
      </c>
      <c r="R496" s="179">
        <f>Q496*H496</f>
        <v>0.0264</v>
      </c>
      <c r="S496" s="179">
        <v>0</v>
      </c>
      <c r="T496" s="180">
        <f>S496*H496</f>
        <v>0</v>
      </c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R496" s="181" t="s">
        <v>128</v>
      </c>
      <c r="AT496" s="181" t="s">
        <v>124</v>
      </c>
      <c r="AU496" s="181" t="s">
        <v>85</v>
      </c>
      <c r="AY496" s="17" t="s">
        <v>122</v>
      </c>
      <c r="BE496" s="182">
        <f>IF(N496="základní",J496,0)</f>
        <v>548</v>
      </c>
      <c r="BF496" s="182">
        <f>IF(N496="snížená",J496,0)</f>
        <v>0</v>
      </c>
      <c r="BG496" s="182">
        <f>IF(N496="zákl. přenesená",J496,0)</f>
        <v>0</v>
      </c>
      <c r="BH496" s="182">
        <f>IF(N496="sníž. přenesená",J496,0)</f>
        <v>0</v>
      </c>
      <c r="BI496" s="182">
        <f>IF(N496="nulová",J496,0)</f>
        <v>0</v>
      </c>
      <c r="BJ496" s="17" t="s">
        <v>83</v>
      </c>
      <c r="BK496" s="182">
        <f>ROUND(I496*H496,2)</f>
        <v>548</v>
      </c>
      <c r="BL496" s="17" t="s">
        <v>128</v>
      </c>
      <c r="BM496" s="181" t="s">
        <v>1092</v>
      </c>
    </row>
    <row r="497" spans="1:47" s="2" customFormat="1" ht="19.5">
      <c r="A497" s="31"/>
      <c r="B497" s="32"/>
      <c r="C497" s="33"/>
      <c r="D497" s="183" t="s">
        <v>130</v>
      </c>
      <c r="E497" s="33"/>
      <c r="F497" s="184" t="s">
        <v>991</v>
      </c>
      <c r="G497" s="33"/>
      <c r="H497" s="33"/>
      <c r="I497" s="33"/>
      <c r="J497" s="33"/>
      <c r="K497" s="33"/>
      <c r="L497" s="36"/>
      <c r="M497" s="185"/>
      <c r="N497" s="186"/>
      <c r="O497" s="61"/>
      <c r="P497" s="61"/>
      <c r="Q497" s="61"/>
      <c r="R497" s="61"/>
      <c r="S497" s="61"/>
      <c r="T497" s="62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T497" s="17" t="s">
        <v>130</v>
      </c>
      <c r="AU497" s="17" t="s">
        <v>85</v>
      </c>
    </row>
    <row r="498" spans="1:65" s="2" customFormat="1" ht="24.2" customHeight="1">
      <c r="A498" s="31"/>
      <c r="B498" s="32"/>
      <c r="C498" s="207" t="s">
        <v>1093</v>
      </c>
      <c r="D498" s="207" t="s">
        <v>173</v>
      </c>
      <c r="E498" s="208" t="s">
        <v>1094</v>
      </c>
      <c r="F498" s="209" t="s">
        <v>1095</v>
      </c>
      <c r="G498" s="210" t="s">
        <v>212</v>
      </c>
      <c r="H498" s="211">
        <v>4</v>
      </c>
      <c r="I498" s="212">
        <v>308</v>
      </c>
      <c r="J498" s="212">
        <f>ROUND(I498*H498,2)</f>
        <v>1232</v>
      </c>
      <c r="K498" s="213"/>
      <c r="L498" s="214"/>
      <c r="M498" s="215" t="s">
        <v>17</v>
      </c>
      <c r="N498" s="216" t="s">
        <v>46</v>
      </c>
      <c r="O498" s="179">
        <v>0</v>
      </c>
      <c r="P498" s="179">
        <f>O498*H498</f>
        <v>0</v>
      </c>
      <c r="Q498" s="179">
        <v>0.027</v>
      </c>
      <c r="R498" s="179">
        <f>Q498*H498</f>
        <v>0.108</v>
      </c>
      <c r="S498" s="179">
        <v>0</v>
      </c>
      <c r="T498" s="180">
        <f>S498*H498</f>
        <v>0</v>
      </c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R498" s="181" t="s">
        <v>167</v>
      </c>
      <c r="AT498" s="181" t="s">
        <v>173</v>
      </c>
      <c r="AU498" s="181" t="s">
        <v>85</v>
      </c>
      <c r="AY498" s="17" t="s">
        <v>122</v>
      </c>
      <c r="BE498" s="182">
        <f>IF(N498="základní",J498,0)</f>
        <v>1232</v>
      </c>
      <c r="BF498" s="182">
        <f>IF(N498="snížená",J498,0)</f>
        <v>0</v>
      </c>
      <c r="BG498" s="182">
        <f>IF(N498="zákl. přenesená",J498,0)</f>
        <v>0</v>
      </c>
      <c r="BH498" s="182">
        <f>IF(N498="sníž. přenesená",J498,0)</f>
        <v>0</v>
      </c>
      <c r="BI498" s="182">
        <f>IF(N498="nulová",J498,0)</f>
        <v>0</v>
      </c>
      <c r="BJ498" s="17" t="s">
        <v>83</v>
      </c>
      <c r="BK498" s="182">
        <f>ROUND(I498*H498,2)</f>
        <v>1232</v>
      </c>
      <c r="BL498" s="17" t="s">
        <v>128</v>
      </c>
      <c r="BM498" s="181" t="s">
        <v>1096</v>
      </c>
    </row>
    <row r="499" spans="1:47" s="2" customFormat="1" ht="11.25">
      <c r="A499" s="31"/>
      <c r="B499" s="32"/>
      <c r="C499" s="33"/>
      <c r="D499" s="183" t="s">
        <v>130</v>
      </c>
      <c r="E499" s="33"/>
      <c r="F499" s="184" t="s">
        <v>1097</v>
      </c>
      <c r="G499" s="33"/>
      <c r="H499" s="33"/>
      <c r="I499" s="33"/>
      <c r="J499" s="33"/>
      <c r="K499" s="33"/>
      <c r="L499" s="36"/>
      <c r="M499" s="185"/>
      <c r="N499" s="186"/>
      <c r="O499" s="61"/>
      <c r="P499" s="61"/>
      <c r="Q499" s="61"/>
      <c r="R499" s="61"/>
      <c r="S499" s="61"/>
      <c r="T499" s="62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T499" s="17" t="s">
        <v>130</v>
      </c>
      <c r="AU499" s="17" t="s">
        <v>85</v>
      </c>
    </row>
    <row r="500" spans="2:51" s="13" customFormat="1" ht="11.25">
      <c r="B500" s="187"/>
      <c r="C500" s="188"/>
      <c r="D500" s="183" t="s">
        <v>132</v>
      </c>
      <c r="E500" s="189" t="s">
        <v>17</v>
      </c>
      <c r="F500" s="190" t="s">
        <v>1098</v>
      </c>
      <c r="G500" s="188"/>
      <c r="H500" s="191">
        <v>4</v>
      </c>
      <c r="I500" s="188"/>
      <c r="J500" s="188"/>
      <c r="K500" s="188"/>
      <c r="L500" s="192"/>
      <c r="M500" s="193"/>
      <c r="N500" s="194"/>
      <c r="O500" s="194"/>
      <c r="P500" s="194"/>
      <c r="Q500" s="194"/>
      <c r="R500" s="194"/>
      <c r="S500" s="194"/>
      <c r="T500" s="195"/>
      <c r="AT500" s="196" t="s">
        <v>132</v>
      </c>
      <c r="AU500" s="196" t="s">
        <v>85</v>
      </c>
      <c r="AV500" s="13" t="s">
        <v>85</v>
      </c>
      <c r="AW500" s="13" t="s">
        <v>36</v>
      </c>
      <c r="AX500" s="13" t="s">
        <v>75</v>
      </c>
      <c r="AY500" s="196" t="s">
        <v>122</v>
      </c>
    </row>
    <row r="501" spans="2:51" s="14" customFormat="1" ht="11.25">
      <c r="B501" s="197"/>
      <c r="C501" s="198"/>
      <c r="D501" s="183" t="s">
        <v>132</v>
      </c>
      <c r="E501" s="199" t="s">
        <v>17</v>
      </c>
      <c r="F501" s="200" t="s">
        <v>134</v>
      </c>
      <c r="G501" s="198"/>
      <c r="H501" s="201">
        <v>4</v>
      </c>
      <c r="I501" s="198"/>
      <c r="J501" s="198"/>
      <c r="K501" s="198"/>
      <c r="L501" s="202"/>
      <c r="M501" s="203"/>
      <c r="N501" s="204"/>
      <c r="O501" s="204"/>
      <c r="P501" s="204"/>
      <c r="Q501" s="204"/>
      <c r="R501" s="204"/>
      <c r="S501" s="204"/>
      <c r="T501" s="205"/>
      <c r="AT501" s="206" t="s">
        <v>132</v>
      </c>
      <c r="AU501" s="206" t="s">
        <v>85</v>
      </c>
      <c r="AV501" s="14" t="s">
        <v>128</v>
      </c>
      <c r="AW501" s="14" t="s">
        <v>4</v>
      </c>
      <c r="AX501" s="14" t="s">
        <v>83</v>
      </c>
      <c r="AY501" s="206" t="s">
        <v>122</v>
      </c>
    </row>
    <row r="502" spans="1:65" s="2" customFormat="1" ht="24.2" customHeight="1">
      <c r="A502" s="31"/>
      <c r="B502" s="32"/>
      <c r="C502" s="170" t="s">
        <v>1099</v>
      </c>
      <c r="D502" s="170" t="s">
        <v>124</v>
      </c>
      <c r="E502" s="171" t="s">
        <v>1100</v>
      </c>
      <c r="F502" s="172" t="s">
        <v>1101</v>
      </c>
      <c r="G502" s="173" t="s">
        <v>212</v>
      </c>
      <c r="H502" s="174">
        <v>4</v>
      </c>
      <c r="I502" s="175">
        <v>1290</v>
      </c>
      <c r="J502" s="175">
        <f>ROUND(I502*H502,2)</f>
        <v>5160</v>
      </c>
      <c r="K502" s="176"/>
      <c r="L502" s="36"/>
      <c r="M502" s="177" t="s">
        <v>17</v>
      </c>
      <c r="N502" s="178" t="s">
        <v>46</v>
      </c>
      <c r="O502" s="179">
        <v>4.198</v>
      </c>
      <c r="P502" s="179">
        <f>O502*H502</f>
        <v>16.792</v>
      </c>
      <c r="Q502" s="179">
        <v>0.3409</v>
      </c>
      <c r="R502" s="179">
        <f>Q502*H502</f>
        <v>1.3636</v>
      </c>
      <c r="S502" s="179">
        <v>0</v>
      </c>
      <c r="T502" s="180">
        <f>S502*H502</f>
        <v>0</v>
      </c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R502" s="181" t="s">
        <v>128</v>
      </c>
      <c r="AT502" s="181" t="s">
        <v>124</v>
      </c>
      <c r="AU502" s="181" t="s">
        <v>85</v>
      </c>
      <c r="AY502" s="17" t="s">
        <v>122</v>
      </c>
      <c r="BE502" s="182">
        <f>IF(N502="základní",J502,0)</f>
        <v>5160</v>
      </c>
      <c r="BF502" s="182">
        <f>IF(N502="snížená",J502,0)</f>
        <v>0</v>
      </c>
      <c r="BG502" s="182">
        <f>IF(N502="zákl. přenesená",J502,0)</f>
        <v>0</v>
      </c>
      <c r="BH502" s="182">
        <f>IF(N502="sníž. přenesená",J502,0)</f>
        <v>0</v>
      </c>
      <c r="BI502" s="182">
        <f>IF(N502="nulová",J502,0)</f>
        <v>0</v>
      </c>
      <c r="BJ502" s="17" t="s">
        <v>83</v>
      </c>
      <c r="BK502" s="182">
        <f>ROUND(I502*H502,2)</f>
        <v>5160</v>
      </c>
      <c r="BL502" s="17" t="s">
        <v>128</v>
      </c>
      <c r="BM502" s="181" t="s">
        <v>1102</v>
      </c>
    </row>
    <row r="503" spans="1:47" s="2" customFormat="1" ht="19.5">
      <c r="A503" s="31"/>
      <c r="B503" s="32"/>
      <c r="C503" s="33"/>
      <c r="D503" s="183" t="s">
        <v>130</v>
      </c>
      <c r="E503" s="33"/>
      <c r="F503" s="184" t="s">
        <v>1101</v>
      </c>
      <c r="G503" s="33"/>
      <c r="H503" s="33"/>
      <c r="I503" s="33"/>
      <c r="J503" s="33"/>
      <c r="K503" s="33"/>
      <c r="L503" s="36"/>
      <c r="M503" s="185"/>
      <c r="N503" s="186"/>
      <c r="O503" s="61"/>
      <c r="P503" s="61"/>
      <c r="Q503" s="61"/>
      <c r="R503" s="61"/>
      <c r="S503" s="61"/>
      <c r="T503" s="62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T503" s="17" t="s">
        <v>130</v>
      </c>
      <c r="AU503" s="17" t="s">
        <v>85</v>
      </c>
    </row>
    <row r="504" spans="2:51" s="13" customFormat="1" ht="11.25">
      <c r="B504" s="187"/>
      <c r="C504" s="188"/>
      <c r="D504" s="183" t="s">
        <v>132</v>
      </c>
      <c r="E504" s="189" t="s">
        <v>17</v>
      </c>
      <c r="F504" s="190" t="s">
        <v>1098</v>
      </c>
      <c r="G504" s="188"/>
      <c r="H504" s="191">
        <v>4</v>
      </c>
      <c r="I504" s="188"/>
      <c r="J504" s="188"/>
      <c r="K504" s="188"/>
      <c r="L504" s="192"/>
      <c r="M504" s="193"/>
      <c r="N504" s="194"/>
      <c r="O504" s="194"/>
      <c r="P504" s="194"/>
      <c r="Q504" s="194"/>
      <c r="R504" s="194"/>
      <c r="S504" s="194"/>
      <c r="T504" s="195"/>
      <c r="AT504" s="196" t="s">
        <v>132</v>
      </c>
      <c r="AU504" s="196" t="s">
        <v>85</v>
      </c>
      <c r="AV504" s="13" t="s">
        <v>85</v>
      </c>
      <c r="AW504" s="13" t="s">
        <v>36</v>
      </c>
      <c r="AX504" s="13" t="s">
        <v>83</v>
      </c>
      <c r="AY504" s="196" t="s">
        <v>122</v>
      </c>
    </row>
    <row r="505" spans="1:65" s="2" customFormat="1" ht="24.2" customHeight="1">
      <c r="A505" s="31"/>
      <c r="B505" s="32"/>
      <c r="C505" s="207" t="s">
        <v>1103</v>
      </c>
      <c r="D505" s="207" t="s">
        <v>173</v>
      </c>
      <c r="E505" s="208" t="s">
        <v>1104</v>
      </c>
      <c r="F505" s="209" t="s">
        <v>1105</v>
      </c>
      <c r="G505" s="210" t="s">
        <v>212</v>
      </c>
      <c r="H505" s="211">
        <v>4</v>
      </c>
      <c r="I505" s="212">
        <v>720.5</v>
      </c>
      <c r="J505" s="212">
        <f>ROUND(I505*H505,2)</f>
        <v>2882</v>
      </c>
      <c r="K505" s="213"/>
      <c r="L505" s="214"/>
      <c r="M505" s="215" t="s">
        <v>17</v>
      </c>
      <c r="N505" s="216" t="s">
        <v>46</v>
      </c>
      <c r="O505" s="179">
        <v>0</v>
      </c>
      <c r="P505" s="179">
        <f>O505*H505</f>
        <v>0</v>
      </c>
      <c r="Q505" s="179">
        <v>0.097</v>
      </c>
      <c r="R505" s="179">
        <f>Q505*H505</f>
        <v>0.388</v>
      </c>
      <c r="S505" s="179">
        <v>0</v>
      </c>
      <c r="T505" s="180">
        <f>S505*H505</f>
        <v>0</v>
      </c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R505" s="181" t="s">
        <v>167</v>
      </c>
      <c r="AT505" s="181" t="s">
        <v>173</v>
      </c>
      <c r="AU505" s="181" t="s">
        <v>85</v>
      </c>
      <c r="AY505" s="17" t="s">
        <v>122</v>
      </c>
      <c r="BE505" s="182">
        <f>IF(N505="základní",J505,0)</f>
        <v>2882</v>
      </c>
      <c r="BF505" s="182">
        <f>IF(N505="snížená",J505,0)</f>
        <v>0</v>
      </c>
      <c r="BG505" s="182">
        <f>IF(N505="zákl. přenesená",J505,0)</f>
        <v>0</v>
      </c>
      <c r="BH505" s="182">
        <f>IF(N505="sníž. přenesená",J505,0)</f>
        <v>0</v>
      </c>
      <c r="BI505" s="182">
        <f>IF(N505="nulová",J505,0)</f>
        <v>0</v>
      </c>
      <c r="BJ505" s="17" t="s">
        <v>83</v>
      </c>
      <c r="BK505" s="182">
        <f>ROUND(I505*H505,2)</f>
        <v>2882</v>
      </c>
      <c r="BL505" s="17" t="s">
        <v>128</v>
      </c>
      <c r="BM505" s="181" t="s">
        <v>1106</v>
      </c>
    </row>
    <row r="506" spans="1:47" s="2" customFormat="1" ht="19.5">
      <c r="A506" s="31"/>
      <c r="B506" s="32"/>
      <c r="C506" s="33"/>
      <c r="D506" s="183" t="s">
        <v>130</v>
      </c>
      <c r="E506" s="33"/>
      <c r="F506" s="184" t="s">
        <v>1105</v>
      </c>
      <c r="G506" s="33"/>
      <c r="H506" s="33"/>
      <c r="I506" s="33"/>
      <c r="J506" s="33"/>
      <c r="K506" s="33"/>
      <c r="L506" s="36"/>
      <c r="M506" s="185"/>
      <c r="N506" s="186"/>
      <c r="O506" s="61"/>
      <c r="P506" s="61"/>
      <c r="Q506" s="61"/>
      <c r="R506" s="61"/>
      <c r="S506" s="61"/>
      <c r="T506" s="62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T506" s="17" t="s">
        <v>130</v>
      </c>
      <c r="AU506" s="17" t="s">
        <v>85</v>
      </c>
    </row>
    <row r="507" spans="1:65" s="2" customFormat="1" ht="24.2" customHeight="1">
      <c r="A507" s="31"/>
      <c r="B507" s="32"/>
      <c r="C507" s="207" t="s">
        <v>1107</v>
      </c>
      <c r="D507" s="207" t="s">
        <v>173</v>
      </c>
      <c r="E507" s="208" t="s">
        <v>1108</v>
      </c>
      <c r="F507" s="209" t="s">
        <v>1109</v>
      </c>
      <c r="G507" s="210" t="s">
        <v>212</v>
      </c>
      <c r="H507" s="211">
        <v>4</v>
      </c>
      <c r="I507" s="212">
        <v>392.7</v>
      </c>
      <c r="J507" s="212">
        <f>ROUND(I507*H507,2)</f>
        <v>1570.8</v>
      </c>
      <c r="K507" s="213"/>
      <c r="L507" s="214"/>
      <c r="M507" s="215" t="s">
        <v>17</v>
      </c>
      <c r="N507" s="216" t="s">
        <v>46</v>
      </c>
      <c r="O507" s="179">
        <v>0</v>
      </c>
      <c r="P507" s="179">
        <f>O507*H507</f>
        <v>0</v>
      </c>
      <c r="Q507" s="179">
        <v>0.057</v>
      </c>
      <c r="R507" s="179">
        <f>Q507*H507</f>
        <v>0.228</v>
      </c>
      <c r="S507" s="179">
        <v>0</v>
      </c>
      <c r="T507" s="180">
        <f>S507*H507</f>
        <v>0</v>
      </c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R507" s="181" t="s">
        <v>167</v>
      </c>
      <c r="AT507" s="181" t="s">
        <v>173</v>
      </c>
      <c r="AU507" s="181" t="s">
        <v>85</v>
      </c>
      <c r="AY507" s="17" t="s">
        <v>122</v>
      </c>
      <c r="BE507" s="182">
        <f>IF(N507="základní",J507,0)</f>
        <v>1570.8</v>
      </c>
      <c r="BF507" s="182">
        <f>IF(N507="snížená",J507,0)</f>
        <v>0</v>
      </c>
      <c r="BG507" s="182">
        <f>IF(N507="zákl. přenesená",J507,0)</f>
        <v>0</v>
      </c>
      <c r="BH507" s="182">
        <f>IF(N507="sníž. přenesená",J507,0)</f>
        <v>0</v>
      </c>
      <c r="BI507" s="182">
        <f>IF(N507="nulová",J507,0)</f>
        <v>0</v>
      </c>
      <c r="BJ507" s="17" t="s">
        <v>83</v>
      </c>
      <c r="BK507" s="182">
        <f>ROUND(I507*H507,2)</f>
        <v>1570.8</v>
      </c>
      <c r="BL507" s="17" t="s">
        <v>128</v>
      </c>
      <c r="BM507" s="181" t="s">
        <v>1110</v>
      </c>
    </row>
    <row r="508" spans="1:47" s="2" customFormat="1" ht="11.25">
      <c r="A508" s="31"/>
      <c r="B508" s="32"/>
      <c r="C508" s="33"/>
      <c r="D508" s="183" t="s">
        <v>130</v>
      </c>
      <c r="E508" s="33"/>
      <c r="F508" s="184" t="s">
        <v>1111</v>
      </c>
      <c r="G508" s="33"/>
      <c r="H508" s="33"/>
      <c r="I508" s="33"/>
      <c r="J508" s="33"/>
      <c r="K508" s="33"/>
      <c r="L508" s="36"/>
      <c r="M508" s="185"/>
      <c r="N508" s="186"/>
      <c r="O508" s="61"/>
      <c r="P508" s="61"/>
      <c r="Q508" s="61"/>
      <c r="R508" s="61"/>
      <c r="S508" s="61"/>
      <c r="T508" s="62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T508" s="17" t="s">
        <v>130</v>
      </c>
      <c r="AU508" s="17" t="s">
        <v>85</v>
      </c>
    </row>
    <row r="509" spans="1:65" s="2" customFormat="1" ht="14.45" customHeight="1">
      <c r="A509" s="31"/>
      <c r="B509" s="32"/>
      <c r="C509" s="207" t="s">
        <v>1112</v>
      </c>
      <c r="D509" s="207" t="s">
        <v>173</v>
      </c>
      <c r="E509" s="208" t="s">
        <v>1113</v>
      </c>
      <c r="F509" s="209" t="s">
        <v>1114</v>
      </c>
      <c r="G509" s="210" t="s">
        <v>212</v>
      </c>
      <c r="H509" s="211">
        <v>4</v>
      </c>
      <c r="I509" s="212">
        <v>705.1</v>
      </c>
      <c r="J509" s="212">
        <f>ROUND(I509*H509,2)</f>
        <v>2820.4</v>
      </c>
      <c r="K509" s="213"/>
      <c r="L509" s="214"/>
      <c r="M509" s="215" t="s">
        <v>17</v>
      </c>
      <c r="N509" s="216" t="s">
        <v>46</v>
      </c>
      <c r="O509" s="179">
        <v>0</v>
      </c>
      <c r="P509" s="179">
        <f>O509*H509</f>
        <v>0</v>
      </c>
      <c r="Q509" s="179">
        <v>0.111</v>
      </c>
      <c r="R509" s="179">
        <f>Q509*H509</f>
        <v>0.444</v>
      </c>
      <c r="S509" s="179">
        <v>0</v>
      </c>
      <c r="T509" s="180">
        <f>S509*H509</f>
        <v>0</v>
      </c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R509" s="181" t="s">
        <v>167</v>
      </c>
      <c r="AT509" s="181" t="s">
        <v>173</v>
      </c>
      <c r="AU509" s="181" t="s">
        <v>85</v>
      </c>
      <c r="AY509" s="17" t="s">
        <v>122</v>
      </c>
      <c r="BE509" s="182">
        <f>IF(N509="základní",J509,0)</f>
        <v>2820.4</v>
      </c>
      <c r="BF509" s="182">
        <f>IF(N509="snížená",J509,0)</f>
        <v>0</v>
      </c>
      <c r="BG509" s="182">
        <f>IF(N509="zákl. přenesená",J509,0)</f>
        <v>0</v>
      </c>
      <c r="BH509" s="182">
        <f>IF(N509="sníž. přenesená",J509,0)</f>
        <v>0</v>
      </c>
      <c r="BI509" s="182">
        <f>IF(N509="nulová",J509,0)</f>
        <v>0</v>
      </c>
      <c r="BJ509" s="17" t="s">
        <v>83</v>
      </c>
      <c r="BK509" s="182">
        <f>ROUND(I509*H509,2)</f>
        <v>2820.4</v>
      </c>
      <c r="BL509" s="17" t="s">
        <v>128</v>
      </c>
      <c r="BM509" s="181" t="s">
        <v>1115</v>
      </c>
    </row>
    <row r="510" spans="1:47" s="2" customFormat="1" ht="11.25">
      <c r="A510" s="31"/>
      <c r="B510" s="32"/>
      <c r="C510" s="33"/>
      <c r="D510" s="183" t="s">
        <v>130</v>
      </c>
      <c r="E510" s="33"/>
      <c r="F510" s="184" t="s">
        <v>1114</v>
      </c>
      <c r="G510" s="33"/>
      <c r="H510" s="33"/>
      <c r="I510" s="33"/>
      <c r="J510" s="33"/>
      <c r="K510" s="33"/>
      <c r="L510" s="36"/>
      <c r="M510" s="185"/>
      <c r="N510" s="186"/>
      <c r="O510" s="61"/>
      <c r="P510" s="61"/>
      <c r="Q510" s="61"/>
      <c r="R510" s="61"/>
      <c r="S510" s="61"/>
      <c r="T510" s="62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T510" s="17" t="s">
        <v>130</v>
      </c>
      <c r="AU510" s="17" t="s">
        <v>85</v>
      </c>
    </row>
    <row r="511" spans="1:65" s="2" customFormat="1" ht="24.2" customHeight="1">
      <c r="A511" s="31"/>
      <c r="B511" s="32"/>
      <c r="C511" s="170" t="s">
        <v>1116</v>
      </c>
      <c r="D511" s="170" t="s">
        <v>124</v>
      </c>
      <c r="E511" s="171" t="s">
        <v>1117</v>
      </c>
      <c r="F511" s="172" t="s">
        <v>1118</v>
      </c>
      <c r="G511" s="173" t="s">
        <v>212</v>
      </c>
      <c r="H511" s="174">
        <v>4</v>
      </c>
      <c r="I511" s="175">
        <v>1020</v>
      </c>
      <c r="J511" s="175">
        <f>ROUND(I511*H511,2)</f>
        <v>4080</v>
      </c>
      <c r="K511" s="176"/>
      <c r="L511" s="36"/>
      <c r="M511" s="177" t="s">
        <v>17</v>
      </c>
      <c r="N511" s="178" t="s">
        <v>46</v>
      </c>
      <c r="O511" s="179">
        <v>2.064</v>
      </c>
      <c r="P511" s="179">
        <f>O511*H511</f>
        <v>8.256</v>
      </c>
      <c r="Q511" s="179">
        <v>0.21734</v>
      </c>
      <c r="R511" s="179">
        <f>Q511*H511</f>
        <v>0.86936</v>
      </c>
      <c r="S511" s="179">
        <v>0</v>
      </c>
      <c r="T511" s="180">
        <f>S511*H511</f>
        <v>0</v>
      </c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R511" s="181" t="s">
        <v>128</v>
      </c>
      <c r="AT511" s="181" t="s">
        <v>124</v>
      </c>
      <c r="AU511" s="181" t="s">
        <v>85</v>
      </c>
      <c r="AY511" s="17" t="s">
        <v>122</v>
      </c>
      <c r="BE511" s="182">
        <f>IF(N511="základní",J511,0)</f>
        <v>4080</v>
      </c>
      <c r="BF511" s="182">
        <f>IF(N511="snížená",J511,0)</f>
        <v>0</v>
      </c>
      <c r="BG511" s="182">
        <f>IF(N511="zákl. přenesená",J511,0)</f>
        <v>0</v>
      </c>
      <c r="BH511" s="182">
        <f>IF(N511="sníž. přenesená",J511,0)</f>
        <v>0</v>
      </c>
      <c r="BI511" s="182">
        <f>IF(N511="nulová",J511,0)</f>
        <v>0</v>
      </c>
      <c r="BJ511" s="17" t="s">
        <v>83</v>
      </c>
      <c r="BK511" s="182">
        <f>ROUND(I511*H511,2)</f>
        <v>4080</v>
      </c>
      <c r="BL511" s="17" t="s">
        <v>128</v>
      </c>
      <c r="BM511" s="181" t="s">
        <v>1119</v>
      </c>
    </row>
    <row r="512" spans="1:47" s="2" customFormat="1" ht="19.5">
      <c r="A512" s="31"/>
      <c r="B512" s="32"/>
      <c r="C512" s="33"/>
      <c r="D512" s="183" t="s">
        <v>130</v>
      </c>
      <c r="E512" s="33"/>
      <c r="F512" s="184" t="s">
        <v>1118</v>
      </c>
      <c r="G512" s="33"/>
      <c r="H512" s="33"/>
      <c r="I512" s="33"/>
      <c r="J512" s="33"/>
      <c r="K512" s="33"/>
      <c r="L512" s="36"/>
      <c r="M512" s="185"/>
      <c r="N512" s="186"/>
      <c r="O512" s="61"/>
      <c r="P512" s="61"/>
      <c r="Q512" s="61"/>
      <c r="R512" s="61"/>
      <c r="S512" s="61"/>
      <c r="T512" s="62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T512" s="17" t="s">
        <v>130</v>
      </c>
      <c r="AU512" s="17" t="s">
        <v>85</v>
      </c>
    </row>
    <row r="513" spans="1:65" s="2" customFormat="1" ht="14.45" customHeight="1">
      <c r="A513" s="31"/>
      <c r="B513" s="32"/>
      <c r="C513" s="207" t="s">
        <v>1120</v>
      </c>
      <c r="D513" s="207" t="s">
        <v>173</v>
      </c>
      <c r="E513" s="208" t="s">
        <v>1121</v>
      </c>
      <c r="F513" s="209" t="s">
        <v>1122</v>
      </c>
      <c r="G513" s="210" t="s">
        <v>212</v>
      </c>
      <c r="H513" s="211">
        <v>4</v>
      </c>
      <c r="I513" s="212">
        <v>1716</v>
      </c>
      <c r="J513" s="212">
        <f>ROUND(I513*H513,2)</f>
        <v>6864</v>
      </c>
      <c r="K513" s="213"/>
      <c r="L513" s="214"/>
      <c r="M513" s="215" t="s">
        <v>17</v>
      </c>
      <c r="N513" s="216" t="s">
        <v>46</v>
      </c>
      <c r="O513" s="179">
        <v>0</v>
      </c>
      <c r="P513" s="179">
        <f>O513*H513</f>
        <v>0</v>
      </c>
      <c r="Q513" s="179">
        <v>0.058</v>
      </c>
      <c r="R513" s="179">
        <f>Q513*H513</f>
        <v>0.232</v>
      </c>
      <c r="S513" s="179">
        <v>0</v>
      </c>
      <c r="T513" s="180">
        <f>S513*H513</f>
        <v>0</v>
      </c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R513" s="181" t="s">
        <v>167</v>
      </c>
      <c r="AT513" s="181" t="s">
        <v>173</v>
      </c>
      <c r="AU513" s="181" t="s">
        <v>85</v>
      </c>
      <c r="AY513" s="17" t="s">
        <v>122</v>
      </c>
      <c r="BE513" s="182">
        <f>IF(N513="základní",J513,0)</f>
        <v>6864</v>
      </c>
      <c r="BF513" s="182">
        <f>IF(N513="snížená",J513,0)</f>
        <v>0</v>
      </c>
      <c r="BG513" s="182">
        <f>IF(N513="zákl. přenesená",J513,0)</f>
        <v>0</v>
      </c>
      <c r="BH513" s="182">
        <f>IF(N513="sníž. přenesená",J513,0)</f>
        <v>0</v>
      </c>
      <c r="BI513" s="182">
        <f>IF(N513="nulová",J513,0)</f>
        <v>0</v>
      </c>
      <c r="BJ513" s="17" t="s">
        <v>83</v>
      </c>
      <c r="BK513" s="182">
        <f>ROUND(I513*H513,2)</f>
        <v>6864</v>
      </c>
      <c r="BL513" s="17" t="s">
        <v>128</v>
      </c>
      <c r="BM513" s="181" t="s">
        <v>1123</v>
      </c>
    </row>
    <row r="514" spans="1:47" s="2" customFormat="1" ht="11.25">
      <c r="A514" s="31"/>
      <c r="B514" s="32"/>
      <c r="C514" s="33"/>
      <c r="D514" s="183" t="s">
        <v>130</v>
      </c>
      <c r="E514" s="33"/>
      <c r="F514" s="184" t="s">
        <v>1124</v>
      </c>
      <c r="G514" s="33"/>
      <c r="H514" s="33"/>
      <c r="I514" s="33"/>
      <c r="J514" s="33"/>
      <c r="K514" s="33"/>
      <c r="L514" s="36"/>
      <c r="M514" s="185"/>
      <c r="N514" s="186"/>
      <c r="O514" s="61"/>
      <c r="P514" s="61"/>
      <c r="Q514" s="61"/>
      <c r="R514" s="61"/>
      <c r="S514" s="61"/>
      <c r="T514" s="62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T514" s="17" t="s">
        <v>130</v>
      </c>
      <c r="AU514" s="17" t="s">
        <v>85</v>
      </c>
    </row>
    <row r="515" spans="2:51" s="13" customFormat="1" ht="11.25">
      <c r="B515" s="187"/>
      <c r="C515" s="188"/>
      <c r="D515" s="183" t="s">
        <v>132</v>
      </c>
      <c r="E515" s="189" t="s">
        <v>17</v>
      </c>
      <c r="F515" s="190" t="s">
        <v>1098</v>
      </c>
      <c r="G515" s="188"/>
      <c r="H515" s="191">
        <v>4</v>
      </c>
      <c r="I515" s="188"/>
      <c r="J515" s="188"/>
      <c r="K515" s="188"/>
      <c r="L515" s="192"/>
      <c r="M515" s="193"/>
      <c r="N515" s="194"/>
      <c r="O515" s="194"/>
      <c r="P515" s="194"/>
      <c r="Q515" s="194"/>
      <c r="R515" s="194"/>
      <c r="S515" s="194"/>
      <c r="T515" s="195"/>
      <c r="AT515" s="196" t="s">
        <v>132</v>
      </c>
      <c r="AU515" s="196" t="s">
        <v>85</v>
      </c>
      <c r="AV515" s="13" t="s">
        <v>85</v>
      </c>
      <c r="AW515" s="13" t="s">
        <v>36</v>
      </c>
      <c r="AX515" s="13" t="s">
        <v>75</v>
      </c>
      <c r="AY515" s="196" t="s">
        <v>122</v>
      </c>
    </row>
    <row r="516" spans="2:51" s="14" customFormat="1" ht="11.25">
      <c r="B516" s="197"/>
      <c r="C516" s="198"/>
      <c r="D516" s="183" t="s">
        <v>132</v>
      </c>
      <c r="E516" s="199" t="s">
        <v>17</v>
      </c>
      <c r="F516" s="200" t="s">
        <v>134</v>
      </c>
      <c r="G516" s="198"/>
      <c r="H516" s="201">
        <v>4</v>
      </c>
      <c r="I516" s="198"/>
      <c r="J516" s="198"/>
      <c r="K516" s="198"/>
      <c r="L516" s="202"/>
      <c r="M516" s="203"/>
      <c r="N516" s="204"/>
      <c r="O516" s="204"/>
      <c r="P516" s="204"/>
      <c r="Q516" s="204"/>
      <c r="R516" s="204"/>
      <c r="S516" s="204"/>
      <c r="T516" s="205"/>
      <c r="AT516" s="206" t="s">
        <v>132</v>
      </c>
      <c r="AU516" s="206" t="s">
        <v>85</v>
      </c>
      <c r="AV516" s="14" t="s">
        <v>128</v>
      </c>
      <c r="AW516" s="14" t="s">
        <v>4</v>
      </c>
      <c r="AX516" s="14" t="s">
        <v>83</v>
      </c>
      <c r="AY516" s="206" t="s">
        <v>122</v>
      </c>
    </row>
    <row r="517" spans="1:65" s="2" customFormat="1" ht="14.45" customHeight="1">
      <c r="A517" s="31"/>
      <c r="B517" s="32"/>
      <c r="C517" s="207" t="s">
        <v>1125</v>
      </c>
      <c r="D517" s="207" t="s">
        <v>173</v>
      </c>
      <c r="E517" s="208" t="s">
        <v>1126</v>
      </c>
      <c r="F517" s="209" t="s">
        <v>1127</v>
      </c>
      <c r="G517" s="210" t="s">
        <v>212</v>
      </c>
      <c r="H517" s="211">
        <v>4</v>
      </c>
      <c r="I517" s="212">
        <v>1430</v>
      </c>
      <c r="J517" s="212">
        <f>ROUND(I517*H517,2)</f>
        <v>5720</v>
      </c>
      <c r="K517" s="213"/>
      <c r="L517" s="214"/>
      <c r="M517" s="215" t="s">
        <v>17</v>
      </c>
      <c r="N517" s="216" t="s">
        <v>46</v>
      </c>
      <c r="O517" s="179">
        <v>0</v>
      </c>
      <c r="P517" s="179">
        <f>O517*H517</f>
        <v>0</v>
      </c>
      <c r="Q517" s="179">
        <v>0.06</v>
      </c>
      <c r="R517" s="179">
        <f>Q517*H517</f>
        <v>0.24</v>
      </c>
      <c r="S517" s="179">
        <v>0</v>
      </c>
      <c r="T517" s="180">
        <f>S517*H517</f>
        <v>0</v>
      </c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R517" s="181" t="s">
        <v>167</v>
      </c>
      <c r="AT517" s="181" t="s">
        <v>173</v>
      </c>
      <c r="AU517" s="181" t="s">
        <v>85</v>
      </c>
      <c r="AY517" s="17" t="s">
        <v>122</v>
      </c>
      <c r="BE517" s="182">
        <f>IF(N517="základní",J517,0)</f>
        <v>5720</v>
      </c>
      <c r="BF517" s="182">
        <f>IF(N517="snížená",J517,0)</f>
        <v>0</v>
      </c>
      <c r="BG517" s="182">
        <f>IF(N517="zákl. přenesená",J517,0)</f>
        <v>0</v>
      </c>
      <c r="BH517" s="182">
        <f>IF(N517="sníž. přenesená",J517,0)</f>
        <v>0</v>
      </c>
      <c r="BI517" s="182">
        <f>IF(N517="nulová",J517,0)</f>
        <v>0</v>
      </c>
      <c r="BJ517" s="17" t="s">
        <v>83</v>
      </c>
      <c r="BK517" s="182">
        <f>ROUND(I517*H517,2)</f>
        <v>5720</v>
      </c>
      <c r="BL517" s="17" t="s">
        <v>128</v>
      </c>
      <c r="BM517" s="181" t="s">
        <v>1128</v>
      </c>
    </row>
    <row r="518" spans="1:47" s="2" customFormat="1" ht="11.25">
      <c r="A518" s="31"/>
      <c r="B518" s="32"/>
      <c r="C518" s="33"/>
      <c r="D518" s="183" t="s">
        <v>130</v>
      </c>
      <c r="E518" s="33"/>
      <c r="F518" s="184" t="s">
        <v>1129</v>
      </c>
      <c r="G518" s="33"/>
      <c r="H518" s="33"/>
      <c r="I518" s="33"/>
      <c r="J518" s="33"/>
      <c r="K518" s="33"/>
      <c r="L518" s="36"/>
      <c r="M518" s="185"/>
      <c r="N518" s="186"/>
      <c r="O518" s="61"/>
      <c r="P518" s="61"/>
      <c r="Q518" s="61"/>
      <c r="R518" s="61"/>
      <c r="S518" s="61"/>
      <c r="T518" s="62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T518" s="17" t="s">
        <v>130</v>
      </c>
      <c r="AU518" s="17" t="s">
        <v>85</v>
      </c>
    </row>
    <row r="519" spans="2:51" s="13" customFormat="1" ht="11.25">
      <c r="B519" s="187"/>
      <c r="C519" s="188"/>
      <c r="D519" s="183" t="s">
        <v>132</v>
      </c>
      <c r="E519" s="189" t="s">
        <v>17</v>
      </c>
      <c r="F519" s="190" t="s">
        <v>1098</v>
      </c>
      <c r="G519" s="188"/>
      <c r="H519" s="191">
        <v>4</v>
      </c>
      <c r="I519" s="188"/>
      <c r="J519" s="188"/>
      <c r="K519" s="188"/>
      <c r="L519" s="192"/>
      <c r="M519" s="193"/>
      <c r="N519" s="194"/>
      <c r="O519" s="194"/>
      <c r="P519" s="194"/>
      <c r="Q519" s="194"/>
      <c r="R519" s="194"/>
      <c r="S519" s="194"/>
      <c r="T519" s="195"/>
      <c r="AT519" s="196" t="s">
        <v>132</v>
      </c>
      <c r="AU519" s="196" t="s">
        <v>85</v>
      </c>
      <c r="AV519" s="13" t="s">
        <v>85</v>
      </c>
      <c r="AW519" s="13" t="s">
        <v>36</v>
      </c>
      <c r="AX519" s="13" t="s">
        <v>75</v>
      </c>
      <c r="AY519" s="196" t="s">
        <v>122</v>
      </c>
    </row>
    <row r="520" spans="2:51" s="14" customFormat="1" ht="11.25">
      <c r="B520" s="197"/>
      <c r="C520" s="198"/>
      <c r="D520" s="183" t="s">
        <v>132</v>
      </c>
      <c r="E520" s="199" t="s">
        <v>17</v>
      </c>
      <c r="F520" s="200" t="s">
        <v>134</v>
      </c>
      <c r="G520" s="198"/>
      <c r="H520" s="201">
        <v>4</v>
      </c>
      <c r="I520" s="198"/>
      <c r="J520" s="198"/>
      <c r="K520" s="198"/>
      <c r="L520" s="202"/>
      <c r="M520" s="203"/>
      <c r="N520" s="204"/>
      <c r="O520" s="204"/>
      <c r="P520" s="204"/>
      <c r="Q520" s="204"/>
      <c r="R520" s="204"/>
      <c r="S520" s="204"/>
      <c r="T520" s="205"/>
      <c r="AT520" s="206" t="s">
        <v>132</v>
      </c>
      <c r="AU520" s="206" t="s">
        <v>85</v>
      </c>
      <c r="AV520" s="14" t="s">
        <v>128</v>
      </c>
      <c r="AW520" s="14" t="s">
        <v>4</v>
      </c>
      <c r="AX520" s="14" t="s">
        <v>83</v>
      </c>
      <c r="AY520" s="206" t="s">
        <v>122</v>
      </c>
    </row>
    <row r="521" spans="1:65" s="2" customFormat="1" ht="24.2" customHeight="1">
      <c r="A521" s="31"/>
      <c r="B521" s="32"/>
      <c r="C521" s="207" t="s">
        <v>1130</v>
      </c>
      <c r="D521" s="207" t="s">
        <v>173</v>
      </c>
      <c r="E521" s="208" t="s">
        <v>1131</v>
      </c>
      <c r="F521" s="209" t="s">
        <v>1132</v>
      </c>
      <c r="G521" s="210" t="s">
        <v>212</v>
      </c>
      <c r="H521" s="211">
        <v>4</v>
      </c>
      <c r="I521" s="212">
        <v>619.3</v>
      </c>
      <c r="J521" s="212">
        <f>ROUND(I521*H521,2)</f>
        <v>2477.2</v>
      </c>
      <c r="K521" s="213"/>
      <c r="L521" s="214"/>
      <c r="M521" s="215" t="s">
        <v>17</v>
      </c>
      <c r="N521" s="216" t="s">
        <v>46</v>
      </c>
      <c r="O521" s="179">
        <v>0</v>
      </c>
      <c r="P521" s="179">
        <f>O521*H521</f>
        <v>0</v>
      </c>
      <c r="Q521" s="179">
        <v>0.004</v>
      </c>
      <c r="R521" s="179">
        <f>Q521*H521</f>
        <v>0.016</v>
      </c>
      <c r="S521" s="179">
        <v>0</v>
      </c>
      <c r="T521" s="180">
        <f>S521*H521</f>
        <v>0</v>
      </c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R521" s="181" t="s">
        <v>167</v>
      </c>
      <c r="AT521" s="181" t="s">
        <v>173</v>
      </c>
      <c r="AU521" s="181" t="s">
        <v>85</v>
      </c>
      <c r="AY521" s="17" t="s">
        <v>122</v>
      </c>
      <c r="BE521" s="182">
        <f>IF(N521="základní",J521,0)</f>
        <v>2477.2</v>
      </c>
      <c r="BF521" s="182">
        <f>IF(N521="snížená",J521,0)</f>
        <v>0</v>
      </c>
      <c r="BG521" s="182">
        <f>IF(N521="zákl. přenesená",J521,0)</f>
        <v>0</v>
      </c>
      <c r="BH521" s="182">
        <f>IF(N521="sníž. přenesená",J521,0)</f>
        <v>0</v>
      </c>
      <c r="BI521" s="182">
        <f>IF(N521="nulová",J521,0)</f>
        <v>0</v>
      </c>
      <c r="BJ521" s="17" t="s">
        <v>83</v>
      </c>
      <c r="BK521" s="182">
        <f>ROUND(I521*H521,2)</f>
        <v>2477.2</v>
      </c>
      <c r="BL521" s="17" t="s">
        <v>128</v>
      </c>
      <c r="BM521" s="181" t="s">
        <v>1133</v>
      </c>
    </row>
    <row r="522" spans="1:47" s="2" customFormat="1" ht="11.25">
      <c r="A522" s="31"/>
      <c r="B522" s="32"/>
      <c r="C522" s="33"/>
      <c r="D522" s="183" t="s">
        <v>130</v>
      </c>
      <c r="E522" s="33"/>
      <c r="F522" s="184" t="s">
        <v>1132</v>
      </c>
      <c r="G522" s="33"/>
      <c r="H522" s="33"/>
      <c r="I522" s="33"/>
      <c r="J522" s="33"/>
      <c r="K522" s="33"/>
      <c r="L522" s="36"/>
      <c r="M522" s="185"/>
      <c r="N522" s="186"/>
      <c r="O522" s="61"/>
      <c r="P522" s="61"/>
      <c r="Q522" s="61"/>
      <c r="R522" s="61"/>
      <c r="S522" s="61"/>
      <c r="T522" s="62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T522" s="17" t="s">
        <v>130</v>
      </c>
      <c r="AU522" s="17" t="s">
        <v>85</v>
      </c>
    </row>
    <row r="523" spans="2:51" s="13" customFormat="1" ht="11.25">
      <c r="B523" s="187"/>
      <c r="C523" s="188"/>
      <c r="D523" s="183" t="s">
        <v>132</v>
      </c>
      <c r="E523" s="189" t="s">
        <v>17</v>
      </c>
      <c r="F523" s="190" t="s">
        <v>1098</v>
      </c>
      <c r="G523" s="188"/>
      <c r="H523" s="191">
        <v>4</v>
      </c>
      <c r="I523" s="188"/>
      <c r="J523" s="188"/>
      <c r="K523" s="188"/>
      <c r="L523" s="192"/>
      <c r="M523" s="193"/>
      <c r="N523" s="194"/>
      <c r="O523" s="194"/>
      <c r="P523" s="194"/>
      <c r="Q523" s="194"/>
      <c r="R523" s="194"/>
      <c r="S523" s="194"/>
      <c r="T523" s="195"/>
      <c r="AT523" s="196" t="s">
        <v>132</v>
      </c>
      <c r="AU523" s="196" t="s">
        <v>85</v>
      </c>
      <c r="AV523" s="13" t="s">
        <v>85</v>
      </c>
      <c r="AW523" s="13" t="s">
        <v>36</v>
      </c>
      <c r="AX523" s="13" t="s">
        <v>75</v>
      </c>
      <c r="AY523" s="196" t="s">
        <v>122</v>
      </c>
    </row>
    <row r="524" spans="2:51" s="14" customFormat="1" ht="11.25">
      <c r="B524" s="197"/>
      <c r="C524" s="198"/>
      <c r="D524" s="183" t="s">
        <v>132</v>
      </c>
      <c r="E524" s="199" t="s">
        <v>17</v>
      </c>
      <c r="F524" s="200" t="s">
        <v>134</v>
      </c>
      <c r="G524" s="198"/>
      <c r="H524" s="201">
        <v>4</v>
      </c>
      <c r="I524" s="198"/>
      <c r="J524" s="198"/>
      <c r="K524" s="198"/>
      <c r="L524" s="202"/>
      <c r="M524" s="203"/>
      <c r="N524" s="204"/>
      <c r="O524" s="204"/>
      <c r="P524" s="204"/>
      <c r="Q524" s="204"/>
      <c r="R524" s="204"/>
      <c r="S524" s="204"/>
      <c r="T524" s="205"/>
      <c r="AT524" s="206" t="s">
        <v>132</v>
      </c>
      <c r="AU524" s="206" t="s">
        <v>85</v>
      </c>
      <c r="AV524" s="14" t="s">
        <v>128</v>
      </c>
      <c r="AW524" s="14" t="s">
        <v>4</v>
      </c>
      <c r="AX524" s="14" t="s">
        <v>83</v>
      </c>
      <c r="AY524" s="206" t="s">
        <v>122</v>
      </c>
    </row>
    <row r="525" spans="2:63" s="12" customFormat="1" ht="22.9" customHeight="1">
      <c r="B525" s="155"/>
      <c r="C525" s="156"/>
      <c r="D525" s="157" t="s">
        <v>74</v>
      </c>
      <c r="E525" s="168" t="s">
        <v>641</v>
      </c>
      <c r="F525" s="168" t="s">
        <v>642</v>
      </c>
      <c r="G525" s="156"/>
      <c r="H525" s="156"/>
      <c r="I525" s="156"/>
      <c r="J525" s="169">
        <f>BK525</f>
        <v>108917.55</v>
      </c>
      <c r="K525" s="156"/>
      <c r="L525" s="160"/>
      <c r="M525" s="161"/>
      <c r="N525" s="162"/>
      <c r="O525" s="162"/>
      <c r="P525" s="163">
        <f>SUM(P526:P560)</f>
        <v>24.813428</v>
      </c>
      <c r="Q525" s="162"/>
      <c r="R525" s="163">
        <f>SUM(R526:R560)</f>
        <v>0</v>
      </c>
      <c r="S525" s="162"/>
      <c r="T525" s="164">
        <f>SUM(T526:T560)</f>
        <v>0</v>
      </c>
      <c r="AR525" s="165" t="s">
        <v>83</v>
      </c>
      <c r="AT525" s="166" t="s">
        <v>74</v>
      </c>
      <c r="AU525" s="166" t="s">
        <v>83</v>
      </c>
      <c r="AY525" s="165" t="s">
        <v>122</v>
      </c>
      <c r="BK525" s="167">
        <f>SUM(BK526:BK560)</f>
        <v>108917.55</v>
      </c>
    </row>
    <row r="526" spans="1:65" s="2" customFormat="1" ht="14.45" customHeight="1">
      <c r="A526" s="31"/>
      <c r="B526" s="32"/>
      <c r="C526" s="170" t="s">
        <v>1134</v>
      </c>
      <c r="D526" s="170" t="s">
        <v>124</v>
      </c>
      <c r="E526" s="171" t="s">
        <v>644</v>
      </c>
      <c r="F526" s="172" t="s">
        <v>645</v>
      </c>
      <c r="G526" s="173" t="s">
        <v>294</v>
      </c>
      <c r="H526" s="174">
        <v>378.934</v>
      </c>
      <c r="I526" s="175">
        <v>42.7</v>
      </c>
      <c r="J526" s="175">
        <f>ROUND(I526*H526,2)</f>
        <v>16180.48</v>
      </c>
      <c r="K526" s="176"/>
      <c r="L526" s="36"/>
      <c r="M526" s="177" t="s">
        <v>17</v>
      </c>
      <c r="N526" s="178" t="s">
        <v>46</v>
      </c>
      <c r="O526" s="179">
        <v>0.03</v>
      </c>
      <c r="P526" s="179">
        <f>O526*H526</f>
        <v>11.36802</v>
      </c>
      <c r="Q526" s="179">
        <v>0</v>
      </c>
      <c r="R526" s="179">
        <f>Q526*H526</f>
        <v>0</v>
      </c>
      <c r="S526" s="179">
        <v>0</v>
      </c>
      <c r="T526" s="180">
        <f>S526*H526</f>
        <v>0</v>
      </c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R526" s="181" t="s">
        <v>128</v>
      </c>
      <c r="AT526" s="181" t="s">
        <v>124</v>
      </c>
      <c r="AU526" s="181" t="s">
        <v>85</v>
      </c>
      <c r="AY526" s="17" t="s">
        <v>122</v>
      </c>
      <c r="BE526" s="182">
        <f>IF(N526="základní",J526,0)</f>
        <v>16180.48</v>
      </c>
      <c r="BF526" s="182">
        <f>IF(N526="snížená",J526,0)</f>
        <v>0</v>
      </c>
      <c r="BG526" s="182">
        <f>IF(N526="zákl. přenesená",J526,0)</f>
        <v>0</v>
      </c>
      <c r="BH526" s="182">
        <f>IF(N526="sníž. přenesená",J526,0)</f>
        <v>0</v>
      </c>
      <c r="BI526" s="182">
        <f>IF(N526="nulová",J526,0)</f>
        <v>0</v>
      </c>
      <c r="BJ526" s="17" t="s">
        <v>83</v>
      </c>
      <c r="BK526" s="182">
        <f>ROUND(I526*H526,2)</f>
        <v>16180.48</v>
      </c>
      <c r="BL526" s="17" t="s">
        <v>128</v>
      </c>
      <c r="BM526" s="181" t="s">
        <v>1135</v>
      </c>
    </row>
    <row r="527" spans="1:47" s="2" customFormat="1" ht="19.5">
      <c r="A527" s="31"/>
      <c r="B527" s="32"/>
      <c r="C527" s="33"/>
      <c r="D527" s="183" t="s">
        <v>130</v>
      </c>
      <c r="E527" s="33"/>
      <c r="F527" s="184" t="s">
        <v>647</v>
      </c>
      <c r="G527" s="33"/>
      <c r="H527" s="33"/>
      <c r="I527" s="33"/>
      <c r="J527" s="33"/>
      <c r="K527" s="33"/>
      <c r="L527" s="36"/>
      <c r="M527" s="185"/>
      <c r="N527" s="186"/>
      <c r="O527" s="61"/>
      <c r="P527" s="61"/>
      <c r="Q527" s="61"/>
      <c r="R527" s="61"/>
      <c r="S527" s="61"/>
      <c r="T527" s="62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T527" s="17" t="s">
        <v>130</v>
      </c>
      <c r="AU527" s="17" t="s">
        <v>85</v>
      </c>
    </row>
    <row r="528" spans="2:51" s="13" customFormat="1" ht="11.25">
      <c r="B528" s="187"/>
      <c r="C528" s="188"/>
      <c r="D528" s="183" t="s">
        <v>132</v>
      </c>
      <c r="E528" s="189" t="s">
        <v>17</v>
      </c>
      <c r="F528" s="190" t="s">
        <v>1136</v>
      </c>
      <c r="G528" s="188"/>
      <c r="H528" s="191">
        <v>378.934</v>
      </c>
      <c r="I528" s="188"/>
      <c r="J528" s="188"/>
      <c r="K528" s="188"/>
      <c r="L528" s="192"/>
      <c r="M528" s="193"/>
      <c r="N528" s="194"/>
      <c r="O528" s="194"/>
      <c r="P528" s="194"/>
      <c r="Q528" s="194"/>
      <c r="R528" s="194"/>
      <c r="S528" s="194"/>
      <c r="T528" s="195"/>
      <c r="AT528" s="196" t="s">
        <v>132</v>
      </c>
      <c r="AU528" s="196" t="s">
        <v>85</v>
      </c>
      <c r="AV528" s="13" t="s">
        <v>85</v>
      </c>
      <c r="AW528" s="13" t="s">
        <v>36</v>
      </c>
      <c r="AX528" s="13" t="s">
        <v>75</v>
      </c>
      <c r="AY528" s="196" t="s">
        <v>122</v>
      </c>
    </row>
    <row r="529" spans="2:51" s="14" customFormat="1" ht="11.25">
      <c r="B529" s="197"/>
      <c r="C529" s="198"/>
      <c r="D529" s="183" t="s">
        <v>132</v>
      </c>
      <c r="E529" s="199" t="s">
        <v>17</v>
      </c>
      <c r="F529" s="200" t="s">
        <v>134</v>
      </c>
      <c r="G529" s="198"/>
      <c r="H529" s="201">
        <v>378.934</v>
      </c>
      <c r="I529" s="198"/>
      <c r="J529" s="198"/>
      <c r="K529" s="198"/>
      <c r="L529" s="202"/>
      <c r="M529" s="203"/>
      <c r="N529" s="204"/>
      <c r="O529" s="204"/>
      <c r="P529" s="204"/>
      <c r="Q529" s="204"/>
      <c r="R529" s="204"/>
      <c r="S529" s="204"/>
      <c r="T529" s="205"/>
      <c r="AT529" s="206" t="s">
        <v>132</v>
      </c>
      <c r="AU529" s="206" t="s">
        <v>85</v>
      </c>
      <c r="AV529" s="14" t="s">
        <v>128</v>
      </c>
      <c r="AW529" s="14" t="s">
        <v>4</v>
      </c>
      <c r="AX529" s="14" t="s">
        <v>83</v>
      </c>
      <c r="AY529" s="206" t="s">
        <v>122</v>
      </c>
    </row>
    <row r="530" spans="1:65" s="2" customFormat="1" ht="24.2" customHeight="1">
      <c r="A530" s="31"/>
      <c r="B530" s="32"/>
      <c r="C530" s="170" t="s">
        <v>717</v>
      </c>
      <c r="D530" s="170" t="s">
        <v>124</v>
      </c>
      <c r="E530" s="171" t="s">
        <v>650</v>
      </c>
      <c r="F530" s="172" t="s">
        <v>651</v>
      </c>
      <c r="G530" s="173" t="s">
        <v>294</v>
      </c>
      <c r="H530" s="174">
        <v>1872.792</v>
      </c>
      <c r="I530" s="175">
        <v>9.82</v>
      </c>
      <c r="J530" s="175">
        <f>ROUND(I530*H530,2)</f>
        <v>18390.82</v>
      </c>
      <c r="K530" s="176"/>
      <c r="L530" s="36"/>
      <c r="M530" s="177" t="s">
        <v>17</v>
      </c>
      <c r="N530" s="178" t="s">
        <v>46</v>
      </c>
      <c r="O530" s="179">
        <v>0.002</v>
      </c>
      <c r="P530" s="179">
        <f>O530*H530</f>
        <v>3.745584</v>
      </c>
      <c r="Q530" s="179">
        <v>0</v>
      </c>
      <c r="R530" s="179">
        <f>Q530*H530</f>
        <v>0</v>
      </c>
      <c r="S530" s="179">
        <v>0</v>
      </c>
      <c r="T530" s="180">
        <f>S530*H530</f>
        <v>0</v>
      </c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R530" s="181" t="s">
        <v>128</v>
      </c>
      <c r="AT530" s="181" t="s">
        <v>124</v>
      </c>
      <c r="AU530" s="181" t="s">
        <v>85</v>
      </c>
      <c r="AY530" s="17" t="s">
        <v>122</v>
      </c>
      <c r="BE530" s="182">
        <f>IF(N530="základní",J530,0)</f>
        <v>18390.82</v>
      </c>
      <c r="BF530" s="182">
        <f>IF(N530="snížená",J530,0)</f>
        <v>0</v>
      </c>
      <c r="BG530" s="182">
        <f>IF(N530="zákl. přenesená",J530,0)</f>
        <v>0</v>
      </c>
      <c r="BH530" s="182">
        <f>IF(N530="sníž. přenesená",J530,0)</f>
        <v>0</v>
      </c>
      <c r="BI530" s="182">
        <f>IF(N530="nulová",J530,0)</f>
        <v>0</v>
      </c>
      <c r="BJ530" s="17" t="s">
        <v>83</v>
      </c>
      <c r="BK530" s="182">
        <f>ROUND(I530*H530,2)</f>
        <v>18390.82</v>
      </c>
      <c r="BL530" s="17" t="s">
        <v>128</v>
      </c>
      <c r="BM530" s="181" t="s">
        <v>1137</v>
      </c>
    </row>
    <row r="531" spans="1:47" s="2" customFormat="1" ht="29.25">
      <c r="A531" s="31"/>
      <c r="B531" s="32"/>
      <c r="C531" s="33"/>
      <c r="D531" s="183" t="s">
        <v>130</v>
      </c>
      <c r="E531" s="33"/>
      <c r="F531" s="184" t="s">
        <v>653</v>
      </c>
      <c r="G531" s="33"/>
      <c r="H531" s="33"/>
      <c r="I531" s="33"/>
      <c r="J531" s="33"/>
      <c r="K531" s="33"/>
      <c r="L531" s="36"/>
      <c r="M531" s="185"/>
      <c r="N531" s="186"/>
      <c r="O531" s="61"/>
      <c r="P531" s="61"/>
      <c r="Q531" s="61"/>
      <c r="R531" s="61"/>
      <c r="S531" s="61"/>
      <c r="T531" s="62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T531" s="17" t="s">
        <v>130</v>
      </c>
      <c r="AU531" s="17" t="s">
        <v>85</v>
      </c>
    </row>
    <row r="532" spans="2:51" s="13" customFormat="1" ht="11.25">
      <c r="B532" s="187"/>
      <c r="C532" s="188"/>
      <c r="D532" s="183" t="s">
        <v>132</v>
      </c>
      <c r="E532" s="189" t="s">
        <v>17</v>
      </c>
      <c r="F532" s="190" t="s">
        <v>1138</v>
      </c>
      <c r="G532" s="188"/>
      <c r="H532" s="191">
        <v>234.099</v>
      </c>
      <c r="I532" s="188"/>
      <c r="J532" s="188"/>
      <c r="K532" s="188"/>
      <c r="L532" s="192"/>
      <c r="M532" s="193"/>
      <c r="N532" s="194"/>
      <c r="O532" s="194"/>
      <c r="P532" s="194"/>
      <c r="Q532" s="194"/>
      <c r="R532" s="194"/>
      <c r="S532" s="194"/>
      <c r="T532" s="195"/>
      <c r="AT532" s="196" t="s">
        <v>132</v>
      </c>
      <c r="AU532" s="196" t="s">
        <v>85</v>
      </c>
      <c r="AV532" s="13" t="s">
        <v>85</v>
      </c>
      <c r="AW532" s="13" t="s">
        <v>36</v>
      </c>
      <c r="AX532" s="13" t="s">
        <v>75</v>
      </c>
      <c r="AY532" s="196" t="s">
        <v>122</v>
      </c>
    </row>
    <row r="533" spans="2:51" s="13" customFormat="1" ht="11.25">
      <c r="B533" s="187"/>
      <c r="C533" s="188"/>
      <c r="D533" s="183" t="s">
        <v>132</v>
      </c>
      <c r="E533" s="189" t="s">
        <v>17</v>
      </c>
      <c r="F533" s="190" t="s">
        <v>1139</v>
      </c>
      <c r="G533" s="188"/>
      <c r="H533" s="191">
        <v>1872.792</v>
      </c>
      <c r="I533" s="188"/>
      <c r="J533" s="188"/>
      <c r="K533" s="188"/>
      <c r="L533" s="192"/>
      <c r="M533" s="193"/>
      <c r="N533" s="194"/>
      <c r="O533" s="194"/>
      <c r="P533" s="194"/>
      <c r="Q533" s="194"/>
      <c r="R533" s="194"/>
      <c r="S533" s="194"/>
      <c r="T533" s="195"/>
      <c r="AT533" s="196" t="s">
        <v>132</v>
      </c>
      <c r="AU533" s="196" t="s">
        <v>85</v>
      </c>
      <c r="AV533" s="13" t="s">
        <v>85</v>
      </c>
      <c r="AW533" s="13" t="s">
        <v>36</v>
      </c>
      <c r="AX533" s="13" t="s">
        <v>83</v>
      </c>
      <c r="AY533" s="196" t="s">
        <v>122</v>
      </c>
    </row>
    <row r="534" spans="1:65" s="2" customFormat="1" ht="14.45" customHeight="1">
      <c r="A534" s="31"/>
      <c r="B534" s="32"/>
      <c r="C534" s="170" t="s">
        <v>1140</v>
      </c>
      <c r="D534" s="170" t="s">
        <v>124</v>
      </c>
      <c r="E534" s="171" t="s">
        <v>657</v>
      </c>
      <c r="F534" s="172" t="s">
        <v>658</v>
      </c>
      <c r="G534" s="173" t="s">
        <v>294</v>
      </c>
      <c r="H534" s="174">
        <v>141.528</v>
      </c>
      <c r="I534" s="175">
        <v>47.9</v>
      </c>
      <c r="J534" s="175">
        <f>ROUND(I534*H534,2)</f>
        <v>6779.19</v>
      </c>
      <c r="K534" s="176"/>
      <c r="L534" s="36"/>
      <c r="M534" s="177" t="s">
        <v>17</v>
      </c>
      <c r="N534" s="178" t="s">
        <v>46</v>
      </c>
      <c r="O534" s="179">
        <v>0.032</v>
      </c>
      <c r="P534" s="179">
        <f>O534*H534</f>
        <v>4.528896</v>
      </c>
      <c r="Q534" s="179">
        <v>0</v>
      </c>
      <c r="R534" s="179">
        <f>Q534*H534</f>
        <v>0</v>
      </c>
      <c r="S534" s="179">
        <v>0</v>
      </c>
      <c r="T534" s="180">
        <f>S534*H534</f>
        <v>0</v>
      </c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R534" s="181" t="s">
        <v>128</v>
      </c>
      <c r="AT534" s="181" t="s">
        <v>124</v>
      </c>
      <c r="AU534" s="181" t="s">
        <v>85</v>
      </c>
      <c r="AY534" s="17" t="s">
        <v>122</v>
      </c>
      <c r="BE534" s="182">
        <f>IF(N534="základní",J534,0)</f>
        <v>6779.19</v>
      </c>
      <c r="BF534" s="182">
        <f>IF(N534="snížená",J534,0)</f>
        <v>0</v>
      </c>
      <c r="BG534" s="182">
        <f>IF(N534="zákl. přenesená",J534,0)</f>
        <v>0</v>
      </c>
      <c r="BH534" s="182">
        <f>IF(N534="sníž. přenesená",J534,0)</f>
        <v>0</v>
      </c>
      <c r="BI534" s="182">
        <f>IF(N534="nulová",J534,0)</f>
        <v>0</v>
      </c>
      <c r="BJ534" s="17" t="s">
        <v>83</v>
      </c>
      <c r="BK534" s="182">
        <f>ROUND(I534*H534,2)</f>
        <v>6779.19</v>
      </c>
      <c r="BL534" s="17" t="s">
        <v>128</v>
      </c>
      <c r="BM534" s="181" t="s">
        <v>1141</v>
      </c>
    </row>
    <row r="535" spans="1:47" s="2" customFormat="1" ht="19.5">
      <c r="A535" s="31"/>
      <c r="B535" s="32"/>
      <c r="C535" s="33"/>
      <c r="D535" s="183" t="s">
        <v>130</v>
      </c>
      <c r="E535" s="33"/>
      <c r="F535" s="184" t="s">
        <v>660</v>
      </c>
      <c r="G535" s="33"/>
      <c r="H535" s="33"/>
      <c r="I535" s="33"/>
      <c r="J535" s="33"/>
      <c r="K535" s="33"/>
      <c r="L535" s="36"/>
      <c r="M535" s="185"/>
      <c r="N535" s="186"/>
      <c r="O535" s="61"/>
      <c r="P535" s="61"/>
      <c r="Q535" s="61"/>
      <c r="R535" s="61"/>
      <c r="S535" s="61"/>
      <c r="T535" s="62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T535" s="17" t="s">
        <v>130</v>
      </c>
      <c r="AU535" s="17" t="s">
        <v>85</v>
      </c>
    </row>
    <row r="536" spans="2:51" s="13" customFormat="1" ht="11.25">
      <c r="B536" s="187"/>
      <c r="C536" s="188"/>
      <c r="D536" s="183" t="s">
        <v>132</v>
      </c>
      <c r="E536" s="189" t="s">
        <v>17</v>
      </c>
      <c r="F536" s="190" t="s">
        <v>1142</v>
      </c>
      <c r="G536" s="188"/>
      <c r="H536" s="191">
        <v>27.329</v>
      </c>
      <c r="I536" s="188"/>
      <c r="J536" s="188"/>
      <c r="K536" s="188"/>
      <c r="L536" s="192"/>
      <c r="M536" s="193"/>
      <c r="N536" s="194"/>
      <c r="O536" s="194"/>
      <c r="P536" s="194"/>
      <c r="Q536" s="194"/>
      <c r="R536" s="194"/>
      <c r="S536" s="194"/>
      <c r="T536" s="195"/>
      <c r="AT536" s="196" t="s">
        <v>132</v>
      </c>
      <c r="AU536" s="196" t="s">
        <v>85</v>
      </c>
      <c r="AV536" s="13" t="s">
        <v>85</v>
      </c>
      <c r="AW536" s="13" t="s">
        <v>36</v>
      </c>
      <c r="AX536" s="13" t="s">
        <v>75</v>
      </c>
      <c r="AY536" s="196" t="s">
        <v>122</v>
      </c>
    </row>
    <row r="537" spans="2:51" s="13" customFormat="1" ht="11.25">
      <c r="B537" s="187"/>
      <c r="C537" s="188"/>
      <c r="D537" s="183" t="s">
        <v>132</v>
      </c>
      <c r="E537" s="189" t="s">
        <v>17</v>
      </c>
      <c r="F537" s="190" t="s">
        <v>1143</v>
      </c>
      <c r="G537" s="188"/>
      <c r="H537" s="191">
        <v>7.409</v>
      </c>
      <c r="I537" s="188"/>
      <c r="J537" s="188"/>
      <c r="K537" s="188"/>
      <c r="L537" s="192"/>
      <c r="M537" s="193"/>
      <c r="N537" s="194"/>
      <c r="O537" s="194"/>
      <c r="P537" s="194"/>
      <c r="Q537" s="194"/>
      <c r="R537" s="194"/>
      <c r="S537" s="194"/>
      <c r="T537" s="195"/>
      <c r="AT537" s="196" t="s">
        <v>132</v>
      </c>
      <c r="AU537" s="196" t="s">
        <v>85</v>
      </c>
      <c r="AV537" s="13" t="s">
        <v>85</v>
      </c>
      <c r="AW537" s="13" t="s">
        <v>36</v>
      </c>
      <c r="AX537" s="13" t="s">
        <v>75</v>
      </c>
      <c r="AY537" s="196" t="s">
        <v>122</v>
      </c>
    </row>
    <row r="538" spans="2:51" s="13" customFormat="1" ht="11.25">
      <c r="B538" s="187"/>
      <c r="C538" s="188"/>
      <c r="D538" s="183" t="s">
        <v>132</v>
      </c>
      <c r="E538" s="189" t="s">
        <v>17</v>
      </c>
      <c r="F538" s="190" t="s">
        <v>1144</v>
      </c>
      <c r="G538" s="188"/>
      <c r="H538" s="191">
        <v>7.409</v>
      </c>
      <c r="I538" s="188"/>
      <c r="J538" s="188"/>
      <c r="K538" s="188"/>
      <c r="L538" s="192"/>
      <c r="M538" s="193"/>
      <c r="N538" s="194"/>
      <c r="O538" s="194"/>
      <c r="P538" s="194"/>
      <c r="Q538" s="194"/>
      <c r="R538" s="194"/>
      <c r="S538" s="194"/>
      <c r="T538" s="195"/>
      <c r="AT538" s="196" t="s">
        <v>132</v>
      </c>
      <c r="AU538" s="196" t="s">
        <v>85</v>
      </c>
      <c r="AV538" s="13" t="s">
        <v>85</v>
      </c>
      <c r="AW538" s="13" t="s">
        <v>36</v>
      </c>
      <c r="AX538" s="13" t="s">
        <v>75</v>
      </c>
      <c r="AY538" s="196" t="s">
        <v>122</v>
      </c>
    </row>
    <row r="539" spans="2:51" s="13" customFormat="1" ht="11.25">
      <c r="B539" s="187"/>
      <c r="C539" s="188"/>
      <c r="D539" s="183" t="s">
        <v>132</v>
      </c>
      <c r="E539" s="189" t="s">
        <v>17</v>
      </c>
      <c r="F539" s="190" t="s">
        <v>1145</v>
      </c>
      <c r="G539" s="188"/>
      <c r="H539" s="191">
        <v>99.381</v>
      </c>
      <c r="I539" s="188"/>
      <c r="J539" s="188"/>
      <c r="K539" s="188"/>
      <c r="L539" s="192"/>
      <c r="M539" s="193"/>
      <c r="N539" s="194"/>
      <c r="O539" s="194"/>
      <c r="P539" s="194"/>
      <c r="Q539" s="194"/>
      <c r="R539" s="194"/>
      <c r="S539" s="194"/>
      <c r="T539" s="195"/>
      <c r="AT539" s="196" t="s">
        <v>132</v>
      </c>
      <c r="AU539" s="196" t="s">
        <v>85</v>
      </c>
      <c r="AV539" s="13" t="s">
        <v>85</v>
      </c>
      <c r="AW539" s="13" t="s">
        <v>36</v>
      </c>
      <c r="AX539" s="13" t="s">
        <v>75</v>
      </c>
      <c r="AY539" s="196" t="s">
        <v>122</v>
      </c>
    </row>
    <row r="540" spans="2:51" s="14" customFormat="1" ht="11.25">
      <c r="B540" s="197"/>
      <c r="C540" s="198"/>
      <c r="D540" s="183" t="s">
        <v>132</v>
      </c>
      <c r="E540" s="199" t="s">
        <v>17</v>
      </c>
      <c r="F540" s="200" t="s">
        <v>134</v>
      </c>
      <c r="G540" s="198"/>
      <c r="H540" s="201">
        <v>141.528</v>
      </c>
      <c r="I540" s="198"/>
      <c r="J540" s="198"/>
      <c r="K540" s="198"/>
      <c r="L540" s="202"/>
      <c r="M540" s="203"/>
      <c r="N540" s="204"/>
      <c r="O540" s="204"/>
      <c r="P540" s="204"/>
      <c r="Q540" s="204"/>
      <c r="R540" s="204"/>
      <c r="S540" s="204"/>
      <c r="T540" s="205"/>
      <c r="AT540" s="206" t="s">
        <v>132</v>
      </c>
      <c r="AU540" s="206" t="s">
        <v>85</v>
      </c>
      <c r="AV540" s="14" t="s">
        <v>128</v>
      </c>
      <c r="AW540" s="14" t="s">
        <v>4</v>
      </c>
      <c r="AX540" s="14" t="s">
        <v>83</v>
      </c>
      <c r="AY540" s="206" t="s">
        <v>122</v>
      </c>
    </row>
    <row r="541" spans="1:65" s="2" customFormat="1" ht="24.2" customHeight="1">
      <c r="A541" s="31"/>
      <c r="B541" s="32"/>
      <c r="C541" s="170" t="s">
        <v>1146</v>
      </c>
      <c r="D541" s="170" t="s">
        <v>124</v>
      </c>
      <c r="E541" s="171" t="s">
        <v>666</v>
      </c>
      <c r="F541" s="172" t="s">
        <v>667</v>
      </c>
      <c r="G541" s="173" t="s">
        <v>294</v>
      </c>
      <c r="H541" s="174">
        <v>795.048</v>
      </c>
      <c r="I541" s="175">
        <v>12.6</v>
      </c>
      <c r="J541" s="175">
        <f>ROUND(I541*H541,2)</f>
        <v>10017.6</v>
      </c>
      <c r="K541" s="176"/>
      <c r="L541" s="36"/>
      <c r="M541" s="177" t="s">
        <v>17</v>
      </c>
      <c r="N541" s="178" t="s">
        <v>46</v>
      </c>
      <c r="O541" s="179">
        <v>0.003</v>
      </c>
      <c r="P541" s="179">
        <f>O541*H541</f>
        <v>2.385144</v>
      </c>
      <c r="Q541" s="179">
        <v>0</v>
      </c>
      <c r="R541" s="179">
        <f>Q541*H541</f>
        <v>0</v>
      </c>
      <c r="S541" s="179">
        <v>0</v>
      </c>
      <c r="T541" s="180">
        <f>S541*H541</f>
        <v>0</v>
      </c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R541" s="181" t="s">
        <v>128</v>
      </c>
      <c r="AT541" s="181" t="s">
        <v>124</v>
      </c>
      <c r="AU541" s="181" t="s">
        <v>85</v>
      </c>
      <c r="AY541" s="17" t="s">
        <v>122</v>
      </c>
      <c r="BE541" s="182">
        <f>IF(N541="základní",J541,0)</f>
        <v>10017.6</v>
      </c>
      <c r="BF541" s="182">
        <f>IF(N541="snížená",J541,0)</f>
        <v>0</v>
      </c>
      <c r="BG541" s="182">
        <f>IF(N541="zákl. přenesená",J541,0)</f>
        <v>0</v>
      </c>
      <c r="BH541" s="182">
        <f>IF(N541="sníž. přenesená",J541,0)</f>
        <v>0</v>
      </c>
      <c r="BI541" s="182">
        <f>IF(N541="nulová",J541,0)</f>
        <v>0</v>
      </c>
      <c r="BJ541" s="17" t="s">
        <v>83</v>
      </c>
      <c r="BK541" s="182">
        <f>ROUND(I541*H541,2)</f>
        <v>10017.6</v>
      </c>
      <c r="BL541" s="17" t="s">
        <v>128</v>
      </c>
      <c r="BM541" s="181" t="s">
        <v>1147</v>
      </c>
    </row>
    <row r="542" spans="1:47" s="2" customFormat="1" ht="29.25">
      <c r="A542" s="31"/>
      <c r="B542" s="32"/>
      <c r="C542" s="33"/>
      <c r="D542" s="183" t="s">
        <v>130</v>
      </c>
      <c r="E542" s="33"/>
      <c r="F542" s="184" t="s">
        <v>653</v>
      </c>
      <c r="G542" s="33"/>
      <c r="H542" s="33"/>
      <c r="I542" s="33"/>
      <c r="J542" s="33"/>
      <c r="K542" s="33"/>
      <c r="L542" s="36"/>
      <c r="M542" s="185"/>
      <c r="N542" s="186"/>
      <c r="O542" s="61"/>
      <c r="P542" s="61"/>
      <c r="Q542" s="61"/>
      <c r="R542" s="61"/>
      <c r="S542" s="61"/>
      <c r="T542" s="62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T542" s="17" t="s">
        <v>130</v>
      </c>
      <c r="AU542" s="17" t="s">
        <v>85</v>
      </c>
    </row>
    <row r="543" spans="2:51" s="13" customFormat="1" ht="11.25">
      <c r="B543" s="187"/>
      <c r="C543" s="188"/>
      <c r="D543" s="183" t="s">
        <v>132</v>
      </c>
      <c r="E543" s="189" t="s">
        <v>17</v>
      </c>
      <c r="F543" s="190" t="s">
        <v>1145</v>
      </c>
      <c r="G543" s="188"/>
      <c r="H543" s="191">
        <v>99.381</v>
      </c>
      <c r="I543" s="188"/>
      <c r="J543" s="188"/>
      <c r="K543" s="188"/>
      <c r="L543" s="192"/>
      <c r="M543" s="193"/>
      <c r="N543" s="194"/>
      <c r="O543" s="194"/>
      <c r="P543" s="194"/>
      <c r="Q543" s="194"/>
      <c r="R543" s="194"/>
      <c r="S543" s="194"/>
      <c r="T543" s="195"/>
      <c r="AT543" s="196" t="s">
        <v>132</v>
      </c>
      <c r="AU543" s="196" t="s">
        <v>85</v>
      </c>
      <c r="AV543" s="13" t="s">
        <v>85</v>
      </c>
      <c r="AW543" s="13" t="s">
        <v>36</v>
      </c>
      <c r="AX543" s="13" t="s">
        <v>75</v>
      </c>
      <c r="AY543" s="196" t="s">
        <v>122</v>
      </c>
    </row>
    <row r="544" spans="2:51" s="13" customFormat="1" ht="11.25">
      <c r="B544" s="187"/>
      <c r="C544" s="188"/>
      <c r="D544" s="183" t="s">
        <v>132</v>
      </c>
      <c r="E544" s="189" t="s">
        <v>17</v>
      </c>
      <c r="F544" s="190" t="s">
        <v>1148</v>
      </c>
      <c r="G544" s="188"/>
      <c r="H544" s="191">
        <v>795.048</v>
      </c>
      <c r="I544" s="188"/>
      <c r="J544" s="188"/>
      <c r="K544" s="188"/>
      <c r="L544" s="192"/>
      <c r="M544" s="193"/>
      <c r="N544" s="194"/>
      <c r="O544" s="194"/>
      <c r="P544" s="194"/>
      <c r="Q544" s="194"/>
      <c r="R544" s="194"/>
      <c r="S544" s="194"/>
      <c r="T544" s="195"/>
      <c r="AT544" s="196" t="s">
        <v>132</v>
      </c>
      <c r="AU544" s="196" t="s">
        <v>85</v>
      </c>
      <c r="AV544" s="13" t="s">
        <v>85</v>
      </c>
      <c r="AW544" s="13" t="s">
        <v>36</v>
      </c>
      <c r="AX544" s="13" t="s">
        <v>83</v>
      </c>
      <c r="AY544" s="196" t="s">
        <v>122</v>
      </c>
    </row>
    <row r="545" spans="1:65" s="2" customFormat="1" ht="24.2" customHeight="1">
      <c r="A545" s="31"/>
      <c r="B545" s="32"/>
      <c r="C545" s="170" t="s">
        <v>1149</v>
      </c>
      <c r="D545" s="170" t="s">
        <v>124</v>
      </c>
      <c r="E545" s="171" t="s">
        <v>672</v>
      </c>
      <c r="F545" s="172" t="s">
        <v>673</v>
      </c>
      <c r="G545" s="173" t="s">
        <v>294</v>
      </c>
      <c r="H545" s="174">
        <v>7.409</v>
      </c>
      <c r="I545" s="175">
        <v>501</v>
      </c>
      <c r="J545" s="175">
        <f>ROUND(I545*H545,2)</f>
        <v>3711.91</v>
      </c>
      <c r="K545" s="176"/>
      <c r="L545" s="36"/>
      <c r="M545" s="177" t="s">
        <v>17</v>
      </c>
      <c r="N545" s="178" t="s">
        <v>46</v>
      </c>
      <c r="O545" s="179">
        <v>0.376</v>
      </c>
      <c r="P545" s="179">
        <f>O545*H545</f>
        <v>2.785784</v>
      </c>
      <c r="Q545" s="179">
        <v>0</v>
      </c>
      <c r="R545" s="179">
        <f>Q545*H545</f>
        <v>0</v>
      </c>
      <c r="S545" s="179">
        <v>0</v>
      </c>
      <c r="T545" s="180">
        <f>S545*H545</f>
        <v>0</v>
      </c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R545" s="181" t="s">
        <v>128</v>
      </c>
      <c r="AT545" s="181" t="s">
        <v>124</v>
      </c>
      <c r="AU545" s="181" t="s">
        <v>85</v>
      </c>
      <c r="AY545" s="17" t="s">
        <v>122</v>
      </c>
      <c r="BE545" s="182">
        <f>IF(N545="základní",J545,0)</f>
        <v>3711.91</v>
      </c>
      <c r="BF545" s="182">
        <f>IF(N545="snížená",J545,0)</f>
        <v>0</v>
      </c>
      <c r="BG545" s="182">
        <f>IF(N545="zákl. přenesená",J545,0)</f>
        <v>0</v>
      </c>
      <c r="BH545" s="182">
        <f>IF(N545="sníž. přenesená",J545,0)</f>
        <v>0</v>
      </c>
      <c r="BI545" s="182">
        <f>IF(N545="nulová",J545,0)</f>
        <v>0</v>
      </c>
      <c r="BJ545" s="17" t="s">
        <v>83</v>
      </c>
      <c r="BK545" s="182">
        <f>ROUND(I545*H545,2)</f>
        <v>3711.91</v>
      </c>
      <c r="BL545" s="17" t="s">
        <v>128</v>
      </c>
      <c r="BM545" s="181" t="s">
        <v>1150</v>
      </c>
    </row>
    <row r="546" spans="1:47" s="2" customFormat="1" ht="19.5">
      <c r="A546" s="31"/>
      <c r="B546" s="32"/>
      <c r="C546" s="33"/>
      <c r="D546" s="183" t="s">
        <v>130</v>
      </c>
      <c r="E546" s="33"/>
      <c r="F546" s="184" t="s">
        <v>675</v>
      </c>
      <c r="G546" s="33"/>
      <c r="H546" s="33"/>
      <c r="I546" s="33"/>
      <c r="J546" s="33"/>
      <c r="K546" s="33"/>
      <c r="L546" s="36"/>
      <c r="M546" s="185"/>
      <c r="N546" s="186"/>
      <c r="O546" s="61"/>
      <c r="P546" s="61"/>
      <c r="Q546" s="61"/>
      <c r="R546" s="61"/>
      <c r="S546" s="61"/>
      <c r="T546" s="62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T546" s="17" t="s">
        <v>130</v>
      </c>
      <c r="AU546" s="17" t="s">
        <v>85</v>
      </c>
    </row>
    <row r="547" spans="2:51" s="13" customFormat="1" ht="11.25">
      <c r="B547" s="187"/>
      <c r="C547" s="188"/>
      <c r="D547" s="183" t="s">
        <v>132</v>
      </c>
      <c r="E547" s="189" t="s">
        <v>17</v>
      </c>
      <c r="F547" s="190" t="s">
        <v>1144</v>
      </c>
      <c r="G547" s="188"/>
      <c r="H547" s="191">
        <v>7.409</v>
      </c>
      <c r="I547" s="188"/>
      <c r="J547" s="188"/>
      <c r="K547" s="188"/>
      <c r="L547" s="192"/>
      <c r="M547" s="193"/>
      <c r="N547" s="194"/>
      <c r="O547" s="194"/>
      <c r="P547" s="194"/>
      <c r="Q547" s="194"/>
      <c r="R547" s="194"/>
      <c r="S547" s="194"/>
      <c r="T547" s="195"/>
      <c r="AT547" s="196" t="s">
        <v>132</v>
      </c>
      <c r="AU547" s="196" t="s">
        <v>85</v>
      </c>
      <c r="AV547" s="13" t="s">
        <v>85</v>
      </c>
      <c r="AW547" s="13" t="s">
        <v>36</v>
      </c>
      <c r="AX547" s="13" t="s">
        <v>75</v>
      </c>
      <c r="AY547" s="196" t="s">
        <v>122</v>
      </c>
    </row>
    <row r="548" spans="2:51" s="14" customFormat="1" ht="11.25">
      <c r="B548" s="197"/>
      <c r="C548" s="198"/>
      <c r="D548" s="183" t="s">
        <v>132</v>
      </c>
      <c r="E548" s="199" t="s">
        <v>17</v>
      </c>
      <c r="F548" s="200" t="s">
        <v>134</v>
      </c>
      <c r="G548" s="198"/>
      <c r="H548" s="201">
        <v>7.409</v>
      </c>
      <c r="I548" s="198"/>
      <c r="J548" s="198"/>
      <c r="K548" s="198"/>
      <c r="L548" s="202"/>
      <c r="M548" s="203"/>
      <c r="N548" s="204"/>
      <c r="O548" s="204"/>
      <c r="P548" s="204"/>
      <c r="Q548" s="204"/>
      <c r="R548" s="204"/>
      <c r="S548" s="204"/>
      <c r="T548" s="205"/>
      <c r="AT548" s="206" t="s">
        <v>132</v>
      </c>
      <c r="AU548" s="206" t="s">
        <v>85</v>
      </c>
      <c r="AV548" s="14" t="s">
        <v>128</v>
      </c>
      <c r="AW548" s="14" t="s">
        <v>4</v>
      </c>
      <c r="AX548" s="14" t="s">
        <v>83</v>
      </c>
      <c r="AY548" s="206" t="s">
        <v>122</v>
      </c>
    </row>
    <row r="549" spans="1:65" s="2" customFormat="1" ht="37.9" customHeight="1">
      <c r="A549" s="31"/>
      <c r="B549" s="32"/>
      <c r="C549" s="170" t="s">
        <v>1151</v>
      </c>
      <c r="D549" s="170" t="s">
        <v>124</v>
      </c>
      <c r="E549" s="171" t="s">
        <v>1152</v>
      </c>
      <c r="F549" s="172" t="s">
        <v>1153</v>
      </c>
      <c r="G549" s="173" t="s">
        <v>294</v>
      </c>
      <c r="H549" s="174">
        <v>89.3</v>
      </c>
      <c r="I549" s="175">
        <v>150</v>
      </c>
      <c r="J549" s="175">
        <f>ROUND(I549*H549,2)</f>
        <v>13395</v>
      </c>
      <c r="K549" s="176"/>
      <c r="L549" s="36"/>
      <c r="M549" s="177" t="s">
        <v>17</v>
      </c>
      <c r="N549" s="178" t="s">
        <v>46</v>
      </c>
      <c r="O549" s="179">
        <v>0</v>
      </c>
      <c r="P549" s="179">
        <f>O549*H549</f>
        <v>0</v>
      </c>
      <c r="Q549" s="179">
        <v>0</v>
      </c>
      <c r="R549" s="179">
        <f>Q549*H549</f>
        <v>0</v>
      </c>
      <c r="S549" s="179">
        <v>0</v>
      </c>
      <c r="T549" s="180">
        <f>S549*H549</f>
        <v>0</v>
      </c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R549" s="181" t="s">
        <v>128</v>
      </c>
      <c r="AT549" s="181" t="s">
        <v>124</v>
      </c>
      <c r="AU549" s="181" t="s">
        <v>85</v>
      </c>
      <c r="AY549" s="17" t="s">
        <v>122</v>
      </c>
      <c r="BE549" s="182">
        <f>IF(N549="základní",J549,0)</f>
        <v>13395</v>
      </c>
      <c r="BF549" s="182">
        <f>IF(N549="snížená",J549,0)</f>
        <v>0</v>
      </c>
      <c r="BG549" s="182">
        <f>IF(N549="zákl. přenesená",J549,0)</f>
        <v>0</v>
      </c>
      <c r="BH549" s="182">
        <f>IF(N549="sníž. přenesená",J549,0)</f>
        <v>0</v>
      </c>
      <c r="BI549" s="182">
        <f>IF(N549="nulová",J549,0)</f>
        <v>0</v>
      </c>
      <c r="BJ549" s="17" t="s">
        <v>83</v>
      </c>
      <c r="BK549" s="182">
        <f>ROUND(I549*H549,2)</f>
        <v>13395</v>
      </c>
      <c r="BL549" s="17" t="s">
        <v>128</v>
      </c>
      <c r="BM549" s="181" t="s">
        <v>1154</v>
      </c>
    </row>
    <row r="550" spans="1:47" s="2" customFormat="1" ht="29.25">
      <c r="A550" s="31"/>
      <c r="B550" s="32"/>
      <c r="C550" s="33"/>
      <c r="D550" s="183" t="s">
        <v>130</v>
      </c>
      <c r="E550" s="33"/>
      <c r="F550" s="184" t="s">
        <v>1155</v>
      </c>
      <c r="G550" s="33"/>
      <c r="H550" s="33"/>
      <c r="I550" s="33"/>
      <c r="J550" s="33"/>
      <c r="K550" s="33"/>
      <c r="L550" s="36"/>
      <c r="M550" s="185"/>
      <c r="N550" s="186"/>
      <c r="O550" s="61"/>
      <c r="P550" s="61"/>
      <c r="Q550" s="61"/>
      <c r="R550" s="61"/>
      <c r="S550" s="61"/>
      <c r="T550" s="62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T550" s="17" t="s">
        <v>130</v>
      </c>
      <c r="AU550" s="17" t="s">
        <v>85</v>
      </c>
    </row>
    <row r="551" spans="2:51" s="13" customFormat="1" ht="11.25">
      <c r="B551" s="187"/>
      <c r="C551" s="188"/>
      <c r="D551" s="183" t="s">
        <v>132</v>
      </c>
      <c r="E551" s="189" t="s">
        <v>17</v>
      </c>
      <c r="F551" s="190" t="s">
        <v>1156</v>
      </c>
      <c r="G551" s="188"/>
      <c r="H551" s="191">
        <v>89.3</v>
      </c>
      <c r="I551" s="188"/>
      <c r="J551" s="188"/>
      <c r="K551" s="188"/>
      <c r="L551" s="192"/>
      <c r="M551" s="193"/>
      <c r="N551" s="194"/>
      <c r="O551" s="194"/>
      <c r="P551" s="194"/>
      <c r="Q551" s="194"/>
      <c r="R551" s="194"/>
      <c r="S551" s="194"/>
      <c r="T551" s="195"/>
      <c r="AT551" s="196" t="s">
        <v>132</v>
      </c>
      <c r="AU551" s="196" t="s">
        <v>85</v>
      </c>
      <c r="AV551" s="13" t="s">
        <v>85</v>
      </c>
      <c r="AW551" s="13" t="s">
        <v>36</v>
      </c>
      <c r="AX551" s="13" t="s">
        <v>75</v>
      </c>
      <c r="AY551" s="196" t="s">
        <v>122</v>
      </c>
    </row>
    <row r="552" spans="2:51" s="14" customFormat="1" ht="11.25">
      <c r="B552" s="197"/>
      <c r="C552" s="198"/>
      <c r="D552" s="183" t="s">
        <v>132</v>
      </c>
      <c r="E552" s="199" t="s">
        <v>17</v>
      </c>
      <c r="F552" s="200" t="s">
        <v>134</v>
      </c>
      <c r="G552" s="198"/>
      <c r="H552" s="201">
        <v>89.3</v>
      </c>
      <c r="I552" s="198"/>
      <c r="J552" s="198"/>
      <c r="K552" s="198"/>
      <c r="L552" s="202"/>
      <c r="M552" s="203"/>
      <c r="N552" s="204"/>
      <c r="O552" s="204"/>
      <c r="P552" s="204"/>
      <c r="Q552" s="204"/>
      <c r="R552" s="204"/>
      <c r="S552" s="204"/>
      <c r="T552" s="205"/>
      <c r="AT552" s="206" t="s">
        <v>132</v>
      </c>
      <c r="AU552" s="206" t="s">
        <v>85</v>
      </c>
      <c r="AV552" s="14" t="s">
        <v>128</v>
      </c>
      <c r="AW552" s="14" t="s">
        <v>4</v>
      </c>
      <c r="AX552" s="14" t="s">
        <v>83</v>
      </c>
      <c r="AY552" s="206" t="s">
        <v>122</v>
      </c>
    </row>
    <row r="553" spans="1:65" s="2" customFormat="1" ht="37.9" customHeight="1">
      <c r="A553" s="31"/>
      <c r="B553" s="32"/>
      <c r="C553" s="170" t="s">
        <v>1157</v>
      </c>
      <c r="D553" s="170" t="s">
        <v>124</v>
      </c>
      <c r="E553" s="171" t="s">
        <v>682</v>
      </c>
      <c r="F553" s="172" t="s">
        <v>683</v>
      </c>
      <c r="G553" s="173" t="s">
        <v>294</v>
      </c>
      <c r="H553" s="174">
        <v>234.099</v>
      </c>
      <c r="I553" s="175">
        <v>150</v>
      </c>
      <c r="J553" s="175">
        <f>ROUND(I553*H553,2)</f>
        <v>35114.85</v>
      </c>
      <c r="K553" s="176"/>
      <c r="L553" s="36"/>
      <c r="M553" s="177" t="s">
        <v>17</v>
      </c>
      <c r="N553" s="178" t="s">
        <v>46</v>
      </c>
      <c r="O553" s="179">
        <v>0</v>
      </c>
      <c r="P553" s="179">
        <f>O553*H553</f>
        <v>0</v>
      </c>
      <c r="Q553" s="179">
        <v>0</v>
      </c>
      <c r="R553" s="179">
        <f>Q553*H553</f>
        <v>0</v>
      </c>
      <c r="S553" s="179">
        <v>0</v>
      </c>
      <c r="T553" s="180">
        <f>S553*H553</f>
        <v>0</v>
      </c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R553" s="181" t="s">
        <v>128</v>
      </c>
      <c r="AT553" s="181" t="s">
        <v>124</v>
      </c>
      <c r="AU553" s="181" t="s">
        <v>85</v>
      </c>
      <c r="AY553" s="17" t="s">
        <v>122</v>
      </c>
      <c r="BE553" s="182">
        <f>IF(N553="základní",J553,0)</f>
        <v>35114.85</v>
      </c>
      <c r="BF553" s="182">
        <f>IF(N553="snížená",J553,0)</f>
        <v>0</v>
      </c>
      <c r="BG553" s="182">
        <f>IF(N553="zákl. přenesená",J553,0)</f>
        <v>0</v>
      </c>
      <c r="BH553" s="182">
        <f>IF(N553="sníž. přenesená",J553,0)</f>
        <v>0</v>
      </c>
      <c r="BI553" s="182">
        <f>IF(N553="nulová",J553,0)</f>
        <v>0</v>
      </c>
      <c r="BJ553" s="17" t="s">
        <v>83</v>
      </c>
      <c r="BK553" s="182">
        <f>ROUND(I553*H553,2)</f>
        <v>35114.85</v>
      </c>
      <c r="BL553" s="17" t="s">
        <v>128</v>
      </c>
      <c r="BM553" s="181" t="s">
        <v>1158</v>
      </c>
    </row>
    <row r="554" spans="1:47" s="2" customFormat="1" ht="29.25">
      <c r="A554" s="31"/>
      <c r="B554" s="32"/>
      <c r="C554" s="33"/>
      <c r="D554" s="183" t="s">
        <v>130</v>
      </c>
      <c r="E554" s="33"/>
      <c r="F554" s="184" t="s">
        <v>683</v>
      </c>
      <c r="G554" s="33"/>
      <c r="H554" s="33"/>
      <c r="I554" s="33"/>
      <c r="J554" s="33"/>
      <c r="K554" s="33"/>
      <c r="L554" s="36"/>
      <c r="M554" s="185"/>
      <c r="N554" s="186"/>
      <c r="O554" s="61"/>
      <c r="P554" s="61"/>
      <c r="Q554" s="61"/>
      <c r="R554" s="61"/>
      <c r="S554" s="61"/>
      <c r="T554" s="62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T554" s="17" t="s">
        <v>130</v>
      </c>
      <c r="AU554" s="17" t="s">
        <v>85</v>
      </c>
    </row>
    <row r="555" spans="2:51" s="13" customFormat="1" ht="11.25">
      <c r="B555" s="187"/>
      <c r="C555" s="188"/>
      <c r="D555" s="183" t="s">
        <v>132</v>
      </c>
      <c r="E555" s="189" t="s">
        <v>17</v>
      </c>
      <c r="F555" s="190" t="s">
        <v>1138</v>
      </c>
      <c r="G555" s="188"/>
      <c r="H555" s="191">
        <v>234.099</v>
      </c>
      <c r="I555" s="188"/>
      <c r="J555" s="188"/>
      <c r="K555" s="188"/>
      <c r="L555" s="192"/>
      <c r="M555" s="193"/>
      <c r="N555" s="194"/>
      <c r="O555" s="194"/>
      <c r="P555" s="194"/>
      <c r="Q555" s="194"/>
      <c r="R555" s="194"/>
      <c r="S555" s="194"/>
      <c r="T555" s="195"/>
      <c r="AT555" s="196" t="s">
        <v>132</v>
      </c>
      <c r="AU555" s="196" t="s">
        <v>85</v>
      </c>
      <c r="AV555" s="13" t="s">
        <v>85</v>
      </c>
      <c r="AW555" s="13" t="s">
        <v>36</v>
      </c>
      <c r="AX555" s="13" t="s">
        <v>75</v>
      </c>
      <c r="AY555" s="196" t="s">
        <v>122</v>
      </c>
    </row>
    <row r="556" spans="2:51" s="14" customFormat="1" ht="11.25">
      <c r="B556" s="197"/>
      <c r="C556" s="198"/>
      <c r="D556" s="183" t="s">
        <v>132</v>
      </c>
      <c r="E556" s="199" t="s">
        <v>17</v>
      </c>
      <c r="F556" s="200" t="s">
        <v>134</v>
      </c>
      <c r="G556" s="198"/>
      <c r="H556" s="201">
        <v>234.099</v>
      </c>
      <c r="I556" s="198"/>
      <c r="J556" s="198"/>
      <c r="K556" s="198"/>
      <c r="L556" s="202"/>
      <c r="M556" s="203"/>
      <c r="N556" s="204"/>
      <c r="O556" s="204"/>
      <c r="P556" s="204"/>
      <c r="Q556" s="204"/>
      <c r="R556" s="204"/>
      <c r="S556" s="204"/>
      <c r="T556" s="205"/>
      <c r="AT556" s="206" t="s">
        <v>132</v>
      </c>
      <c r="AU556" s="206" t="s">
        <v>85</v>
      </c>
      <c r="AV556" s="14" t="s">
        <v>128</v>
      </c>
      <c r="AW556" s="14" t="s">
        <v>4</v>
      </c>
      <c r="AX556" s="14" t="s">
        <v>83</v>
      </c>
      <c r="AY556" s="206" t="s">
        <v>122</v>
      </c>
    </row>
    <row r="557" spans="1:65" s="2" customFormat="1" ht="37.9" customHeight="1">
      <c r="A557" s="31"/>
      <c r="B557" s="32"/>
      <c r="C557" s="170" t="s">
        <v>1159</v>
      </c>
      <c r="D557" s="170" t="s">
        <v>124</v>
      </c>
      <c r="E557" s="171" t="s">
        <v>677</v>
      </c>
      <c r="F557" s="172" t="s">
        <v>678</v>
      </c>
      <c r="G557" s="173" t="s">
        <v>294</v>
      </c>
      <c r="H557" s="174">
        <v>9.03</v>
      </c>
      <c r="I557" s="175">
        <v>590</v>
      </c>
      <c r="J557" s="175">
        <f>ROUND(I557*H557,2)</f>
        <v>5327.7</v>
      </c>
      <c r="K557" s="176"/>
      <c r="L557" s="36"/>
      <c r="M557" s="177" t="s">
        <v>17</v>
      </c>
      <c r="N557" s="178" t="s">
        <v>46</v>
      </c>
      <c r="O557" s="179">
        <v>0</v>
      </c>
      <c r="P557" s="179">
        <f>O557*H557</f>
        <v>0</v>
      </c>
      <c r="Q557" s="179">
        <v>0</v>
      </c>
      <c r="R557" s="179">
        <f>Q557*H557</f>
        <v>0</v>
      </c>
      <c r="S557" s="179">
        <v>0</v>
      </c>
      <c r="T557" s="180">
        <f>S557*H557</f>
        <v>0</v>
      </c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R557" s="181" t="s">
        <v>128</v>
      </c>
      <c r="AT557" s="181" t="s">
        <v>124</v>
      </c>
      <c r="AU557" s="181" t="s">
        <v>85</v>
      </c>
      <c r="AY557" s="17" t="s">
        <v>122</v>
      </c>
      <c r="BE557" s="182">
        <f>IF(N557="základní",J557,0)</f>
        <v>5327.7</v>
      </c>
      <c r="BF557" s="182">
        <f>IF(N557="snížená",J557,0)</f>
        <v>0</v>
      </c>
      <c r="BG557" s="182">
        <f>IF(N557="zákl. přenesená",J557,0)</f>
        <v>0</v>
      </c>
      <c r="BH557" s="182">
        <f>IF(N557="sníž. přenesená",J557,0)</f>
        <v>0</v>
      </c>
      <c r="BI557" s="182">
        <f>IF(N557="nulová",J557,0)</f>
        <v>0</v>
      </c>
      <c r="BJ557" s="17" t="s">
        <v>83</v>
      </c>
      <c r="BK557" s="182">
        <f>ROUND(I557*H557,2)</f>
        <v>5327.7</v>
      </c>
      <c r="BL557" s="17" t="s">
        <v>128</v>
      </c>
      <c r="BM557" s="181" t="s">
        <v>1160</v>
      </c>
    </row>
    <row r="558" spans="1:47" s="2" customFormat="1" ht="29.25">
      <c r="A558" s="31"/>
      <c r="B558" s="32"/>
      <c r="C558" s="33"/>
      <c r="D558" s="183" t="s">
        <v>130</v>
      </c>
      <c r="E558" s="33"/>
      <c r="F558" s="184" t="s">
        <v>680</v>
      </c>
      <c r="G558" s="33"/>
      <c r="H558" s="33"/>
      <c r="I558" s="33"/>
      <c r="J558" s="33"/>
      <c r="K558" s="33"/>
      <c r="L558" s="36"/>
      <c r="M558" s="185"/>
      <c r="N558" s="186"/>
      <c r="O558" s="61"/>
      <c r="P558" s="61"/>
      <c r="Q558" s="61"/>
      <c r="R558" s="61"/>
      <c r="S558" s="61"/>
      <c r="T558" s="62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T558" s="17" t="s">
        <v>130</v>
      </c>
      <c r="AU558" s="17" t="s">
        <v>85</v>
      </c>
    </row>
    <row r="559" spans="2:51" s="13" customFormat="1" ht="11.25">
      <c r="B559" s="187"/>
      <c r="C559" s="188"/>
      <c r="D559" s="183" t="s">
        <v>132</v>
      </c>
      <c r="E559" s="189" t="s">
        <v>17</v>
      </c>
      <c r="F559" s="190" t="s">
        <v>1161</v>
      </c>
      <c r="G559" s="188"/>
      <c r="H559" s="191">
        <v>9.03</v>
      </c>
      <c r="I559" s="188"/>
      <c r="J559" s="188"/>
      <c r="K559" s="188"/>
      <c r="L559" s="192"/>
      <c r="M559" s="193"/>
      <c r="N559" s="194"/>
      <c r="O559" s="194"/>
      <c r="P559" s="194"/>
      <c r="Q559" s="194"/>
      <c r="R559" s="194"/>
      <c r="S559" s="194"/>
      <c r="T559" s="195"/>
      <c r="AT559" s="196" t="s">
        <v>132</v>
      </c>
      <c r="AU559" s="196" t="s">
        <v>85</v>
      </c>
      <c r="AV559" s="13" t="s">
        <v>85</v>
      </c>
      <c r="AW559" s="13" t="s">
        <v>36</v>
      </c>
      <c r="AX559" s="13" t="s">
        <v>75</v>
      </c>
      <c r="AY559" s="196" t="s">
        <v>122</v>
      </c>
    </row>
    <row r="560" spans="2:51" s="14" customFormat="1" ht="11.25">
      <c r="B560" s="197"/>
      <c r="C560" s="198"/>
      <c r="D560" s="183" t="s">
        <v>132</v>
      </c>
      <c r="E560" s="199" t="s">
        <v>17</v>
      </c>
      <c r="F560" s="200" t="s">
        <v>134</v>
      </c>
      <c r="G560" s="198"/>
      <c r="H560" s="201">
        <v>9.03</v>
      </c>
      <c r="I560" s="198"/>
      <c r="J560" s="198"/>
      <c r="K560" s="198"/>
      <c r="L560" s="202"/>
      <c r="M560" s="203"/>
      <c r="N560" s="204"/>
      <c r="O560" s="204"/>
      <c r="P560" s="204"/>
      <c r="Q560" s="204"/>
      <c r="R560" s="204"/>
      <c r="S560" s="204"/>
      <c r="T560" s="205"/>
      <c r="AT560" s="206" t="s">
        <v>132</v>
      </c>
      <c r="AU560" s="206" t="s">
        <v>85</v>
      </c>
      <c r="AV560" s="14" t="s">
        <v>128</v>
      </c>
      <c r="AW560" s="14" t="s">
        <v>4</v>
      </c>
      <c r="AX560" s="14" t="s">
        <v>83</v>
      </c>
      <c r="AY560" s="206" t="s">
        <v>122</v>
      </c>
    </row>
    <row r="561" spans="2:63" s="12" customFormat="1" ht="22.9" customHeight="1">
      <c r="B561" s="155"/>
      <c r="C561" s="156"/>
      <c r="D561" s="157" t="s">
        <v>74</v>
      </c>
      <c r="E561" s="168" t="s">
        <v>685</v>
      </c>
      <c r="F561" s="168" t="s">
        <v>686</v>
      </c>
      <c r="G561" s="156"/>
      <c r="H561" s="156"/>
      <c r="I561" s="156"/>
      <c r="J561" s="169">
        <f>BK561</f>
        <v>72000.7</v>
      </c>
      <c r="K561" s="156"/>
      <c r="L561" s="160"/>
      <c r="M561" s="161"/>
      <c r="N561" s="162"/>
      <c r="O561" s="162"/>
      <c r="P561" s="163">
        <f>SUM(P562:P577)</f>
        <v>95.503437</v>
      </c>
      <c r="Q561" s="162"/>
      <c r="R561" s="163">
        <f>SUM(R562:R577)</f>
        <v>0</v>
      </c>
      <c r="S561" s="162"/>
      <c r="T561" s="164">
        <f>SUM(T562:T577)</f>
        <v>0</v>
      </c>
      <c r="AR561" s="165" t="s">
        <v>83</v>
      </c>
      <c r="AT561" s="166" t="s">
        <v>74</v>
      </c>
      <c r="AU561" s="166" t="s">
        <v>83</v>
      </c>
      <c r="AY561" s="165" t="s">
        <v>122</v>
      </c>
      <c r="BK561" s="167">
        <f>SUM(BK562:BK577)</f>
        <v>72000.7</v>
      </c>
    </row>
    <row r="562" spans="1:65" s="2" customFormat="1" ht="24.2" customHeight="1">
      <c r="A562" s="31"/>
      <c r="B562" s="32"/>
      <c r="C562" s="170" t="s">
        <v>1162</v>
      </c>
      <c r="D562" s="170" t="s">
        <v>124</v>
      </c>
      <c r="E562" s="171" t="s">
        <v>688</v>
      </c>
      <c r="F562" s="172" t="s">
        <v>689</v>
      </c>
      <c r="G562" s="173" t="s">
        <v>294</v>
      </c>
      <c r="H562" s="174">
        <v>251.217</v>
      </c>
      <c r="I562" s="175">
        <v>64.5</v>
      </c>
      <c r="J562" s="175">
        <f>ROUND(I562*H562,2)</f>
        <v>16203.5</v>
      </c>
      <c r="K562" s="176"/>
      <c r="L562" s="36"/>
      <c r="M562" s="177" t="s">
        <v>17</v>
      </c>
      <c r="N562" s="178" t="s">
        <v>46</v>
      </c>
      <c r="O562" s="179">
        <v>0.066</v>
      </c>
      <c r="P562" s="179">
        <f>O562*H562</f>
        <v>16.580322000000002</v>
      </c>
      <c r="Q562" s="179">
        <v>0</v>
      </c>
      <c r="R562" s="179">
        <f>Q562*H562</f>
        <v>0</v>
      </c>
      <c r="S562" s="179">
        <v>0</v>
      </c>
      <c r="T562" s="180">
        <f>S562*H562</f>
        <v>0</v>
      </c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R562" s="181" t="s">
        <v>128</v>
      </c>
      <c r="AT562" s="181" t="s">
        <v>124</v>
      </c>
      <c r="AU562" s="181" t="s">
        <v>85</v>
      </c>
      <c r="AY562" s="17" t="s">
        <v>122</v>
      </c>
      <c r="BE562" s="182">
        <f>IF(N562="základní",J562,0)</f>
        <v>16203.5</v>
      </c>
      <c r="BF562" s="182">
        <f>IF(N562="snížená",J562,0)</f>
        <v>0</v>
      </c>
      <c r="BG562" s="182">
        <f>IF(N562="zákl. přenesená",J562,0)</f>
        <v>0</v>
      </c>
      <c r="BH562" s="182">
        <f>IF(N562="sníž. přenesená",J562,0)</f>
        <v>0</v>
      </c>
      <c r="BI562" s="182">
        <f>IF(N562="nulová",J562,0)</f>
        <v>0</v>
      </c>
      <c r="BJ562" s="17" t="s">
        <v>83</v>
      </c>
      <c r="BK562" s="182">
        <f>ROUND(I562*H562,2)</f>
        <v>16203.5</v>
      </c>
      <c r="BL562" s="17" t="s">
        <v>128</v>
      </c>
      <c r="BM562" s="181" t="s">
        <v>1163</v>
      </c>
    </row>
    <row r="563" spans="1:47" s="2" customFormat="1" ht="29.25">
      <c r="A563" s="31"/>
      <c r="B563" s="32"/>
      <c r="C563" s="33"/>
      <c r="D563" s="183" t="s">
        <v>130</v>
      </c>
      <c r="E563" s="33"/>
      <c r="F563" s="184" t="s">
        <v>691</v>
      </c>
      <c r="G563" s="33"/>
      <c r="H563" s="33"/>
      <c r="I563" s="33"/>
      <c r="J563" s="33"/>
      <c r="K563" s="33"/>
      <c r="L563" s="36"/>
      <c r="M563" s="185"/>
      <c r="N563" s="186"/>
      <c r="O563" s="61"/>
      <c r="P563" s="61"/>
      <c r="Q563" s="61"/>
      <c r="R563" s="61"/>
      <c r="S563" s="61"/>
      <c r="T563" s="62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T563" s="17" t="s">
        <v>130</v>
      </c>
      <c r="AU563" s="17" t="s">
        <v>85</v>
      </c>
    </row>
    <row r="564" spans="2:51" s="13" customFormat="1" ht="11.25">
      <c r="B564" s="187"/>
      <c r="C564" s="188"/>
      <c r="D564" s="183" t="s">
        <v>132</v>
      </c>
      <c r="E564" s="189" t="s">
        <v>17</v>
      </c>
      <c r="F564" s="190" t="s">
        <v>1164</v>
      </c>
      <c r="G564" s="188"/>
      <c r="H564" s="191">
        <v>251.217</v>
      </c>
      <c r="I564" s="188"/>
      <c r="J564" s="188"/>
      <c r="K564" s="188"/>
      <c r="L564" s="192"/>
      <c r="M564" s="193"/>
      <c r="N564" s="194"/>
      <c r="O564" s="194"/>
      <c r="P564" s="194"/>
      <c r="Q564" s="194"/>
      <c r="R564" s="194"/>
      <c r="S564" s="194"/>
      <c r="T564" s="195"/>
      <c r="AT564" s="196" t="s">
        <v>132</v>
      </c>
      <c r="AU564" s="196" t="s">
        <v>85</v>
      </c>
      <c r="AV564" s="13" t="s">
        <v>85</v>
      </c>
      <c r="AW564" s="13" t="s">
        <v>36</v>
      </c>
      <c r="AX564" s="13" t="s">
        <v>75</v>
      </c>
      <c r="AY564" s="196" t="s">
        <v>122</v>
      </c>
    </row>
    <row r="565" spans="2:51" s="14" customFormat="1" ht="11.25">
      <c r="B565" s="197"/>
      <c r="C565" s="198"/>
      <c r="D565" s="183" t="s">
        <v>132</v>
      </c>
      <c r="E565" s="199" t="s">
        <v>17</v>
      </c>
      <c r="F565" s="200" t="s">
        <v>134</v>
      </c>
      <c r="G565" s="198"/>
      <c r="H565" s="201">
        <v>251.217</v>
      </c>
      <c r="I565" s="198"/>
      <c r="J565" s="198"/>
      <c r="K565" s="198"/>
      <c r="L565" s="202"/>
      <c r="M565" s="203"/>
      <c r="N565" s="204"/>
      <c r="O565" s="204"/>
      <c r="P565" s="204"/>
      <c r="Q565" s="204"/>
      <c r="R565" s="204"/>
      <c r="S565" s="204"/>
      <c r="T565" s="205"/>
      <c r="AT565" s="206" t="s">
        <v>132</v>
      </c>
      <c r="AU565" s="206" t="s">
        <v>85</v>
      </c>
      <c r="AV565" s="14" t="s">
        <v>128</v>
      </c>
      <c r="AW565" s="14" t="s">
        <v>4</v>
      </c>
      <c r="AX565" s="14" t="s">
        <v>83</v>
      </c>
      <c r="AY565" s="206" t="s">
        <v>122</v>
      </c>
    </row>
    <row r="566" spans="1:65" s="2" customFormat="1" ht="24.2" customHeight="1">
      <c r="A566" s="31"/>
      <c r="B566" s="32"/>
      <c r="C566" s="170" t="s">
        <v>1165</v>
      </c>
      <c r="D566" s="170" t="s">
        <v>124</v>
      </c>
      <c r="E566" s="171" t="s">
        <v>694</v>
      </c>
      <c r="F566" s="172" t="s">
        <v>695</v>
      </c>
      <c r="G566" s="173" t="s">
        <v>294</v>
      </c>
      <c r="H566" s="174">
        <v>251.217</v>
      </c>
      <c r="I566" s="175">
        <v>8.09</v>
      </c>
      <c r="J566" s="175">
        <f>ROUND(I566*H566,2)</f>
        <v>2032.35</v>
      </c>
      <c r="K566" s="176"/>
      <c r="L566" s="36"/>
      <c r="M566" s="177" t="s">
        <v>17</v>
      </c>
      <c r="N566" s="178" t="s">
        <v>46</v>
      </c>
      <c r="O566" s="179">
        <v>0.005</v>
      </c>
      <c r="P566" s="179">
        <f>O566*H566</f>
        <v>1.2560850000000001</v>
      </c>
      <c r="Q566" s="179">
        <v>0</v>
      </c>
      <c r="R566" s="179">
        <f>Q566*H566</f>
        <v>0</v>
      </c>
      <c r="S566" s="179">
        <v>0</v>
      </c>
      <c r="T566" s="180">
        <f>S566*H566</f>
        <v>0</v>
      </c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R566" s="181" t="s">
        <v>128</v>
      </c>
      <c r="AT566" s="181" t="s">
        <v>124</v>
      </c>
      <c r="AU566" s="181" t="s">
        <v>85</v>
      </c>
      <c r="AY566" s="17" t="s">
        <v>122</v>
      </c>
      <c r="BE566" s="182">
        <f>IF(N566="základní",J566,0)</f>
        <v>2032.35</v>
      </c>
      <c r="BF566" s="182">
        <f>IF(N566="snížená",J566,0)</f>
        <v>0</v>
      </c>
      <c r="BG566" s="182">
        <f>IF(N566="zákl. přenesená",J566,0)</f>
        <v>0</v>
      </c>
      <c r="BH566" s="182">
        <f>IF(N566="sníž. přenesená",J566,0)</f>
        <v>0</v>
      </c>
      <c r="BI566" s="182">
        <f>IF(N566="nulová",J566,0)</f>
        <v>0</v>
      </c>
      <c r="BJ566" s="17" t="s">
        <v>83</v>
      </c>
      <c r="BK566" s="182">
        <f>ROUND(I566*H566,2)</f>
        <v>2032.35</v>
      </c>
      <c r="BL566" s="17" t="s">
        <v>128</v>
      </c>
      <c r="BM566" s="181" t="s">
        <v>1166</v>
      </c>
    </row>
    <row r="567" spans="1:47" s="2" customFormat="1" ht="29.25">
      <c r="A567" s="31"/>
      <c r="B567" s="32"/>
      <c r="C567" s="33"/>
      <c r="D567" s="183" t="s">
        <v>130</v>
      </c>
      <c r="E567" s="33"/>
      <c r="F567" s="184" t="s">
        <v>697</v>
      </c>
      <c r="G567" s="33"/>
      <c r="H567" s="33"/>
      <c r="I567" s="33"/>
      <c r="J567" s="33"/>
      <c r="K567" s="33"/>
      <c r="L567" s="36"/>
      <c r="M567" s="185"/>
      <c r="N567" s="186"/>
      <c r="O567" s="61"/>
      <c r="P567" s="61"/>
      <c r="Q567" s="61"/>
      <c r="R567" s="61"/>
      <c r="S567" s="61"/>
      <c r="T567" s="62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T567" s="17" t="s">
        <v>130</v>
      </c>
      <c r="AU567" s="17" t="s">
        <v>85</v>
      </c>
    </row>
    <row r="568" spans="2:51" s="13" customFormat="1" ht="11.25">
      <c r="B568" s="187"/>
      <c r="C568" s="188"/>
      <c r="D568" s="183" t="s">
        <v>132</v>
      </c>
      <c r="E568" s="189" t="s">
        <v>17</v>
      </c>
      <c r="F568" s="190" t="s">
        <v>1164</v>
      </c>
      <c r="G568" s="188"/>
      <c r="H568" s="191">
        <v>251.217</v>
      </c>
      <c r="I568" s="188"/>
      <c r="J568" s="188"/>
      <c r="K568" s="188"/>
      <c r="L568" s="192"/>
      <c r="M568" s="193"/>
      <c r="N568" s="194"/>
      <c r="O568" s="194"/>
      <c r="P568" s="194"/>
      <c r="Q568" s="194"/>
      <c r="R568" s="194"/>
      <c r="S568" s="194"/>
      <c r="T568" s="195"/>
      <c r="AT568" s="196" t="s">
        <v>132</v>
      </c>
      <c r="AU568" s="196" t="s">
        <v>85</v>
      </c>
      <c r="AV568" s="13" t="s">
        <v>85</v>
      </c>
      <c r="AW568" s="13" t="s">
        <v>36</v>
      </c>
      <c r="AX568" s="13" t="s">
        <v>75</v>
      </c>
      <c r="AY568" s="196" t="s">
        <v>122</v>
      </c>
    </row>
    <row r="569" spans="2:51" s="14" customFormat="1" ht="11.25">
      <c r="B569" s="197"/>
      <c r="C569" s="198"/>
      <c r="D569" s="183" t="s">
        <v>132</v>
      </c>
      <c r="E569" s="199" t="s">
        <v>17</v>
      </c>
      <c r="F569" s="200" t="s">
        <v>134</v>
      </c>
      <c r="G569" s="198"/>
      <c r="H569" s="201">
        <v>251.217</v>
      </c>
      <c r="I569" s="198"/>
      <c r="J569" s="198"/>
      <c r="K569" s="198"/>
      <c r="L569" s="202"/>
      <c r="M569" s="203"/>
      <c r="N569" s="204"/>
      <c r="O569" s="204"/>
      <c r="P569" s="204"/>
      <c r="Q569" s="204"/>
      <c r="R569" s="204"/>
      <c r="S569" s="204"/>
      <c r="T569" s="205"/>
      <c r="AT569" s="206" t="s">
        <v>132</v>
      </c>
      <c r="AU569" s="206" t="s">
        <v>85</v>
      </c>
      <c r="AV569" s="14" t="s">
        <v>128</v>
      </c>
      <c r="AW569" s="14" t="s">
        <v>4</v>
      </c>
      <c r="AX569" s="14" t="s">
        <v>83</v>
      </c>
      <c r="AY569" s="206" t="s">
        <v>122</v>
      </c>
    </row>
    <row r="570" spans="1:65" s="2" customFormat="1" ht="24.2" customHeight="1">
      <c r="A570" s="31"/>
      <c r="B570" s="32"/>
      <c r="C570" s="170" t="s">
        <v>1167</v>
      </c>
      <c r="D570" s="170" t="s">
        <v>124</v>
      </c>
      <c r="E570" s="171" t="s">
        <v>1168</v>
      </c>
      <c r="F570" s="172" t="s">
        <v>1169</v>
      </c>
      <c r="G570" s="173" t="s">
        <v>294</v>
      </c>
      <c r="H570" s="174">
        <v>60.207</v>
      </c>
      <c r="I570" s="175">
        <v>489</v>
      </c>
      <c r="J570" s="175">
        <f>ROUND(I570*H570,2)</f>
        <v>29441.22</v>
      </c>
      <c r="K570" s="176"/>
      <c r="L570" s="36"/>
      <c r="M570" s="177" t="s">
        <v>17</v>
      </c>
      <c r="N570" s="178" t="s">
        <v>46</v>
      </c>
      <c r="O570" s="179">
        <v>0.761</v>
      </c>
      <c r="P570" s="179">
        <f>O570*H570</f>
        <v>45.817527</v>
      </c>
      <c r="Q570" s="179">
        <v>0</v>
      </c>
      <c r="R570" s="179">
        <f>Q570*H570</f>
        <v>0</v>
      </c>
      <c r="S570" s="179">
        <v>0</v>
      </c>
      <c r="T570" s="180">
        <f>S570*H570</f>
        <v>0</v>
      </c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R570" s="181" t="s">
        <v>128</v>
      </c>
      <c r="AT570" s="181" t="s">
        <v>124</v>
      </c>
      <c r="AU570" s="181" t="s">
        <v>85</v>
      </c>
      <c r="AY570" s="17" t="s">
        <v>122</v>
      </c>
      <c r="BE570" s="182">
        <f>IF(N570="základní",J570,0)</f>
        <v>29441.22</v>
      </c>
      <c r="BF570" s="182">
        <f>IF(N570="snížená",J570,0)</f>
        <v>0</v>
      </c>
      <c r="BG570" s="182">
        <f>IF(N570="zákl. přenesená",J570,0)</f>
        <v>0</v>
      </c>
      <c r="BH570" s="182">
        <f>IF(N570="sníž. přenesená",J570,0)</f>
        <v>0</v>
      </c>
      <c r="BI570" s="182">
        <f>IF(N570="nulová",J570,0)</f>
        <v>0</v>
      </c>
      <c r="BJ570" s="17" t="s">
        <v>83</v>
      </c>
      <c r="BK570" s="182">
        <f>ROUND(I570*H570,2)</f>
        <v>29441.22</v>
      </c>
      <c r="BL570" s="17" t="s">
        <v>128</v>
      </c>
      <c r="BM570" s="181" t="s">
        <v>1170</v>
      </c>
    </row>
    <row r="571" spans="1:47" s="2" customFormat="1" ht="19.5">
      <c r="A571" s="31"/>
      <c r="B571" s="32"/>
      <c r="C571" s="33"/>
      <c r="D571" s="183" t="s">
        <v>130</v>
      </c>
      <c r="E571" s="33"/>
      <c r="F571" s="184" t="s">
        <v>1171</v>
      </c>
      <c r="G571" s="33"/>
      <c r="H571" s="33"/>
      <c r="I571" s="33"/>
      <c r="J571" s="33"/>
      <c r="K571" s="33"/>
      <c r="L571" s="36"/>
      <c r="M571" s="185"/>
      <c r="N571" s="186"/>
      <c r="O571" s="61"/>
      <c r="P571" s="61"/>
      <c r="Q571" s="61"/>
      <c r="R571" s="61"/>
      <c r="S571" s="61"/>
      <c r="T571" s="62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T571" s="17" t="s">
        <v>130</v>
      </c>
      <c r="AU571" s="17" t="s">
        <v>85</v>
      </c>
    </row>
    <row r="572" spans="2:51" s="13" customFormat="1" ht="11.25">
      <c r="B572" s="187"/>
      <c r="C572" s="188"/>
      <c r="D572" s="183" t="s">
        <v>132</v>
      </c>
      <c r="E572" s="189" t="s">
        <v>17</v>
      </c>
      <c r="F572" s="190" t="s">
        <v>1172</v>
      </c>
      <c r="G572" s="188"/>
      <c r="H572" s="191">
        <v>60.207</v>
      </c>
      <c r="I572" s="188"/>
      <c r="J572" s="188"/>
      <c r="K572" s="188"/>
      <c r="L572" s="192"/>
      <c r="M572" s="193"/>
      <c r="N572" s="194"/>
      <c r="O572" s="194"/>
      <c r="P572" s="194"/>
      <c r="Q572" s="194"/>
      <c r="R572" s="194"/>
      <c r="S572" s="194"/>
      <c r="T572" s="195"/>
      <c r="AT572" s="196" t="s">
        <v>132</v>
      </c>
      <c r="AU572" s="196" t="s">
        <v>85</v>
      </c>
      <c r="AV572" s="13" t="s">
        <v>85</v>
      </c>
      <c r="AW572" s="13" t="s">
        <v>36</v>
      </c>
      <c r="AX572" s="13" t="s">
        <v>75</v>
      </c>
      <c r="AY572" s="196" t="s">
        <v>122</v>
      </c>
    </row>
    <row r="573" spans="2:51" s="14" customFormat="1" ht="11.25">
      <c r="B573" s="197"/>
      <c r="C573" s="198"/>
      <c r="D573" s="183" t="s">
        <v>132</v>
      </c>
      <c r="E573" s="199" t="s">
        <v>17</v>
      </c>
      <c r="F573" s="200" t="s">
        <v>134</v>
      </c>
      <c r="G573" s="198"/>
      <c r="H573" s="201">
        <v>60.207</v>
      </c>
      <c r="I573" s="198"/>
      <c r="J573" s="198"/>
      <c r="K573" s="198"/>
      <c r="L573" s="202"/>
      <c r="M573" s="203"/>
      <c r="N573" s="204"/>
      <c r="O573" s="204"/>
      <c r="P573" s="204"/>
      <c r="Q573" s="204"/>
      <c r="R573" s="204"/>
      <c r="S573" s="204"/>
      <c r="T573" s="205"/>
      <c r="AT573" s="206" t="s">
        <v>132</v>
      </c>
      <c r="AU573" s="206" t="s">
        <v>85</v>
      </c>
      <c r="AV573" s="14" t="s">
        <v>128</v>
      </c>
      <c r="AW573" s="14" t="s">
        <v>4</v>
      </c>
      <c r="AX573" s="14" t="s">
        <v>83</v>
      </c>
      <c r="AY573" s="206" t="s">
        <v>122</v>
      </c>
    </row>
    <row r="574" spans="1:65" s="2" customFormat="1" ht="24.2" customHeight="1">
      <c r="A574" s="31"/>
      <c r="B574" s="32"/>
      <c r="C574" s="170" t="s">
        <v>1173</v>
      </c>
      <c r="D574" s="170" t="s">
        <v>124</v>
      </c>
      <c r="E574" s="171" t="s">
        <v>1174</v>
      </c>
      <c r="F574" s="172" t="s">
        <v>1175</v>
      </c>
      <c r="G574" s="173" t="s">
        <v>294</v>
      </c>
      <c r="H574" s="174">
        <v>60.207</v>
      </c>
      <c r="I574" s="175">
        <v>404</v>
      </c>
      <c r="J574" s="175">
        <f>ROUND(I574*H574,2)</f>
        <v>24323.63</v>
      </c>
      <c r="K574" s="176"/>
      <c r="L574" s="36"/>
      <c r="M574" s="177" t="s">
        <v>17</v>
      </c>
      <c r="N574" s="178" t="s">
        <v>46</v>
      </c>
      <c r="O574" s="179">
        <v>0.529</v>
      </c>
      <c r="P574" s="179">
        <f>O574*H574</f>
        <v>31.849503000000002</v>
      </c>
      <c r="Q574" s="179">
        <v>0</v>
      </c>
      <c r="R574" s="179">
        <f>Q574*H574</f>
        <v>0</v>
      </c>
      <c r="S574" s="179">
        <v>0</v>
      </c>
      <c r="T574" s="180">
        <f>S574*H574</f>
        <v>0</v>
      </c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R574" s="181" t="s">
        <v>128</v>
      </c>
      <c r="AT574" s="181" t="s">
        <v>124</v>
      </c>
      <c r="AU574" s="181" t="s">
        <v>85</v>
      </c>
      <c r="AY574" s="17" t="s">
        <v>122</v>
      </c>
      <c r="BE574" s="182">
        <f>IF(N574="základní",J574,0)</f>
        <v>24323.63</v>
      </c>
      <c r="BF574" s="182">
        <f>IF(N574="snížená",J574,0)</f>
        <v>0</v>
      </c>
      <c r="BG574" s="182">
        <f>IF(N574="zákl. přenesená",J574,0)</f>
        <v>0</v>
      </c>
      <c r="BH574" s="182">
        <f>IF(N574="sníž. přenesená",J574,0)</f>
        <v>0</v>
      </c>
      <c r="BI574" s="182">
        <f>IF(N574="nulová",J574,0)</f>
        <v>0</v>
      </c>
      <c r="BJ574" s="17" t="s">
        <v>83</v>
      </c>
      <c r="BK574" s="182">
        <f>ROUND(I574*H574,2)</f>
        <v>24323.63</v>
      </c>
      <c r="BL574" s="17" t="s">
        <v>128</v>
      </c>
      <c r="BM574" s="181" t="s">
        <v>1176</v>
      </c>
    </row>
    <row r="575" spans="1:47" s="2" customFormat="1" ht="29.25">
      <c r="A575" s="31"/>
      <c r="B575" s="32"/>
      <c r="C575" s="33"/>
      <c r="D575" s="183" t="s">
        <v>130</v>
      </c>
      <c r="E575" s="33"/>
      <c r="F575" s="184" t="s">
        <v>1177</v>
      </c>
      <c r="G575" s="33"/>
      <c r="H575" s="33"/>
      <c r="I575" s="33"/>
      <c r="J575" s="33"/>
      <c r="K575" s="33"/>
      <c r="L575" s="36"/>
      <c r="M575" s="185"/>
      <c r="N575" s="186"/>
      <c r="O575" s="61"/>
      <c r="P575" s="61"/>
      <c r="Q575" s="61"/>
      <c r="R575" s="61"/>
      <c r="S575" s="61"/>
      <c r="T575" s="62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T575" s="17" t="s">
        <v>130</v>
      </c>
      <c r="AU575" s="17" t="s">
        <v>85</v>
      </c>
    </row>
    <row r="576" spans="2:51" s="13" customFormat="1" ht="11.25">
      <c r="B576" s="187"/>
      <c r="C576" s="188"/>
      <c r="D576" s="183" t="s">
        <v>132</v>
      </c>
      <c r="E576" s="189" t="s">
        <v>17</v>
      </c>
      <c r="F576" s="190" t="s">
        <v>1172</v>
      </c>
      <c r="G576" s="188"/>
      <c r="H576" s="191">
        <v>60.207</v>
      </c>
      <c r="I576" s="188"/>
      <c r="J576" s="188"/>
      <c r="K576" s="188"/>
      <c r="L576" s="192"/>
      <c r="M576" s="193"/>
      <c r="N576" s="194"/>
      <c r="O576" s="194"/>
      <c r="P576" s="194"/>
      <c r="Q576" s="194"/>
      <c r="R576" s="194"/>
      <c r="S576" s="194"/>
      <c r="T576" s="195"/>
      <c r="AT576" s="196" t="s">
        <v>132</v>
      </c>
      <c r="AU576" s="196" t="s">
        <v>85</v>
      </c>
      <c r="AV576" s="13" t="s">
        <v>85</v>
      </c>
      <c r="AW576" s="13" t="s">
        <v>36</v>
      </c>
      <c r="AX576" s="13" t="s">
        <v>75</v>
      </c>
      <c r="AY576" s="196" t="s">
        <v>122</v>
      </c>
    </row>
    <row r="577" spans="2:51" s="14" customFormat="1" ht="11.25">
      <c r="B577" s="197"/>
      <c r="C577" s="198"/>
      <c r="D577" s="183" t="s">
        <v>132</v>
      </c>
      <c r="E577" s="199" t="s">
        <v>17</v>
      </c>
      <c r="F577" s="200" t="s">
        <v>134</v>
      </c>
      <c r="G577" s="198"/>
      <c r="H577" s="201">
        <v>60.207</v>
      </c>
      <c r="I577" s="198"/>
      <c r="J577" s="198"/>
      <c r="K577" s="198"/>
      <c r="L577" s="202"/>
      <c r="M577" s="217"/>
      <c r="N577" s="218"/>
      <c r="O577" s="218"/>
      <c r="P577" s="218"/>
      <c r="Q577" s="218"/>
      <c r="R577" s="218"/>
      <c r="S577" s="218"/>
      <c r="T577" s="219"/>
      <c r="AT577" s="206" t="s">
        <v>132</v>
      </c>
      <c r="AU577" s="206" t="s">
        <v>85</v>
      </c>
      <c r="AV577" s="14" t="s">
        <v>128</v>
      </c>
      <c r="AW577" s="14" t="s">
        <v>4</v>
      </c>
      <c r="AX577" s="14" t="s">
        <v>83</v>
      </c>
      <c r="AY577" s="206" t="s">
        <v>122</v>
      </c>
    </row>
    <row r="578" spans="1:31" s="2" customFormat="1" ht="6.95" customHeight="1">
      <c r="A578" s="31"/>
      <c r="B578" s="44"/>
      <c r="C578" s="45"/>
      <c r="D578" s="45"/>
      <c r="E578" s="45"/>
      <c r="F578" s="45"/>
      <c r="G578" s="45"/>
      <c r="H578" s="45"/>
      <c r="I578" s="45"/>
      <c r="J578" s="45"/>
      <c r="K578" s="45"/>
      <c r="L578" s="36"/>
      <c r="M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</row>
  </sheetData>
  <sheetProtection algorithmName="SHA-512" hashValue="LKYzTDxGUxzy3XRuIe5v6vCNiSXL76dFFx3sX0c60VqmRbbsM1j3FIHAC/NM9zXRQ7gUCAa6VAZrmObZ2BKDjg==" saltValue="Xpgcy2emr2EBIrHEZok6+CB+qBZR7uiJWjArkPAX+PSZzaZSc1F/kZPGcz5R3n6FgUwFhwzglsGYY2e2+hFUuA==" spinCount="100000" sheet="1" objects="1" scenarios="1" formatColumns="0" formatRows="0" autoFilter="0"/>
  <autoFilter ref="C86:K577"/>
  <mergeCells count="8">
    <mergeCell ref="E77:H77"/>
    <mergeCell ref="E79:H79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2"/>
    </row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7" t="s">
        <v>91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0"/>
      <c r="AT3" s="17" t="s">
        <v>85</v>
      </c>
    </row>
    <row r="4" spans="2:46" s="1" customFormat="1" ht="24.95" customHeight="1">
      <c r="B4" s="20"/>
      <c r="D4" s="100" t="s">
        <v>92</v>
      </c>
      <c r="L4" s="20"/>
      <c r="M4" s="10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2" t="s">
        <v>14</v>
      </c>
      <c r="L6" s="20"/>
    </row>
    <row r="7" spans="2:12" s="1" customFormat="1" ht="16.5" customHeight="1">
      <c r="B7" s="20"/>
      <c r="E7" s="340" t="str">
        <f>'Rekapitulace stavby'!K6</f>
        <v>Rekonstrukce vodovodu a kanalizace ulice Jiráskova-I.etapa</v>
      </c>
      <c r="F7" s="341"/>
      <c r="G7" s="341"/>
      <c r="H7" s="341"/>
      <c r="L7" s="20"/>
    </row>
    <row r="8" spans="1:31" s="2" customFormat="1" ht="12" customHeight="1">
      <c r="A8" s="31"/>
      <c r="B8" s="36"/>
      <c r="C8" s="31"/>
      <c r="D8" s="102" t="s">
        <v>93</v>
      </c>
      <c r="E8" s="31"/>
      <c r="F8" s="31"/>
      <c r="G8" s="31"/>
      <c r="H8" s="31"/>
      <c r="I8" s="31"/>
      <c r="J8" s="31"/>
      <c r="K8" s="31"/>
      <c r="L8" s="10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42" t="s">
        <v>1178</v>
      </c>
      <c r="F9" s="343"/>
      <c r="G9" s="343"/>
      <c r="H9" s="343"/>
      <c r="I9" s="31"/>
      <c r="J9" s="31"/>
      <c r="K9" s="31"/>
      <c r="L9" s="10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10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2" t="s">
        <v>16</v>
      </c>
      <c r="E11" s="31"/>
      <c r="F11" s="104" t="s">
        <v>17</v>
      </c>
      <c r="G11" s="31"/>
      <c r="H11" s="31"/>
      <c r="I11" s="102" t="s">
        <v>18</v>
      </c>
      <c r="J11" s="104" t="s">
        <v>17</v>
      </c>
      <c r="K11" s="31"/>
      <c r="L11" s="10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2" t="s">
        <v>19</v>
      </c>
      <c r="E12" s="31"/>
      <c r="F12" s="104" t="s">
        <v>20</v>
      </c>
      <c r="G12" s="31"/>
      <c r="H12" s="31"/>
      <c r="I12" s="102" t="s">
        <v>21</v>
      </c>
      <c r="J12" s="105" t="str">
        <f>'Rekapitulace stavby'!AN8</f>
        <v>2. 7. 2021</v>
      </c>
      <c r="K12" s="31"/>
      <c r="L12" s="10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10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2" t="s">
        <v>23</v>
      </c>
      <c r="E14" s="31"/>
      <c r="F14" s="31"/>
      <c r="G14" s="31"/>
      <c r="H14" s="31"/>
      <c r="I14" s="102" t="s">
        <v>24</v>
      </c>
      <c r="J14" s="104" t="s">
        <v>25</v>
      </c>
      <c r="K14" s="31"/>
      <c r="L14" s="10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4" t="s">
        <v>26</v>
      </c>
      <c r="F15" s="31"/>
      <c r="G15" s="31"/>
      <c r="H15" s="31"/>
      <c r="I15" s="102" t="s">
        <v>27</v>
      </c>
      <c r="J15" s="104" t="s">
        <v>28</v>
      </c>
      <c r="K15" s="31"/>
      <c r="L15" s="10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10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2" t="s">
        <v>29</v>
      </c>
      <c r="E17" s="31"/>
      <c r="F17" s="31"/>
      <c r="G17" s="31"/>
      <c r="H17" s="31"/>
      <c r="I17" s="102" t="s">
        <v>24</v>
      </c>
      <c r="J17" s="104" t="s">
        <v>30</v>
      </c>
      <c r="K17" s="31"/>
      <c r="L17" s="10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104" t="s">
        <v>31</v>
      </c>
      <c r="F18" s="31"/>
      <c r="G18" s="31"/>
      <c r="H18" s="31"/>
      <c r="I18" s="102" t="s">
        <v>27</v>
      </c>
      <c r="J18" s="104" t="s">
        <v>32</v>
      </c>
      <c r="K18" s="31"/>
      <c r="L18" s="10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10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2" t="s">
        <v>33</v>
      </c>
      <c r="E20" s="31"/>
      <c r="F20" s="31"/>
      <c r="G20" s="31"/>
      <c r="H20" s="31"/>
      <c r="I20" s="102" t="s">
        <v>24</v>
      </c>
      <c r="J20" s="104" t="s">
        <v>34</v>
      </c>
      <c r="K20" s="31"/>
      <c r="L20" s="10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4" t="s">
        <v>35</v>
      </c>
      <c r="F21" s="31"/>
      <c r="G21" s="31"/>
      <c r="H21" s="31"/>
      <c r="I21" s="102" t="s">
        <v>27</v>
      </c>
      <c r="J21" s="104" t="s">
        <v>17</v>
      </c>
      <c r="K21" s="31"/>
      <c r="L21" s="10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10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2" t="s">
        <v>37</v>
      </c>
      <c r="E23" s="31"/>
      <c r="F23" s="31"/>
      <c r="G23" s="31"/>
      <c r="H23" s="31"/>
      <c r="I23" s="102" t="s">
        <v>24</v>
      </c>
      <c r="J23" s="104" t="s">
        <v>95</v>
      </c>
      <c r="K23" s="31"/>
      <c r="L23" s="10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4" t="s">
        <v>38</v>
      </c>
      <c r="F24" s="31"/>
      <c r="G24" s="31"/>
      <c r="H24" s="31"/>
      <c r="I24" s="102" t="s">
        <v>27</v>
      </c>
      <c r="J24" s="104" t="s">
        <v>17</v>
      </c>
      <c r="K24" s="31"/>
      <c r="L24" s="10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2" t="s">
        <v>39</v>
      </c>
      <c r="E26" s="31"/>
      <c r="F26" s="31"/>
      <c r="G26" s="31"/>
      <c r="H26" s="31"/>
      <c r="I26" s="31"/>
      <c r="J26" s="31"/>
      <c r="K26" s="31"/>
      <c r="L26" s="10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310.5" customHeight="1">
      <c r="A27" s="106"/>
      <c r="B27" s="107"/>
      <c r="C27" s="106"/>
      <c r="D27" s="106"/>
      <c r="E27" s="344" t="s">
        <v>96</v>
      </c>
      <c r="F27" s="344"/>
      <c r="G27" s="344"/>
      <c r="H27" s="344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10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9"/>
      <c r="E29" s="109"/>
      <c r="F29" s="109"/>
      <c r="G29" s="109"/>
      <c r="H29" s="109"/>
      <c r="I29" s="109"/>
      <c r="J29" s="109"/>
      <c r="K29" s="109"/>
      <c r="L29" s="10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0" t="s">
        <v>41</v>
      </c>
      <c r="E30" s="31"/>
      <c r="F30" s="31"/>
      <c r="G30" s="31"/>
      <c r="H30" s="31"/>
      <c r="I30" s="31"/>
      <c r="J30" s="111">
        <f>ROUND(J80,2)</f>
        <v>176000</v>
      </c>
      <c r="K30" s="31"/>
      <c r="L30" s="10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9"/>
      <c r="E31" s="109"/>
      <c r="F31" s="109"/>
      <c r="G31" s="109"/>
      <c r="H31" s="109"/>
      <c r="I31" s="109"/>
      <c r="J31" s="109"/>
      <c r="K31" s="109"/>
      <c r="L31" s="10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2" t="s">
        <v>43</v>
      </c>
      <c r="G32" s="31"/>
      <c r="H32" s="31"/>
      <c r="I32" s="112" t="s">
        <v>42</v>
      </c>
      <c r="J32" s="112" t="s">
        <v>44</v>
      </c>
      <c r="K32" s="31"/>
      <c r="L32" s="10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3" t="s">
        <v>45</v>
      </c>
      <c r="E33" s="102" t="s">
        <v>46</v>
      </c>
      <c r="F33" s="114">
        <f>ROUND((SUM(BE80:BE109)),2)</f>
        <v>176000</v>
      </c>
      <c r="G33" s="31"/>
      <c r="H33" s="31"/>
      <c r="I33" s="115">
        <v>0.21</v>
      </c>
      <c r="J33" s="114">
        <f>ROUND(((SUM(BE80:BE109))*I33),2)</f>
        <v>36960</v>
      </c>
      <c r="K33" s="31"/>
      <c r="L33" s="10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2" t="s">
        <v>47</v>
      </c>
      <c r="F34" s="114">
        <f>ROUND((SUM(BF80:BF109)),2)</f>
        <v>0</v>
      </c>
      <c r="G34" s="31"/>
      <c r="H34" s="31"/>
      <c r="I34" s="115">
        <v>0.15</v>
      </c>
      <c r="J34" s="114">
        <f>ROUND(((SUM(BF80:BF109))*I34),2)</f>
        <v>0</v>
      </c>
      <c r="K34" s="31"/>
      <c r="L34" s="10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2" t="s">
        <v>48</v>
      </c>
      <c r="F35" s="114">
        <f>ROUND((SUM(BG80:BG109)),2)</f>
        <v>0</v>
      </c>
      <c r="G35" s="31"/>
      <c r="H35" s="31"/>
      <c r="I35" s="115">
        <v>0.21</v>
      </c>
      <c r="J35" s="114">
        <f>0</f>
        <v>0</v>
      </c>
      <c r="K35" s="31"/>
      <c r="L35" s="10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2" t="s">
        <v>49</v>
      </c>
      <c r="F36" s="114">
        <f>ROUND((SUM(BH80:BH109)),2)</f>
        <v>0</v>
      </c>
      <c r="G36" s="31"/>
      <c r="H36" s="31"/>
      <c r="I36" s="115">
        <v>0.15</v>
      </c>
      <c r="J36" s="114">
        <f>0</f>
        <v>0</v>
      </c>
      <c r="K36" s="31"/>
      <c r="L36" s="10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2" t="s">
        <v>50</v>
      </c>
      <c r="F37" s="114">
        <f>ROUND((SUM(BI80:BI109)),2)</f>
        <v>0</v>
      </c>
      <c r="G37" s="31"/>
      <c r="H37" s="31"/>
      <c r="I37" s="115">
        <v>0</v>
      </c>
      <c r="J37" s="114">
        <f>0</f>
        <v>0</v>
      </c>
      <c r="K37" s="31"/>
      <c r="L37" s="10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10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6"/>
      <c r="D39" s="117" t="s">
        <v>51</v>
      </c>
      <c r="E39" s="118"/>
      <c r="F39" s="118"/>
      <c r="G39" s="119" t="s">
        <v>52</v>
      </c>
      <c r="H39" s="120" t="s">
        <v>53</v>
      </c>
      <c r="I39" s="118"/>
      <c r="J39" s="121">
        <f>SUM(J30:J37)</f>
        <v>212960</v>
      </c>
      <c r="K39" s="122"/>
      <c r="L39" s="103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3" t="s">
        <v>97</v>
      </c>
      <c r="D45" s="33"/>
      <c r="E45" s="33"/>
      <c r="F45" s="33"/>
      <c r="G45" s="33"/>
      <c r="H45" s="33"/>
      <c r="I45" s="33"/>
      <c r="J45" s="33"/>
      <c r="K45" s="33"/>
      <c r="L45" s="10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10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14</v>
      </c>
      <c r="D47" s="33"/>
      <c r="E47" s="33"/>
      <c r="F47" s="33"/>
      <c r="G47" s="33"/>
      <c r="H47" s="33"/>
      <c r="I47" s="33"/>
      <c r="J47" s="33"/>
      <c r="K47" s="33"/>
      <c r="L47" s="10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45" t="str">
        <f>E7</f>
        <v>Rekonstrukce vodovodu a kanalizace ulice Jiráskova-I.etapa</v>
      </c>
      <c r="F48" s="346"/>
      <c r="G48" s="346"/>
      <c r="H48" s="346"/>
      <c r="I48" s="33"/>
      <c r="J48" s="33"/>
      <c r="K48" s="33"/>
      <c r="L48" s="10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93</v>
      </c>
      <c r="D49" s="33"/>
      <c r="E49" s="33"/>
      <c r="F49" s="33"/>
      <c r="G49" s="33"/>
      <c r="H49" s="33"/>
      <c r="I49" s="33"/>
      <c r="J49" s="33"/>
      <c r="K49" s="33"/>
      <c r="L49" s="10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319" t="str">
        <f>E9</f>
        <v>VRN - Vedlejší rozpočtové náklady</v>
      </c>
      <c r="F50" s="347"/>
      <c r="G50" s="347"/>
      <c r="H50" s="347"/>
      <c r="I50" s="33"/>
      <c r="J50" s="33"/>
      <c r="K50" s="33"/>
      <c r="L50" s="10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10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3"/>
      <c r="E52" s="33"/>
      <c r="F52" s="26" t="str">
        <f>F12</f>
        <v>Benešov</v>
      </c>
      <c r="G52" s="33"/>
      <c r="H52" s="33"/>
      <c r="I52" s="28" t="s">
        <v>21</v>
      </c>
      <c r="J52" s="56" t="str">
        <f>IF(J12="","",J12)</f>
        <v>2. 7. 2021</v>
      </c>
      <c r="K52" s="33"/>
      <c r="L52" s="10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10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8" t="s">
        <v>23</v>
      </c>
      <c r="D54" s="33"/>
      <c r="E54" s="33"/>
      <c r="F54" s="26" t="str">
        <f>E15</f>
        <v>Město Benešov</v>
      </c>
      <c r="G54" s="33"/>
      <c r="H54" s="33"/>
      <c r="I54" s="28" t="s">
        <v>33</v>
      </c>
      <c r="J54" s="29" t="str">
        <f>E21</f>
        <v>P.R.I. s.r.o.</v>
      </c>
      <c r="K54" s="33"/>
      <c r="L54" s="10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25.7" customHeight="1">
      <c r="A55" s="31"/>
      <c r="B55" s="32"/>
      <c r="C55" s="28" t="s">
        <v>29</v>
      </c>
      <c r="D55" s="33"/>
      <c r="E55" s="33"/>
      <c r="F55" s="26" t="str">
        <f>IF(E18="","",E18)</f>
        <v>Vodohospodářská společnost Benešov s.r.o.</v>
      </c>
      <c r="G55" s="33"/>
      <c r="H55" s="33"/>
      <c r="I55" s="28" t="s">
        <v>37</v>
      </c>
      <c r="J55" s="29" t="str">
        <f>E24</f>
        <v>Ing. Pavel Kuželka, Lenka Mastíková</v>
      </c>
      <c r="K55" s="33"/>
      <c r="L55" s="10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103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7" t="s">
        <v>98</v>
      </c>
      <c r="D57" s="128"/>
      <c r="E57" s="128"/>
      <c r="F57" s="128"/>
      <c r="G57" s="128"/>
      <c r="H57" s="128"/>
      <c r="I57" s="128"/>
      <c r="J57" s="129" t="s">
        <v>99</v>
      </c>
      <c r="K57" s="128"/>
      <c r="L57" s="103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103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30" t="s">
        <v>73</v>
      </c>
      <c r="D59" s="33"/>
      <c r="E59" s="33"/>
      <c r="F59" s="33"/>
      <c r="G59" s="33"/>
      <c r="H59" s="33"/>
      <c r="I59" s="33"/>
      <c r="J59" s="74">
        <f>J80</f>
        <v>176000</v>
      </c>
      <c r="K59" s="33"/>
      <c r="L59" s="103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7" t="s">
        <v>100</v>
      </c>
    </row>
    <row r="60" spans="2:12" s="9" customFormat="1" ht="24.95" customHeight="1">
      <c r="B60" s="131"/>
      <c r="C60" s="132"/>
      <c r="D60" s="133" t="s">
        <v>1178</v>
      </c>
      <c r="E60" s="134"/>
      <c r="F60" s="134"/>
      <c r="G60" s="134"/>
      <c r="H60" s="134"/>
      <c r="I60" s="134"/>
      <c r="J60" s="135">
        <f>J81</f>
        <v>176000</v>
      </c>
      <c r="K60" s="132"/>
      <c r="L60" s="136"/>
    </row>
    <row r="61" spans="1:31" s="2" customFormat="1" ht="21.75" customHeight="1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103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2" customFormat="1" ht="6.95" customHeight="1">
      <c r="A62" s="31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103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6" spans="1:31" s="2" customFormat="1" ht="6.95" customHeight="1">
      <c r="A66" s="31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10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s="2" customFormat="1" ht="24.95" customHeight="1">
      <c r="A67" s="31"/>
      <c r="B67" s="32"/>
      <c r="C67" s="23" t="s">
        <v>107</v>
      </c>
      <c r="D67" s="33"/>
      <c r="E67" s="33"/>
      <c r="F67" s="33"/>
      <c r="G67" s="33"/>
      <c r="H67" s="33"/>
      <c r="I67" s="33"/>
      <c r="J67" s="33"/>
      <c r="K67" s="33"/>
      <c r="L67" s="103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6.95" customHeight="1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103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12" customHeight="1">
      <c r="A69" s="31"/>
      <c r="B69" s="32"/>
      <c r="C69" s="28" t="s">
        <v>14</v>
      </c>
      <c r="D69" s="33"/>
      <c r="E69" s="33"/>
      <c r="F69" s="33"/>
      <c r="G69" s="33"/>
      <c r="H69" s="33"/>
      <c r="I69" s="33"/>
      <c r="J69" s="33"/>
      <c r="K69" s="33"/>
      <c r="L69" s="103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6.5" customHeight="1">
      <c r="A70" s="31"/>
      <c r="B70" s="32"/>
      <c r="C70" s="33"/>
      <c r="D70" s="33"/>
      <c r="E70" s="345" t="str">
        <f>E7</f>
        <v>Rekonstrukce vodovodu a kanalizace ulice Jiráskova-I.etapa</v>
      </c>
      <c r="F70" s="346"/>
      <c r="G70" s="346"/>
      <c r="H70" s="346"/>
      <c r="I70" s="33"/>
      <c r="J70" s="33"/>
      <c r="K70" s="33"/>
      <c r="L70" s="103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2" customHeight="1">
      <c r="A71" s="31"/>
      <c r="B71" s="32"/>
      <c r="C71" s="28" t="s">
        <v>93</v>
      </c>
      <c r="D71" s="33"/>
      <c r="E71" s="33"/>
      <c r="F71" s="33"/>
      <c r="G71" s="33"/>
      <c r="H71" s="33"/>
      <c r="I71" s="33"/>
      <c r="J71" s="33"/>
      <c r="K71" s="33"/>
      <c r="L71" s="10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6.5" customHeight="1">
      <c r="A72" s="31"/>
      <c r="B72" s="32"/>
      <c r="C72" s="33"/>
      <c r="D72" s="33"/>
      <c r="E72" s="319" t="str">
        <f>E9</f>
        <v>VRN - Vedlejší rozpočtové náklady</v>
      </c>
      <c r="F72" s="347"/>
      <c r="G72" s="347"/>
      <c r="H72" s="347"/>
      <c r="I72" s="33"/>
      <c r="J72" s="33"/>
      <c r="K72" s="33"/>
      <c r="L72" s="10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103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8" t="s">
        <v>19</v>
      </c>
      <c r="D74" s="33"/>
      <c r="E74" s="33"/>
      <c r="F74" s="26" t="str">
        <f>F12</f>
        <v>Benešov</v>
      </c>
      <c r="G74" s="33"/>
      <c r="H74" s="33"/>
      <c r="I74" s="28" t="s">
        <v>21</v>
      </c>
      <c r="J74" s="56" t="str">
        <f>IF(J12="","",J12)</f>
        <v>2. 7. 2021</v>
      </c>
      <c r="K74" s="33"/>
      <c r="L74" s="103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103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5.2" customHeight="1">
      <c r="A76" s="31"/>
      <c r="B76" s="32"/>
      <c r="C76" s="28" t="s">
        <v>23</v>
      </c>
      <c r="D76" s="33"/>
      <c r="E76" s="33"/>
      <c r="F76" s="26" t="str">
        <f>E15</f>
        <v>Město Benešov</v>
      </c>
      <c r="G76" s="33"/>
      <c r="H76" s="33"/>
      <c r="I76" s="28" t="s">
        <v>33</v>
      </c>
      <c r="J76" s="29" t="str">
        <f>E21</f>
        <v>P.R.I. s.r.o.</v>
      </c>
      <c r="K76" s="33"/>
      <c r="L76" s="10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25.7" customHeight="1">
      <c r="A77" s="31"/>
      <c r="B77" s="32"/>
      <c r="C77" s="28" t="s">
        <v>29</v>
      </c>
      <c r="D77" s="33"/>
      <c r="E77" s="33"/>
      <c r="F77" s="26" t="str">
        <f>IF(E18="","",E18)</f>
        <v>Vodohospodářská společnost Benešov s.r.o.</v>
      </c>
      <c r="G77" s="33"/>
      <c r="H77" s="33"/>
      <c r="I77" s="28" t="s">
        <v>37</v>
      </c>
      <c r="J77" s="29" t="str">
        <f>E24</f>
        <v>Ing. Pavel Kuželka, Lenka Mastíková</v>
      </c>
      <c r="K77" s="33"/>
      <c r="L77" s="10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0.3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10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11" customFormat="1" ht="29.25" customHeight="1">
      <c r="A79" s="143"/>
      <c r="B79" s="144"/>
      <c r="C79" s="145" t="s">
        <v>108</v>
      </c>
      <c r="D79" s="146" t="s">
        <v>60</v>
      </c>
      <c r="E79" s="146" t="s">
        <v>56</v>
      </c>
      <c r="F79" s="146" t="s">
        <v>57</v>
      </c>
      <c r="G79" s="146" t="s">
        <v>109</v>
      </c>
      <c r="H79" s="146" t="s">
        <v>110</v>
      </c>
      <c r="I79" s="146" t="s">
        <v>111</v>
      </c>
      <c r="J79" s="147" t="s">
        <v>99</v>
      </c>
      <c r="K79" s="148" t="s">
        <v>112</v>
      </c>
      <c r="L79" s="149"/>
      <c r="M79" s="65" t="s">
        <v>17</v>
      </c>
      <c r="N79" s="66" t="s">
        <v>45</v>
      </c>
      <c r="O79" s="66" t="s">
        <v>113</v>
      </c>
      <c r="P79" s="66" t="s">
        <v>114</v>
      </c>
      <c r="Q79" s="66" t="s">
        <v>115</v>
      </c>
      <c r="R79" s="66" t="s">
        <v>116</v>
      </c>
      <c r="S79" s="66" t="s">
        <v>117</v>
      </c>
      <c r="T79" s="67" t="s">
        <v>118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</row>
    <row r="80" spans="1:63" s="2" customFormat="1" ht="22.9" customHeight="1">
      <c r="A80" s="31"/>
      <c r="B80" s="32"/>
      <c r="C80" s="72" t="s">
        <v>119</v>
      </c>
      <c r="D80" s="33"/>
      <c r="E80" s="33"/>
      <c r="F80" s="33"/>
      <c r="G80" s="33"/>
      <c r="H80" s="33"/>
      <c r="I80" s="33"/>
      <c r="J80" s="150">
        <f>BK80</f>
        <v>176000</v>
      </c>
      <c r="K80" s="33"/>
      <c r="L80" s="36"/>
      <c r="M80" s="68"/>
      <c r="N80" s="151"/>
      <c r="O80" s="69"/>
      <c r="P80" s="152">
        <f>P81</f>
        <v>0</v>
      </c>
      <c r="Q80" s="69"/>
      <c r="R80" s="152">
        <f>R81</f>
        <v>0</v>
      </c>
      <c r="S80" s="69"/>
      <c r="T80" s="153">
        <f>T81</f>
        <v>0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T80" s="17" t="s">
        <v>74</v>
      </c>
      <c r="AU80" s="17" t="s">
        <v>100</v>
      </c>
      <c r="BK80" s="154">
        <f>BK81</f>
        <v>176000</v>
      </c>
    </row>
    <row r="81" spans="2:63" s="12" customFormat="1" ht="25.9" customHeight="1">
      <c r="B81" s="155"/>
      <c r="C81" s="156"/>
      <c r="D81" s="157" t="s">
        <v>74</v>
      </c>
      <c r="E81" s="158" t="s">
        <v>89</v>
      </c>
      <c r="F81" s="158" t="s">
        <v>90</v>
      </c>
      <c r="G81" s="156"/>
      <c r="H81" s="156"/>
      <c r="I81" s="156"/>
      <c r="J81" s="159">
        <f>BK81</f>
        <v>176000</v>
      </c>
      <c r="K81" s="156"/>
      <c r="L81" s="160"/>
      <c r="M81" s="161"/>
      <c r="N81" s="162"/>
      <c r="O81" s="162"/>
      <c r="P81" s="163">
        <f>SUM(P82:P109)</f>
        <v>0</v>
      </c>
      <c r="Q81" s="162"/>
      <c r="R81" s="163">
        <f>SUM(R82:R109)</f>
        <v>0</v>
      </c>
      <c r="S81" s="162"/>
      <c r="T81" s="164">
        <f>SUM(T82:T109)</f>
        <v>0</v>
      </c>
      <c r="AR81" s="165" t="s">
        <v>150</v>
      </c>
      <c r="AT81" s="166" t="s">
        <v>74</v>
      </c>
      <c r="AU81" s="166" t="s">
        <v>75</v>
      </c>
      <c r="AY81" s="165" t="s">
        <v>122</v>
      </c>
      <c r="BK81" s="167">
        <f>SUM(BK82:BK109)</f>
        <v>176000</v>
      </c>
    </row>
    <row r="82" spans="1:65" s="2" customFormat="1" ht="14.45" customHeight="1">
      <c r="A82" s="31"/>
      <c r="B82" s="32"/>
      <c r="C82" s="170" t="s">
        <v>83</v>
      </c>
      <c r="D82" s="170" t="s">
        <v>124</v>
      </c>
      <c r="E82" s="171" t="s">
        <v>1179</v>
      </c>
      <c r="F82" s="172" t="s">
        <v>1180</v>
      </c>
      <c r="G82" s="173" t="s">
        <v>775</v>
      </c>
      <c r="H82" s="174">
        <v>1</v>
      </c>
      <c r="I82" s="175">
        <v>10000</v>
      </c>
      <c r="J82" s="175">
        <f>ROUND(I82*H82,2)</f>
        <v>10000</v>
      </c>
      <c r="K82" s="176"/>
      <c r="L82" s="36"/>
      <c r="M82" s="177" t="s">
        <v>17</v>
      </c>
      <c r="N82" s="178" t="s">
        <v>46</v>
      </c>
      <c r="O82" s="179">
        <v>0</v>
      </c>
      <c r="P82" s="179">
        <f>O82*H82</f>
        <v>0</v>
      </c>
      <c r="Q82" s="179">
        <v>0</v>
      </c>
      <c r="R82" s="179">
        <f>Q82*H82</f>
        <v>0</v>
      </c>
      <c r="S82" s="179">
        <v>0</v>
      </c>
      <c r="T82" s="180">
        <f>S82*H82</f>
        <v>0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R82" s="181" t="s">
        <v>1181</v>
      </c>
      <c r="AT82" s="181" t="s">
        <v>124</v>
      </c>
      <c r="AU82" s="181" t="s">
        <v>83</v>
      </c>
      <c r="AY82" s="17" t="s">
        <v>122</v>
      </c>
      <c r="BE82" s="182">
        <f>IF(N82="základní",J82,0)</f>
        <v>10000</v>
      </c>
      <c r="BF82" s="182">
        <f>IF(N82="snížená",J82,0)</f>
        <v>0</v>
      </c>
      <c r="BG82" s="182">
        <f>IF(N82="zákl. přenesená",J82,0)</f>
        <v>0</v>
      </c>
      <c r="BH82" s="182">
        <f>IF(N82="sníž. přenesená",J82,0)</f>
        <v>0</v>
      </c>
      <c r="BI82" s="182">
        <f>IF(N82="nulová",J82,0)</f>
        <v>0</v>
      </c>
      <c r="BJ82" s="17" t="s">
        <v>83</v>
      </c>
      <c r="BK82" s="182">
        <f>ROUND(I82*H82,2)</f>
        <v>10000</v>
      </c>
      <c r="BL82" s="17" t="s">
        <v>1181</v>
      </c>
      <c r="BM82" s="181" t="s">
        <v>1182</v>
      </c>
    </row>
    <row r="83" spans="1:47" s="2" customFormat="1" ht="11.25">
      <c r="A83" s="31"/>
      <c r="B83" s="32"/>
      <c r="C83" s="33"/>
      <c r="D83" s="183" t="s">
        <v>130</v>
      </c>
      <c r="E83" s="33"/>
      <c r="F83" s="184" t="s">
        <v>1180</v>
      </c>
      <c r="G83" s="33"/>
      <c r="H83" s="33"/>
      <c r="I83" s="33"/>
      <c r="J83" s="33"/>
      <c r="K83" s="33"/>
      <c r="L83" s="36"/>
      <c r="M83" s="185"/>
      <c r="N83" s="186"/>
      <c r="O83" s="61"/>
      <c r="P83" s="61"/>
      <c r="Q83" s="61"/>
      <c r="R83" s="61"/>
      <c r="S83" s="61"/>
      <c r="T83" s="62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T83" s="17" t="s">
        <v>130</v>
      </c>
      <c r="AU83" s="17" t="s">
        <v>83</v>
      </c>
    </row>
    <row r="84" spans="1:65" s="2" customFormat="1" ht="14.45" customHeight="1">
      <c r="A84" s="31"/>
      <c r="B84" s="32"/>
      <c r="C84" s="170" t="s">
        <v>85</v>
      </c>
      <c r="D84" s="170" t="s">
        <v>124</v>
      </c>
      <c r="E84" s="171" t="s">
        <v>1183</v>
      </c>
      <c r="F84" s="172" t="s">
        <v>1184</v>
      </c>
      <c r="G84" s="173" t="s">
        <v>775</v>
      </c>
      <c r="H84" s="174">
        <v>1</v>
      </c>
      <c r="I84" s="175">
        <v>17500</v>
      </c>
      <c r="J84" s="175">
        <f>ROUND(I84*H84,2)</f>
        <v>17500</v>
      </c>
      <c r="K84" s="176"/>
      <c r="L84" s="36"/>
      <c r="M84" s="177" t="s">
        <v>17</v>
      </c>
      <c r="N84" s="178" t="s">
        <v>46</v>
      </c>
      <c r="O84" s="179">
        <v>0</v>
      </c>
      <c r="P84" s="179">
        <f>O84*H84</f>
        <v>0</v>
      </c>
      <c r="Q84" s="179">
        <v>0</v>
      </c>
      <c r="R84" s="179">
        <f>Q84*H84</f>
        <v>0</v>
      </c>
      <c r="S84" s="179">
        <v>0</v>
      </c>
      <c r="T84" s="180">
        <f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81" t="s">
        <v>1181</v>
      </c>
      <c r="AT84" s="181" t="s">
        <v>124</v>
      </c>
      <c r="AU84" s="181" t="s">
        <v>83</v>
      </c>
      <c r="AY84" s="17" t="s">
        <v>122</v>
      </c>
      <c r="BE84" s="182">
        <f>IF(N84="základní",J84,0)</f>
        <v>17500</v>
      </c>
      <c r="BF84" s="182">
        <f>IF(N84="snížená",J84,0)</f>
        <v>0</v>
      </c>
      <c r="BG84" s="182">
        <f>IF(N84="zákl. přenesená",J84,0)</f>
        <v>0</v>
      </c>
      <c r="BH84" s="182">
        <f>IF(N84="sníž. přenesená",J84,0)</f>
        <v>0</v>
      </c>
      <c r="BI84" s="182">
        <f>IF(N84="nulová",J84,0)</f>
        <v>0</v>
      </c>
      <c r="BJ84" s="17" t="s">
        <v>83</v>
      </c>
      <c r="BK84" s="182">
        <f>ROUND(I84*H84,2)</f>
        <v>17500</v>
      </c>
      <c r="BL84" s="17" t="s">
        <v>1181</v>
      </c>
      <c r="BM84" s="181" t="s">
        <v>1185</v>
      </c>
    </row>
    <row r="85" spans="1:47" s="2" customFormat="1" ht="11.25">
      <c r="A85" s="31"/>
      <c r="B85" s="32"/>
      <c r="C85" s="33"/>
      <c r="D85" s="183" t="s">
        <v>130</v>
      </c>
      <c r="E85" s="33"/>
      <c r="F85" s="184" t="s">
        <v>1186</v>
      </c>
      <c r="G85" s="33"/>
      <c r="H85" s="33"/>
      <c r="I85" s="33"/>
      <c r="J85" s="33"/>
      <c r="K85" s="33"/>
      <c r="L85" s="36"/>
      <c r="M85" s="185"/>
      <c r="N85" s="186"/>
      <c r="O85" s="61"/>
      <c r="P85" s="61"/>
      <c r="Q85" s="61"/>
      <c r="R85" s="61"/>
      <c r="S85" s="61"/>
      <c r="T85" s="62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T85" s="17" t="s">
        <v>130</v>
      </c>
      <c r="AU85" s="17" t="s">
        <v>83</v>
      </c>
    </row>
    <row r="86" spans="1:65" s="2" customFormat="1" ht="14.45" customHeight="1">
      <c r="A86" s="31"/>
      <c r="B86" s="32"/>
      <c r="C86" s="170" t="s">
        <v>139</v>
      </c>
      <c r="D86" s="170" t="s">
        <v>124</v>
      </c>
      <c r="E86" s="171" t="s">
        <v>1187</v>
      </c>
      <c r="F86" s="172" t="s">
        <v>1188</v>
      </c>
      <c r="G86" s="173" t="s">
        <v>775</v>
      </c>
      <c r="H86" s="174">
        <v>1</v>
      </c>
      <c r="I86" s="175">
        <v>10000</v>
      </c>
      <c r="J86" s="175">
        <f>ROUND(I86*H86,2)</f>
        <v>10000</v>
      </c>
      <c r="K86" s="176"/>
      <c r="L86" s="36"/>
      <c r="M86" s="177" t="s">
        <v>17</v>
      </c>
      <c r="N86" s="178" t="s">
        <v>46</v>
      </c>
      <c r="O86" s="179">
        <v>0</v>
      </c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81" t="s">
        <v>1181</v>
      </c>
      <c r="AT86" s="181" t="s">
        <v>124</v>
      </c>
      <c r="AU86" s="181" t="s">
        <v>83</v>
      </c>
      <c r="AY86" s="17" t="s">
        <v>122</v>
      </c>
      <c r="BE86" s="182">
        <f>IF(N86="základní",J86,0)</f>
        <v>10000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7" t="s">
        <v>83</v>
      </c>
      <c r="BK86" s="182">
        <f>ROUND(I86*H86,2)</f>
        <v>10000</v>
      </c>
      <c r="BL86" s="17" t="s">
        <v>1181</v>
      </c>
      <c r="BM86" s="181" t="s">
        <v>1189</v>
      </c>
    </row>
    <row r="87" spans="1:47" s="2" customFormat="1" ht="11.25">
      <c r="A87" s="31"/>
      <c r="B87" s="32"/>
      <c r="C87" s="33"/>
      <c r="D87" s="183" t="s">
        <v>130</v>
      </c>
      <c r="E87" s="33"/>
      <c r="F87" s="184" t="s">
        <v>1190</v>
      </c>
      <c r="G87" s="33"/>
      <c r="H87" s="33"/>
      <c r="I87" s="33"/>
      <c r="J87" s="33"/>
      <c r="K87" s="33"/>
      <c r="L87" s="36"/>
      <c r="M87" s="185"/>
      <c r="N87" s="186"/>
      <c r="O87" s="61"/>
      <c r="P87" s="61"/>
      <c r="Q87" s="61"/>
      <c r="R87" s="61"/>
      <c r="S87" s="61"/>
      <c r="T87" s="62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T87" s="17" t="s">
        <v>130</v>
      </c>
      <c r="AU87" s="17" t="s">
        <v>83</v>
      </c>
    </row>
    <row r="88" spans="1:65" s="2" customFormat="1" ht="14.45" customHeight="1">
      <c r="A88" s="31"/>
      <c r="B88" s="32"/>
      <c r="C88" s="170" t="s">
        <v>128</v>
      </c>
      <c r="D88" s="170" t="s">
        <v>124</v>
      </c>
      <c r="E88" s="171" t="s">
        <v>1191</v>
      </c>
      <c r="F88" s="172" t="s">
        <v>1192</v>
      </c>
      <c r="G88" s="173" t="s">
        <v>775</v>
      </c>
      <c r="H88" s="174">
        <v>1</v>
      </c>
      <c r="I88" s="175">
        <v>4000</v>
      </c>
      <c r="J88" s="175">
        <f>ROUND(I88*H88,2)</f>
        <v>4000</v>
      </c>
      <c r="K88" s="176"/>
      <c r="L88" s="36"/>
      <c r="M88" s="177" t="s">
        <v>17</v>
      </c>
      <c r="N88" s="178" t="s">
        <v>46</v>
      </c>
      <c r="O88" s="179">
        <v>0</v>
      </c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81" t="s">
        <v>1181</v>
      </c>
      <c r="AT88" s="181" t="s">
        <v>124</v>
      </c>
      <c r="AU88" s="181" t="s">
        <v>83</v>
      </c>
      <c r="AY88" s="17" t="s">
        <v>122</v>
      </c>
      <c r="BE88" s="182">
        <f>IF(N88="základní",J88,0)</f>
        <v>4000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7" t="s">
        <v>83</v>
      </c>
      <c r="BK88" s="182">
        <f>ROUND(I88*H88,2)</f>
        <v>4000</v>
      </c>
      <c r="BL88" s="17" t="s">
        <v>1181</v>
      </c>
      <c r="BM88" s="181" t="s">
        <v>1193</v>
      </c>
    </row>
    <row r="89" spans="1:47" s="2" customFormat="1" ht="11.25">
      <c r="A89" s="31"/>
      <c r="B89" s="32"/>
      <c r="C89" s="33"/>
      <c r="D89" s="183" t="s">
        <v>130</v>
      </c>
      <c r="E89" s="33"/>
      <c r="F89" s="184" t="s">
        <v>1192</v>
      </c>
      <c r="G89" s="33"/>
      <c r="H89" s="33"/>
      <c r="I89" s="33"/>
      <c r="J89" s="33"/>
      <c r="K89" s="33"/>
      <c r="L89" s="36"/>
      <c r="M89" s="185"/>
      <c r="N89" s="186"/>
      <c r="O89" s="61"/>
      <c r="P89" s="61"/>
      <c r="Q89" s="61"/>
      <c r="R89" s="61"/>
      <c r="S89" s="61"/>
      <c r="T89" s="62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T89" s="17" t="s">
        <v>130</v>
      </c>
      <c r="AU89" s="17" t="s">
        <v>83</v>
      </c>
    </row>
    <row r="90" spans="1:65" s="2" customFormat="1" ht="14.45" customHeight="1">
      <c r="A90" s="31"/>
      <c r="B90" s="32"/>
      <c r="C90" s="170" t="s">
        <v>150</v>
      </c>
      <c r="D90" s="170" t="s">
        <v>124</v>
      </c>
      <c r="E90" s="171" t="s">
        <v>1194</v>
      </c>
      <c r="F90" s="172" t="s">
        <v>1195</v>
      </c>
      <c r="G90" s="173" t="s">
        <v>775</v>
      </c>
      <c r="H90" s="174">
        <v>1</v>
      </c>
      <c r="I90" s="175">
        <v>15000</v>
      </c>
      <c r="J90" s="175">
        <f>ROUND(I90*H90,2)</f>
        <v>15000</v>
      </c>
      <c r="K90" s="176"/>
      <c r="L90" s="36"/>
      <c r="M90" s="177" t="s">
        <v>17</v>
      </c>
      <c r="N90" s="178" t="s">
        <v>46</v>
      </c>
      <c r="O90" s="179">
        <v>0</v>
      </c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81" t="s">
        <v>1181</v>
      </c>
      <c r="AT90" s="181" t="s">
        <v>124</v>
      </c>
      <c r="AU90" s="181" t="s">
        <v>83</v>
      </c>
      <c r="AY90" s="17" t="s">
        <v>122</v>
      </c>
      <c r="BE90" s="182">
        <f>IF(N90="základní",J90,0)</f>
        <v>15000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7" t="s">
        <v>83</v>
      </c>
      <c r="BK90" s="182">
        <f>ROUND(I90*H90,2)</f>
        <v>15000</v>
      </c>
      <c r="BL90" s="17" t="s">
        <v>1181</v>
      </c>
      <c r="BM90" s="181" t="s">
        <v>1196</v>
      </c>
    </row>
    <row r="91" spans="1:47" s="2" customFormat="1" ht="11.25">
      <c r="A91" s="31"/>
      <c r="B91" s="32"/>
      <c r="C91" s="33"/>
      <c r="D91" s="183" t="s">
        <v>130</v>
      </c>
      <c r="E91" s="33"/>
      <c r="F91" s="184" t="s">
        <v>1195</v>
      </c>
      <c r="G91" s="33"/>
      <c r="H91" s="33"/>
      <c r="I91" s="33"/>
      <c r="J91" s="33"/>
      <c r="K91" s="33"/>
      <c r="L91" s="36"/>
      <c r="M91" s="185"/>
      <c r="N91" s="186"/>
      <c r="O91" s="61"/>
      <c r="P91" s="61"/>
      <c r="Q91" s="61"/>
      <c r="R91" s="61"/>
      <c r="S91" s="61"/>
      <c r="T91" s="62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T91" s="17" t="s">
        <v>130</v>
      </c>
      <c r="AU91" s="17" t="s">
        <v>83</v>
      </c>
    </row>
    <row r="92" spans="1:65" s="2" customFormat="1" ht="14.45" customHeight="1">
      <c r="A92" s="31"/>
      <c r="B92" s="32"/>
      <c r="C92" s="170" t="s">
        <v>156</v>
      </c>
      <c r="D92" s="170" t="s">
        <v>124</v>
      </c>
      <c r="E92" s="171" t="s">
        <v>1197</v>
      </c>
      <c r="F92" s="172" t="s">
        <v>1198</v>
      </c>
      <c r="G92" s="173" t="s">
        <v>775</v>
      </c>
      <c r="H92" s="174">
        <v>1</v>
      </c>
      <c r="I92" s="175">
        <v>10000</v>
      </c>
      <c r="J92" s="175">
        <f>ROUND(I92*H92,2)</f>
        <v>10000</v>
      </c>
      <c r="K92" s="176"/>
      <c r="L92" s="36"/>
      <c r="M92" s="177" t="s">
        <v>17</v>
      </c>
      <c r="N92" s="178" t="s">
        <v>46</v>
      </c>
      <c r="O92" s="179">
        <v>0</v>
      </c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R92" s="181" t="s">
        <v>1181</v>
      </c>
      <c r="AT92" s="181" t="s">
        <v>124</v>
      </c>
      <c r="AU92" s="181" t="s">
        <v>83</v>
      </c>
      <c r="AY92" s="17" t="s">
        <v>122</v>
      </c>
      <c r="BE92" s="182">
        <f>IF(N92="základní",J92,0)</f>
        <v>10000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7" t="s">
        <v>83</v>
      </c>
      <c r="BK92" s="182">
        <f>ROUND(I92*H92,2)</f>
        <v>10000</v>
      </c>
      <c r="BL92" s="17" t="s">
        <v>1181</v>
      </c>
      <c r="BM92" s="181" t="s">
        <v>1199</v>
      </c>
    </row>
    <row r="93" spans="1:47" s="2" customFormat="1" ht="11.25">
      <c r="A93" s="31"/>
      <c r="B93" s="32"/>
      <c r="C93" s="33"/>
      <c r="D93" s="183" t="s">
        <v>130</v>
      </c>
      <c r="E93" s="33"/>
      <c r="F93" s="184" t="s">
        <v>1198</v>
      </c>
      <c r="G93" s="33"/>
      <c r="H93" s="33"/>
      <c r="I93" s="33"/>
      <c r="J93" s="33"/>
      <c r="K93" s="33"/>
      <c r="L93" s="36"/>
      <c r="M93" s="185"/>
      <c r="N93" s="186"/>
      <c r="O93" s="61"/>
      <c r="P93" s="61"/>
      <c r="Q93" s="61"/>
      <c r="R93" s="61"/>
      <c r="S93" s="61"/>
      <c r="T93" s="62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T93" s="17" t="s">
        <v>130</v>
      </c>
      <c r="AU93" s="17" t="s">
        <v>83</v>
      </c>
    </row>
    <row r="94" spans="1:65" s="2" customFormat="1" ht="14.45" customHeight="1">
      <c r="A94" s="31"/>
      <c r="B94" s="32"/>
      <c r="C94" s="170" t="s">
        <v>162</v>
      </c>
      <c r="D94" s="170" t="s">
        <v>124</v>
      </c>
      <c r="E94" s="171" t="s">
        <v>1200</v>
      </c>
      <c r="F94" s="172" t="s">
        <v>1201</v>
      </c>
      <c r="G94" s="173" t="s">
        <v>775</v>
      </c>
      <c r="H94" s="174">
        <v>1</v>
      </c>
      <c r="I94" s="175">
        <v>40000</v>
      </c>
      <c r="J94" s="175">
        <f>ROUND(I94*H94,2)</f>
        <v>40000</v>
      </c>
      <c r="K94" s="176"/>
      <c r="L94" s="36"/>
      <c r="M94" s="177" t="s">
        <v>17</v>
      </c>
      <c r="N94" s="178" t="s">
        <v>46</v>
      </c>
      <c r="O94" s="179">
        <v>0</v>
      </c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R94" s="181" t="s">
        <v>1181</v>
      </c>
      <c r="AT94" s="181" t="s">
        <v>124</v>
      </c>
      <c r="AU94" s="181" t="s">
        <v>83</v>
      </c>
      <c r="AY94" s="17" t="s">
        <v>122</v>
      </c>
      <c r="BE94" s="182">
        <f>IF(N94="základní",J94,0)</f>
        <v>40000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7" t="s">
        <v>83</v>
      </c>
      <c r="BK94" s="182">
        <f>ROUND(I94*H94,2)</f>
        <v>40000</v>
      </c>
      <c r="BL94" s="17" t="s">
        <v>1181</v>
      </c>
      <c r="BM94" s="181" t="s">
        <v>1202</v>
      </c>
    </row>
    <row r="95" spans="1:47" s="2" customFormat="1" ht="19.5">
      <c r="A95" s="31"/>
      <c r="B95" s="32"/>
      <c r="C95" s="33"/>
      <c r="D95" s="183" t="s">
        <v>130</v>
      </c>
      <c r="E95" s="33"/>
      <c r="F95" s="184" t="s">
        <v>1203</v>
      </c>
      <c r="G95" s="33"/>
      <c r="H95" s="33"/>
      <c r="I95" s="33"/>
      <c r="J95" s="33"/>
      <c r="K95" s="33"/>
      <c r="L95" s="36"/>
      <c r="M95" s="185"/>
      <c r="N95" s="186"/>
      <c r="O95" s="61"/>
      <c r="P95" s="61"/>
      <c r="Q95" s="61"/>
      <c r="R95" s="61"/>
      <c r="S95" s="61"/>
      <c r="T95" s="62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T95" s="17" t="s">
        <v>130</v>
      </c>
      <c r="AU95" s="17" t="s">
        <v>83</v>
      </c>
    </row>
    <row r="96" spans="1:65" s="2" customFormat="1" ht="14.45" customHeight="1">
      <c r="A96" s="31"/>
      <c r="B96" s="32"/>
      <c r="C96" s="170" t="s">
        <v>167</v>
      </c>
      <c r="D96" s="170" t="s">
        <v>124</v>
      </c>
      <c r="E96" s="171" t="s">
        <v>1204</v>
      </c>
      <c r="F96" s="172" t="s">
        <v>1205</v>
      </c>
      <c r="G96" s="173" t="s">
        <v>775</v>
      </c>
      <c r="H96" s="174">
        <v>1</v>
      </c>
      <c r="I96" s="175">
        <v>5000</v>
      </c>
      <c r="J96" s="175">
        <f>ROUND(I96*H96,2)</f>
        <v>5000</v>
      </c>
      <c r="K96" s="176"/>
      <c r="L96" s="36"/>
      <c r="M96" s="177" t="s">
        <v>17</v>
      </c>
      <c r="N96" s="178" t="s">
        <v>46</v>
      </c>
      <c r="O96" s="179">
        <v>0</v>
      </c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81" t="s">
        <v>1181</v>
      </c>
      <c r="AT96" s="181" t="s">
        <v>124</v>
      </c>
      <c r="AU96" s="181" t="s">
        <v>83</v>
      </c>
      <c r="AY96" s="17" t="s">
        <v>122</v>
      </c>
      <c r="BE96" s="182">
        <f>IF(N96="základní",J96,0)</f>
        <v>5000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7" t="s">
        <v>83</v>
      </c>
      <c r="BK96" s="182">
        <f>ROUND(I96*H96,2)</f>
        <v>5000</v>
      </c>
      <c r="BL96" s="17" t="s">
        <v>1181</v>
      </c>
      <c r="BM96" s="181" t="s">
        <v>1206</v>
      </c>
    </row>
    <row r="97" spans="1:47" s="2" customFormat="1" ht="11.25">
      <c r="A97" s="31"/>
      <c r="B97" s="32"/>
      <c r="C97" s="33"/>
      <c r="D97" s="183" t="s">
        <v>130</v>
      </c>
      <c r="E97" s="33"/>
      <c r="F97" s="184" t="s">
        <v>1205</v>
      </c>
      <c r="G97" s="33"/>
      <c r="H97" s="33"/>
      <c r="I97" s="33"/>
      <c r="J97" s="33"/>
      <c r="K97" s="33"/>
      <c r="L97" s="36"/>
      <c r="M97" s="185"/>
      <c r="N97" s="186"/>
      <c r="O97" s="61"/>
      <c r="P97" s="61"/>
      <c r="Q97" s="61"/>
      <c r="R97" s="61"/>
      <c r="S97" s="61"/>
      <c r="T97" s="62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T97" s="17" t="s">
        <v>130</v>
      </c>
      <c r="AU97" s="17" t="s">
        <v>83</v>
      </c>
    </row>
    <row r="98" spans="1:65" s="2" customFormat="1" ht="14.45" customHeight="1">
      <c r="A98" s="31"/>
      <c r="B98" s="32"/>
      <c r="C98" s="170" t="s">
        <v>172</v>
      </c>
      <c r="D98" s="170" t="s">
        <v>124</v>
      </c>
      <c r="E98" s="171" t="s">
        <v>1207</v>
      </c>
      <c r="F98" s="172" t="s">
        <v>1208</v>
      </c>
      <c r="G98" s="173" t="s">
        <v>775</v>
      </c>
      <c r="H98" s="174">
        <v>1</v>
      </c>
      <c r="I98" s="175">
        <v>7500</v>
      </c>
      <c r="J98" s="175">
        <f>ROUND(I98*H98,2)</f>
        <v>7500</v>
      </c>
      <c r="K98" s="176"/>
      <c r="L98" s="36"/>
      <c r="M98" s="177" t="s">
        <v>17</v>
      </c>
      <c r="N98" s="178" t="s">
        <v>46</v>
      </c>
      <c r="O98" s="179">
        <v>0</v>
      </c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81" t="s">
        <v>1181</v>
      </c>
      <c r="AT98" s="181" t="s">
        <v>124</v>
      </c>
      <c r="AU98" s="181" t="s">
        <v>83</v>
      </c>
      <c r="AY98" s="17" t="s">
        <v>122</v>
      </c>
      <c r="BE98" s="182">
        <f>IF(N98="základní",J98,0)</f>
        <v>7500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7" t="s">
        <v>83</v>
      </c>
      <c r="BK98" s="182">
        <f>ROUND(I98*H98,2)</f>
        <v>7500</v>
      </c>
      <c r="BL98" s="17" t="s">
        <v>1181</v>
      </c>
      <c r="BM98" s="181" t="s">
        <v>1209</v>
      </c>
    </row>
    <row r="99" spans="1:47" s="2" customFormat="1" ht="11.25">
      <c r="A99" s="31"/>
      <c r="B99" s="32"/>
      <c r="C99" s="33"/>
      <c r="D99" s="183" t="s">
        <v>130</v>
      </c>
      <c r="E99" s="33"/>
      <c r="F99" s="184" t="s">
        <v>1210</v>
      </c>
      <c r="G99" s="33"/>
      <c r="H99" s="33"/>
      <c r="I99" s="33"/>
      <c r="J99" s="33"/>
      <c r="K99" s="33"/>
      <c r="L99" s="36"/>
      <c r="M99" s="185"/>
      <c r="N99" s="186"/>
      <c r="O99" s="61"/>
      <c r="P99" s="61"/>
      <c r="Q99" s="61"/>
      <c r="R99" s="61"/>
      <c r="S99" s="61"/>
      <c r="T99" s="62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7" t="s">
        <v>130</v>
      </c>
      <c r="AU99" s="17" t="s">
        <v>83</v>
      </c>
    </row>
    <row r="100" spans="1:65" s="2" customFormat="1" ht="24.2" customHeight="1">
      <c r="A100" s="31"/>
      <c r="B100" s="32"/>
      <c r="C100" s="170" t="s">
        <v>180</v>
      </c>
      <c r="D100" s="170" t="s">
        <v>124</v>
      </c>
      <c r="E100" s="171" t="s">
        <v>1211</v>
      </c>
      <c r="F100" s="172" t="s">
        <v>1212</v>
      </c>
      <c r="G100" s="173" t="s">
        <v>775</v>
      </c>
      <c r="H100" s="174">
        <v>1</v>
      </c>
      <c r="I100" s="175">
        <v>25000</v>
      </c>
      <c r="J100" s="175">
        <f>ROUND(I100*H100,2)</f>
        <v>25000</v>
      </c>
      <c r="K100" s="176"/>
      <c r="L100" s="36"/>
      <c r="M100" s="177" t="s">
        <v>17</v>
      </c>
      <c r="N100" s="178" t="s">
        <v>46</v>
      </c>
      <c r="O100" s="179">
        <v>0</v>
      </c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81" t="s">
        <v>1181</v>
      </c>
      <c r="AT100" s="181" t="s">
        <v>124</v>
      </c>
      <c r="AU100" s="181" t="s">
        <v>83</v>
      </c>
      <c r="AY100" s="17" t="s">
        <v>122</v>
      </c>
      <c r="BE100" s="182">
        <f>IF(N100="základní",J100,0)</f>
        <v>25000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7" t="s">
        <v>83</v>
      </c>
      <c r="BK100" s="182">
        <f>ROUND(I100*H100,2)</f>
        <v>25000</v>
      </c>
      <c r="BL100" s="17" t="s">
        <v>1181</v>
      </c>
      <c r="BM100" s="181" t="s">
        <v>1213</v>
      </c>
    </row>
    <row r="101" spans="1:47" s="2" customFormat="1" ht="11.25">
      <c r="A101" s="31"/>
      <c r="B101" s="32"/>
      <c r="C101" s="33"/>
      <c r="D101" s="183" t="s">
        <v>130</v>
      </c>
      <c r="E101" s="33"/>
      <c r="F101" s="184" t="s">
        <v>1212</v>
      </c>
      <c r="G101" s="33"/>
      <c r="H101" s="33"/>
      <c r="I101" s="33"/>
      <c r="J101" s="33"/>
      <c r="K101" s="33"/>
      <c r="L101" s="36"/>
      <c r="M101" s="185"/>
      <c r="N101" s="186"/>
      <c r="O101" s="61"/>
      <c r="P101" s="61"/>
      <c r="Q101" s="61"/>
      <c r="R101" s="61"/>
      <c r="S101" s="61"/>
      <c r="T101" s="62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7" t="s">
        <v>130</v>
      </c>
      <c r="AU101" s="17" t="s">
        <v>83</v>
      </c>
    </row>
    <row r="102" spans="1:65" s="2" customFormat="1" ht="14.45" customHeight="1">
      <c r="A102" s="31"/>
      <c r="B102" s="32"/>
      <c r="C102" s="170" t="s">
        <v>186</v>
      </c>
      <c r="D102" s="170" t="s">
        <v>124</v>
      </c>
      <c r="E102" s="171" t="s">
        <v>1214</v>
      </c>
      <c r="F102" s="172" t="s">
        <v>1215</v>
      </c>
      <c r="G102" s="173" t="s">
        <v>775</v>
      </c>
      <c r="H102" s="174">
        <v>1</v>
      </c>
      <c r="I102" s="175">
        <v>19500</v>
      </c>
      <c r="J102" s="175">
        <f>ROUND(I102*H102,2)</f>
        <v>19500</v>
      </c>
      <c r="K102" s="176"/>
      <c r="L102" s="36"/>
      <c r="M102" s="177" t="s">
        <v>17</v>
      </c>
      <c r="N102" s="178" t="s">
        <v>46</v>
      </c>
      <c r="O102" s="179">
        <v>0</v>
      </c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81" t="s">
        <v>1181</v>
      </c>
      <c r="AT102" s="181" t="s">
        <v>124</v>
      </c>
      <c r="AU102" s="181" t="s">
        <v>83</v>
      </c>
      <c r="AY102" s="17" t="s">
        <v>122</v>
      </c>
      <c r="BE102" s="182">
        <f>IF(N102="základní",J102,0)</f>
        <v>19500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7" t="s">
        <v>83</v>
      </c>
      <c r="BK102" s="182">
        <f>ROUND(I102*H102,2)</f>
        <v>19500</v>
      </c>
      <c r="BL102" s="17" t="s">
        <v>1181</v>
      </c>
      <c r="BM102" s="181" t="s">
        <v>1216</v>
      </c>
    </row>
    <row r="103" spans="1:47" s="2" customFormat="1" ht="11.25">
      <c r="A103" s="31"/>
      <c r="B103" s="32"/>
      <c r="C103" s="33"/>
      <c r="D103" s="183" t="s">
        <v>130</v>
      </c>
      <c r="E103" s="33"/>
      <c r="F103" s="184" t="s">
        <v>1215</v>
      </c>
      <c r="G103" s="33"/>
      <c r="H103" s="33"/>
      <c r="I103" s="33"/>
      <c r="J103" s="33"/>
      <c r="K103" s="33"/>
      <c r="L103" s="36"/>
      <c r="M103" s="185"/>
      <c r="N103" s="186"/>
      <c r="O103" s="61"/>
      <c r="P103" s="61"/>
      <c r="Q103" s="61"/>
      <c r="R103" s="61"/>
      <c r="S103" s="61"/>
      <c r="T103" s="62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T103" s="17" t="s">
        <v>130</v>
      </c>
      <c r="AU103" s="17" t="s">
        <v>83</v>
      </c>
    </row>
    <row r="104" spans="1:65" s="2" customFormat="1" ht="14.45" customHeight="1">
      <c r="A104" s="31"/>
      <c r="B104" s="32"/>
      <c r="C104" s="170" t="s">
        <v>191</v>
      </c>
      <c r="D104" s="170" t="s">
        <v>124</v>
      </c>
      <c r="E104" s="171" t="s">
        <v>1217</v>
      </c>
      <c r="F104" s="172" t="s">
        <v>1218</v>
      </c>
      <c r="G104" s="173" t="s">
        <v>775</v>
      </c>
      <c r="H104" s="174">
        <v>1</v>
      </c>
      <c r="I104" s="175">
        <v>4500</v>
      </c>
      <c r="J104" s="175">
        <f>ROUND(I104*H104,2)</f>
        <v>4500</v>
      </c>
      <c r="K104" s="176"/>
      <c r="L104" s="36"/>
      <c r="M104" s="177" t="s">
        <v>17</v>
      </c>
      <c r="N104" s="178" t="s">
        <v>46</v>
      </c>
      <c r="O104" s="179">
        <v>0</v>
      </c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81" t="s">
        <v>1181</v>
      </c>
      <c r="AT104" s="181" t="s">
        <v>124</v>
      </c>
      <c r="AU104" s="181" t="s">
        <v>83</v>
      </c>
      <c r="AY104" s="17" t="s">
        <v>122</v>
      </c>
      <c r="BE104" s="182">
        <f>IF(N104="základní",J104,0)</f>
        <v>4500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7" t="s">
        <v>83</v>
      </c>
      <c r="BK104" s="182">
        <f>ROUND(I104*H104,2)</f>
        <v>4500</v>
      </c>
      <c r="BL104" s="17" t="s">
        <v>1181</v>
      </c>
      <c r="BM104" s="181" t="s">
        <v>1219</v>
      </c>
    </row>
    <row r="105" spans="1:47" s="2" customFormat="1" ht="11.25">
      <c r="A105" s="31"/>
      <c r="B105" s="32"/>
      <c r="C105" s="33"/>
      <c r="D105" s="183" t="s">
        <v>130</v>
      </c>
      <c r="E105" s="33"/>
      <c r="F105" s="184" t="s">
        <v>1218</v>
      </c>
      <c r="G105" s="33"/>
      <c r="H105" s="33"/>
      <c r="I105" s="33"/>
      <c r="J105" s="33"/>
      <c r="K105" s="33"/>
      <c r="L105" s="36"/>
      <c r="M105" s="185"/>
      <c r="N105" s="186"/>
      <c r="O105" s="61"/>
      <c r="P105" s="61"/>
      <c r="Q105" s="61"/>
      <c r="R105" s="61"/>
      <c r="S105" s="61"/>
      <c r="T105" s="62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T105" s="17" t="s">
        <v>130</v>
      </c>
      <c r="AU105" s="17" t="s">
        <v>83</v>
      </c>
    </row>
    <row r="106" spans="1:65" s="2" customFormat="1" ht="14.45" customHeight="1">
      <c r="A106" s="31"/>
      <c r="B106" s="32"/>
      <c r="C106" s="170" t="s">
        <v>196</v>
      </c>
      <c r="D106" s="170" t="s">
        <v>124</v>
      </c>
      <c r="E106" s="171" t="s">
        <v>1220</v>
      </c>
      <c r="F106" s="172" t="s">
        <v>1221</v>
      </c>
      <c r="G106" s="173" t="s">
        <v>775</v>
      </c>
      <c r="H106" s="174">
        <v>1</v>
      </c>
      <c r="I106" s="175">
        <v>3000</v>
      </c>
      <c r="J106" s="175">
        <f>ROUND(I106*H106,2)</f>
        <v>3000</v>
      </c>
      <c r="K106" s="176"/>
      <c r="L106" s="36"/>
      <c r="M106" s="177" t="s">
        <v>17</v>
      </c>
      <c r="N106" s="178" t="s">
        <v>46</v>
      </c>
      <c r="O106" s="179">
        <v>0</v>
      </c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81" t="s">
        <v>1181</v>
      </c>
      <c r="AT106" s="181" t="s">
        <v>124</v>
      </c>
      <c r="AU106" s="181" t="s">
        <v>83</v>
      </c>
      <c r="AY106" s="17" t="s">
        <v>122</v>
      </c>
      <c r="BE106" s="182">
        <f>IF(N106="základní",J106,0)</f>
        <v>3000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7" t="s">
        <v>83</v>
      </c>
      <c r="BK106" s="182">
        <f>ROUND(I106*H106,2)</f>
        <v>3000</v>
      </c>
      <c r="BL106" s="17" t="s">
        <v>1181</v>
      </c>
      <c r="BM106" s="181" t="s">
        <v>1222</v>
      </c>
    </row>
    <row r="107" spans="1:47" s="2" customFormat="1" ht="11.25">
      <c r="A107" s="31"/>
      <c r="B107" s="32"/>
      <c r="C107" s="33"/>
      <c r="D107" s="183" t="s">
        <v>130</v>
      </c>
      <c r="E107" s="33"/>
      <c r="F107" s="184" t="s">
        <v>1221</v>
      </c>
      <c r="G107" s="33"/>
      <c r="H107" s="33"/>
      <c r="I107" s="33"/>
      <c r="J107" s="33"/>
      <c r="K107" s="33"/>
      <c r="L107" s="36"/>
      <c r="M107" s="185"/>
      <c r="N107" s="186"/>
      <c r="O107" s="61"/>
      <c r="P107" s="61"/>
      <c r="Q107" s="61"/>
      <c r="R107" s="61"/>
      <c r="S107" s="61"/>
      <c r="T107" s="62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T107" s="17" t="s">
        <v>130</v>
      </c>
      <c r="AU107" s="17" t="s">
        <v>83</v>
      </c>
    </row>
    <row r="108" spans="1:65" s="2" customFormat="1" ht="14.45" customHeight="1">
      <c r="A108" s="31"/>
      <c r="B108" s="32"/>
      <c r="C108" s="170" t="s">
        <v>203</v>
      </c>
      <c r="D108" s="170" t="s">
        <v>124</v>
      </c>
      <c r="E108" s="171" t="s">
        <v>1223</v>
      </c>
      <c r="F108" s="172" t="s">
        <v>1224</v>
      </c>
      <c r="G108" s="173" t="s">
        <v>775</v>
      </c>
      <c r="H108" s="174">
        <v>1</v>
      </c>
      <c r="I108" s="175">
        <v>5000</v>
      </c>
      <c r="J108" s="175">
        <f>ROUND(I108*H108,2)</f>
        <v>5000</v>
      </c>
      <c r="K108" s="176"/>
      <c r="L108" s="36"/>
      <c r="M108" s="177" t="s">
        <v>17</v>
      </c>
      <c r="N108" s="178" t="s">
        <v>46</v>
      </c>
      <c r="O108" s="179">
        <v>0</v>
      </c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81" t="s">
        <v>1181</v>
      </c>
      <c r="AT108" s="181" t="s">
        <v>124</v>
      </c>
      <c r="AU108" s="181" t="s">
        <v>83</v>
      </c>
      <c r="AY108" s="17" t="s">
        <v>122</v>
      </c>
      <c r="BE108" s="182">
        <f>IF(N108="základní",J108,0)</f>
        <v>5000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17" t="s">
        <v>83</v>
      </c>
      <c r="BK108" s="182">
        <f>ROUND(I108*H108,2)</f>
        <v>5000</v>
      </c>
      <c r="BL108" s="17" t="s">
        <v>1181</v>
      </c>
      <c r="BM108" s="181" t="s">
        <v>1225</v>
      </c>
    </row>
    <row r="109" spans="1:47" s="2" customFormat="1" ht="11.25">
      <c r="A109" s="31"/>
      <c r="B109" s="32"/>
      <c r="C109" s="33"/>
      <c r="D109" s="183" t="s">
        <v>130</v>
      </c>
      <c r="E109" s="33"/>
      <c r="F109" s="184" t="s">
        <v>1224</v>
      </c>
      <c r="G109" s="33"/>
      <c r="H109" s="33"/>
      <c r="I109" s="33"/>
      <c r="J109" s="33"/>
      <c r="K109" s="33"/>
      <c r="L109" s="36"/>
      <c r="M109" s="220"/>
      <c r="N109" s="221"/>
      <c r="O109" s="222"/>
      <c r="P109" s="222"/>
      <c r="Q109" s="222"/>
      <c r="R109" s="222"/>
      <c r="S109" s="222"/>
      <c r="T109" s="223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7" t="s">
        <v>130</v>
      </c>
      <c r="AU109" s="17" t="s">
        <v>83</v>
      </c>
    </row>
    <row r="110" spans="1:31" s="2" customFormat="1" ht="6.95" customHeight="1">
      <c r="A110" s="31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6"/>
      <c r="M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</sheetData>
  <sheetProtection algorithmName="SHA-512" hashValue="8KJbwahRyX6J9ZjT3RMjHPoUVsCE5rFhnFhhJrIguCA69u996ZXlN5PKMe9/JnFRP9ts2sjHks/kqApOYiOp9Q==" saltValue="4mgduBG8CVQTbwgbxqNLqDRSrjMrlI0ul4Y7oWLZi3sdpt3XgQurJYjkGmYFQJvM1N4hBW7EoIx+sJbSr/oCPg==" spinCount="100000" sheet="1" objects="1" scenarios="1" formatColumns="0" formatRows="0" autoFilter="0"/>
  <autoFilter ref="C79:K109"/>
  <mergeCells count="8">
    <mergeCell ref="E70:H70"/>
    <mergeCell ref="E72:H72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4" customWidth="1"/>
    <col min="2" max="2" width="1.7109375" style="224" customWidth="1"/>
    <col min="3" max="4" width="5.00390625" style="224" customWidth="1"/>
    <col min="5" max="5" width="11.7109375" style="224" customWidth="1"/>
    <col min="6" max="6" width="9.140625" style="224" customWidth="1"/>
    <col min="7" max="7" width="5.00390625" style="224" customWidth="1"/>
    <col min="8" max="8" width="77.8515625" style="224" customWidth="1"/>
    <col min="9" max="10" width="20.00390625" style="224" customWidth="1"/>
    <col min="11" max="11" width="1.7109375" style="224" customWidth="1"/>
  </cols>
  <sheetData>
    <row r="1" s="1" customFormat="1" ht="37.5" customHeight="1"/>
    <row r="2" spans="2:11" s="1" customFormat="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15" customFormat="1" ht="45" customHeight="1">
      <c r="B3" s="228"/>
      <c r="C3" s="349" t="s">
        <v>1226</v>
      </c>
      <c r="D3" s="349"/>
      <c r="E3" s="349"/>
      <c r="F3" s="349"/>
      <c r="G3" s="349"/>
      <c r="H3" s="349"/>
      <c r="I3" s="349"/>
      <c r="J3" s="349"/>
      <c r="K3" s="229"/>
    </row>
    <row r="4" spans="2:11" s="1" customFormat="1" ht="25.5" customHeight="1">
      <c r="B4" s="230"/>
      <c r="C4" s="354" t="s">
        <v>1227</v>
      </c>
      <c r="D4" s="354"/>
      <c r="E4" s="354"/>
      <c r="F4" s="354"/>
      <c r="G4" s="354"/>
      <c r="H4" s="354"/>
      <c r="I4" s="354"/>
      <c r="J4" s="354"/>
      <c r="K4" s="231"/>
    </row>
    <row r="5" spans="2:11" s="1" customFormat="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s="1" customFormat="1" ht="15" customHeight="1">
      <c r="B6" s="230"/>
      <c r="C6" s="353" t="s">
        <v>1228</v>
      </c>
      <c r="D6" s="353"/>
      <c r="E6" s="353"/>
      <c r="F6" s="353"/>
      <c r="G6" s="353"/>
      <c r="H6" s="353"/>
      <c r="I6" s="353"/>
      <c r="J6" s="353"/>
      <c r="K6" s="231"/>
    </row>
    <row r="7" spans="2:11" s="1" customFormat="1" ht="15" customHeight="1">
      <c r="B7" s="234"/>
      <c r="C7" s="353" t="s">
        <v>1229</v>
      </c>
      <c r="D7" s="353"/>
      <c r="E7" s="353"/>
      <c r="F7" s="353"/>
      <c r="G7" s="353"/>
      <c r="H7" s="353"/>
      <c r="I7" s="353"/>
      <c r="J7" s="353"/>
      <c r="K7" s="231"/>
    </row>
    <row r="8" spans="2:11" s="1" customFormat="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s="1" customFormat="1" ht="15" customHeight="1">
      <c r="B9" s="234"/>
      <c r="C9" s="353" t="s">
        <v>1230</v>
      </c>
      <c r="D9" s="353"/>
      <c r="E9" s="353"/>
      <c r="F9" s="353"/>
      <c r="G9" s="353"/>
      <c r="H9" s="353"/>
      <c r="I9" s="353"/>
      <c r="J9" s="353"/>
      <c r="K9" s="231"/>
    </row>
    <row r="10" spans="2:11" s="1" customFormat="1" ht="15" customHeight="1">
      <c r="B10" s="234"/>
      <c r="C10" s="233"/>
      <c r="D10" s="353" t="s">
        <v>1231</v>
      </c>
      <c r="E10" s="353"/>
      <c r="F10" s="353"/>
      <c r="G10" s="353"/>
      <c r="H10" s="353"/>
      <c r="I10" s="353"/>
      <c r="J10" s="353"/>
      <c r="K10" s="231"/>
    </row>
    <row r="11" spans="2:11" s="1" customFormat="1" ht="15" customHeight="1">
      <c r="B11" s="234"/>
      <c r="C11" s="235"/>
      <c r="D11" s="353" t="s">
        <v>1232</v>
      </c>
      <c r="E11" s="353"/>
      <c r="F11" s="353"/>
      <c r="G11" s="353"/>
      <c r="H11" s="353"/>
      <c r="I11" s="353"/>
      <c r="J11" s="353"/>
      <c r="K11" s="231"/>
    </row>
    <row r="12" spans="2:11" s="1" customFormat="1" ht="15" customHeight="1">
      <c r="B12" s="234"/>
      <c r="C12" s="235"/>
      <c r="D12" s="233"/>
      <c r="E12" s="233"/>
      <c r="F12" s="233"/>
      <c r="G12" s="233"/>
      <c r="H12" s="233"/>
      <c r="I12" s="233"/>
      <c r="J12" s="233"/>
      <c r="K12" s="231"/>
    </row>
    <row r="13" spans="2:11" s="1" customFormat="1" ht="15" customHeight="1">
      <c r="B13" s="234"/>
      <c r="C13" s="235"/>
      <c r="D13" s="236" t="s">
        <v>1233</v>
      </c>
      <c r="E13" s="233"/>
      <c r="F13" s="233"/>
      <c r="G13" s="233"/>
      <c r="H13" s="233"/>
      <c r="I13" s="233"/>
      <c r="J13" s="233"/>
      <c r="K13" s="231"/>
    </row>
    <row r="14" spans="2:11" s="1" customFormat="1" ht="12.75" customHeight="1">
      <c r="B14" s="234"/>
      <c r="C14" s="235"/>
      <c r="D14" s="235"/>
      <c r="E14" s="235"/>
      <c r="F14" s="235"/>
      <c r="G14" s="235"/>
      <c r="H14" s="235"/>
      <c r="I14" s="235"/>
      <c r="J14" s="235"/>
      <c r="K14" s="231"/>
    </row>
    <row r="15" spans="2:11" s="1" customFormat="1" ht="15" customHeight="1">
      <c r="B15" s="234"/>
      <c r="C15" s="235"/>
      <c r="D15" s="353" t="s">
        <v>1234</v>
      </c>
      <c r="E15" s="353"/>
      <c r="F15" s="353"/>
      <c r="G15" s="353"/>
      <c r="H15" s="353"/>
      <c r="I15" s="353"/>
      <c r="J15" s="353"/>
      <c r="K15" s="231"/>
    </row>
    <row r="16" spans="2:11" s="1" customFormat="1" ht="15" customHeight="1">
      <c r="B16" s="234"/>
      <c r="C16" s="235"/>
      <c r="D16" s="353" t="s">
        <v>1235</v>
      </c>
      <c r="E16" s="353"/>
      <c r="F16" s="353"/>
      <c r="G16" s="353"/>
      <c r="H16" s="353"/>
      <c r="I16" s="353"/>
      <c r="J16" s="353"/>
      <c r="K16" s="231"/>
    </row>
    <row r="17" spans="2:11" s="1" customFormat="1" ht="15" customHeight="1">
      <c r="B17" s="234"/>
      <c r="C17" s="235"/>
      <c r="D17" s="353" t="s">
        <v>1236</v>
      </c>
      <c r="E17" s="353"/>
      <c r="F17" s="353"/>
      <c r="G17" s="353"/>
      <c r="H17" s="353"/>
      <c r="I17" s="353"/>
      <c r="J17" s="353"/>
      <c r="K17" s="231"/>
    </row>
    <row r="18" spans="2:11" s="1" customFormat="1" ht="15" customHeight="1">
      <c r="B18" s="234"/>
      <c r="C18" s="235"/>
      <c r="D18" s="235"/>
      <c r="E18" s="237" t="s">
        <v>82</v>
      </c>
      <c r="F18" s="353" t="s">
        <v>1237</v>
      </c>
      <c r="G18" s="353"/>
      <c r="H18" s="353"/>
      <c r="I18" s="353"/>
      <c r="J18" s="353"/>
      <c r="K18" s="231"/>
    </row>
    <row r="19" spans="2:11" s="1" customFormat="1" ht="15" customHeight="1">
      <c r="B19" s="234"/>
      <c r="C19" s="235"/>
      <c r="D19" s="235"/>
      <c r="E19" s="237" t="s">
        <v>1238</v>
      </c>
      <c r="F19" s="353" t="s">
        <v>1239</v>
      </c>
      <c r="G19" s="353"/>
      <c r="H19" s="353"/>
      <c r="I19" s="353"/>
      <c r="J19" s="353"/>
      <c r="K19" s="231"/>
    </row>
    <row r="20" spans="2:11" s="1" customFormat="1" ht="15" customHeight="1">
      <c r="B20" s="234"/>
      <c r="C20" s="235"/>
      <c r="D20" s="235"/>
      <c r="E20" s="237" t="s">
        <v>1240</v>
      </c>
      <c r="F20" s="353" t="s">
        <v>1241</v>
      </c>
      <c r="G20" s="353"/>
      <c r="H20" s="353"/>
      <c r="I20" s="353"/>
      <c r="J20" s="353"/>
      <c r="K20" s="231"/>
    </row>
    <row r="21" spans="2:11" s="1" customFormat="1" ht="15" customHeight="1">
      <c r="B21" s="234"/>
      <c r="C21" s="235"/>
      <c r="D21" s="235"/>
      <c r="E21" s="237" t="s">
        <v>1242</v>
      </c>
      <c r="F21" s="353" t="s">
        <v>1243</v>
      </c>
      <c r="G21" s="353"/>
      <c r="H21" s="353"/>
      <c r="I21" s="353"/>
      <c r="J21" s="353"/>
      <c r="K21" s="231"/>
    </row>
    <row r="22" spans="2:11" s="1" customFormat="1" ht="15" customHeight="1">
      <c r="B22" s="234"/>
      <c r="C22" s="235"/>
      <c r="D22" s="235"/>
      <c r="E22" s="237" t="s">
        <v>1244</v>
      </c>
      <c r="F22" s="353" t="s">
        <v>1245</v>
      </c>
      <c r="G22" s="353"/>
      <c r="H22" s="353"/>
      <c r="I22" s="353"/>
      <c r="J22" s="353"/>
      <c r="K22" s="231"/>
    </row>
    <row r="23" spans="2:11" s="1" customFormat="1" ht="15" customHeight="1">
      <c r="B23" s="234"/>
      <c r="C23" s="235"/>
      <c r="D23" s="235"/>
      <c r="E23" s="237" t="s">
        <v>1246</v>
      </c>
      <c r="F23" s="353" t="s">
        <v>1247</v>
      </c>
      <c r="G23" s="353"/>
      <c r="H23" s="353"/>
      <c r="I23" s="353"/>
      <c r="J23" s="353"/>
      <c r="K23" s="231"/>
    </row>
    <row r="24" spans="2:11" s="1" customFormat="1" ht="12.75" customHeight="1">
      <c r="B24" s="234"/>
      <c r="C24" s="235"/>
      <c r="D24" s="235"/>
      <c r="E24" s="235"/>
      <c r="F24" s="235"/>
      <c r="G24" s="235"/>
      <c r="H24" s="235"/>
      <c r="I24" s="235"/>
      <c r="J24" s="235"/>
      <c r="K24" s="231"/>
    </row>
    <row r="25" spans="2:11" s="1" customFormat="1" ht="15" customHeight="1">
      <c r="B25" s="234"/>
      <c r="C25" s="353" t="s">
        <v>1248</v>
      </c>
      <c r="D25" s="353"/>
      <c r="E25" s="353"/>
      <c r="F25" s="353"/>
      <c r="G25" s="353"/>
      <c r="H25" s="353"/>
      <c r="I25" s="353"/>
      <c r="J25" s="353"/>
      <c r="K25" s="231"/>
    </row>
    <row r="26" spans="2:11" s="1" customFormat="1" ht="15" customHeight="1">
      <c r="B26" s="234"/>
      <c r="C26" s="353" t="s">
        <v>1249</v>
      </c>
      <c r="D26" s="353"/>
      <c r="E26" s="353"/>
      <c r="F26" s="353"/>
      <c r="G26" s="353"/>
      <c r="H26" s="353"/>
      <c r="I26" s="353"/>
      <c r="J26" s="353"/>
      <c r="K26" s="231"/>
    </row>
    <row r="27" spans="2:11" s="1" customFormat="1" ht="15" customHeight="1">
      <c r="B27" s="234"/>
      <c r="C27" s="233"/>
      <c r="D27" s="353" t="s">
        <v>1250</v>
      </c>
      <c r="E27" s="353"/>
      <c r="F27" s="353"/>
      <c r="G27" s="353"/>
      <c r="H27" s="353"/>
      <c r="I27" s="353"/>
      <c r="J27" s="353"/>
      <c r="K27" s="231"/>
    </row>
    <row r="28" spans="2:11" s="1" customFormat="1" ht="15" customHeight="1">
      <c r="B28" s="234"/>
      <c r="C28" s="235"/>
      <c r="D28" s="353" t="s">
        <v>1251</v>
      </c>
      <c r="E28" s="353"/>
      <c r="F28" s="353"/>
      <c r="G28" s="353"/>
      <c r="H28" s="353"/>
      <c r="I28" s="353"/>
      <c r="J28" s="353"/>
      <c r="K28" s="231"/>
    </row>
    <row r="29" spans="2:11" s="1" customFormat="1" ht="12.75" customHeight="1">
      <c r="B29" s="234"/>
      <c r="C29" s="235"/>
      <c r="D29" s="235"/>
      <c r="E29" s="235"/>
      <c r="F29" s="235"/>
      <c r="G29" s="235"/>
      <c r="H29" s="235"/>
      <c r="I29" s="235"/>
      <c r="J29" s="235"/>
      <c r="K29" s="231"/>
    </row>
    <row r="30" spans="2:11" s="1" customFormat="1" ht="15" customHeight="1">
      <c r="B30" s="234"/>
      <c r="C30" s="235"/>
      <c r="D30" s="353" t="s">
        <v>1252</v>
      </c>
      <c r="E30" s="353"/>
      <c r="F30" s="353"/>
      <c r="G30" s="353"/>
      <c r="H30" s="353"/>
      <c r="I30" s="353"/>
      <c r="J30" s="353"/>
      <c r="K30" s="231"/>
    </row>
    <row r="31" spans="2:11" s="1" customFormat="1" ht="15" customHeight="1">
      <c r="B31" s="234"/>
      <c r="C31" s="235"/>
      <c r="D31" s="353" t="s">
        <v>1253</v>
      </c>
      <c r="E31" s="353"/>
      <c r="F31" s="353"/>
      <c r="G31" s="353"/>
      <c r="H31" s="353"/>
      <c r="I31" s="353"/>
      <c r="J31" s="353"/>
      <c r="K31" s="231"/>
    </row>
    <row r="32" spans="2:11" s="1" customFormat="1" ht="12.75" customHeight="1">
      <c r="B32" s="234"/>
      <c r="C32" s="235"/>
      <c r="D32" s="235"/>
      <c r="E32" s="235"/>
      <c r="F32" s="235"/>
      <c r="G32" s="235"/>
      <c r="H32" s="235"/>
      <c r="I32" s="235"/>
      <c r="J32" s="235"/>
      <c r="K32" s="231"/>
    </row>
    <row r="33" spans="2:11" s="1" customFormat="1" ht="15" customHeight="1">
      <c r="B33" s="234"/>
      <c r="C33" s="235"/>
      <c r="D33" s="353" t="s">
        <v>1254</v>
      </c>
      <c r="E33" s="353"/>
      <c r="F33" s="353"/>
      <c r="G33" s="353"/>
      <c r="H33" s="353"/>
      <c r="I33" s="353"/>
      <c r="J33" s="353"/>
      <c r="K33" s="231"/>
    </row>
    <row r="34" spans="2:11" s="1" customFormat="1" ht="15" customHeight="1">
      <c r="B34" s="234"/>
      <c r="C34" s="235"/>
      <c r="D34" s="353" t="s">
        <v>1255</v>
      </c>
      <c r="E34" s="353"/>
      <c r="F34" s="353"/>
      <c r="G34" s="353"/>
      <c r="H34" s="353"/>
      <c r="I34" s="353"/>
      <c r="J34" s="353"/>
      <c r="K34" s="231"/>
    </row>
    <row r="35" spans="2:11" s="1" customFormat="1" ht="15" customHeight="1">
      <c r="B35" s="234"/>
      <c r="C35" s="235"/>
      <c r="D35" s="353" t="s">
        <v>1256</v>
      </c>
      <c r="E35" s="353"/>
      <c r="F35" s="353"/>
      <c r="G35" s="353"/>
      <c r="H35" s="353"/>
      <c r="I35" s="353"/>
      <c r="J35" s="353"/>
      <c r="K35" s="231"/>
    </row>
    <row r="36" spans="2:11" s="1" customFormat="1" ht="15" customHeight="1">
      <c r="B36" s="234"/>
      <c r="C36" s="235"/>
      <c r="D36" s="233"/>
      <c r="E36" s="236" t="s">
        <v>108</v>
      </c>
      <c r="F36" s="233"/>
      <c r="G36" s="353" t="s">
        <v>1257</v>
      </c>
      <c r="H36" s="353"/>
      <c r="I36" s="353"/>
      <c r="J36" s="353"/>
      <c r="K36" s="231"/>
    </row>
    <row r="37" spans="2:11" s="1" customFormat="1" ht="30.75" customHeight="1">
      <c r="B37" s="234"/>
      <c r="C37" s="235"/>
      <c r="D37" s="233"/>
      <c r="E37" s="236" t="s">
        <v>1258</v>
      </c>
      <c r="F37" s="233"/>
      <c r="G37" s="353" t="s">
        <v>1259</v>
      </c>
      <c r="H37" s="353"/>
      <c r="I37" s="353"/>
      <c r="J37" s="353"/>
      <c r="K37" s="231"/>
    </row>
    <row r="38" spans="2:11" s="1" customFormat="1" ht="15" customHeight="1">
      <c r="B38" s="234"/>
      <c r="C38" s="235"/>
      <c r="D38" s="233"/>
      <c r="E38" s="236" t="s">
        <v>56</v>
      </c>
      <c r="F38" s="233"/>
      <c r="G38" s="353" t="s">
        <v>1260</v>
      </c>
      <c r="H38" s="353"/>
      <c r="I38" s="353"/>
      <c r="J38" s="353"/>
      <c r="K38" s="231"/>
    </row>
    <row r="39" spans="2:11" s="1" customFormat="1" ht="15" customHeight="1">
      <c r="B39" s="234"/>
      <c r="C39" s="235"/>
      <c r="D39" s="233"/>
      <c r="E39" s="236" t="s">
        <v>57</v>
      </c>
      <c r="F39" s="233"/>
      <c r="G39" s="353" t="s">
        <v>1261</v>
      </c>
      <c r="H39" s="353"/>
      <c r="I39" s="353"/>
      <c r="J39" s="353"/>
      <c r="K39" s="231"/>
    </row>
    <row r="40" spans="2:11" s="1" customFormat="1" ht="15" customHeight="1">
      <c r="B40" s="234"/>
      <c r="C40" s="235"/>
      <c r="D40" s="233"/>
      <c r="E40" s="236" t="s">
        <v>109</v>
      </c>
      <c r="F40" s="233"/>
      <c r="G40" s="353" t="s">
        <v>1262</v>
      </c>
      <c r="H40" s="353"/>
      <c r="I40" s="353"/>
      <c r="J40" s="353"/>
      <c r="K40" s="231"/>
    </row>
    <row r="41" spans="2:11" s="1" customFormat="1" ht="15" customHeight="1">
      <c r="B41" s="234"/>
      <c r="C41" s="235"/>
      <c r="D41" s="233"/>
      <c r="E41" s="236" t="s">
        <v>110</v>
      </c>
      <c r="F41" s="233"/>
      <c r="G41" s="353" t="s">
        <v>1263</v>
      </c>
      <c r="H41" s="353"/>
      <c r="I41" s="353"/>
      <c r="J41" s="353"/>
      <c r="K41" s="231"/>
    </row>
    <row r="42" spans="2:11" s="1" customFormat="1" ht="15" customHeight="1">
      <c r="B42" s="234"/>
      <c r="C42" s="235"/>
      <c r="D42" s="233"/>
      <c r="E42" s="236" t="s">
        <v>1264</v>
      </c>
      <c r="F42" s="233"/>
      <c r="G42" s="353" t="s">
        <v>1265</v>
      </c>
      <c r="H42" s="353"/>
      <c r="I42" s="353"/>
      <c r="J42" s="353"/>
      <c r="K42" s="231"/>
    </row>
    <row r="43" spans="2:11" s="1" customFormat="1" ht="15" customHeight="1">
      <c r="B43" s="234"/>
      <c r="C43" s="235"/>
      <c r="D43" s="233"/>
      <c r="E43" s="236"/>
      <c r="F43" s="233"/>
      <c r="G43" s="353" t="s">
        <v>1266</v>
      </c>
      <c r="H43" s="353"/>
      <c r="I43" s="353"/>
      <c r="J43" s="353"/>
      <c r="K43" s="231"/>
    </row>
    <row r="44" spans="2:11" s="1" customFormat="1" ht="15" customHeight="1">
      <c r="B44" s="234"/>
      <c r="C44" s="235"/>
      <c r="D44" s="233"/>
      <c r="E44" s="236" t="s">
        <v>1267</v>
      </c>
      <c r="F44" s="233"/>
      <c r="G44" s="353" t="s">
        <v>1268</v>
      </c>
      <c r="H44" s="353"/>
      <c r="I44" s="353"/>
      <c r="J44" s="353"/>
      <c r="K44" s="231"/>
    </row>
    <row r="45" spans="2:11" s="1" customFormat="1" ht="15" customHeight="1">
      <c r="B45" s="234"/>
      <c r="C45" s="235"/>
      <c r="D45" s="233"/>
      <c r="E45" s="236" t="s">
        <v>112</v>
      </c>
      <c r="F45" s="233"/>
      <c r="G45" s="353" t="s">
        <v>1269</v>
      </c>
      <c r="H45" s="353"/>
      <c r="I45" s="353"/>
      <c r="J45" s="353"/>
      <c r="K45" s="231"/>
    </row>
    <row r="46" spans="2:11" s="1" customFormat="1" ht="12.75" customHeight="1">
      <c r="B46" s="234"/>
      <c r="C46" s="235"/>
      <c r="D46" s="233"/>
      <c r="E46" s="233"/>
      <c r="F46" s="233"/>
      <c r="G46" s="233"/>
      <c r="H46" s="233"/>
      <c r="I46" s="233"/>
      <c r="J46" s="233"/>
      <c r="K46" s="231"/>
    </row>
    <row r="47" spans="2:11" s="1" customFormat="1" ht="15" customHeight="1">
      <c r="B47" s="234"/>
      <c r="C47" s="235"/>
      <c r="D47" s="353" t="s">
        <v>1270</v>
      </c>
      <c r="E47" s="353"/>
      <c r="F47" s="353"/>
      <c r="G47" s="353"/>
      <c r="H47" s="353"/>
      <c r="I47" s="353"/>
      <c r="J47" s="353"/>
      <c r="K47" s="231"/>
    </row>
    <row r="48" spans="2:11" s="1" customFormat="1" ht="15" customHeight="1">
      <c r="B48" s="234"/>
      <c r="C48" s="235"/>
      <c r="D48" s="235"/>
      <c r="E48" s="353" t="s">
        <v>1271</v>
      </c>
      <c r="F48" s="353"/>
      <c r="G48" s="353"/>
      <c r="H48" s="353"/>
      <c r="I48" s="353"/>
      <c r="J48" s="353"/>
      <c r="K48" s="231"/>
    </row>
    <row r="49" spans="2:11" s="1" customFormat="1" ht="15" customHeight="1">
      <c r="B49" s="234"/>
      <c r="C49" s="235"/>
      <c r="D49" s="235"/>
      <c r="E49" s="353" t="s">
        <v>1272</v>
      </c>
      <c r="F49" s="353"/>
      <c r="G49" s="353"/>
      <c r="H49" s="353"/>
      <c r="I49" s="353"/>
      <c r="J49" s="353"/>
      <c r="K49" s="231"/>
    </row>
    <row r="50" spans="2:11" s="1" customFormat="1" ht="15" customHeight="1">
      <c r="B50" s="234"/>
      <c r="C50" s="235"/>
      <c r="D50" s="235"/>
      <c r="E50" s="353" t="s">
        <v>1273</v>
      </c>
      <c r="F50" s="353"/>
      <c r="G50" s="353"/>
      <c r="H50" s="353"/>
      <c r="I50" s="353"/>
      <c r="J50" s="353"/>
      <c r="K50" s="231"/>
    </row>
    <row r="51" spans="2:11" s="1" customFormat="1" ht="15" customHeight="1">
      <c r="B51" s="234"/>
      <c r="C51" s="235"/>
      <c r="D51" s="353" t="s">
        <v>1274</v>
      </c>
      <c r="E51" s="353"/>
      <c r="F51" s="353"/>
      <c r="G51" s="353"/>
      <c r="H51" s="353"/>
      <c r="I51" s="353"/>
      <c r="J51" s="353"/>
      <c r="K51" s="231"/>
    </row>
    <row r="52" spans="2:11" s="1" customFormat="1" ht="25.5" customHeight="1">
      <c r="B52" s="230"/>
      <c r="C52" s="354" t="s">
        <v>1275</v>
      </c>
      <c r="D52" s="354"/>
      <c r="E52" s="354"/>
      <c r="F52" s="354"/>
      <c r="G52" s="354"/>
      <c r="H52" s="354"/>
      <c r="I52" s="354"/>
      <c r="J52" s="354"/>
      <c r="K52" s="231"/>
    </row>
    <row r="53" spans="2:11" s="1" customFormat="1" ht="5.25" customHeight="1">
      <c r="B53" s="230"/>
      <c r="C53" s="232"/>
      <c r="D53" s="232"/>
      <c r="E53" s="232"/>
      <c r="F53" s="232"/>
      <c r="G53" s="232"/>
      <c r="H53" s="232"/>
      <c r="I53" s="232"/>
      <c r="J53" s="232"/>
      <c r="K53" s="231"/>
    </row>
    <row r="54" spans="2:11" s="1" customFormat="1" ht="15" customHeight="1">
      <c r="B54" s="230"/>
      <c r="C54" s="353" t="s">
        <v>1276</v>
      </c>
      <c r="D54" s="353"/>
      <c r="E54" s="353"/>
      <c r="F54" s="353"/>
      <c r="G54" s="353"/>
      <c r="H54" s="353"/>
      <c r="I54" s="353"/>
      <c r="J54" s="353"/>
      <c r="K54" s="231"/>
    </row>
    <row r="55" spans="2:11" s="1" customFormat="1" ht="15" customHeight="1">
      <c r="B55" s="230"/>
      <c r="C55" s="353" t="s">
        <v>1277</v>
      </c>
      <c r="D55" s="353"/>
      <c r="E55" s="353"/>
      <c r="F55" s="353"/>
      <c r="G55" s="353"/>
      <c r="H55" s="353"/>
      <c r="I55" s="353"/>
      <c r="J55" s="353"/>
      <c r="K55" s="231"/>
    </row>
    <row r="56" spans="2:11" s="1" customFormat="1" ht="12.75" customHeight="1">
      <c r="B56" s="230"/>
      <c r="C56" s="233"/>
      <c r="D56" s="233"/>
      <c r="E56" s="233"/>
      <c r="F56" s="233"/>
      <c r="G56" s="233"/>
      <c r="H56" s="233"/>
      <c r="I56" s="233"/>
      <c r="J56" s="233"/>
      <c r="K56" s="231"/>
    </row>
    <row r="57" spans="2:11" s="1" customFormat="1" ht="15" customHeight="1">
      <c r="B57" s="230"/>
      <c r="C57" s="353" t="s">
        <v>1278</v>
      </c>
      <c r="D57" s="353"/>
      <c r="E57" s="353"/>
      <c r="F57" s="353"/>
      <c r="G57" s="353"/>
      <c r="H57" s="353"/>
      <c r="I57" s="353"/>
      <c r="J57" s="353"/>
      <c r="K57" s="231"/>
    </row>
    <row r="58" spans="2:11" s="1" customFormat="1" ht="15" customHeight="1">
      <c r="B58" s="230"/>
      <c r="C58" s="235"/>
      <c r="D58" s="353" t="s">
        <v>1279</v>
      </c>
      <c r="E58" s="353"/>
      <c r="F58" s="353"/>
      <c r="G58" s="353"/>
      <c r="H58" s="353"/>
      <c r="I58" s="353"/>
      <c r="J58" s="353"/>
      <c r="K58" s="231"/>
    </row>
    <row r="59" spans="2:11" s="1" customFormat="1" ht="15" customHeight="1">
      <c r="B59" s="230"/>
      <c r="C59" s="235"/>
      <c r="D59" s="353" t="s">
        <v>1280</v>
      </c>
      <c r="E59" s="353"/>
      <c r="F59" s="353"/>
      <c r="G59" s="353"/>
      <c r="H59" s="353"/>
      <c r="I59" s="353"/>
      <c r="J59" s="353"/>
      <c r="K59" s="231"/>
    </row>
    <row r="60" spans="2:11" s="1" customFormat="1" ht="15" customHeight="1">
      <c r="B60" s="230"/>
      <c r="C60" s="235"/>
      <c r="D60" s="353" t="s">
        <v>1281</v>
      </c>
      <c r="E60" s="353"/>
      <c r="F60" s="353"/>
      <c r="G60" s="353"/>
      <c r="H60" s="353"/>
      <c r="I60" s="353"/>
      <c r="J60" s="353"/>
      <c r="K60" s="231"/>
    </row>
    <row r="61" spans="2:11" s="1" customFormat="1" ht="15" customHeight="1">
      <c r="B61" s="230"/>
      <c r="C61" s="235"/>
      <c r="D61" s="353" t="s">
        <v>1282</v>
      </c>
      <c r="E61" s="353"/>
      <c r="F61" s="353"/>
      <c r="G61" s="353"/>
      <c r="H61" s="353"/>
      <c r="I61" s="353"/>
      <c r="J61" s="353"/>
      <c r="K61" s="231"/>
    </row>
    <row r="62" spans="2:11" s="1" customFormat="1" ht="15" customHeight="1">
      <c r="B62" s="230"/>
      <c r="C62" s="235"/>
      <c r="D62" s="355" t="s">
        <v>1283</v>
      </c>
      <c r="E62" s="355"/>
      <c r="F62" s="355"/>
      <c r="G62" s="355"/>
      <c r="H62" s="355"/>
      <c r="I62" s="355"/>
      <c r="J62" s="355"/>
      <c r="K62" s="231"/>
    </row>
    <row r="63" spans="2:11" s="1" customFormat="1" ht="15" customHeight="1">
      <c r="B63" s="230"/>
      <c r="C63" s="235"/>
      <c r="D63" s="353" t="s">
        <v>1284</v>
      </c>
      <c r="E63" s="353"/>
      <c r="F63" s="353"/>
      <c r="G63" s="353"/>
      <c r="H63" s="353"/>
      <c r="I63" s="353"/>
      <c r="J63" s="353"/>
      <c r="K63" s="231"/>
    </row>
    <row r="64" spans="2:11" s="1" customFormat="1" ht="12.75" customHeight="1">
      <c r="B64" s="230"/>
      <c r="C64" s="235"/>
      <c r="D64" s="235"/>
      <c r="E64" s="238"/>
      <c r="F64" s="235"/>
      <c r="G64" s="235"/>
      <c r="H64" s="235"/>
      <c r="I64" s="235"/>
      <c r="J64" s="235"/>
      <c r="K64" s="231"/>
    </row>
    <row r="65" spans="2:11" s="1" customFormat="1" ht="15" customHeight="1">
      <c r="B65" s="230"/>
      <c r="C65" s="235"/>
      <c r="D65" s="353" t="s">
        <v>1285</v>
      </c>
      <c r="E65" s="353"/>
      <c r="F65" s="353"/>
      <c r="G65" s="353"/>
      <c r="H65" s="353"/>
      <c r="I65" s="353"/>
      <c r="J65" s="353"/>
      <c r="K65" s="231"/>
    </row>
    <row r="66" spans="2:11" s="1" customFormat="1" ht="15" customHeight="1">
      <c r="B66" s="230"/>
      <c r="C66" s="235"/>
      <c r="D66" s="355" t="s">
        <v>1286</v>
      </c>
      <c r="E66" s="355"/>
      <c r="F66" s="355"/>
      <c r="G66" s="355"/>
      <c r="H66" s="355"/>
      <c r="I66" s="355"/>
      <c r="J66" s="355"/>
      <c r="K66" s="231"/>
    </row>
    <row r="67" spans="2:11" s="1" customFormat="1" ht="15" customHeight="1">
      <c r="B67" s="230"/>
      <c r="C67" s="235"/>
      <c r="D67" s="353" t="s">
        <v>1287</v>
      </c>
      <c r="E67" s="353"/>
      <c r="F67" s="353"/>
      <c r="G67" s="353"/>
      <c r="H67" s="353"/>
      <c r="I67" s="353"/>
      <c r="J67" s="353"/>
      <c r="K67" s="231"/>
    </row>
    <row r="68" spans="2:11" s="1" customFormat="1" ht="15" customHeight="1">
      <c r="B68" s="230"/>
      <c r="C68" s="235"/>
      <c r="D68" s="353" t="s">
        <v>1288</v>
      </c>
      <c r="E68" s="353"/>
      <c r="F68" s="353"/>
      <c r="G68" s="353"/>
      <c r="H68" s="353"/>
      <c r="I68" s="353"/>
      <c r="J68" s="353"/>
      <c r="K68" s="231"/>
    </row>
    <row r="69" spans="2:11" s="1" customFormat="1" ht="15" customHeight="1">
      <c r="B69" s="230"/>
      <c r="C69" s="235"/>
      <c r="D69" s="353" t="s">
        <v>1289</v>
      </c>
      <c r="E69" s="353"/>
      <c r="F69" s="353"/>
      <c r="G69" s="353"/>
      <c r="H69" s="353"/>
      <c r="I69" s="353"/>
      <c r="J69" s="353"/>
      <c r="K69" s="231"/>
    </row>
    <row r="70" spans="2:11" s="1" customFormat="1" ht="15" customHeight="1">
      <c r="B70" s="230"/>
      <c r="C70" s="235"/>
      <c r="D70" s="353" t="s">
        <v>1290</v>
      </c>
      <c r="E70" s="353"/>
      <c r="F70" s="353"/>
      <c r="G70" s="353"/>
      <c r="H70" s="353"/>
      <c r="I70" s="353"/>
      <c r="J70" s="353"/>
      <c r="K70" s="231"/>
    </row>
    <row r="71" spans="2:11" s="1" customFormat="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s="1" customFormat="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s="1" customFormat="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s="1" customFormat="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s="1" customFormat="1" ht="45" customHeight="1">
      <c r="B75" s="247"/>
      <c r="C75" s="348" t="s">
        <v>1291</v>
      </c>
      <c r="D75" s="348"/>
      <c r="E75" s="348"/>
      <c r="F75" s="348"/>
      <c r="G75" s="348"/>
      <c r="H75" s="348"/>
      <c r="I75" s="348"/>
      <c r="J75" s="348"/>
      <c r="K75" s="248"/>
    </row>
    <row r="76" spans="2:11" s="1" customFormat="1" ht="17.25" customHeight="1">
      <c r="B76" s="247"/>
      <c r="C76" s="249" t="s">
        <v>1292</v>
      </c>
      <c r="D76" s="249"/>
      <c r="E76" s="249"/>
      <c r="F76" s="249" t="s">
        <v>1293</v>
      </c>
      <c r="G76" s="250"/>
      <c r="H76" s="249" t="s">
        <v>57</v>
      </c>
      <c r="I76" s="249" t="s">
        <v>60</v>
      </c>
      <c r="J76" s="249" t="s">
        <v>1294</v>
      </c>
      <c r="K76" s="248"/>
    </row>
    <row r="77" spans="2:11" s="1" customFormat="1" ht="17.25" customHeight="1">
      <c r="B77" s="247"/>
      <c r="C77" s="251" t="s">
        <v>1295</v>
      </c>
      <c r="D77" s="251"/>
      <c r="E77" s="251"/>
      <c r="F77" s="252" t="s">
        <v>1296</v>
      </c>
      <c r="G77" s="253"/>
      <c r="H77" s="251"/>
      <c r="I77" s="251"/>
      <c r="J77" s="251" t="s">
        <v>1297</v>
      </c>
      <c r="K77" s="248"/>
    </row>
    <row r="78" spans="2:11" s="1" customFormat="1" ht="5.25" customHeight="1">
      <c r="B78" s="247"/>
      <c r="C78" s="254"/>
      <c r="D78" s="254"/>
      <c r="E78" s="254"/>
      <c r="F78" s="254"/>
      <c r="G78" s="255"/>
      <c r="H78" s="254"/>
      <c r="I78" s="254"/>
      <c r="J78" s="254"/>
      <c r="K78" s="248"/>
    </row>
    <row r="79" spans="2:11" s="1" customFormat="1" ht="15" customHeight="1">
      <c r="B79" s="247"/>
      <c r="C79" s="236" t="s">
        <v>56</v>
      </c>
      <c r="D79" s="256"/>
      <c r="E79" s="256"/>
      <c r="F79" s="257" t="s">
        <v>1298</v>
      </c>
      <c r="G79" s="258"/>
      <c r="H79" s="236" t="s">
        <v>1299</v>
      </c>
      <c r="I79" s="236" t="s">
        <v>1300</v>
      </c>
      <c r="J79" s="236">
        <v>20</v>
      </c>
      <c r="K79" s="248"/>
    </row>
    <row r="80" spans="2:11" s="1" customFormat="1" ht="15" customHeight="1">
      <c r="B80" s="247"/>
      <c r="C80" s="236" t="s">
        <v>1301</v>
      </c>
      <c r="D80" s="236"/>
      <c r="E80" s="236"/>
      <c r="F80" s="257" t="s">
        <v>1298</v>
      </c>
      <c r="G80" s="258"/>
      <c r="H80" s="236" t="s">
        <v>1302</v>
      </c>
      <c r="I80" s="236" t="s">
        <v>1300</v>
      </c>
      <c r="J80" s="236">
        <v>120</v>
      </c>
      <c r="K80" s="248"/>
    </row>
    <row r="81" spans="2:11" s="1" customFormat="1" ht="15" customHeight="1">
      <c r="B81" s="259"/>
      <c r="C81" s="236" t="s">
        <v>1303</v>
      </c>
      <c r="D81" s="236"/>
      <c r="E81" s="236"/>
      <c r="F81" s="257" t="s">
        <v>1304</v>
      </c>
      <c r="G81" s="258"/>
      <c r="H81" s="236" t="s">
        <v>1305</v>
      </c>
      <c r="I81" s="236" t="s">
        <v>1300</v>
      </c>
      <c r="J81" s="236">
        <v>50</v>
      </c>
      <c r="K81" s="248"/>
    </row>
    <row r="82" spans="2:11" s="1" customFormat="1" ht="15" customHeight="1">
      <c r="B82" s="259"/>
      <c r="C82" s="236" t="s">
        <v>1306</v>
      </c>
      <c r="D82" s="236"/>
      <c r="E82" s="236"/>
      <c r="F82" s="257" t="s">
        <v>1298</v>
      </c>
      <c r="G82" s="258"/>
      <c r="H82" s="236" t="s">
        <v>1307</v>
      </c>
      <c r="I82" s="236" t="s">
        <v>1308</v>
      </c>
      <c r="J82" s="236"/>
      <c r="K82" s="248"/>
    </row>
    <row r="83" spans="2:11" s="1" customFormat="1" ht="15" customHeight="1">
      <c r="B83" s="259"/>
      <c r="C83" s="260" t="s">
        <v>1309</v>
      </c>
      <c r="D83" s="260"/>
      <c r="E83" s="260"/>
      <c r="F83" s="261" t="s">
        <v>1304</v>
      </c>
      <c r="G83" s="260"/>
      <c r="H83" s="260" t="s">
        <v>1310</v>
      </c>
      <c r="I83" s="260" t="s">
        <v>1300</v>
      </c>
      <c r="J83" s="260">
        <v>15</v>
      </c>
      <c r="K83" s="248"/>
    </row>
    <row r="84" spans="2:11" s="1" customFormat="1" ht="15" customHeight="1">
      <c r="B84" s="259"/>
      <c r="C84" s="260" t="s">
        <v>1311</v>
      </c>
      <c r="D84" s="260"/>
      <c r="E84" s="260"/>
      <c r="F84" s="261" t="s">
        <v>1304</v>
      </c>
      <c r="G84" s="260"/>
      <c r="H84" s="260" t="s">
        <v>1312</v>
      </c>
      <c r="I84" s="260" t="s">
        <v>1300</v>
      </c>
      <c r="J84" s="260">
        <v>15</v>
      </c>
      <c r="K84" s="248"/>
    </row>
    <row r="85" spans="2:11" s="1" customFormat="1" ht="15" customHeight="1">
      <c r="B85" s="259"/>
      <c r="C85" s="260" t="s">
        <v>1313</v>
      </c>
      <c r="D85" s="260"/>
      <c r="E85" s="260"/>
      <c r="F85" s="261" t="s">
        <v>1304</v>
      </c>
      <c r="G85" s="260"/>
      <c r="H85" s="260" t="s">
        <v>1314</v>
      </c>
      <c r="I85" s="260" t="s">
        <v>1300</v>
      </c>
      <c r="J85" s="260">
        <v>20</v>
      </c>
      <c r="K85" s="248"/>
    </row>
    <row r="86" spans="2:11" s="1" customFormat="1" ht="15" customHeight="1">
      <c r="B86" s="259"/>
      <c r="C86" s="260" t="s">
        <v>1315</v>
      </c>
      <c r="D86" s="260"/>
      <c r="E86" s="260"/>
      <c r="F86" s="261" t="s">
        <v>1304</v>
      </c>
      <c r="G86" s="260"/>
      <c r="H86" s="260" t="s">
        <v>1316</v>
      </c>
      <c r="I86" s="260" t="s">
        <v>1300</v>
      </c>
      <c r="J86" s="260">
        <v>20</v>
      </c>
      <c r="K86" s="248"/>
    </row>
    <row r="87" spans="2:11" s="1" customFormat="1" ht="15" customHeight="1">
      <c r="B87" s="259"/>
      <c r="C87" s="236" t="s">
        <v>1317</v>
      </c>
      <c r="D87" s="236"/>
      <c r="E87" s="236"/>
      <c r="F87" s="257" t="s">
        <v>1304</v>
      </c>
      <c r="G87" s="258"/>
      <c r="H87" s="236" t="s">
        <v>1318</v>
      </c>
      <c r="I87" s="236" t="s">
        <v>1300</v>
      </c>
      <c r="J87" s="236">
        <v>50</v>
      </c>
      <c r="K87" s="248"/>
    </row>
    <row r="88" spans="2:11" s="1" customFormat="1" ht="15" customHeight="1">
      <c r="B88" s="259"/>
      <c r="C88" s="236" t="s">
        <v>1319</v>
      </c>
      <c r="D88" s="236"/>
      <c r="E88" s="236"/>
      <c r="F88" s="257" t="s">
        <v>1304</v>
      </c>
      <c r="G88" s="258"/>
      <c r="H88" s="236" t="s">
        <v>1320</v>
      </c>
      <c r="I88" s="236" t="s">
        <v>1300</v>
      </c>
      <c r="J88" s="236">
        <v>20</v>
      </c>
      <c r="K88" s="248"/>
    </row>
    <row r="89" spans="2:11" s="1" customFormat="1" ht="15" customHeight="1">
      <c r="B89" s="259"/>
      <c r="C89" s="236" t="s">
        <v>1321</v>
      </c>
      <c r="D89" s="236"/>
      <c r="E89" s="236"/>
      <c r="F89" s="257" t="s">
        <v>1304</v>
      </c>
      <c r="G89" s="258"/>
      <c r="H89" s="236" t="s">
        <v>1322</v>
      </c>
      <c r="I89" s="236" t="s">
        <v>1300</v>
      </c>
      <c r="J89" s="236">
        <v>20</v>
      </c>
      <c r="K89" s="248"/>
    </row>
    <row r="90" spans="2:11" s="1" customFormat="1" ht="15" customHeight="1">
      <c r="B90" s="259"/>
      <c r="C90" s="236" t="s">
        <v>1323</v>
      </c>
      <c r="D90" s="236"/>
      <c r="E90" s="236"/>
      <c r="F90" s="257" t="s">
        <v>1304</v>
      </c>
      <c r="G90" s="258"/>
      <c r="H90" s="236" t="s">
        <v>1324</v>
      </c>
      <c r="I90" s="236" t="s">
        <v>1300</v>
      </c>
      <c r="J90" s="236">
        <v>50</v>
      </c>
      <c r="K90" s="248"/>
    </row>
    <row r="91" spans="2:11" s="1" customFormat="1" ht="15" customHeight="1">
      <c r="B91" s="259"/>
      <c r="C91" s="236" t="s">
        <v>1325</v>
      </c>
      <c r="D91" s="236"/>
      <c r="E91" s="236"/>
      <c r="F91" s="257" t="s">
        <v>1304</v>
      </c>
      <c r="G91" s="258"/>
      <c r="H91" s="236" t="s">
        <v>1325</v>
      </c>
      <c r="I91" s="236" t="s">
        <v>1300</v>
      </c>
      <c r="J91" s="236">
        <v>50</v>
      </c>
      <c r="K91" s="248"/>
    </row>
    <row r="92" spans="2:11" s="1" customFormat="1" ht="15" customHeight="1">
      <c r="B92" s="259"/>
      <c r="C92" s="236" t="s">
        <v>1326</v>
      </c>
      <c r="D92" s="236"/>
      <c r="E92" s="236"/>
      <c r="F92" s="257" t="s">
        <v>1304</v>
      </c>
      <c r="G92" s="258"/>
      <c r="H92" s="236" t="s">
        <v>1327</v>
      </c>
      <c r="I92" s="236" t="s">
        <v>1300</v>
      </c>
      <c r="J92" s="236">
        <v>255</v>
      </c>
      <c r="K92" s="248"/>
    </row>
    <row r="93" spans="2:11" s="1" customFormat="1" ht="15" customHeight="1">
      <c r="B93" s="259"/>
      <c r="C93" s="236" t="s">
        <v>1328</v>
      </c>
      <c r="D93" s="236"/>
      <c r="E93" s="236"/>
      <c r="F93" s="257" t="s">
        <v>1298</v>
      </c>
      <c r="G93" s="258"/>
      <c r="H93" s="236" t="s">
        <v>1329</v>
      </c>
      <c r="I93" s="236" t="s">
        <v>1330</v>
      </c>
      <c r="J93" s="236"/>
      <c r="K93" s="248"/>
    </row>
    <row r="94" spans="2:11" s="1" customFormat="1" ht="15" customHeight="1">
      <c r="B94" s="259"/>
      <c r="C94" s="236" t="s">
        <v>1331</v>
      </c>
      <c r="D94" s="236"/>
      <c r="E94" s="236"/>
      <c r="F94" s="257" t="s">
        <v>1298</v>
      </c>
      <c r="G94" s="258"/>
      <c r="H94" s="236" t="s">
        <v>1332</v>
      </c>
      <c r="I94" s="236" t="s">
        <v>1333</v>
      </c>
      <c r="J94" s="236"/>
      <c r="K94" s="248"/>
    </row>
    <row r="95" spans="2:11" s="1" customFormat="1" ht="15" customHeight="1">
      <c r="B95" s="259"/>
      <c r="C95" s="236" t="s">
        <v>1334</v>
      </c>
      <c r="D95" s="236"/>
      <c r="E95" s="236"/>
      <c r="F95" s="257" t="s">
        <v>1298</v>
      </c>
      <c r="G95" s="258"/>
      <c r="H95" s="236" t="s">
        <v>1334</v>
      </c>
      <c r="I95" s="236" t="s">
        <v>1333</v>
      </c>
      <c r="J95" s="236"/>
      <c r="K95" s="248"/>
    </row>
    <row r="96" spans="2:11" s="1" customFormat="1" ht="15" customHeight="1">
      <c r="B96" s="259"/>
      <c r="C96" s="236" t="s">
        <v>41</v>
      </c>
      <c r="D96" s="236"/>
      <c r="E96" s="236"/>
      <c r="F96" s="257" t="s">
        <v>1298</v>
      </c>
      <c r="G96" s="258"/>
      <c r="H96" s="236" t="s">
        <v>1335</v>
      </c>
      <c r="I96" s="236" t="s">
        <v>1333</v>
      </c>
      <c r="J96" s="236"/>
      <c r="K96" s="248"/>
    </row>
    <row r="97" spans="2:11" s="1" customFormat="1" ht="15" customHeight="1">
      <c r="B97" s="259"/>
      <c r="C97" s="236" t="s">
        <v>51</v>
      </c>
      <c r="D97" s="236"/>
      <c r="E97" s="236"/>
      <c r="F97" s="257" t="s">
        <v>1298</v>
      </c>
      <c r="G97" s="258"/>
      <c r="H97" s="236" t="s">
        <v>1336</v>
      </c>
      <c r="I97" s="236" t="s">
        <v>1333</v>
      </c>
      <c r="J97" s="236"/>
      <c r="K97" s="248"/>
    </row>
    <row r="98" spans="2:11" s="1" customFormat="1" ht="15" customHeight="1">
      <c r="B98" s="262"/>
      <c r="C98" s="263"/>
      <c r="D98" s="263"/>
      <c r="E98" s="263"/>
      <c r="F98" s="263"/>
      <c r="G98" s="263"/>
      <c r="H98" s="263"/>
      <c r="I98" s="263"/>
      <c r="J98" s="263"/>
      <c r="K98" s="264"/>
    </row>
    <row r="99" spans="2:11" s="1" customFormat="1" ht="18.7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5"/>
    </row>
    <row r="100" spans="2:11" s="1" customFormat="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s="1" customFormat="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s="1" customFormat="1" ht="45" customHeight="1">
      <c r="B102" s="247"/>
      <c r="C102" s="348" t="s">
        <v>1337</v>
      </c>
      <c r="D102" s="348"/>
      <c r="E102" s="348"/>
      <c r="F102" s="348"/>
      <c r="G102" s="348"/>
      <c r="H102" s="348"/>
      <c r="I102" s="348"/>
      <c r="J102" s="348"/>
      <c r="K102" s="248"/>
    </row>
    <row r="103" spans="2:11" s="1" customFormat="1" ht="17.25" customHeight="1">
      <c r="B103" s="247"/>
      <c r="C103" s="249" t="s">
        <v>1292</v>
      </c>
      <c r="D103" s="249"/>
      <c r="E103" s="249"/>
      <c r="F103" s="249" t="s">
        <v>1293</v>
      </c>
      <c r="G103" s="250"/>
      <c r="H103" s="249" t="s">
        <v>57</v>
      </c>
      <c r="I103" s="249" t="s">
        <v>60</v>
      </c>
      <c r="J103" s="249" t="s">
        <v>1294</v>
      </c>
      <c r="K103" s="248"/>
    </row>
    <row r="104" spans="2:11" s="1" customFormat="1" ht="17.25" customHeight="1">
      <c r="B104" s="247"/>
      <c r="C104" s="251" t="s">
        <v>1295</v>
      </c>
      <c r="D104" s="251"/>
      <c r="E104" s="251"/>
      <c r="F104" s="252" t="s">
        <v>1296</v>
      </c>
      <c r="G104" s="253"/>
      <c r="H104" s="251"/>
      <c r="I104" s="251"/>
      <c r="J104" s="251" t="s">
        <v>1297</v>
      </c>
      <c r="K104" s="248"/>
    </row>
    <row r="105" spans="2:11" s="1" customFormat="1" ht="5.25" customHeight="1">
      <c r="B105" s="247"/>
      <c r="C105" s="249"/>
      <c r="D105" s="249"/>
      <c r="E105" s="249"/>
      <c r="F105" s="249"/>
      <c r="G105" s="267"/>
      <c r="H105" s="249"/>
      <c r="I105" s="249"/>
      <c r="J105" s="249"/>
      <c r="K105" s="248"/>
    </row>
    <row r="106" spans="2:11" s="1" customFormat="1" ht="15" customHeight="1">
      <c r="B106" s="247"/>
      <c r="C106" s="236" t="s">
        <v>56</v>
      </c>
      <c r="D106" s="256"/>
      <c r="E106" s="256"/>
      <c r="F106" s="257" t="s">
        <v>1298</v>
      </c>
      <c r="G106" s="236"/>
      <c r="H106" s="236" t="s">
        <v>1338</v>
      </c>
      <c r="I106" s="236" t="s">
        <v>1300</v>
      </c>
      <c r="J106" s="236">
        <v>20</v>
      </c>
      <c r="K106" s="248"/>
    </row>
    <row r="107" spans="2:11" s="1" customFormat="1" ht="15" customHeight="1">
      <c r="B107" s="247"/>
      <c r="C107" s="236" t="s">
        <v>1301</v>
      </c>
      <c r="D107" s="236"/>
      <c r="E107" s="236"/>
      <c r="F107" s="257" t="s">
        <v>1298</v>
      </c>
      <c r="G107" s="236"/>
      <c r="H107" s="236" t="s">
        <v>1338</v>
      </c>
      <c r="I107" s="236" t="s">
        <v>1300</v>
      </c>
      <c r="J107" s="236">
        <v>120</v>
      </c>
      <c r="K107" s="248"/>
    </row>
    <row r="108" spans="2:11" s="1" customFormat="1" ht="15" customHeight="1">
      <c r="B108" s="259"/>
      <c r="C108" s="236" t="s">
        <v>1303</v>
      </c>
      <c r="D108" s="236"/>
      <c r="E108" s="236"/>
      <c r="F108" s="257" t="s">
        <v>1304</v>
      </c>
      <c r="G108" s="236"/>
      <c r="H108" s="236" t="s">
        <v>1338</v>
      </c>
      <c r="I108" s="236" t="s">
        <v>1300</v>
      </c>
      <c r="J108" s="236">
        <v>50</v>
      </c>
      <c r="K108" s="248"/>
    </row>
    <row r="109" spans="2:11" s="1" customFormat="1" ht="15" customHeight="1">
      <c r="B109" s="259"/>
      <c r="C109" s="236" t="s">
        <v>1306</v>
      </c>
      <c r="D109" s="236"/>
      <c r="E109" s="236"/>
      <c r="F109" s="257" t="s">
        <v>1298</v>
      </c>
      <c r="G109" s="236"/>
      <c r="H109" s="236" t="s">
        <v>1338</v>
      </c>
      <c r="I109" s="236" t="s">
        <v>1308</v>
      </c>
      <c r="J109" s="236"/>
      <c r="K109" s="248"/>
    </row>
    <row r="110" spans="2:11" s="1" customFormat="1" ht="15" customHeight="1">
      <c r="B110" s="259"/>
      <c r="C110" s="236" t="s">
        <v>1317</v>
      </c>
      <c r="D110" s="236"/>
      <c r="E110" s="236"/>
      <c r="F110" s="257" t="s">
        <v>1304</v>
      </c>
      <c r="G110" s="236"/>
      <c r="H110" s="236" t="s">
        <v>1338</v>
      </c>
      <c r="I110" s="236" t="s">
        <v>1300</v>
      </c>
      <c r="J110" s="236">
        <v>50</v>
      </c>
      <c r="K110" s="248"/>
    </row>
    <row r="111" spans="2:11" s="1" customFormat="1" ht="15" customHeight="1">
      <c r="B111" s="259"/>
      <c r="C111" s="236" t="s">
        <v>1325</v>
      </c>
      <c r="D111" s="236"/>
      <c r="E111" s="236"/>
      <c r="F111" s="257" t="s">
        <v>1304</v>
      </c>
      <c r="G111" s="236"/>
      <c r="H111" s="236" t="s">
        <v>1338</v>
      </c>
      <c r="I111" s="236" t="s">
        <v>1300</v>
      </c>
      <c r="J111" s="236">
        <v>50</v>
      </c>
      <c r="K111" s="248"/>
    </row>
    <row r="112" spans="2:11" s="1" customFormat="1" ht="15" customHeight="1">
      <c r="B112" s="259"/>
      <c r="C112" s="236" t="s">
        <v>1323</v>
      </c>
      <c r="D112" s="236"/>
      <c r="E112" s="236"/>
      <c r="F112" s="257" t="s">
        <v>1304</v>
      </c>
      <c r="G112" s="236"/>
      <c r="H112" s="236" t="s">
        <v>1338</v>
      </c>
      <c r="I112" s="236" t="s">
        <v>1300</v>
      </c>
      <c r="J112" s="236">
        <v>50</v>
      </c>
      <c r="K112" s="248"/>
    </row>
    <row r="113" spans="2:11" s="1" customFormat="1" ht="15" customHeight="1">
      <c r="B113" s="259"/>
      <c r="C113" s="236" t="s">
        <v>56</v>
      </c>
      <c r="D113" s="236"/>
      <c r="E113" s="236"/>
      <c r="F113" s="257" t="s">
        <v>1298</v>
      </c>
      <c r="G113" s="236"/>
      <c r="H113" s="236" t="s">
        <v>1339</v>
      </c>
      <c r="I113" s="236" t="s">
        <v>1300</v>
      </c>
      <c r="J113" s="236">
        <v>20</v>
      </c>
      <c r="K113" s="248"/>
    </row>
    <row r="114" spans="2:11" s="1" customFormat="1" ht="15" customHeight="1">
      <c r="B114" s="259"/>
      <c r="C114" s="236" t="s">
        <v>1340</v>
      </c>
      <c r="D114" s="236"/>
      <c r="E114" s="236"/>
      <c r="F114" s="257" t="s">
        <v>1298</v>
      </c>
      <c r="G114" s="236"/>
      <c r="H114" s="236" t="s">
        <v>1341</v>
      </c>
      <c r="I114" s="236" t="s">
        <v>1300</v>
      </c>
      <c r="J114" s="236">
        <v>120</v>
      </c>
      <c r="K114" s="248"/>
    </row>
    <row r="115" spans="2:11" s="1" customFormat="1" ht="15" customHeight="1">
      <c r="B115" s="259"/>
      <c r="C115" s="236" t="s">
        <v>41</v>
      </c>
      <c r="D115" s="236"/>
      <c r="E115" s="236"/>
      <c r="F115" s="257" t="s">
        <v>1298</v>
      </c>
      <c r="G115" s="236"/>
      <c r="H115" s="236" t="s">
        <v>1342</v>
      </c>
      <c r="I115" s="236" t="s">
        <v>1333</v>
      </c>
      <c r="J115" s="236"/>
      <c r="K115" s="248"/>
    </row>
    <row r="116" spans="2:11" s="1" customFormat="1" ht="15" customHeight="1">
      <c r="B116" s="259"/>
      <c r="C116" s="236" t="s">
        <v>51</v>
      </c>
      <c r="D116" s="236"/>
      <c r="E116" s="236"/>
      <c r="F116" s="257" t="s">
        <v>1298</v>
      </c>
      <c r="G116" s="236"/>
      <c r="H116" s="236" t="s">
        <v>1343</v>
      </c>
      <c r="I116" s="236" t="s">
        <v>1333</v>
      </c>
      <c r="J116" s="236"/>
      <c r="K116" s="248"/>
    </row>
    <row r="117" spans="2:11" s="1" customFormat="1" ht="15" customHeight="1">
      <c r="B117" s="259"/>
      <c r="C117" s="236" t="s">
        <v>60</v>
      </c>
      <c r="D117" s="236"/>
      <c r="E117" s="236"/>
      <c r="F117" s="257" t="s">
        <v>1298</v>
      </c>
      <c r="G117" s="236"/>
      <c r="H117" s="236" t="s">
        <v>1344</v>
      </c>
      <c r="I117" s="236" t="s">
        <v>1345</v>
      </c>
      <c r="J117" s="236"/>
      <c r="K117" s="248"/>
    </row>
    <row r="118" spans="2:11" s="1" customFormat="1" ht="15" customHeight="1">
      <c r="B118" s="262"/>
      <c r="C118" s="268"/>
      <c r="D118" s="268"/>
      <c r="E118" s="268"/>
      <c r="F118" s="268"/>
      <c r="G118" s="268"/>
      <c r="H118" s="268"/>
      <c r="I118" s="268"/>
      <c r="J118" s="268"/>
      <c r="K118" s="264"/>
    </row>
    <row r="119" spans="2:11" s="1" customFormat="1" ht="18.75" customHeight="1">
      <c r="B119" s="269"/>
      <c r="C119" s="270"/>
      <c r="D119" s="270"/>
      <c r="E119" s="270"/>
      <c r="F119" s="271"/>
      <c r="G119" s="270"/>
      <c r="H119" s="270"/>
      <c r="I119" s="270"/>
      <c r="J119" s="270"/>
      <c r="K119" s="269"/>
    </row>
    <row r="120" spans="2:11" s="1" customFormat="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s="1" customFormat="1" ht="7.5" customHeight="1">
      <c r="B121" s="272"/>
      <c r="C121" s="273"/>
      <c r="D121" s="273"/>
      <c r="E121" s="273"/>
      <c r="F121" s="273"/>
      <c r="G121" s="273"/>
      <c r="H121" s="273"/>
      <c r="I121" s="273"/>
      <c r="J121" s="273"/>
      <c r="K121" s="274"/>
    </row>
    <row r="122" spans="2:11" s="1" customFormat="1" ht="45" customHeight="1">
      <c r="B122" s="275"/>
      <c r="C122" s="349" t="s">
        <v>1346</v>
      </c>
      <c r="D122" s="349"/>
      <c r="E122" s="349"/>
      <c r="F122" s="349"/>
      <c r="G122" s="349"/>
      <c r="H122" s="349"/>
      <c r="I122" s="349"/>
      <c r="J122" s="349"/>
      <c r="K122" s="276"/>
    </row>
    <row r="123" spans="2:11" s="1" customFormat="1" ht="17.25" customHeight="1">
      <c r="B123" s="277"/>
      <c r="C123" s="249" t="s">
        <v>1292</v>
      </c>
      <c r="D123" s="249"/>
      <c r="E123" s="249"/>
      <c r="F123" s="249" t="s">
        <v>1293</v>
      </c>
      <c r="G123" s="250"/>
      <c r="H123" s="249" t="s">
        <v>57</v>
      </c>
      <c r="I123" s="249" t="s">
        <v>60</v>
      </c>
      <c r="J123" s="249" t="s">
        <v>1294</v>
      </c>
      <c r="K123" s="278"/>
    </row>
    <row r="124" spans="2:11" s="1" customFormat="1" ht="17.25" customHeight="1">
      <c r="B124" s="277"/>
      <c r="C124" s="251" t="s">
        <v>1295</v>
      </c>
      <c r="D124" s="251"/>
      <c r="E124" s="251"/>
      <c r="F124" s="252" t="s">
        <v>1296</v>
      </c>
      <c r="G124" s="253"/>
      <c r="H124" s="251"/>
      <c r="I124" s="251"/>
      <c r="J124" s="251" t="s">
        <v>1297</v>
      </c>
      <c r="K124" s="278"/>
    </row>
    <row r="125" spans="2:11" s="1" customFormat="1" ht="5.25" customHeight="1">
      <c r="B125" s="279"/>
      <c r="C125" s="254"/>
      <c r="D125" s="254"/>
      <c r="E125" s="254"/>
      <c r="F125" s="254"/>
      <c r="G125" s="280"/>
      <c r="H125" s="254"/>
      <c r="I125" s="254"/>
      <c r="J125" s="254"/>
      <c r="K125" s="281"/>
    </row>
    <row r="126" spans="2:11" s="1" customFormat="1" ht="15" customHeight="1">
      <c r="B126" s="279"/>
      <c r="C126" s="236" t="s">
        <v>1301</v>
      </c>
      <c r="D126" s="256"/>
      <c r="E126" s="256"/>
      <c r="F126" s="257" t="s">
        <v>1298</v>
      </c>
      <c r="G126" s="236"/>
      <c r="H126" s="236" t="s">
        <v>1338</v>
      </c>
      <c r="I126" s="236" t="s">
        <v>1300</v>
      </c>
      <c r="J126" s="236">
        <v>120</v>
      </c>
      <c r="K126" s="282"/>
    </row>
    <row r="127" spans="2:11" s="1" customFormat="1" ht="15" customHeight="1">
      <c r="B127" s="279"/>
      <c r="C127" s="236" t="s">
        <v>1347</v>
      </c>
      <c r="D127" s="236"/>
      <c r="E127" s="236"/>
      <c r="F127" s="257" t="s">
        <v>1298</v>
      </c>
      <c r="G127" s="236"/>
      <c r="H127" s="236" t="s">
        <v>1348</v>
      </c>
      <c r="I127" s="236" t="s">
        <v>1300</v>
      </c>
      <c r="J127" s="236" t="s">
        <v>1349</v>
      </c>
      <c r="K127" s="282"/>
    </row>
    <row r="128" spans="2:11" s="1" customFormat="1" ht="15" customHeight="1">
      <c r="B128" s="279"/>
      <c r="C128" s="236" t="s">
        <v>1246</v>
      </c>
      <c r="D128" s="236"/>
      <c r="E128" s="236"/>
      <c r="F128" s="257" t="s">
        <v>1298</v>
      </c>
      <c r="G128" s="236"/>
      <c r="H128" s="236" t="s">
        <v>1350</v>
      </c>
      <c r="I128" s="236" t="s">
        <v>1300</v>
      </c>
      <c r="J128" s="236" t="s">
        <v>1349</v>
      </c>
      <c r="K128" s="282"/>
    </row>
    <row r="129" spans="2:11" s="1" customFormat="1" ht="15" customHeight="1">
      <c r="B129" s="279"/>
      <c r="C129" s="236" t="s">
        <v>1309</v>
      </c>
      <c r="D129" s="236"/>
      <c r="E129" s="236"/>
      <c r="F129" s="257" t="s">
        <v>1304</v>
      </c>
      <c r="G129" s="236"/>
      <c r="H129" s="236" t="s">
        <v>1310</v>
      </c>
      <c r="I129" s="236" t="s">
        <v>1300</v>
      </c>
      <c r="J129" s="236">
        <v>15</v>
      </c>
      <c r="K129" s="282"/>
    </row>
    <row r="130" spans="2:11" s="1" customFormat="1" ht="15" customHeight="1">
      <c r="B130" s="279"/>
      <c r="C130" s="260" t="s">
        <v>1311</v>
      </c>
      <c r="D130" s="260"/>
      <c r="E130" s="260"/>
      <c r="F130" s="261" t="s">
        <v>1304</v>
      </c>
      <c r="G130" s="260"/>
      <c r="H130" s="260" t="s">
        <v>1312</v>
      </c>
      <c r="I130" s="260" t="s">
        <v>1300</v>
      </c>
      <c r="J130" s="260">
        <v>15</v>
      </c>
      <c r="K130" s="282"/>
    </row>
    <row r="131" spans="2:11" s="1" customFormat="1" ht="15" customHeight="1">
      <c r="B131" s="279"/>
      <c r="C131" s="260" t="s">
        <v>1313</v>
      </c>
      <c r="D131" s="260"/>
      <c r="E131" s="260"/>
      <c r="F131" s="261" t="s">
        <v>1304</v>
      </c>
      <c r="G131" s="260"/>
      <c r="H131" s="260" t="s">
        <v>1314</v>
      </c>
      <c r="I131" s="260" t="s">
        <v>1300</v>
      </c>
      <c r="J131" s="260">
        <v>20</v>
      </c>
      <c r="K131" s="282"/>
    </row>
    <row r="132" spans="2:11" s="1" customFormat="1" ht="15" customHeight="1">
      <c r="B132" s="279"/>
      <c r="C132" s="260" t="s">
        <v>1315</v>
      </c>
      <c r="D132" s="260"/>
      <c r="E132" s="260"/>
      <c r="F132" s="261" t="s">
        <v>1304</v>
      </c>
      <c r="G132" s="260"/>
      <c r="H132" s="260" t="s">
        <v>1316</v>
      </c>
      <c r="I132" s="260" t="s">
        <v>1300</v>
      </c>
      <c r="J132" s="260">
        <v>20</v>
      </c>
      <c r="K132" s="282"/>
    </row>
    <row r="133" spans="2:11" s="1" customFormat="1" ht="15" customHeight="1">
      <c r="B133" s="279"/>
      <c r="C133" s="236" t="s">
        <v>1303</v>
      </c>
      <c r="D133" s="236"/>
      <c r="E133" s="236"/>
      <c r="F133" s="257" t="s">
        <v>1304</v>
      </c>
      <c r="G133" s="236"/>
      <c r="H133" s="236" t="s">
        <v>1338</v>
      </c>
      <c r="I133" s="236" t="s">
        <v>1300</v>
      </c>
      <c r="J133" s="236">
        <v>50</v>
      </c>
      <c r="K133" s="282"/>
    </row>
    <row r="134" spans="2:11" s="1" customFormat="1" ht="15" customHeight="1">
      <c r="B134" s="279"/>
      <c r="C134" s="236" t="s">
        <v>1317</v>
      </c>
      <c r="D134" s="236"/>
      <c r="E134" s="236"/>
      <c r="F134" s="257" t="s">
        <v>1304</v>
      </c>
      <c r="G134" s="236"/>
      <c r="H134" s="236" t="s">
        <v>1338</v>
      </c>
      <c r="I134" s="236" t="s">
        <v>1300</v>
      </c>
      <c r="J134" s="236">
        <v>50</v>
      </c>
      <c r="K134" s="282"/>
    </row>
    <row r="135" spans="2:11" s="1" customFormat="1" ht="15" customHeight="1">
      <c r="B135" s="279"/>
      <c r="C135" s="236" t="s">
        <v>1323</v>
      </c>
      <c r="D135" s="236"/>
      <c r="E135" s="236"/>
      <c r="F135" s="257" t="s">
        <v>1304</v>
      </c>
      <c r="G135" s="236"/>
      <c r="H135" s="236" t="s">
        <v>1338</v>
      </c>
      <c r="I135" s="236" t="s">
        <v>1300</v>
      </c>
      <c r="J135" s="236">
        <v>50</v>
      </c>
      <c r="K135" s="282"/>
    </row>
    <row r="136" spans="2:11" s="1" customFormat="1" ht="15" customHeight="1">
      <c r="B136" s="279"/>
      <c r="C136" s="236" t="s">
        <v>1325</v>
      </c>
      <c r="D136" s="236"/>
      <c r="E136" s="236"/>
      <c r="F136" s="257" t="s">
        <v>1304</v>
      </c>
      <c r="G136" s="236"/>
      <c r="H136" s="236" t="s">
        <v>1338</v>
      </c>
      <c r="I136" s="236" t="s">
        <v>1300</v>
      </c>
      <c r="J136" s="236">
        <v>50</v>
      </c>
      <c r="K136" s="282"/>
    </row>
    <row r="137" spans="2:11" s="1" customFormat="1" ht="15" customHeight="1">
      <c r="B137" s="279"/>
      <c r="C137" s="236" t="s">
        <v>1326</v>
      </c>
      <c r="D137" s="236"/>
      <c r="E137" s="236"/>
      <c r="F137" s="257" t="s">
        <v>1304</v>
      </c>
      <c r="G137" s="236"/>
      <c r="H137" s="236" t="s">
        <v>1351</v>
      </c>
      <c r="I137" s="236" t="s">
        <v>1300</v>
      </c>
      <c r="J137" s="236">
        <v>255</v>
      </c>
      <c r="K137" s="282"/>
    </row>
    <row r="138" spans="2:11" s="1" customFormat="1" ht="15" customHeight="1">
      <c r="B138" s="279"/>
      <c r="C138" s="236" t="s">
        <v>1328</v>
      </c>
      <c r="D138" s="236"/>
      <c r="E138" s="236"/>
      <c r="F138" s="257" t="s">
        <v>1298</v>
      </c>
      <c r="G138" s="236"/>
      <c r="H138" s="236" t="s">
        <v>1352</v>
      </c>
      <c r="I138" s="236" t="s">
        <v>1330</v>
      </c>
      <c r="J138" s="236"/>
      <c r="K138" s="282"/>
    </row>
    <row r="139" spans="2:11" s="1" customFormat="1" ht="15" customHeight="1">
      <c r="B139" s="279"/>
      <c r="C139" s="236" t="s">
        <v>1331</v>
      </c>
      <c r="D139" s="236"/>
      <c r="E139" s="236"/>
      <c r="F139" s="257" t="s">
        <v>1298</v>
      </c>
      <c r="G139" s="236"/>
      <c r="H139" s="236" t="s">
        <v>1353</v>
      </c>
      <c r="I139" s="236" t="s">
        <v>1333</v>
      </c>
      <c r="J139" s="236"/>
      <c r="K139" s="282"/>
    </row>
    <row r="140" spans="2:11" s="1" customFormat="1" ht="15" customHeight="1">
      <c r="B140" s="279"/>
      <c r="C140" s="236" t="s">
        <v>1334</v>
      </c>
      <c r="D140" s="236"/>
      <c r="E140" s="236"/>
      <c r="F140" s="257" t="s">
        <v>1298</v>
      </c>
      <c r="G140" s="236"/>
      <c r="H140" s="236" t="s">
        <v>1334</v>
      </c>
      <c r="I140" s="236" t="s">
        <v>1333</v>
      </c>
      <c r="J140" s="236"/>
      <c r="K140" s="282"/>
    </row>
    <row r="141" spans="2:11" s="1" customFormat="1" ht="15" customHeight="1">
      <c r="B141" s="279"/>
      <c r="C141" s="236" t="s">
        <v>41</v>
      </c>
      <c r="D141" s="236"/>
      <c r="E141" s="236"/>
      <c r="F141" s="257" t="s">
        <v>1298</v>
      </c>
      <c r="G141" s="236"/>
      <c r="H141" s="236" t="s">
        <v>1354</v>
      </c>
      <c r="I141" s="236" t="s">
        <v>1333</v>
      </c>
      <c r="J141" s="236"/>
      <c r="K141" s="282"/>
    </row>
    <row r="142" spans="2:11" s="1" customFormat="1" ht="15" customHeight="1">
      <c r="B142" s="279"/>
      <c r="C142" s="236" t="s">
        <v>1355</v>
      </c>
      <c r="D142" s="236"/>
      <c r="E142" s="236"/>
      <c r="F142" s="257" t="s">
        <v>1298</v>
      </c>
      <c r="G142" s="236"/>
      <c r="H142" s="236" t="s">
        <v>1356</v>
      </c>
      <c r="I142" s="236" t="s">
        <v>1333</v>
      </c>
      <c r="J142" s="236"/>
      <c r="K142" s="282"/>
    </row>
    <row r="143" spans="2:11" s="1" customFormat="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s="1" customFormat="1" ht="18.75" customHeight="1">
      <c r="B144" s="270"/>
      <c r="C144" s="270"/>
      <c r="D144" s="270"/>
      <c r="E144" s="270"/>
      <c r="F144" s="271"/>
      <c r="G144" s="270"/>
      <c r="H144" s="270"/>
      <c r="I144" s="270"/>
      <c r="J144" s="270"/>
      <c r="K144" s="270"/>
    </row>
    <row r="145" spans="2:11" s="1" customFormat="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s="1" customFormat="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s="1" customFormat="1" ht="45" customHeight="1">
      <c r="B147" s="247"/>
      <c r="C147" s="348" t="s">
        <v>1357</v>
      </c>
      <c r="D147" s="348"/>
      <c r="E147" s="348"/>
      <c r="F147" s="348"/>
      <c r="G147" s="348"/>
      <c r="H147" s="348"/>
      <c r="I147" s="348"/>
      <c r="J147" s="348"/>
      <c r="K147" s="248"/>
    </row>
    <row r="148" spans="2:11" s="1" customFormat="1" ht="17.25" customHeight="1">
      <c r="B148" s="247"/>
      <c r="C148" s="249" t="s">
        <v>1292</v>
      </c>
      <c r="D148" s="249"/>
      <c r="E148" s="249"/>
      <c r="F148" s="249" t="s">
        <v>1293</v>
      </c>
      <c r="G148" s="250"/>
      <c r="H148" s="249" t="s">
        <v>57</v>
      </c>
      <c r="I148" s="249" t="s">
        <v>60</v>
      </c>
      <c r="J148" s="249" t="s">
        <v>1294</v>
      </c>
      <c r="K148" s="248"/>
    </row>
    <row r="149" spans="2:11" s="1" customFormat="1" ht="17.25" customHeight="1">
      <c r="B149" s="247"/>
      <c r="C149" s="251" t="s">
        <v>1295</v>
      </c>
      <c r="D149" s="251"/>
      <c r="E149" s="251"/>
      <c r="F149" s="252" t="s">
        <v>1296</v>
      </c>
      <c r="G149" s="253"/>
      <c r="H149" s="251"/>
      <c r="I149" s="251"/>
      <c r="J149" s="251" t="s">
        <v>1297</v>
      </c>
      <c r="K149" s="248"/>
    </row>
    <row r="150" spans="2:11" s="1" customFormat="1" ht="5.25" customHeight="1">
      <c r="B150" s="259"/>
      <c r="C150" s="254"/>
      <c r="D150" s="254"/>
      <c r="E150" s="254"/>
      <c r="F150" s="254"/>
      <c r="G150" s="255"/>
      <c r="H150" s="254"/>
      <c r="I150" s="254"/>
      <c r="J150" s="254"/>
      <c r="K150" s="282"/>
    </row>
    <row r="151" spans="2:11" s="1" customFormat="1" ht="15" customHeight="1">
      <c r="B151" s="259"/>
      <c r="C151" s="286" t="s">
        <v>1301</v>
      </c>
      <c r="D151" s="236"/>
      <c r="E151" s="236"/>
      <c r="F151" s="287" t="s">
        <v>1298</v>
      </c>
      <c r="G151" s="236"/>
      <c r="H151" s="286" t="s">
        <v>1338</v>
      </c>
      <c r="I151" s="286" t="s">
        <v>1300</v>
      </c>
      <c r="J151" s="286">
        <v>120</v>
      </c>
      <c r="K151" s="282"/>
    </row>
    <row r="152" spans="2:11" s="1" customFormat="1" ht="15" customHeight="1">
      <c r="B152" s="259"/>
      <c r="C152" s="286" t="s">
        <v>1347</v>
      </c>
      <c r="D152" s="236"/>
      <c r="E152" s="236"/>
      <c r="F152" s="287" t="s">
        <v>1298</v>
      </c>
      <c r="G152" s="236"/>
      <c r="H152" s="286" t="s">
        <v>1358</v>
      </c>
      <c r="I152" s="286" t="s">
        <v>1300</v>
      </c>
      <c r="J152" s="286" t="s">
        <v>1349</v>
      </c>
      <c r="K152" s="282"/>
    </row>
    <row r="153" spans="2:11" s="1" customFormat="1" ht="15" customHeight="1">
      <c r="B153" s="259"/>
      <c r="C153" s="286" t="s">
        <v>1246</v>
      </c>
      <c r="D153" s="236"/>
      <c r="E153" s="236"/>
      <c r="F153" s="287" t="s">
        <v>1298</v>
      </c>
      <c r="G153" s="236"/>
      <c r="H153" s="286" t="s">
        <v>1359</v>
      </c>
      <c r="I153" s="286" t="s">
        <v>1300</v>
      </c>
      <c r="J153" s="286" t="s">
        <v>1349</v>
      </c>
      <c r="K153" s="282"/>
    </row>
    <row r="154" spans="2:11" s="1" customFormat="1" ht="15" customHeight="1">
      <c r="B154" s="259"/>
      <c r="C154" s="286" t="s">
        <v>1303</v>
      </c>
      <c r="D154" s="236"/>
      <c r="E154" s="236"/>
      <c r="F154" s="287" t="s">
        <v>1304</v>
      </c>
      <c r="G154" s="236"/>
      <c r="H154" s="286" t="s">
        <v>1338</v>
      </c>
      <c r="I154" s="286" t="s">
        <v>1300</v>
      </c>
      <c r="J154" s="286">
        <v>50</v>
      </c>
      <c r="K154" s="282"/>
    </row>
    <row r="155" spans="2:11" s="1" customFormat="1" ht="15" customHeight="1">
      <c r="B155" s="259"/>
      <c r="C155" s="286" t="s">
        <v>1306</v>
      </c>
      <c r="D155" s="236"/>
      <c r="E155" s="236"/>
      <c r="F155" s="287" t="s">
        <v>1298</v>
      </c>
      <c r="G155" s="236"/>
      <c r="H155" s="286" t="s">
        <v>1338</v>
      </c>
      <c r="I155" s="286" t="s">
        <v>1308</v>
      </c>
      <c r="J155" s="286"/>
      <c r="K155" s="282"/>
    </row>
    <row r="156" spans="2:11" s="1" customFormat="1" ht="15" customHeight="1">
      <c r="B156" s="259"/>
      <c r="C156" s="286" t="s">
        <v>1317</v>
      </c>
      <c r="D156" s="236"/>
      <c r="E156" s="236"/>
      <c r="F156" s="287" t="s">
        <v>1304</v>
      </c>
      <c r="G156" s="236"/>
      <c r="H156" s="286" t="s">
        <v>1338</v>
      </c>
      <c r="I156" s="286" t="s">
        <v>1300</v>
      </c>
      <c r="J156" s="286">
        <v>50</v>
      </c>
      <c r="K156" s="282"/>
    </row>
    <row r="157" spans="2:11" s="1" customFormat="1" ht="15" customHeight="1">
      <c r="B157" s="259"/>
      <c r="C157" s="286" t="s">
        <v>1325</v>
      </c>
      <c r="D157" s="236"/>
      <c r="E157" s="236"/>
      <c r="F157" s="287" t="s">
        <v>1304</v>
      </c>
      <c r="G157" s="236"/>
      <c r="H157" s="286" t="s">
        <v>1338</v>
      </c>
      <c r="I157" s="286" t="s">
        <v>1300</v>
      </c>
      <c r="J157" s="286">
        <v>50</v>
      </c>
      <c r="K157" s="282"/>
    </row>
    <row r="158" spans="2:11" s="1" customFormat="1" ht="15" customHeight="1">
      <c r="B158" s="259"/>
      <c r="C158" s="286" t="s">
        <v>1323</v>
      </c>
      <c r="D158" s="236"/>
      <c r="E158" s="236"/>
      <c r="F158" s="287" t="s">
        <v>1304</v>
      </c>
      <c r="G158" s="236"/>
      <c r="H158" s="286" t="s">
        <v>1338</v>
      </c>
      <c r="I158" s="286" t="s">
        <v>1300</v>
      </c>
      <c r="J158" s="286">
        <v>50</v>
      </c>
      <c r="K158" s="282"/>
    </row>
    <row r="159" spans="2:11" s="1" customFormat="1" ht="15" customHeight="1">
      <c r="B159" s="259"/>
      <c r="C159" s="286" t="s">
        <v>98</v>
      </c>
      <c r="D159" s="236"/>
      <c r="E159" s="236"/>
      <c r="F159" s="287" t="s">
        <v>1298</v>
      </c>
      <c r="G159" s="236"/>
      <c r="H159" s="286" t="s">
        <v>1360</v>
      </c>
      <c r="I159" s="286" t="s">
        <v>1300</v>
      </c>
      <c r="J159" s="286" t="s">
        <v>1361</v>
      </c>
      <c r="K159" s="282"/>
    </row>
    <row r="160" spans="2:11" s="1" customFormat="1" ht="15" customHeight="1">
      <c r="B160" s="259"/>
      <c r="C160" s="286" t="s">
        <v>1362</v>
      </c>
      <c r="D160" s="236"/>
      <c r="E160" s="236"/>
      <c r="F160" s="287" t="s">
        <v>1298</v>
      </c>
      <c r="G160" s="236"/>
      <c r="H160" s="286" t="s">
        <v>1363</v>
      </c>
      <c r="I160" s="286" t="s">
        <v>1333</v>
      </c>
      <c r="J160" s="286"/>
      <c r="K160" s="282"/>
    </row>
    <row r="161" spans="2:11" s="1" customFormat="1" ht="15" customHeight="1">
      <c r="B161" s="288"/>
      <c r="C161" s="268"/>
      <c r="D161" s="268"/>
      <c r="E161" s="268"/>
      <c r="F161" s="268"/>
      <c r="G161" s="268"/>
      <c r="H161" s="268"/>
      <c r="I161" s="268"/>
      <c r="J161" s="268"/>
      <c r="K161" s="289"/>
    </row>
    <row r="162" spans="2:11" s="1" customFormat="1" ht="18.75" customHeight="1">
      <c r="B162" s="270"/>
      <c r="C162" s="280"/>
      <c r="D162" s="280"/>
      <c r="E162" s="280"/>
      <c r="F162" s="290"/>
      <c r="G162" s="280"/>
      <c r="H162" s="280"/>
      <c r="I162" s="280"/>
      <c r="J162" s="280"/>
      <c r="K162" s="270"/>
    </row>
    <row r="163" spans="2:11" s="1" customFormat="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s="1" customFormat="1" ht="7.5" customHeight="1">
      <c r="B164" s="225"/>
      <c r="C164" s="226"/>
      <c r="D164" s="226"/>
      <c r="E164" s="226"/>
      <c r="F164" s="226"/>
      <c r="G164" s="226"/>
      <c r="H164" s="226"/>
      <c r="I164" s="226"/>
      <c r="J164" s="226"/>
      <c r="K164" s="227"/>
    </row>
    <row r="165" spans="2:11" s="1" customFormat="1" ht="45" customHeight="1">
      <c r="B165" s="228"/>
      <c r="C165" s="349" t="s">
        <v>1364</v>
      </c>
      <c r="D165" s="349"/>
      <c r="E165" s="349"/>
      <c r="F165" s="349"/>
      <c r="G165" s="349"/>
      <c r="H165" s="349"/>
      <c r="I165" s="349"/>
      <c r="J165" s="349"/>
      <c r="K165" s="229"/>
    </row>
    <row r="166" spans="2:11" s="1" customFormat="1" ht="17.25" customHeight="1">
      <c r="B166" s="228"/>
      <c r="C166" s="249" t="s">
        <v>1292</v>
      </c>
      <c r="D166" s="249"/>
      <c r="E166" s="249"/>
      <c r="F166" s="249" t="s">
        <v>1293</v>
      </c>
      <c r="G166" s="291"/>
      <c r="H166" s="292" t="s">
        <v>57</v>
      </c>
      <c r="I166" s="292" t="s">
        <v>60</v>
      </c>
      <c r="J166" s="249" t="s">
        <v>1294</v>
      </c>
      <c r="K166" s="229"/>
    </row>
    <row r="167" spans="2:11" s="1" customFormat="1" ht="17.25" customHeight="1">
      <c r="B167" s="230"/>
      <c r="C167" s="251" t="s">
        <v>1295</v>
      </c>
      <c r="D167" s="251"/>
      <c r="E167" s="251"/>
      <c r="F167" s="252" t="s">
        <v>1296</v>
      </c>
      <c r="G167" s="293"/>
      <c r="H167" s="294"/>
      <c r="I167" s="294"/>
      <c r="J167" s="251" t="s">
        <v>1297</v>
      </c>
      <c r="K167" s="231"/>
    </row>
    <row r="168" spans="2:11" s="1" customFormat="1" ht="5.25" customHeight="1">
      <c r="B168" s="259"/>
      <c r="C168" s="254"/>
      <c r="D168" s="254"/>
      <c r="E168" s="254"/>
      <c r="F168" s="254"/>
      <c r="G168" s="255"/>
      <c r="H168" s="254"/>
      <c r="I168" s="254"/>
      <c r="J168" s="254"/>
      <c r="K168" s="282"/>
    </row>
    <row r="169" spans="2:11" s="1" customFormat="1" ht="15" customHeight="1">
      <c r="B169" s="259"/>
      <c r="C169" s="236" t="s">
        <v>1301</v>
      </c>
      <c r="D169" s="236"/>
      <c r="E169" s="236"/>
      <c r="F169" s="257" t="s">
        <v>1298</v>
      </c>
      <c r="G169" s="236"/>
      <c r="H169" s="236" t="s">
        <v>1338</v>
      </c>
      <c r="I169" s="236" t="s">
        <v>1300</v>
      </c>
      <c r="J169" s="236">
        <v>120</v>
      </c>
      <c r="K169" s="282"/>
    </row>
    <row r="170" spans="2:11" s="1" customFormat="1" ht="15" customHeight="1">
      <c r="B170" s="259"/>
      <c r="C170" s="236" t="s">
        <v>1347</v>
      </c>
      <c r="D170" s="236"/>
      <c r="E170" s="236"/>
      <c r="F170" s="257" t="s">
        <v>1298</v>
      </c>
      <c r="G170" s="236"/>
      <c r="H170" s="236" t="s">
        <v>1348</v>
      </c>
      <c r="I170" s="236" t="s">
        <v>1300</v>
      </c>
      <c r="J170" s="236" t="s">
        <v>1349</v>
      </c>
      <c r="K170" s="282"/>
    </row>
    <row r="171" spans="2:11" s="1" customFormat="1" ht="15" customHeight="1">
      <c r="B171" s="259"/>
      <c r="C171" s="236" t="s">
        <v>1246</v>
      </c>
      <c r="D171" s="236"/>
      <c r="E171" s="236"/>
      <c r="F171" s="257" t="s">
        <v>1298</v>
      </c>
      <c r="G171" s="236"/>
      <c r="H171" s="236" t="s">
        <v>1365</v>
      </c>
      <c r="I171" s="236" t="s">
        <v>1300</v>
      </c>
      <c r="J171" s="236" t="s">
        <v>1349</v>
      </c>
      <c r="K171" s="282"/>
    </row>
    <row r="172" spans="2:11" s="1" customFormat="1" ht="15" customHeight="1">
      <c r="B172" s="259"/>
      <c r="C172" s="236" t="s">
        <v>1303</v>
      </c>
      <c r="D172" s="236"/>
      <c r="E172" s="236"/>
      <c r="F172" s="257" t="s">
        <v>1304</v>
      </c>
      <c r="G172" s="236"/>
      <c r="H172" s="236" t="s">
        <v>1365</v>
      </c>
      <c r="I172" s="236" t="s">
        <v>1300</v>
      </c>
      <c r="J172" s="236">
        <v>50</v>
      </c>
      <c r="K172" s="282"/>
    </row>
    <row r="173" spans="2:11" s="1" customFormat="1" ht="15" customHeight="1">
      <c r="B173" s="259"/>
      <c r="C173" s="236" t="s">
        <v>1306</v>
      </c>
      <c r="D173" s="236"/>
      <c r="E173" s="236"/>
      <c r="F173" s="257" t="s">
        <v>1298</v>
      </c>
      <c r="G173" s="236"/>
      <c r="H173" s="236" t="s">
        <v>1365</v>
      </c>
      <c r="I173" s="236" t="s">
        <v>1308</v>
      </c>
      <c r="J173" s="236"/>
      <c r="K173" s="282"/>
    </row>
    <row r="174" spans="2:11" s="1" customFormat="1" ht="15" customHeight="1">
      <c r="B174" s="259"/>
      <c r="C174" s="236" t="s">
        <v>1317</v>
      </c>
      <c r="D174" s="236"/>
      <c r="E174" s="236"/>
      <c r="F174" s="257" t="s">
        <v>1304</v>
      </c>
      <c r="G174" s="236"/>
      <c r="H174" s="236" t="s">
        <v>1365</v>
      </c>
      <c r="I174" s="236" t="s">
        <v>1300</v>
      </c>
      <c r="J174" s="236">
        <v>50</v>
      </c>
      <c r="K174" s="282"/>
    </row>
    <row r="175" spans="2:11" s="1" customFormat="1" ht="15" customHeight="1">
      <c r="B175" s="259"/>
      <c r="C175" s="236" t="s">
        <v>1325</v>
      </c>
      <c r="D175" s="236"/>
      <c r="E175" s="236"/>
      <c r="F175" s="257" t="s">
        <v>1304</v>
      </c>
      <c r="G175" s="236"/>
      <c r="H175" s="236" t="s">
        <v>1365</v>
      </c>
      <c r="I175" s="236" t="s">
        <v>1300</v>
      </c>
      <c r="J175" s="236">
        <v>50</v>
      </c>
      <c r="K175" s="282"/>
    </row>
    <row r="176" spans="2:11" s="1" customFormat="1" ht="15" customHeight="1">
      <c r="B176" s="259"/>
      <c r="C176" s="236" t="s">
        <v>1323</v>
      </c>
      <c r="D176" s="236"/>
      <c r="E176" s="236"/>
      <c r="F176" s="257" t="s">
        <v>1304</v>
      </c>
      <c r="G176" s="236"/>
      <c r="H176" s="236" t="s">
        <v>1365</v>
      </c>
      <c r="I176" s="236" t="s">
        <v>1300</v>
      </c>
      <c r="J176" s="236">
        <v>50</v>
      </c>
      <c r="K176" s="282"/>
    </row>
    <row r="177" spans="2:11" s="1" customFormat="1" ht="15" customHeight="1">
      <c r="B177" s="259"/>
      <c r="C177" s="236" t="s">
        <v>108</v>
      </c>
      <c r="D177" s="236"/>
      <c r="E177" s="236"/>
      <c r="F177" s="257" t="s">
        <v>1298</v>
      </c>
      <c r="G177" s="236"/>
      <c r="H177" s="236" t="s">
        <v>1366</v>
      </c>
      <c r="I177" s="236" t="s">
        <v>1367</v>
      </c>
      <c r="J177" s="236"/>
      <c r="K177" s="282"/>
    </row>
    <row r="178" spans="2:11" s="1" customFormat="1" ht="15" customHeight="1">
      <c r="B178" s="259"/>
      <c r="C178" s="236" t="s">
        <v>60</v>
      </c>
      <c r="D178" s="236"/>
      <c r="E178" s="236"/>
      <c r="F178" s="257" t="s">
        <v>1298</v>
      </c>
      <c r="G178" s="236"/>
      <c r="H178" s="236" t="s">
        <v>1368</v>
      </c>
      <c r="I178" s="236" t="s">
        <v>1369</v>
      </c>
      <c r="J178" s="236">
        <v>1</v>
      </c>
      <c r="K178" s="282"/>
    </row>
    <row r="179" spans="2:11" s="1" customFormat="1" ht="15" customHeight="1">
      <c r="B179" s="259"/>
      <c r="C179" s="236" t="s">
        <v>56</v>
      </c>
      <c r="D179" s="236"/>
      <c r="E179" s="236"/>
      <c r="F179" s="257" t="s">
        <v>1298</v>
      </c>
      <c r="G179" s="236"/>
      <c r="H179" s="236" t="s">
        <v>1370</v>
      </c>
      <c r="I179" s="236" t="s">
        <v>1300</v>
      </c>
      <c r="J179" s="236">
        <v>20</v>
      </c>
      <c r="K179" s="282"/>
    </row>
    <row r="180" spans="2:11" s="1" customFormat="1" ht="15" customHeight="1">
      <c r="B180" s="259"/>
      <c r="C180" s="236" t="s">
        <v>57</v>
      </c>
      <c r="D180" s="236"/>
      <c r="E180" s="236"/>
      <c r="F180" s="257" t="s">
        <v>1298</v>
      </c>
      <c r="G180" s="236"/>
      <c r="H180" s="236" t="s">
        <v>1371</v>
      </c>
      <c r="I180" s="236" t="s">
        <v>1300</v>
      </c>
      <c r="J180" s="236">
        <v>255</v>
      </c>
      <c r="K180" s="282"/>
    </row>
    <row r="181" spans="2:11" s="1" customFormat="1" ht="15" customHeight="1">
      <c r="B181" s="259"/>
      <c r="C181" s="236" t="s">
        <v>109</v>
      </c>
      <c r="D181" s="236"/>
      <c r="E181" s="236"/>
      <c r="F181" s="257" t="s">
        <v>1298</v>
      </c>
      <c r="G181" s="236"/>
      <c r="H181" s="236" t="s">
        <v>1262</v>
      </c>
      <c r="I181" s="236" t="s">
        <v>1300</v>
      </c>
      <c r="J181" s="236">
        <v>10</v>
      </c>
      <c r="K181" s="282"/>
    </row>
    <row r="182" spans="2:11" s="1" customFormat="1" ht="15" customHeight="1">
      <c r="B182" s="259"/>
      <c r="C182" s="236" t="s">
        <v>110</v>
      </c>
      <c r="D182" s="236"/>
      <c r="E182" s="236"/>
      <c r="F182" s="257" t="s">
        <v>1298</v>
      </c>
      <c r="G182" s="236"/>
      <c r="H182" s="236" t="s">
        <v>1372</v>
      </c>
      <c r="I182" s="236" t="s">
        <v>1333</v>
      </c>
      <c r="J182" s="236"/>
      <c r="K182" s="282"/>
    </row>
    <row r="183" spans="2:11" s="1" customFormat="1" ht="15" customHeight="1">
      <c r="B183" s="259"/>
      <c r="C183" s="236" t="s">
        <v>1373</v>
      </c>
      <c r="D183" s="236"/>
      <c r="E183" s="236"/>
      <c r="F183" s="257" t="s">
        <v>1298</v>
      </c>
      <c r="G183" s="236"/>
      <c r="H183" s="236" t="s">
        <v>1374</v>
      </c>
      <c r="I183" s="236" t="s">
        <v>1333</v>
      </c>
      <c r="J183" s="236"/>
      <c r="K183" s="282"/>
    </row>
    <row r="184" spans="2:11" s="1" customFormat="1" ht="15" customHeight="1">
      <c r="B184" s="259"/>
      <c r="C184" s="236" t="s">
        <v>1362</v>
      </c>
      <c r="D184" s="236"/>
      <c r="E184" s="236"/>
      <c r="F184" s="257" t="s">
        <v>1298</v>
      </c>
      <c r="G184" s="236"/>
      <c r="H184" s="236" t="s">
        <v>1375</v>
      </c>
      <c r="I184" s="236" t="s">
        <v>1333</v>
      </c>
      <c r="J184" s="236"/>
      <c r="K184" s="282"/>
    </row>
    <row r="185" spans="2:11" s="1" customFormat="1" ht="15" customHeight="1">
      <c r="B185" s="259"/>
      <c r="C185" s="236" t="s">
        <v>112</v>
      </c>
      <c r="D185" s="236"/>
      <c r="E185" s="236"/>
      <c r="F185" s="257" t="s">
        <v>1304</v>
      </c>
      <c r="G185" s="236"/>
      <c r="H185" s="236" t="s">
        <v>1376</v>
      </c>
      <c r="I185" s="236" t="s">
        <v>1300</v>
      </c>
      <c r="J185" s="236">
        <v>50</v>
      </c>
      <c r="K185" s="282"/>
    </row>
    <row r="186" spans="2:11" s="1" customFormat="1" ht="15" customHeight="1">
      <c r="B186" s="259"/>
      <c r="C186" s="236" t="s">
        <v>1377</v>
      </c>
      <c r="D186" s="236"/>
      <c r="E186" s="236"/>
      <c r="F186" s="257" t="s">
        <v>1304</v>
      </c>
      <c r="G186" s="236"/>
      <c r="H186" s="236" t="s">
        <v>1378</v>
      </c>
      <c r="I186" s="236" t="s">
        <v>1379</v>
      </c>
      <c r="J186" s="236"/>
      <c r="K186" s="282"/>
    </row>
    <row r="187" spans="2:11" s="1" customFormat="1" ht="15" customHeight="1">
      <c r="B187" s="259"/>
      <c r="C187" s="236" t="s">
        <v>1380</v>
      </c>
      <c r="D187" s="236"/>
      <c r="E187" s="236"/>
      <c r="F187" s="257" t="s">
        <v>1304</v>
      </c>
      <c r="G187" s="236"/>
      <c r="H187" s="236" t="s">
        <v>1381</v>
      </c>
      <c r="I187" s="236" t="s">
        <v>1379</v>
      </c>
      <c r="J187" s="236"/>
      <c r="K187" s="282"/>
    </row>
    <row r="188" spans="2:11" s="1" customFormat="1" ht="15" customHeight="1">
      <c r="B188" s="259"/>
      <c r="C188" s="236" t="s">
        <v>1382</v>
      </c>
      <c r="D188" s="236"/>
      <c r="E188" s="236"/>
      <c r="F188" s="257" t="s">
        <v>1304</v>
      </c>
      <c r="G188" s="236"/>
      <c r="H188" s="236" t="s">
        <v>1383</v>
      </c>
      <c r="I188" s="236" t="s">
        <v>1379</v>
      </c>
      <c r="J188" s="236"/>
      <c r="K188" s="282"/>
    </row>
    <row r="189" spans="2:11" s="1" customFormat="1" ht="15" customHeight="1">
      <c r="B189" s="259"/>
      <c r="C189" s="295" t="s">
        <v>1384</v>
      </c>
      <c r="D189" s="236"/>
      <c r="E189" s="236"/>
      <c r="F189" s="257" t="s">
        <v>1304</v>
      </c>
      <c r="G189" s="236"/>
      <c r="H189" s="236" t="s">
        <v>1385</v>
      </c>
      <c r="I189" s="236" t="s">
        <v>1386</v>
      </c>
      <c r="J189" s="296" t="s">
        <v>1387</v>
      </c>
      <c r="K189" s="282"/>
    </row>
    <row r="190" spans="2:11" s="1" customFormat="1" ht="15" customHeight="1">
      <c r="B190" s="259"/>
      <c r="C190" s="295" t="s">
        <v>45</v>
      </c>
      <c r="D190" s="236"/>
      <c r="E190" s="236"/>
      <c r="F190" s="257" t="s">
        <v>1298</v>
      </c>
      <c r="G190" s="236"/>
      <c r="H190" s="233" t="s">
        <v>1388</v>
      </c>
      <c r="I190" s="236" t="s">
        <v>1389</v>
      </c>
      <c r="J190" s="236"/>
      <c r="K190" s="282"/>
    </row>
    <row r="191" spans="2:11" s="1" customFormat="1" ht="15" customHeight="1">
      <c r="B191" s="259"/>
      <c r="C191" s="295" t="s">
        <v>1390</v>
      </c>
      <c r="D191" s="236"/>
      <c r="E191" s="236"/>
      <c r="F191" s="257" t="s">
        <v>1298</v>
      </c>
      <c r="G191" s="236"/>
      <c r="H191" s="236" t="s">
        <v>1391</v>
      </c>
      <c r="I191" s="236" t="s">
        <v>1333</v>
      </c>
      <c r="J191" s="236"/>
      <c r="K191" s="282"/>
    </row>
    <row r="192" spans="2:11" s="1" customFormat="1" ht="15" customHeight="1">
      <c r="B192" s="259"/>
      <c r="C192" s="295" t="s">
        <v>1392</v>
      </c>
      <c r="D192" s="236"/>
      <c r="E192" s="236"/>
      <c r="F192" s="257" t="s">
        <v>1298</v>
      </c>
      <c r="G192" s="236"/>
      <c r="H192" s="236" t="s">
        <v>1393</v>
      </c>
      <c r="I192" s="236" t="s">
        <v>1333</v>
      </c>
      <c r="J192" s="236"/>
      <c r="K192" s="282"/>
    </row>
    <row r="193" spans="2:11" s="1" customFormat="1" ht="15" customHeight="1">
      <c r="B193" s="259"/>
      <c r="C193" s="295" t="s">
        <v>1394</v>
      </c>
      <c r="D193" s="236"/>
      <c r="E193" s="236"/>
      <c r="F193" s="257" t="s">
        <v>1304</v>
      </c>
      <c r="G193" s="236"/>
      <c r="H193" s="236" t="s">
        <v>1395</v>
      </c>
      <c r="I193" s="236" t="s">
        <v>1333</v>
      </c>
      <c r="J193" s="236"/>
      <c r="K193" s="282"/>
    </row>
    <row r="194" spans="2:11" s="1" customFormat="1" ht="15" customHeight="1">
      <c r="B194" s="288"/>
      <c r="C194" s="297"/>
      <c r="D194" s="268"/>
      <c r="E194" s="268"/>
      <c r="F194" s="268"/>
      <c r="G194" s="268"/>
      <c r="H194" s="268"/>
      <c r="I194" s="268"/>
      <c r="J194" s="268"/>
      <c r="K194" s="289"/>
    </row>
    <row r="195" spans="2:11" s="1" customFormat="1" ht="18.75" customHeight="1">
      <c r="B195" s="270"/>
      <c r="C195" s="280"/>
      <c r="D195" s="280"/>
      <c r="E195" s="280"/>
      <c r="F195" s="290"/>
      <c r="G195" s="280"/>
      <c r="H195" s="280"/>
      <c r="I195" s="280"/>
      <c r="J195" s="280"/>
      <c r="K195" s="270"/>
    </row>
    <row r="196" spans="2:11" s="1" customFormat="1" ht="18.75" customHeight="1">
      <c r="B196" s="270"/>
      <c r="C196" s="280"/>
      <c r="D196" s="280"/>
      <c r="E196" s="280"/>
      <c r="F196" s="290"/>
      <c r="G196" s="280"/>
      <c r="H196" s="280"/>
      <c r="I196" s="280"/>
      <c r="J196" s="280"/>
      <c r="K196" s="270"/>
    </row>
    <row r="197" spans="2:11" s="1" customFormat="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1" customFormat="1" ht="13.5">
      <c r="B198" s="225"/>
      <c r="C198" s="226"/>
      <c r="D198" s="226"/>
      <c r="E198" s="226"/>
      <c r="F198" s="226"/>
      <c r="G198" s="226"/>
      <c r="H198" s="226"/>
      <c r="I198" s="226"/>
      <c r="J198" s="226"/>
      <c r="K198" s="227"/>
    </row>
    <row r="199" spans="2:11" s="1" customFormat="1" ht="21">
      <c r="B199" s="228"/>
      <c r="C199" s="349" t="s">
        <v>1396</v>
      </c>
      <c r="D199" s="349"/>
      <c r="E199" s="349"/>
      <c r="F199" s="349"/>
      <c r="G199" s="349"/>
      <c r="H199" s="349"/>
      <c r="I199" s="349"/>
      <c r="J199" s="349"/>
      <c r="K199" s="229"/>
    </row>
    <row r="200" spans="2:11" s="1" customFormat="1" ht="25.5" customHeight="1">
      <c r="B200" s="228"/>
      <c r="C200" s="298" t="s">
        <v>1397</v>
      </c>
      <c r="D200" s="298"/>
      <c r="E200" s="298"/>
      <c r="F200" s="298" t="s">
        <v>1398</v>
      </c>
      <c r="G200" s="299"/>
      <c r="H200" s="350" t="s">
        <v>1399</v>
      </c>
      <c r="I200" s="350"/>
      <c r="J200" s="350"/>
      <c r="K200" s="229"/>
    </row>
    <row r="201" spans="2:11" s="1" customFormat="1" ht="5.25" customHeight="1">
      <c r="B201" s="259"/>
      <c r="C201" s="254"/>
      <c r="D201" s="254"/>
      <c r="E201" s="254"/>
      <c r="F201" s="254"/>
      <c r="G201" s="280"/>
      <c r="H201" s="254"/>
      <c r="I201" s="254"/>
      <c r="J201" s="254"/>
      <c r="K201" s="282"/>
    </row>
    <row r="202" spans="2:11" s="1" customFormat="1" ht="15" customHeight="1">
      <c r="B202" s="259"/>
      <c r="C202" s="236" t="s">
        <v>1389</v>
      </c>
      <c r="D202" s="236"/>
      <c r="E202" s="236"/>
      <c r="F202" s="257" t="s">
        <v>46</v>
      </c>
      <c r="G202" s="236"/>
      <c r="H202" s="351" t="s">
        <v>1400</v>
      </c>
      <c r="I202" s="351"/>
      <c r="J202" s="351"/>
      <c r="K202" s="282"/>
    </row>
    <row r="203" spans="2:11" s="1" customFormat="1" ht="15" customHeight="1">
      <c r="B203" s="259"/>
      <c r="C203" s="236"/>
      <c r="D203" s="236"/>
      <c r="E203" s="236"/>
      <c r="F203" s="257" t="s">
        <v>47</v>
      </c>
      <c r="G203" s="236"/>
      <c r="H203" s="351" t="s">
        <v>1401</v>
      </c>
      <c r="I203" s="351"/>
      <c r="J203" s="351"/>
      <c r="K203" s="282"/>
    </row>
    <row r="204" spans="2:11" s="1" customFormat="1" ht="15" customHeight="1">
      <c r="B204" s="259"/>
      <c r="C204" s="236"/>
      <c r="D204" s="236"/>
      <c r="E204" s="236"/>
      <c r="F204" s="257" t="s">
        <v>50</v>
      </c>
      <c r="G204" s="236"/>
      <c r="H204" s="351" t="s">
        <v>1402</v>
      </c>
      <c r="I204" s="351"/>
      <c r="J204" s="351"/>
      <c r="K204" s="282"/>
    </row>
    <row r="205" spans="2:11" s="1" customFormat="1" ht="15" customHeight="1">
      <c r="B205" s="259"/>
      <c r="C205" s="236"/>
      <c r="D205" s="236"/>
      <c r="E205" s="236"/>
      <c r="F205" s="257" t="s">
        <v>48</v>
      </c>
      <c r="G205" s="236"/>
      <c r="H205" s="351" t="s">
        <v>1403</v>
      </c>
      <c r="I205" s="351"/>
      <c r="J205" s="351"/>
      <c r="K205" s="282"/>
    </row>
    <row r="206" spans="2:11" s="1" customFormat="1" ht="15" customHeight="1">
      <c r="B206" s="259"/>
      <c r="C206" s="236"/>
      <c r="D206" s="236"/>
      <c r="E206" s="236"/>
      <c r="F206" s="257" t="s">
        <v>49</v>
      </c>
      <c r="G206" s="236"/>
      <c r="H206" s="351" t="s">
        <v>1404</v>
      </c>
      <c r="I206" s="351"/>
      <c r="J206" s="351"/>
      <c r="K206" s="282"/>
    </row>
    <row r="207" spans="2:11" s="1" customFormat="1" ht="15" customHeight="1">
      <c r="B207" s="259"/>
      <c r="C207" s="236"/>
      <c r="D207" s="236"/>
      <c r="E207" s="236"/>
      <c r="F207" s="257"/>
      <c r="G207" s="236"/>
      <c r="H207" s="236"/>
      <c r="I207" s="236"/>
      <c r="J207" s="236"/>
      <c r="K207" s="282"/>
    </row>
    <row r="208" spans="2:11" s="1" customFormat="1" ht="15" customHeight="1">
      <c r="B208" s="259"/>
      <c r="C208" s="236" t="s">
        <v>1345</v>
      </c>
      <c r="D208" s="236"/>
      <c r="E208" s="236"/>
      <c r="F208" s="257" t="s">
        <v>82</v>
      </c>
      <c r="G208" s="236"/>
      <c r="H208" s="351" t="s">
        <v>1405</v>
      </c>
      <c r="I208" s="351"/>
      <c r="J208" s="351"/>
      <c r="K208" s="282"/>
    </row>
    <row r="209" spans="2:11" s="1" customFormat="1" ht="15" customHeight="1">
      <c r="B209" s="259"/>
      <c r="C209" s="236"/>
      <c r="D209" s="236"/>
      <c r="E209" s="236"/>
      <c r="F209" s="257" t="s">
        <v>1240</v>
      </c>
      <c r="G209" s="236"/>
      <c r="H209" s="351" t="s">
        <v>1241</v>
      </c>
      <c r="I209" s="351"/>
      <c r="J209" s="351"/>
      <c r="K209" s="282"/>
    </row>
    <row r="210" spans="2:11" s="1" customFormat="1" ht="15" customHeight="1">
      <c r="B210" s="259"/>
      <c r="C210" s="236"/>
      <c r="D210" s="236"/>
      <c r="E210" s="236"/>
      <c r="F210" s="257" t="s">
        <v>1238</v>
      </c>
      <c r="G210" s="236"/>
      <c r="H210" s="351" t="s">
        <v>1406</v>
      </c>
      <c r="I210" s="351"/>
      <c r="J210" s="351"/>
      <c r="K210" s="282"/>
    </row>
    <row r="211" spans="2:11" s="1" customFormat="1" ht="15" customHeight="1">
      <c r="B211" s="300"/>
      <c r="C211" s="236"/>
      <c r="D211" s="236"/>
      <c r="E211" s="236"/>
      <c r="F211" s="257" t="s">
        <v>1242</v>
      </c>
      <c r="G211" s="295"/>
      <c r="H211" s="352" t="s">
        <v>1243</v>
      </c>
      <c r="I211" s="352"/>
      <c r="J211" s="352"/>
      <c r="K211" s="301"/>
    </row>
    <row r="212" spans="2:11" s="1" customFormat="1" ht="15" customHeight="1">
      <c r="B212" s="300"/>
      <c r="C212" s="236"/>
      <c r="D212" s="236"/>
      <c r="E212" s="236"/>
      <c r="F212" s="257" t="s">
        <v>1244</v>
      </c>
      <c r="G212" s="295"/>
      <c r="H212" s="352" t="s">
        <v>1407</v>
      </c>
      <c r="I212" s="352"/>
      <c r="J212" s="352"/>
      <c r="K212" s="301"/>
    </row>
    <row r="213" spans="2:11" s="1" customFormat="1" ht="15" customHeight="1">
      <c r="B213" s="300"/>
      <c r="C213" s="236"/>
      <c r="D213" s="236"/>
      <c r="E213" s="236"/>
      <c r="F213" s="257"/>
      <c r="G213" s="295"/>
      <c r="H213" s="286"/>
      <c r="I213" s="286"/>
      <c r="J213" s="286"/>
      <c r="K213" s="301"/>
    </row>
    <row r="214" spans="2:11" s="1" customFormat="1" ht="15" customHeight="1">
      <c r="B214" s="300"/>
      <c r="C214" s="236" t="s">
        <v>1369</v>
      </c>
      <c r="D214" s="236"/>
      <c r="E214" s="236"/>
      <c r="F214" s="257">
        <v>1</v>
      </c>
      <c r="G214" s="295"/>
      <c r="H214" s="352" t="s">
        <v>1408</v>
      </c>
      <c r="I214" s="352"/>
      <c r="J214" s="352"/>
      <c r="K214" s="301"/>
    </row>
    <row r="215" spans="2:11" s="1" customFormat="1" ht="15" customHeight="1">
      <c r="B215" s="300"/>
      <c r="C215" s="236"/>
      <c r="D215" s="236"/>
      <c r="E215" s="236"/>
      <c r="F215" s="257">
        <v>2</v>
      </c>
      <c r="G215" s="295"/>
      <c r="H215" s="352" t="s">
        <v>1409</v>
      </c>
      <c r="I215" s="352"/>
      <c r="J215" s="352"/>
      <c r="K215" s="301"/>
    </row>
    <row r="216" spans="2:11" s="1" customFormat="1" ht="15" customHeight="1">
      <c r="B216" s="300"/>
      <c r="C216" s="236"/>
      <c r="D216" s="236"/>
      <c r="E216" s="236"/>
      <c r="F216" s="257">
        <v>3</v>
      </c>
      <c r="G216" s="295"/>
      <c r="H216" s="352" t="s">
        <v>1410</v>
      </c>
      <c r="I216" s="352"/>
      <c r="J216" s="352"/>
      <c r="K216" s="301"/>
    </row>
    <row r="217" spans="2:11" s="1" customFormat="1" ht="15" customHeight="1">
      <c r="B217" s="300"/>
      <c r="C217" s="236"/>
      <c r="D217" s="236"/>
      <c r="E217" s="236"/>
      <c r="F217" s="257">
        <v>4</v>
      </c>
      <c r="G217" s="295"/>
      <c r="H217" s="352" t="s">
        <v>1411</v>
      </c>
      <c r="I217" s="352"/>
      <c r="J217" s="352"/>
      <c r="K217" s="301"/>
    </row>
    <row r="218" spans="2:11" s="1" customFormat="1" ht="12.75" customHeight="1">
      <c r="B218" s="302"/>
      <c r="C218" s="303"/>
      <c r="D218" s="303"/>
      <c r="E218" s="303"/>
      <c r="F218" s="303"/>
      <c r="G218" s="303"/>
      <c r="H218" s="303"/>
      <c r="I218" s="303"/>
      <c r="J218" s="303"/>
      <c r="K218" s="30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Mastíková-dv</dc:creator>
  <cp:keywords/>
  <dc:description/>
  <cp:lastModifiedBy>Pavlína Tůmová</cp:lastModifiedBy>
  <dcterms:created xsi:type="dcterms:W3CDTF">2021-07-01T08:00:38Z</dcterms:created>
  <dcterms:modified xsi:type="dcterms:W3CDTF">2021-09-08T09:53:45Z</dcterms:modified>
  <cp:category/>
  <cp:version/>
  <cp:contentType/>
  <cp:contentStatus/>
</cp:coreProperties>
</file>