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Veřejné zakázky 2021\VZ Stavební práce\VZMR\Výměna oken 2321 a 232\"/>
    </mc:Choice>
  </mc:AlternateContent>
  <bookViews>
    <workbookView xWindow="2730" yWindow="255" windowWidth="29940" windowHeight="14925" activeTab="3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Pol'!$A$1:$U$140</definedName>
    <definedName name="_xlnm.Print_Area" localSheetId="1">Stavba!$A$1:$J$63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130" i="12" l="1"/>
  <c r="F39" i="1" s="1"/>
  <c r="G9" i="12"/>
  <c r="M9" i="12" s="1"/>
  <c r="I9" i="12"/>
  <c r="K9" i="12"/>
  <c r="O9" i="12"/>
  <c r="Q9" i="12"/>
  <c r="U9" i="12"/>
  <c r="G10" i="12"/>
  <c r="M10" i="12" s="1"/>
  <c r="I10" i="12"/>
  <c r="K10" i="12"/>
  <c r="O10" i="12"/>
  <c r="Q10" i="12"/>
  <c r="U10" i="12"/>
  <c r="G11" i="12"/>
  <c r="M11" i="12" s="1"/>
  <c r="I11" i="12"/>
  <c r="K11" i="12"/>
  <c r="O11" i="12"/>
  <c r="Q11" i="12"/>
  <c r="U11" i="12"/>
  <c r="G12" i="12"/>
  <c r="I12" i="12"/>
  <c r="K12" i="12"/>
  <c r="M12" i="12"/>
  <c r="O12" i="12"/>
  <c r="Q12" i="12"/>
  <c r="U12" i="12"/>
  <c r="G13" i="12"/>
  <c r="M13" i="12" s="1"/>
  <c r="I13" i="12"/>
  <c r="K13" i="12"/>
  <c r="O13" i="12"/>
  <c r="Q13" i="12"/>
  <c r="U13" i="12"/>
  <c r="G14" i="12"/>
  <c r="M14" i="12" s="1"/>
  <c r="I14" i="12"/>
  <c r="K14" i="12"/>
  <c r="O14" i="12"/>
  <c r="Q14" i="12"/>
  <c r="U14" i="12"/>
  <c r="G15" i="12"/>
  <c r="M15" i="12" s="1"/>
  <c r="I15" i="12"/>
  <c r="K15" i="12"/>
  <c r="O15" i="12"/>
  <c r="Q15" i="12"/>
  <c r="U15" i="12"/>
  <c r="G17" i="12"/>
  <c r="I17" i="12"/>
  <c r="K17" i="12"/>
  <c r="O17" i="12"/>
  <c r="Q17" i="12"/>
  <c r="U17" i="12"/>
  <c r="G18" i="12"/>
  <c r="M18" i="12" s="1"/>
  <c r="I18" i="12"/>
  <c r="K18" i="12"/>
  <c r="O18" i="12"/>
  <c r="Q18" i="12"/>
  <c r="U18" i="12"/>
  <c r="G19" i="12"/>
  <c r="M19" i="12" s="1"/>
  <c r="I19" i="12"/>
  <c r="K19" i="12"/>
  <c r="O19" i="12"/>
  <c r="Q19" i="12"/>
  <c r="U19" i="12"/>
  <c r="G20" i="12"/>
  <c r="I20" i="12"/>
  <c r="K20" i="12"/>
  <c r="M20" i="12"/>
  <c r="O20" i="12"/>
  <c r="Q20" i="12"/>
  <c r="U20" i="12"/>
  <c r="G21" i="12"/>
  <c r="I21" i="12"/>
  <c r="K21" i="12"/>
  <c r="M21" i="12"/>
  <c r="O21" i="12"/>
  <c r="Q21" i="12"/>
  <c r="U21" i="12"/>
  <c r="G22" i="12"/>
  <c r="M22" i="12" s="1"/>
  <c r="I22" i="12"/>
  <c r="K22" i="12"/>
  <c r="O22" i="12"/>
  <c r="Q22" i="12"/>
  <c r="U22" i="12"/>
  <c r="G23" i="12"/>
  <c r="M23" i="12" s="1"/>
  <c r="I23" i="12"/>
  <c r="K23" i="12"/>
  <c r="O23" i="12"/>
  <c r="Q23" i="12"/>
  <c r="U23" i="12"/>
  <c r="G24" i="12"/>
  <c r="M24" i="12" s="1"/>
  <c r="I24" i="12"/>
  <c r="K24" i="12"/>
  <c r="O24" i="12"/>
  <c r="Q24" i="12"/>
  <c r="U24" i="12"/>
  <c r="G25" i="12"/>
  <c r="M25" i="12" s="1"/>
  <c r="I25" i="12"/>
  <c r="K25" i="12"/>
  <c r="O25" i="12"/>
  <c r="Q25" i="12"/>
  <c r="U25" i="12"/>
  <c r="G26" i="12"/>
  <c r="M26" i="12" s="1"/>
  <c r="I26" i="12"/>
  <c r="K26" i="12"/>
  <c r="O26" i="12"/>
  <c r="Q26" i="12"/>
  <c r="U26" i="12"/>
  <c r="G27" i="12"/>
  <c r="M27" i="12" s="1"/>
  <c r="I27" i="12"/>
  <c r="K27" i="12"/>
  <c r="O27" i="12"/>
  <c r="Q27" i="12"/>
  <c r="U27" i="12"/>
  <c r="G28" i="12"/>
  <c r="I28" i="12"/>
  <c r="K28" i="12"/>
  <c r="M28" i="12"/>
  <c r="O28" i="12"/>
  <c r="Q28" i="12"/>
  <c r="U28" i="12"/>
  <c r="G29" i="12"/>
  <c r="I29" i="12"/>
  <c r="K29" i="12"/>
  <c r="M29" i="12"/>
  <c r="O29" i="12"/>
  <c r="Q29" i="12"/>
  <c r="U29" i="12"/>
  <c r="G30" i="12"/>
  <c r="M30" i="12" s="1"/>
  <c r="I30" i="12"/>
  <c r="K30" i="12"/>
  <c r="O30" i="12"/>
  <c r="Q30" i="12"/>
  <c r="U30" i="12"/>
  <c r="G31" i="12"/>
  <c r="M31" i="12" s="1"/>
  <c r="I31" i="12"/>
  <c r="K31" i="12"/>
  <c r="O31" i="12"/>
  <c r="Q31" i="12"/>
  <c r="U31" i="12"/>
  <c r="G32" i="12"/>
  <c r="M32" i="12" s="1"/>
  <c r="I32" i="12"/>
  <c r="K32" i="12"/>
  <c r="O32" i="12"/>
  <c r="Q32" i="12"/>
  <c r="U32" i="12"/>
  <c r="G33" i="12"/>
  <c r="M33" i="12" s="1"/>
  <c r="I33" i="12"/>
  <c r="K33" i="12"/>
  <c r="O33" i="12"/>
  <c r="Q33" i="12"/>
  <c r="U33" i="12"/>
  <c r="G35" i="12"/>
  <c r="M35" i="12" s="1"/>
  <c r="I35" i="12"/>
  <c r="K35" i="12"/>
  <c r="O35" i="12"/>
  <c r="Q35" i="12"/>
  <c r="U35" i="12"/>
  <c r="G36" i="12"/>
  <c r="M36" i="12" s="1"/>
  <c r="I36" i="12"/>
  <c r="K36" i="12"/>
  <c r="O36" i="12"/>
  <c r="Q36" i="12"/>
  <c r="U36" i="12"/>
  <c r="G37" i="12"/>
  <c r="M37" i="12" s="1"/>
  <c r="I37" i="12"/>
  <c r="K37" i="12"/>
  <c r="O37" i="12"/>
  <c r="Q37" i="12"/>
  <c r="U37" i="12"/>
  <c r="G38" i="12"/>
  <c r="M38" i="12" s="1"/>
  <c r="I38" i="12"/>
  <c r="K38" i="12"/>
  <c r="O38" i="12"/>
  <c r="Q38" i="12"/>
  <c r="U38" i="12"/>
  <c r="G39" i="12"/>
  <c r="I50" i="1" s="1"/>
  <c r="Q39" i="12"/>
  <c r="G40" i="12"/>
  <c r="M40" i="12" s="1"/>
  <c r="M39" i="12" s="1"/>
  <c r="I40" i="12"/>
  <c r="I39" i="12" s="1"/>
  <c r="K40" i="12"/>
  <c r="K39" i="12" s="1"/>
  <c r="O40" i="12"/>
  <c r="O39" i="12" s="1"/>
  <c r="Q40" i="12"/>
  <c r="U40" i="12"/>
  <c r="U39" i="12" s="1"/>
  <c r="G42" i="12"/>
  <c r="M42" i="12" s="1"/>
  <c r="I42" i="12"/>
  <c r="K42" i="12"/>
  <c r="O42" i="12"/>
  <c r="Q42" i="12"/>
  <c r="U42" i="12"/>
  <c r="G43" i="12"/>
  <c r="M43" i="12" s="1"/>
  <c r="I43" i="12"/>
  <c r="K43" i="12"/>
  <c r="O43" i="12"/>
  <c r="Q43" i="12"/>
  <c r="U43" i="12"/>
  <c r="G44" i="12"/>
  <c r="M44" i="12" s="1"/>
  <c r="I44" i="12"/>
  <c r="K44" i="12"/>
  <c r="O44" i="12"/>
  <c r="Q44" i="12"/>
  <c r="U44" i="12"/>
  <c r="G46" i="12"/>
  <c r="M46" i="12" s="1"/>
  <c r="I46" i="12"/>
  <c r="K46" i="12"/>
  <c r="O46" i="12"/>
  <c r="Q46" i="12"/>
  <c r="U46" i="12"/>
  <c r="G47" i="12"/>
  <c r="M47" i="12" s="1"/>
  <c r="I47" i="12"/>
  <c r="K47" i="12"/>
  <c r="O47" i="12"/>
  <c r="Q47" i="12"/>
  <c r="U47" i="12"/>
  <c r="G48" i="12"/>
  <c r="I48" i="12"/>
  <c r="K48" i="12"/>
  <c r="M48" i="12"/>
  <c r="O48" i="12"/>
  <c r="Q48" i="12"/>
  <c r="U48" i="12"/>
  <c r="U45" i="12" s="1"/>
  <c r="G49" i="12"/>
  <c r="I49" i="12"/>
  <c r="K49" i="12"/>
  <c r="M49" i="12"/>
  <c r="O49" i="12"/>
  <c r="Q49" i="12"/>
  <c r="U49" i="12"/>
  <c r="G50" i="12"/>
  <c r="M50" i="12" s="1"/>
  <c r="I50" i="12"/>
  <c r="K50" i="12"/>
  <c r="O50" i="12"/>
  <c r="Q50" i="12"/>
  <c r="U50" i="12"/>
  <c r="G51" i="12"/>
  <c r="M51" i="12" s="1"/>
  <c r="I51" i="12"/>
  <c r="K51" i="12"/>
  <c r="O51" i="12"/>
  <c r="Q51" i="12"/>
  <c r="U51" i="12"/>
  <c r="G52" i="12"/>
  <c r="M52" i="12" s="1"/>
  <c r="I52" i="12"/>
  <c r="K52" i="12"/>
  <c r="O52" i="12"/>
  <c r="Q52" i="12"/>
  <c r="U52" i="12"/>
  <c r="G53" i="12"/>
  <c r="M53" i="12" s="1"/>
  <c r="I53" i="12"/>
  <c r="K53" i="12"/>
  <c r="O53" i="12"/>
  <c r="Q53" i="12"/>
  <c r="U53" i="12"/>
  <c r="G55" i="12"/>
  <c r="M55" i="12" s="1"/>
  <c r="I55" i="12"/>
  <c r="K55" i="12"/>
  <c r="O55" i="12"/>
  <c r="O54" i="12" s="1"/>
  <c r="Q55" i="12"/>
  <c r="Q54" i="12" s="1"/>
  <c r="U55" i="12"/>
  <c r="G56" i="12"/>
  <c r="I56" i="12"/>
  <c r="K56" i="12"/>
  <c r="M56" i="12"/>
  <c r="O56" i="12"/>
  <c r="Q56" i="12"/>
  <c r="U56" i="12"/>
  <c r="G57" i="12"/>
  <c r="I57" i="12"/>
  <c r="K57" i="12"/>
  <c r="M57" i="12"/>
  <c r="O57" i="12"/>
  <c r="Q57" i="12"/>
  <c r="U57" i="12"/>
  <c r="G59" i="12"/>
  <c r="M59" i="12" s="1"/>
  <c r="I59" i="12"/>
  <c r="K59" i="12"/>
  <c r="O59" i="12"/>
  <c r="Q59" i="12"/>
  <c r="U59" i="12"/>
  <c r="G60" i="12"/>
  <c r="I60" i="12"/>
  <c r="K60" i="12"/>
  <c r="M60" i="12"/>
  <c r="O60" i="12"/>
  <c r="Q60" i="12"/>
  <c r="U60" i="12"/>
  <c r="G61" i="12"/>
  <c r="I61" i="12"/>
  <c r="K61" i="12"/>
  <c r="M61" i="12"/>
  <c r="O61" i="12"/>
  <c r="Q61" i="12"/>
  <c r="U61" i="12"/>
  <c r="G62" i="12"/>
  <c r="M62" i="12" s="1"/>
  <c r="I62" i="12"/>
  <c r="K62" i="12"/>
  <c r="O62" i="12"/>
  <c r="Q62" i="12"/>
  <c r="U62" i="12"/>
  <c r="G63" i="12"/>
  <c r="M63" i="12" s="1"/>
  <c r="I63" i="12"/>
  <c r="K63" i="12"/>
  <c r="O63" i="12"/>
  <c r="Q63" i="12"/>
  <c r="U63" i="12"/>
  <c r="G64" i="12"/>
  <c r="M64" i="12" s="1"/>
  <c r="I64" i="12"/>
  <c r="K64" i="12"/>
  <c r="O64" i="12"/>
  <c r="Q64" i="12"/>
  <c r="U64" i="12"/>
  <c r="G65" i="12"/>
  <c r="M65" i="12" s="1"/>
  <c r="I65" i="12"/>
  <c r="K65" i="12"/>
  <c r="O65" i="12"/>
  <c r="Q65" i="12"/>
  <c r="U65" i="12"/>
  <c r="G66" i="12"/>
  <c r="M66" i="12" s="1"/>
  <c r="I66" i="12"/>
  <c r="K66" i="12"/>
  <c r="O66" i="12"/>
  <c r="Q66" i="12"/>
  <c r="U66" i="12"/>
  <c r="G67" i="12"/>
  <c r="M67" i="12" s="1"/>
  <c r="I67" i="12"/>
  <c r="K67" i="12"/>
  <c r="O67" i="12"/>
  <c r="Q67" i="12"/>
  <c r="U67" i="12"/>
  <c r="G68" i="12"/>
  <c r="I68" i="12"/>
  <c r="K68" i="12"/>
  <c r="M68" i="12"/>
  <c r="O68" i="12"/>
  <c r="Q68" i="12"/>
  <c r="U68" i="12"/>
  <c r="G69" i="12"/>
  <c r="I69" i="12"/>
  <c r="K69" i="12"/>
  <c r="M69" i="12"/>
  <c r="O69" i="12"/>
  <c r="Q69" i="12"/>
  <c r="U69" i="12"/>
  <c r="G70" i="12"/>
  <c r="M70" i="12" s="1"/>
  <c r="I70" i="12"/>
  <c r="K70" i="12"/>
  <c r="O70" i="12"/>
  <c r="Q70" i="12"/>
  <c r="U70" i="12"/>
  <c r="G71" i="12"/>
  <c r="M71" i="12" s="1"/>
  <c r="I71" i="12"/>
  <c r="K71" i="12"/>
  <c r="O71" i="12"/>
  <c r="Q71" i="12"/>
  <c r="U71" i="12"/>
  <c r="G73" i="12"/>
  <c r="I73" i="12"/>
  <c r="K73" i="12"/>
  <c r="O73" i="12"/>
  <c r="Q73" i="12"/>
  <c r="U73" i="12"/>
  <c r="G74" i="12"/>
  <c r="M74" i="12" s="1"/>
  <c r="I74" i="12"/>
  <c r="K74" i="12"/>
  <c r="O74" i="12"/>
  <c r="Q74" i="12"/>
  <c r="U74" i="12"/>
  <c r="G75" i="12"/>
  <c r="M75" i="12" s="1"/>
  <c r="I75" i="12"/>
  <c r="K75" i="12"/>
  <c r="O75" i="12"/>
  <c r="Q75" i="12"/>
  <c r="U75" i="12"/>
  <c r="G76" i="12"/>
  <c r="M76" i="12" s="1"/>
  <c r="I76" i="12"/>
  <c r="K76" i="12"/>
  <c r="O76" i="12"/>
  <c r="Q76" i="12"/>
  <c r="U76" i="12"/>
  <c r="G77" i="12"/>
  <c r="I77" i="12"/>
  <c r="K77" i="12"/>
  <c r="M77" i="12"/>
  <c r="O77" i="12"/>
  <c r="Q77" i="12"/>
  <c r="U77" i="12"/>
  <c r="G78" i="12"/>
  <c r="M78" i="12" s="1"/>
  <c r="I78" i="12"/>
  <c r="K78" i="12"/>
  <c r="O78" i="12"/>
  <c r="Q78" i="12"/>
  <c r="U78" i="12"/>
  <c r="G79" i="12"/>
  <c r="M79" i="12" s="1"/>
  <c r="I79" i="12"/>
  <c r="K79" i="12"/>
  <c r="O79" i="12"/>
  <c r="Q79" i="12"/>
  <c r="U79" i="12"/>
  <c r="G80" i="12"/>
  <c r="I80" i="12"/>
  <c r="K80" i="12"/>
  <c r="M80" i="12"/>
  <c r="O80" i="12"/>
  <c r="Q80" i="12"/>
  <c r="U80" i="12"/>
  <c r="G81" i="12"/>
  <c r="M81" i="12" s="1"/>
  <c r="I81" i="12"/>
  <c r="K81" i="12"/>
  <c r="O81" i="12"/>
  <c r="Q81" i="12"/>
  <c r="U81" i="12"/>
  <c r="G82" i="12"/>
  <c r="I56" i="1" s="1"/>
  <c r="G83" i="12"/>
  <c r="M83" i="12" s="1"/>
  <c r="M82" i="12" s="1"/>
  <c r="I83" i="12"/>
  <c r="I82" i="12" s="1"/>
  <c r="K83" i="12"/>
  <c r="K82" i="12" s="1"/>
  <c r="O83" i="12"/>
  <c r="O82" i="12" s="1"/>
  <c r="Q83" i="12"/>
  <c r="Q82" i="12" s="1"/>
  <c r="U83" i="12"/>
  <c r="U82" i="12" s="1"/>
  <c r="U84" i="12"/>
  <c r="G85" i="12"/>
  <c r="I85" i="12"/>
  <c r="K85" i="12"/>
  <c r="K84" i="12" s="1"/>
  <c r="M85" i="12"/>
  <c r="O85" i="12"/>
  <c r="Q85" i="12"/>
  <c r="U85" i="12"/>
  <c r="G86" i="12"/>
  <c r="M86" i="12" s="1"/>
  <c r="I86" i="12"/>
  <c r="K86" i="12"/>
  <c r="O86" i="12"/>
  <c r="Q86" i="12"/>
  <c r="Q84" i="12" s="1"/>
  <c r="U86" i="12"/>
  <c r="G87" i="12"/>
  <c r="M87" i="12" s="1"/>
  <c r="I87" i="12"/>
  <c r="K87" i="12"/>
  <c r="O87" i="12"/>
  <c r="Q87" i="12"/>
  <c r="U87" i="12"/>
  <c r="G89" i="12"/>
  <c r="M89" i="12" s="1"/>
  <c r="I89" i="12"/>
  <c r="K89" i="12"/>
  <c r="O89" i="12"/>
  <c r="Q89" i="12"/>
  <c r="U89" i="12"/>
  <c r="G90" i="12"/>
  <c r="M90" i="12" s="1"/>
  <c r="I90" i="12"/>
  <c r="K90" i="12"/>
  <c r="O90" i="12"/>
  <c r="Q90" i="12"/>
  <c r="U90" i="12"/>
  <c r="G91" i="12"/>
  <c r="M91" i="12" s="1"/>
  <c r="I91" i="12"/>
  <c r="K91" i="12"/>
  <c r="O91" i="12"/>
  <c r="Q91" i="12"/>
  <c r="U91" i="12"/>
  <c r="G92" i="12"/>
  <c r="M92" i="12" s="1"/>
  <c r="I92" i="12"/>
  <c r="K92" i="12"/>
  <c r="O92" i="12"/>
  <c r="Q92" i="12"/>
  <c r="U92" i="12"/>
  <c r="G93" i="12"/>
  <c r="I93" i="12"/>
  <c r="K93" i="12"/>
  <c r="M93" i="12"/>
  <c r="O93" i="12"/>
  <c r="Q93" i="12"/>
  <c r="U93" i="12"/>
  <c r="G94" i="12"/>
  <c r="M94" i="12" s="1"/>
  <c r="I94" i="12"/>
  <c r="K94" i="12"/>
  <c r="O94" i="12"/>
  <c r="Q94" i="12"/>
  <c r="U94" i="12"/>
  <c r="G95" i="12"/>
  <c r="M95" i="12" s="1"/>
  <c r="I95" i="12"/>
  <c r="K95" i="12"/>
  <c r="O95" i="12"/>
  <c r="Q95" i="12"/>
  <c r="U95" i="12"/>
  <c r="G96" i="12"/>
  <c r="I96" i="12"/>
  <c r="K96" i="12"/>
  <c r="M96" i="12"/>
  <c r="O96" i="12"/>
  <c r="Q96" i="12"/>
  <c r="U96" i="12"/>
  <c r="G97" i="12"/>
  <c r="M97" i="12" s="1"/>
  <c r="I97" i="12"/>
  <c r="K97" i="12"/>
  <c r="O97" i="12"/>
  <c r="Q97" i="12"/>
  <c r="U97" i="12"/>
  <c r="G98" i="12"/>
  <c r="M98" i="12" s="1"/>
  <c r="I98" i="12"/>
  <c r="K98" i="12"/>
  <c r="O98" i="12"/>
  <c r="Q98" i="12"/>
  <c r="U98" i="12"/>
  <c r="G99" i="12"/>
  <c r="M99" i="12" s="1"/>
  <c r="I99" i="12"/>
  <c r="K99" i="12"/>
  <c r="O99" i="12"/>
  <c r="Q99" i="12"/>
  <c r="U99" i="12"/>
  <c r="G100" i="12"/>
  <c r="M100" i="12" s="1"/>
  <c r="I100" i="12"/>
  <c r="K100" i="12"/>
  <c r="O100" i="12"/>
  <c r="Q100" i="12"/>
  <c r="U100" i="12"/>
  <c r="G101" i="12"/>
  <c r="I101" i="12"/>
  <c r="K101" i="12"/>
  <c r="M101" i="12"/>
  <c r="O101" i="12"/>
  <c r="Q101" i="12"/>
  <c r="U101" i="12"/>
  <c r="G102" i="12"/>
  <c r="M102" i="12" s="1"/>
  <c r="I102" i="12"/>
  <c r="K102" i="12"/>
  <c r="O102" i="12"/>
  <c r="Q102" i="12"/>
  <c r="U102" i="12"/>
  <c r="G103" i="12"/>
  <c r="M103" i="12" s="1"/>
  <c r="I103" i="12"/>
  <c r="K103" i="12"/>
  <c r="O103" i="12"/>
  <c r="Q103" i="12"/>
  <c r="U103" i="12"/>
  <c r="G104" i="12"/>
  <c r="I104" i="12"/>
  <c r="K104" i="12"/>
  <c r="M104" i="12"/>
  <c r="O104" i="12"/>
  <c r="Q104" i="12"/>
  <c r="U104" i="12"/>
  <c r="G105" i="12"/>
  <c r="M105" i="12" s="1"/>
  <c r="I105" i="12"/>
  <c r="K105" i="12"/>
  <c r="O105" i="12"/>
  <c r="Q105" i="12"/>
  <c r="U105" i="12"/>
  <c r="G106" i="12"/>
  <c r="M106" i="12" s="1"/>
  <c r="I106" i="12"/>
  <c r="K106" i="12"/>
  <c r="O106" i="12"/>
  <c r="Q106" i="12"/>
  <c r="U106" i="12"/>
  <c r="G108" i="12"/>
  <c r="I108" i="12"/>
  <c r="K108" i="12"/>
  <c r="M108" i="12"/>
  <c r="O108" i="12"/>
  <c r="Q108" i="12"/>
  <c r="U108" i="12"/>
  <c r="G109" i="12"/>
  <c r="G107" i="12" s="1"/>
  <c r="I59" i="1" s="1"/>
  <c r="I109" i="12"/>
  <c r="K109" i="12"/>
  <c r="O109" i="12"/>
  <c r="Q109" i="12"/>
  <c r="U109" i="12"/>
  <c r="G110" i="12"/>
  <c r="M110" i="12" s="1"/>
  <c r="I110" i="12"/>
  <c r="K110" i="12"/>
  <c r="O110" i="12"/>
  <c r="Q110" i="12"/>
  <c r="U110" i="12"/>
  <c r="G111" i="12"/>
  <c r="M111" i="12" s="1"/>
  <c r="I111" i="12"/>
  <c r="K111" i="12"/>
  <c r="O111" i="12"/>
  <c r="Q111" i="12"/>
  <c r="U111" i="12"/>
  <c r="U112" i="12"/>
  <c r="G113" i="12"/>
  <c r="I113" i="12"/>
  <c r="K113" i="12"/>
  <c r="K112" i="12" s="1"/>
  <c r="M113" i="12"/>
  <c r="O113" i="12"/>
  <c r="Q113" i="12"/>
  <c r="U113" i="12"/>
  <c r="G114" i="12"/>
  <c r="M114" i="12" s="1"/>
  <c r="I114" i="12"/>
  <c r="I112" i="12" s="1"/>
  <c r="K114" i="12"/>
  <c r="O114" i="12"/>
  <c r="Q114" i="12"/>
  <c r="Q112" i="12" s="1"/>
  <c r="U114" i="12"/>
  <c r="G116" i="12"/>
  <c r="I116" i="12"/>
  <c r="K116" i="12"/>
  <c r="M116" i="12"/>
  <c r="O116" i="12"/>
  <c r="Q116" i="12"/>
  <c r="U116" i="12"/>
  <c r="U115" i="12" s="1"/>
  <c r="G117" i="12"/>
  <c r="I117" i="12"/>
  <c r="K117" i="12"/>
  <c r="M117" i="12"/>
  <c r="O117" i="12"/>
  <c r="Q117" i="12"/>
  <c r="U117" i="12"/>
  <c r="G118" i="12"/>
  <c r="M118" i="12" s="1"/>
  <c r="I118" i="12"/>
  <c r="K118" i="12"/>
  <c r="O118" i="12"/>
  <c r="O115" i="12" s="1"/>
  <c r="Q118" i="12"/>
  <c r="U118" i="12"/>
  <c r="G119" i="12"/>
  <c r="M119" i="12" s="1"/>
  <c r="I119" i="12"/>
  <c r="I115" i="12" s="1"/>
  <c r="K119" i="12"/>
  <c r="O119" i="12"/>
  <c r="Q119" i="12"/>
  <c r="U119" i="12"/>
  <c r="G121" i="12"/>
  <c r="G120" i="12" s="1"/>
  <c r="I62" i="1" s="1"/>
  <c r="I19" i="1" s="1"/>
  <c r="I121" i="12"/>
  <c r="K121" i="12"/>
  <c r="O121" i="12"/>
  <c r="Q121" i="12"/>
  <c r="U121" i="12"/>
  <c r="G122" i="12"/>
  <c r="M122" i="12" s="1"/>
  <c r="I122" i="12"/>
  <c r="K122" i="12"/>
  <c r="O122" i="12"/>
  <c r="Q122" i="12"/>
  <c r="U122" i="12"/>
  <c r="G123" i="12"/>
  <c r="M123" i="12" s="1"/>
  <c r="I123" i="12"/>
  <c r="K123" i="12"/>
  <c r="O123" i="12"/>
  <c r="Q123" i="12"/>
  <c r="U123" i="12"/>
  <c r="G124" i="12"/>
  <c r="M124" i="12" s="1"/>
  <c r="I124" i="12"/>
  <c r="K124" i="12"/>
  <c r="O124" i="12"/>
  <c r="Q124" i="12"/>
  <c r="U124" i="12"/>
  <c r="G125" i="12"/>
  <c r="I125" i="12"/>
  <c r="K125" i="12"/>
  <c r="M125" i="12"/>
  <c r="O125" i="12"/>
  <c r="Q125" i="12"/>
  <c r="U125" i="12"/>
  <c r="G126" i="12"/>
  <c r="M126" i="12" s="1"/>
  <c r="I126" i="12"/>
  <c r="K126" i="12"/>
  <c r="O126" i="12"/>
  <c r="Q126" i="12"/>
  <c r="U126" i="12"/>
  <c r="G127" i="12"/>
  <c r="M127" i="12" s="1"/>
  <c r="I127" i="12"/>
  <c r="K127" i="12"/>
  <c r="O127" i="12"/>
  <c r="Q127" i="12"/>
  <c r="U127" i="12"/>
  <c r="G128" i="12"/>
  <c r="I128" i="12"/>
  <c r="K128" i="12"/>
  <c r="M128" i="12"/>
  <c r="O128" i="12"/>
  <c r="Q128" i="12"/>
  <c r="U128" i="12"/>
  <c r="I20" i="1"/>
  <c r="I18" i="1"/>
  <c r="G27" i="1"/>
  <c r="J28" i="1"/>
  <c r="J26" i="1"/>
  <c r="G38" i="1"/>
  <c r="F38" i="1"/>
  <c r="H32" i="1"/>
  <c r="J23" i="1"/>
  <c r="J24" i="1"/>
  <c r="J25" i="1"/>
  <c r="J27" i="1"/>
  <c r="E24" i="1"/>
  <c r="E26" i="1"/>
  <c r="F40" i="1" l="1"/>
  <c r="O120" i="12"/>
  <c r="K115" i="12"/>
  <c r="O107" i="12"/>
  <c r="I88" i="12"/>
  <c r="O88" i="12"/>
  <c r="G72" i="12"/>
  <c r="I55" i="1" s="1"/>
  <c r="I41" i="12"/>
  <c r="K34" i="12"/>
  <c r="M121" i="12"/>
  <c r="M120" i="12" s="1"/>
  <c r="M109" i="12"/>
  <c r="M107" i="12" s="1"/>
  <c r="K107" i="12"/>
  <c r="Q88" i="12"/>
  <c r="O58" i="12"/>
  <c r="Q41" i="12"/>
  <c r="I34" i="12"/>
  <c r="G16" i="12"/>
  <c r="I48" i="1" s="1"/>
  <c r="K8" i="12"/>
  <c r="Q8" i="12"/>
  <c r="I120" i="12"/>
  <c r="Q115" i="12"/>
  <c r="I107" i="12"/>
  <c r="I72" i="12"/>
  <c r="K58" i="12"/>
  <c r="K54" i="12"/>
  <c r="G54" i="12"/>
  <c r="I53" i="1" s="1"/>
  <c r="Q45" i="12"/>
  <c r="O41" i="12"/>
  <c r="Q34" i="12"/>
  <c r="M17" i="12"/>
  <c r="M16" i="12" s="1"/>
  <c r="O8" i="12"/>
  <c r="G8" i="12"/>
  <c r="G88" i="12"/>
  <c r="I58" i="1" s="1"/>
  <c r="O72" i="12"/>
  <c r="Q58" i="12"/>
  <c r="M54" i="12"/>
  <c r="K45" i="12"/>
  <c r="U16" i="12"/>
  <c r="K16" i="12"/>
  <c r="Q16" i="12"/>
  <c r="I8" i="12"/>
  <c r="U107" i="12"/>
  <c r="M73" i="12"/>
  <c r="M72" i="12" s="1"/>
  <c r="I45" i="12"/>
  <c r="M41" i="12"/>
  <c r="U34" i="12"/>
  <c r="O16" i="12"/>
  <c r="U8" i="12"/>
  <c r="U120" i="12"/>
  <c r="K120" i="12"/>
  <c r="Q120" i="12"/>
  <c r="O112" i="12"/>
  <c r="G112" i="12"/>
  <c r="I60" i="1" s="1"/>
  <c r="Q107" i="12"/>
  <c r="U88" i="12"/>
  <c r="K88" i="12"/>
  <c r="I84" i="12"/>
  <c r="O84" i="12"/>
  <c r="G84" i="12"/>
  <c r="I57" i="1" s="1"/>
  <c r="I17" i="1" s="1"/>
  <c r="U72" i="12"/>
  <c r="K72" i="12"/>
  <c r="Q72" i="12"/>
  <c r="U58" i="12"/>
  <c r="I58" i="12"/>
  <c r="U54" i="12"/>
  <c r="I54" i="12"/>
  <c r="O45" i="12"/>
  <c r="U41" i="12"/>
  <c r="K41" i="12"/>
  <c r="O34" i="12"/>
  <c r="I16" i="12"/>
  <c r="AD130" i="12"/>
  <c r="G39" i="1" s="1"/>
  <c r="G40" i="1" s="1"/>
  <c r="G26" i="1" s="1"/>
  <c r="M115" i="12"/>
  <c r="M8" i="12"/>
  <c r="M112" i="12"/>
  <c r="M84" i="12"/>
  <c r="M58" i="12"/>
  <c r="M88" i="12"/>
  <c r="M45" i="12"/>
  <c r="M34" i="12"/>
  <c r="G45" i="12"/>
  <c r="I52" i="1" s="1"/>
  <c r="G41" i="12"/>
  <c r="I51" i="1" s="1"/>
  <c r="G58" i="12"/>
  <c r="I54" i="1" s="1"/>
  <c r="G34" i="12"/>
  <c r="I49" i="1" s="1"/>
  <c r="G115" i="12"/>
  <c r="I61" i="1" s="1"/>
  <c r="H39" i="1" l="1"/>
  <c r="I39" i="1" s="1"/>
  <c r="I40" i="1" s="1"/>
  <c r="J39" i="1" s="1"/>
  <c r="J40" i="1" s="1"/>
  <c r="G28" i="1"/>
  <c r="G130" i="12"/>
  <c r="I47" i="1"/>
  <c r="H40" i="1" l="1"/>
  <c r="I63" i="1"/>
  <c r="I16" i="1"/>
  <c r="I21" i="1" s="1"/>
  <c r="G23" i="1" s="1"/>
  <c r="G24" i="1" s="1"/>
  <c r="G29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<sst xmlns="http://schemas.openxmlformats.org/spreadsheetml/2006/main" count="649" uniqueCount="336">
  <si>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</si>
  <si>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</si>
  <si>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</si>
  <si>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</si>
  <si>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</si>
  <si>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</si>
  <si>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</si>
  <si>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</si>
  <si>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</si>
  <si>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</si>
  <si>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</si>
  <si>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</si>
  <si>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</si>
  <si>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</si>
  <si>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</si>
  <si>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</si>
  <si>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</si>
  <si>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</si>
  <si>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</si>
  <si>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</si>
  <si>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</si>
  <si>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</si>
  <si>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</si>
  <si>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</si>
  <si>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</si>
  <si>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</si>
  <si>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</si>
  <si>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</si>
  <si>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</si>
  <si>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</si>
  <si>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</si>
  <si>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</si>
  <si>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</si>
  <si>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</si>
  <si>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</si>
  <si>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</si>
  <si>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</si>
  <si>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</si>
  <si>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</si>
  <si>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</si>
  <si>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</si>
  <si>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</si>
  <si>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</si>
  <si>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Benešov, Malé náměstí 231,232</t>
  </si>
  <si>
    <t>Rozpočet:</t>
  </si>
  <si>
    <t>Misto</t>
  </si>
  <si>
    <t>Výměna oken, Malé náměstí 231,232, Benešov</t>
  </si>
  <si>
    <t>Město Benešov</t>
  </si>
  <si>
    <t>Benešov</t>
  </si>
  <si>
    <t>25601</t>
  </si>
  <si>
    <t>Rozpočet</t>
  </si>
  <si>
    <t>Celkem za stavbu</t>
  </si>
  <si>
    <t>CZK</t>
  </si>
  <si>
    <t>Rekapitulace dílů</t>
  </si>
  <si>
    <t>Typ dílu</t>
  </si>
  <si>
    <t>3</t>
  </si>
  <si>
    <t>Svislé a kompletní konstrukce</t>
  </si>
  <si>
    <t>61</t>
  </si>
  <si>
    <t>Upravy povrchů vnitřní</t>
  </si>
  <si>
    <t>62</t>
  </si>
  <si>
    <t>Upravy povrchů vnější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</si>
  <si>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</si>
  <si>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</si>
  <si>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</si>
  <si>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</si>
  <si>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</si>
  <si>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</si>
  <si>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</si>
  <si>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kce na pozem.stav.</t>
  </si>
  <si>
    <t>96</t>
  </si>
  <si>
    <t>Bourání konstrukcí</t>
  </si>
  <si>
    <t>97</t>
  </si>
  <si>
    <t>Prorážení otvorů</t>
  </si>
  <si>
    <t>99</t>
  </si>
  <si>
    <t>Staveništní přesun hmot</t>
  </si>
  <si>
    <t>764</t>
  </si>
  <si>
    <t>Konstrukce klempířské</t>
  </si>
  <si>
    <t>766</t>
  </si>
  <si>
    <t>Konstrukce truhlářské</t>
  </si>
  <si>
    <t>767</t>
  </si>
  <si>
    <t>Konstrukce zámečnické</t>
  </si>
  <si>
    <t>783</t>
  </si>
  <si>
    <t>Nátěry</t>
  </si>
  <si>
    <t>784</t>
  </si>
  <si>
    <t>Malby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</si>
  <si>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</si>
  <si>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</si>
  <si>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</si>
  <si>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</si>
  <si>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</si>
  <si>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</si>
  <si>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</si>
  <si>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</si>
  <si>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</si>
  <si>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</si>
  <si>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</si>
  <si>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</si>
  <si>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</si>
  <si>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</si>
  <si>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</si>
  <si>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</si>
  <si>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</si>
  <si>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</si>
  <si>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</si>
  <si>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</si>
  <si>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</si>
  <si>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</si>
  <si>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</si>
  <si>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</si>
  <si>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</si>
  <si>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</si>
  <si>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</si>
  <si>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</si>
  <si>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</si>
  <si>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310271625R00</t>
  </si>
  <si>
    <t>Zazdívka otvorů do 4 m2, pórobet.tvárnice, tl.25cm</t>
  </si>
  <si>
    <t>m3</t>
  </si>
  <si>
    <t>POL1_0</t>
  </si>
  <si>
    <t>R310 27-1699</t>
  </si>
  <si>
    <t>Zazdívka otvorů do 4 m2,pórobet.tvárnice, (tl.450mm)</t>
  </si>
  <si>
    <t>R310 27-1599</t>
  </si>
  <si>
    <t>Zazdívka otvorů do 1 m2, pórobet.tvárnice, (tl.510mm)</t>
  </si>
  <si>
    <t>317944311R00</t>
  </si>
  <si>
    <t>Válcované nosníky do č.12 do připravených otvorů</t>
  </si>
  <si>
    <t>t</t>
  </si>
  <si>
    <t>R317 99991</t>
  </si>
  <si>
    <t>Dodávka válcovaných nosníků I,U v.-12cm</t>
  </si>
  <si>
    <t>317234410R00</t>
  </si>
  <si>
    <t>Vyzdívka mezi nosníky cihlami pálenými na MC</t>
  </si>
  <si>
    <t>346244381R00</t>
  </si>
  <si>
    <t>Plentování ocelových nosníků výšky do 20 cm</t>
  </si>
  <si>
    <t>m2</t>
  </si>
  <si>
    <t>612425921R00</t>
  </si>
  <si>
    <t>Omítka vápenná vnitřního ostění - hladká</t>
  </si>
  <si>
    <t>612421637R00</t>
  </si>
  <si>
    <t>Omítka vnitřní zdiva, MVC, štuková</t>
  </si>
  <si>
    <t>612409991R00</t>
  </si>
  <si>
    <t>Začištění omítek kolem oken,dveří apod.</t>
  </si>
  <si>
    <t>m</t>
  </si>
  <si>
    <t>R622 39-0599</t>
  </si>
  <si>
    <t xml:space="preserve">Montáž KZS ostění, polystyren, (pouze kotvení) </t>
  </si>
  <si>
    <t>R622 99991</t>
  </si>
  <si>
    <t>Dodácka kotvícího materiálu (penetrace,lepidlo,.) , NC</t>
  </si>
  <si>
    <t>28376424.AR</t>
  </si>
  <si>
    <t>Deska polystyrenová XPS tl. 60 mm, (tl.40-70mm)</t>
  </si>
  <si>
    <t>POL3_0</t>
  </si>
  <si>
    <t>622390512R00</t>
  </si>
  <si>
    <t>Montáž KZS ostění, polystyren, stěrka + výztuž.tk.</t>
  </si>
  <si>
    <t>R622 99992</t>
  </si>
  <si>
    <t>Dodávka kotvícího materiálu a pro zákl.úpravu, (penetrace, lepidlo, perlinka,....) - NC</t>
  </si>
  <si>
    <t>28376420.AR</t>
  </si>
  <si>
    <t>Deska polystyrenová XPS tl. 20 mm</t>
  </si>
  <si>
    <t>612471411R00</t>
  </si>
  <si>
    <t>Úprava vnitřních stěn aktivovaným štukem</t>
  </si>
  <si>
    <t>622473187R00</t>
  </si>
  <si>
    <t>Příplatek za okenní lištu (APU) - montáž</t>
  </si>
  <si>
    <t>283502844R</t>
  </si>
  <si>
    <t>Okenní profil 6 mm začišťovací s tkaninou, APU, délka 1,4 m, 2,4 m</t>
  </si>
  <si>
    <t>622300155R00</t>
  </si>
  <si>
    <t>Montáž lišty pro ukončení omítky</t>
  </si>
  <si>
    <t>28350202R</t>
  </si>
  <si>
    <t>Profil rohový PVC s mřížkou 10/10  l = 2,5 m</t>
  </si>
  <si>
    <t>28350220R</t>
  </si>
  <si>
    <t>Profil rohový LK plast s tkaninou 120x80 mm 2,5 m</t>
  </si>
  <si>
    <t>610991111R00</t>
  </si>
  <si>
    <t>Zakrývání výplní vnitřních otvorů</t>
  </si>
  <si>
    <t>612481113R00</t>
  </si>
  <si>
    <t>Potažení vnitř. stěn sklotex. pletivem s vypnutím</t>
  </si>
  <si>
    <t>622422522R00</t>
  </si>
  <si>
    <t>Oprava vněj. omítek II,do 50%, štuk na 100% plochy, ostění</t>
  </si>
  <si>
    <t>622421143R00</t>
  </si>
  <si>
    <t>Omítka vnější stěn, MVC, štuková, složitost 1-2</t>
  </si>
  <si>
    <t>622471318R00</t>
  </si>
  <si>
    <t>Nátěr nebo nástřik stěn vnějších, složitost 3 - 4</t>
  </si>
  <si>
    <t>620991121R00</t>
  </si>
  <si>
    <t>Zakrývání výplní vnějších otvorů z lešení</t>
  </si>
  <si>
    <t>632451022R00</t>
  </si>
  <si>
    <t>Vyrovnávací potěr MC 15, v pásu, tl. 30 mm</t>
  </si>
  <si>
    <t>642942111R00</t>
  </si>
  <si>
    <t>Osazení zárubní dveřních ocelových, pl. do 2,5 m2</t>
  </si>
  <si>
    <t>kus</t>
  </si>
  <si>
    <t>642942221R00</t>
  </si>
  <si>
    <t>Osazení zárubní dveřních ocelových, pl. do 4,5 m2</t>
  </si>
  <si>
    <t>641960000R00</t>
  </si>
  <si>
    <t>Těsnění spár otvorových prvků PU pěnou</t>
  </si>
  <si>
    <t>943943221R00</t>
  </si>
  <si>
    <t>Montáž lešení prostorové lehké, do 200kg, H 10 m</t>
  </si>
  <si>
    <t>943943292R00</t>
  </si>
  <si>
    <t>Příplatek za každý měsíc použití k pol..3221, 3222</t>
  </si>
  <si>
    <t>943955021R00</t>
  </si>
  <si>
    <t>Montáž lešeňové podlahy s příčníky a podél.,H 10 m</t>
  </si>
  <si>
    <t>943955191R00</t>
  </si>
  <si>
    <t>Příplatek za každý měsíc použití leš.k pol.21až 41</t>
  </si>
  <si>
    <t>943943821R00</t>
  </si>
  <si>
    <t>Demontáž lešení, prostor. lehké, 200 kPa, H 10 m</t>
  </si>
  <si>
    <t>943955821R00</t>
  </si>
  <si>
    <t>Demontáž leš. podlahy s příč. a podélníky, H 10 m</t>
  </si>
  <si>
    <t>941955001R00</t>
  </si>
  <si>
    <t>Lešení lehké pomocné, výška podlahy do 1,2 m</t>
  </si>
  <si>
    <t>949942101R00</t>
  </si>
  <si>
    <t>Nájem za hydraulickou zvedací plošinu, H do 27 m, odhad</t>
  </si>
  <si>
    <t>h</t>
  </si>
  <si>
    <t>952901111R00</t>
  </si>
  <si>
    <t>Vyčištění budov o výšce podlaží do 4 m</t>
  </si>
  <si>
    <t>953941212R00</t>
  </si>
  <si>
    <t>Osazování mříží v rámu nebo z jednotlivých tyčí</t>
  </si>
  <si>
    <t>R953 99991</t>
  </si>
  <si>
    <t>Výroba a dodávka ocelové mříže 950/2250mm, NC</t>
  </si>
  <si>
    <t>968061112R00</t>
  </si>
  <si>
    <t>Vyvěšení dřevěných okenních křídel pl. do 1,5 m2</t>
  </si>
  <si>
    <t>968061125R00</t>
  </si>
  <si>
    <t>Vyvěšení dřevěných dveřních křídel pl. do 2 m2</t>
  </si>
  <si>
    <t>968071125R00</t>
  </si>
  <si>
    <t>Vyvěšení, zavěšení kovových křídel dveří pl. 2 m2</t>
  </si>
  <si>
    <t>968062354R00</t>
  </si>
  <si>
    <t>Vybourání dřevěných rámů oken dvojitých pl. 1 m2</t>
  </si>
  <si>
    <t>968062355R00</t>
  </si>
  <si>
    <t>Vybourání dřevěných rámů oken dvojitých pl. 2 m2</t>
  </si>
  <si>
    <t>968062356R00</t>
  </si>
  <si>
    <t>Vybourání dřevěných rámů oken dvojitých pl. 4 m2</t>
  </si>
  <si>
    <t>968062357R00</t>
  </si>
  <si>
    <t>Vybourání dřevěných rámů oken dvojitých nad  4 m2</t>
  </si>
  <si>
    <t>968062456R00</t>
  </si>
  <si>
    <t>Vybourání dřevěných dveřních zárubní pl. nad 2 m2</t>
  </si>
  <si>
    <t>968072456R00</t>
  </si>
  <si>
    <t>Vybourání kovových dveřních zárubní pl. nad 2 m2</t>
  </si>
  <si>
    <t>962081141R00</t>
  </si>
  <si>
    <t>Bourání příček ze skleněných tvárnic tl. 15 cm</t>
  </si>
  <si>
    <t>968095001R00</t>
  </si>
  <si>
    <t>Bourání parapetů dřevěných š. do 25 cm</t>
  </si>
  <si>
    <t>968095002R00</t>
  </si>
  <si>
    <t>Bourání parapetů dřevěných š. do 50 cm</t>
  </si>
  <si>
    <t>R968 09-5099</t>
  </si>
  <si>
    <t>Bourání parapetů dřevěných š. nad 50 cm</t>
  </si>
  <si>
    <t>974031153R00</t>
  </si>
  <si>
    <t>Vysekání rýh ve zdi cihelné 10 x 10 cm</t>
  </si>
  <si>
    <t>976083131R00</t>
  </si>
  <si>
    <t>Vybourání škrabáků,konzol apod.ze zdiva cihelného, (kotvení mříží)</t>
  </si>
  <si>
    <t>979082111R00</t>
  </si>
  <si>
    <t>Vnitrostaveništní doprava suti do 10 m</t>
  </si>
  <si>
    <t>979082121R00</t>
  </si>
  <si>
    <t>Příplatek k vnitrost. dopravě suti za dalších 5 m</t>
  </si>
  <si>
    <t>979011211R00</t>
  </si>
  <si>
    <t>Svislá doprava suti a vybour. hmot za 2.NP nošením</t>
  </si>
  <si>
    <t>979011219R00</t>
  </si>
  <si>
    <t>Přípl.k svislé dopr.suti za každé další NP nošením</t>
  </si>
  <si>
    <t>979081111R00</t>
  </si>
  <si>
    <t>Odvoz suti a vybour. hmot na skládku do 1 km</t>
  </si>
  <si>
    <t>979081121R00</t>
  </si>
  <si>
    <t>Příplatek k odvozu za každý další 1 km</t>
  </si>
  <si>
    <t>979990162R00</t>
  </si>
  <si>
    <t>Poplatek za skládku suti - dřevo+sklo</t>
  </si>
  <si>
    <t>999281108R00</t>
  </si>
  <si>
    <t>Přesun hmot pro opravy a údržbu do výšky 12 m</t>
  </si>
  <si>
    <t>764410850R00</t>
  </si>
  <si>
    <t>Demontáž oplechování parapetů,rš od 100 do 330 mm</t>
  </si>
  <si>
    <t>764816133R00</t>
  </si>
  <si>
    <t>Oplechování parapetů, lakovaný Pz plech, rš 330 mm</t>
  </si>
  <si>
    <t>998764202R00</t>
  </si>
  <si>
    <t>Přesun hmot pro klempířské konstr., výšky do 12 m</t>
  </si>
  <si>
    <t>766694112R00</t>
  </si>
  <si>
    <t>Montáž parapetních desek š.do 30 cm,dl.do 160 cm</t>
  </si>
  <si>
    <t>766694113R00</t>
  </si>
  <si>
    <t>Montáž parapetních desek š.do 30 cm,dl.do 260 cm</t>
  </si>
  <si>
    <t>R766 99981</t>
  </si>
  <si>
    <t>Dodávka plastových parapetů š.250mm</t>
  </si>
  <si>
    <t>R766 99982</t>
  </si>
  <si>
    <t>Dodávka plastových parapetů š.300mm</t>
  </si>
  <si>
    <t>R766 99983</t>
  </si>
  <si>
    <t>Dodávka plastových parapetů š.350mm</t>
  </si>
  <si>
    <t>R766 99984</t>
  </si>
  <si>
    <t>Dodávka plastových parapetů š.400mm</t>
  </si>
  <si>
    <t>R766 99985</t>
  </si>
  <si>
    <t>Dodávka plastových parapetů š.600mm</t>
  </si>
  <si>
    <t>R766 99986</t>
  </si>
  <si>
    <t>Dodávka plastových parapetů š.750mm</t>
  </si>
  <si>
    <t>766694121R00</t>
  </si>
  <si>
    <t>Montáž parapetních desek š.nad 30 cm,dl.do 100 cm</t>
  </si>
  <si>
    <t>766694122R00</t>
  </si>
  <si>
    <t>Montáž parapetních desek š.nad 30 cm,dl.do 160 cm</t>
  </si>
  <si>
    <t>766694123R00</t>
  </si>
  <si>
    <t>Montáž parapetních desek š.nad 30 cm,dl.do 260 cm</t>
  </si>
  <si>
    <t>766711001R00</t>
  </si>
  <si>
    <t>Montáž oken a balkonových dveří s vypěněním</t>
  </si>
  <si>
    <t>R766 99991</t>
  </si>
  <si>
    <t>Dodávka dřevěných oken dle tabulky prvků, D01-D03</t>
  </si>
  <si>
    <t>R766 99992</t>
  </si>
  <si>
    <t>Dodávka plastových oken dle tabulky prvků, OP1-OP13</t>
  </si>
  <si>
    <t>766711021R00</t>
  </si>
  <si>
    <t>Montáž vstupních dveří s vypěněním</t>
  </si>
  <si>
    <t>R766 99996</t>
  </si>
  <si>
    <t>Dodávka plastových vchodových dveří dle tabulky, D4</t>
  </si>
  <si>
    <t>766601216R00</t>
  </si>
  <si>
    <t>Těsnění oken.spáry, ostění, PT folie + PP páska</t>
  </si>
  <si>
    <t>998766202R00</t>
  </si>
  <si>
    <t>Přesun hmot pro truhlářské konstr., výšky do 12 m</t>
  </si>
  <si>
    <t>767641110R00</t>
  </si>
  <si>
    <t>Dokončení okování dveří,oc.zárub.,otvíravých 1kříd</t>
  </si>
  <si>
    <t>767641120R00</t>
  </si>
  <si>
    <t>Dokončení okování dveří,oc.zárub.,otvíravých 2kříd</t>
  </si>
  <si>
    <t>R767 99991</t>
  </si>
  <si>
    <t>Dodávka Al dveří s přerušením tep.mostu , dle tabulky prvků D1, D2, D3</t>
  </si>
  <si>
    <t>998767202R00</t>
  </si>
  <si>
    <t>Přesun hmot pro zámečnické konstr., výšky do 12 m</t>
  </si>
  <si>
    <t>783224900R00</t>
  </si>
  <si>
    <t>Údržba, nátěr syntetický kov. konstr.1x + 1x email</t>
  </si>
  <si>
    <t>783228990R00</t>
  </si>
  <si>
    <t>Údržba, příplatek za syntetický nátěr, pevné mříže</t>
  </si>
  <si>
    <t>784011111R00</t>
  </si>
  <si>
    <t>Oprášení/ometení podkladu</t>
  </si>
  <si>
    <t>784011222RT2</t>
  </si>
  <si>
    <t>Zakrytí podlah, včetně papírové lepenky</t>
  </si>
  <si>
    <t>784191101R00</t>
  </si>
  <si>
    <t>Penetrace podkladu univerzální Primalex 1x</t>
  </si>
  <si>
    <t>784195212R00</t>
  </si>
  <si>
    <t>Malba Primalex Plus, bílá, bez penetrace, 2 x</t>
  </si>
  <si>
    <t>005 12-1010.R</t>
  </si>
  <si>
    <t>Vybudování zařízení staveniště</t>
  </si>
  <si>
    <t>Soubor</t>
  </si>
  <si>
    <t>POL99_0</t>
  </si>
  <si>
    <t>005 12-1020.R</t>
  </si>
  <si>
    <t xml:space="preserve">Provoz zařízení staveniště </t>
  </si>
  <si>
    <t>005 12-4010.R</t>
  </si>
  <si>
    <t>Koordinační činnost</t>
  </si>
  <si>
    <t>005 21-1010.R</t>
  </si>
  <si>
    <t>Předání a převzetí staveniště</t>
  </si>
  <si>
    <t>005 21-1080.R</t>
  </si>
  <si>
    <t xml:space="preserve">Bezpečnostní a hygienická opatření na staveništi </t>
  </si>
  <si>
    <t>005 24-1010.R</t>
  </si>
  <si>
    <t xml:space="preserve">Dokumentace skutečného provedení </t>
  </si>
  <si>
    <t>005 12-2010.R</t>
  </si>
  <si>
    <t xml:space="preserve">Provoz objednatele </t>
  </si>
  <si>
    <t/>
  </si>
  <si>
    <t>SUM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</si>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</sst>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2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" fontId="11" fillId="0" borderId="16" xfId="0" applyNumberFormat="1" applyFont="1" applyBorder="1" applyAlignment="1">
      <alignment horizontal="right" vertical="center" inden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9" xfId="0" applyNumberFormat="1" applyFont="1" applyFill="1" applyBorder="1" applyAlignme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199" t="s">
        <v>39</v>
      </c>
      <c r="B2" s="199"/>
      <c r="C2" s="199"/>
      <c r="D2" s="199"/>
      <c r="E2" s="199"/>
      <c r="F2" s="199"/>
      <c r="G2" s="19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6"/>
  <sheetViews>
    <sheetView showGridLines="0" topLeftCell="B15" zoomScaleNormal="100" zoomScaleSheetLayoutView="75" workbookViewId="0">
      <selection activeCell="G23" sqref="G23:I23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00" t="s">
        <v>42</v>
      </c>
      <c r="C1" s="201"/>
      <c r="D1" s="201"/>
      <c r="E1" s="201"/>
      <c r="F1" s="201"/>
      <c r="G1" s="201"/>
      <c r="H1" s="201"/>
      <c r="I1" s="201"/>
      <c r="J1" s="202"/>
    </row>
    <row r="2" spans="1:15" ht="23.25" customHeight="1" x14ac:dyDescent="0.2">
      <c r="A2" s="4"/>
      <c r="B2" s="81" t="s">
        <v>40</v>
      </c>
      <c r="C2" s="82"/>
      <c r="D2" s="226" t="s">
        <v>46</v>
      </c>
      <c r="E2" s="227"/>
      <c r="F2" s="227"/>
      <c r="G2" s="227"/>
      <c r="H2" s="227"/>
      <c r="I2" s="227"/>
      <c r="J2" s="228"/>
      <c r="O2" s="2"/>
    </row>
    <row r="3" spans="1:15" ht="23.25" customHeight="1" x14ac:dyDescent="0.2">
      <c r="A3" s="4"/>
      <c r="B3" s="83" t="s">
        <v>45</v>
      </c>
      <c r="C3" s="84"/>
      <c r="D3" s="219" t="s">
        <v>43</v>
      </c>
      <c r="E3" s="220"/>
      <c r="F3" s="220"/>
      <c r="G3" s="220"/>
      <c r="H3" s="220"/>
      <c r="I3" s="220"/>
      <c r="J3" s="221"/>
    </row>
    <row r="4" spans="1:15" ht="23.25" hidden="1" customHeight="1" x14ac:dyDescent="0.2">
      <c r="A4" s="4"/>
      <c r="B4" s="85" t="s">
        <v>44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91" t="s">
        <v>47</v>
      </c>
      <c r="E5" s="26"/>
      <c r="F5" s="26"/>
      <c r="G5" s="26"/>
      <c r="H5" s="28" t="s">
        <v>33</v>
      </c>
      <c r="I5" s="91"/>
      <c r="J5" s="11"/>
    </row>
    <row r="6" spans="1:15" ht="15.75" customHeight="1" x14ac:dyDescent="0.2">
      <c r="A6" s="4"/>
      <c r="B6" s="41"/>
      <c r="C6" s="26"/>
      <c r="D6" s="91"/>
      <c r="E6" s="26"/>
      <c r="F6" s="26"/>
      <c r="G6" s="26"/>
      <c r="H6" s="28" t="s">
        <v>34</v>
      </c>
      <c r="I6" s="91"/>
      <c r="J6" s="11"/>
    </row>
    <row r="7" spans="1:15" ht="15.75" customHeight="1" x14ac:dyDescent="0.2">
      <c r="A7" s="4"/>
      <c r="B7" s="42"/>
      <c r="C7" s="92" t="s">
        <v>49</v>
      </c>
      <c r="D7" s="80" t="s">
        <v>48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30"/>
      <c r="E11" s="230"/>
      <c r="F11" s="230"/>
      <c r="G11" s="230"/>
      <c r="H11" s="28" t="s">
        <v>33</v>
      </c>
      <c r="I11" s="94"/>
      <c r="J11" s="11"/>
    </row>
    <row r="12" spans="1:15" ht="15.75" customHeight="1" x14ac:dyDescent="0.2">
      <c r="A12" s="4"/>
      <c r="B12" s="41"/>
      <c r="C12" s="26"/>
      <c r="D12" s="217"/>
      <c r="E12" s="217"/>
      <c r="F12" s="217"/>
      <c r="G12" s="217"/>
      <c r="H12" s="28" t="s">
        <v>34</v>
      </c>
      <c r="I12" s="94"/>
      <c r="J12" s="11"/>
    </row>
    <row r="13" spans="1:15" ht="15.75" customHeight="1" x14ac:dyDescent="0.2">
      <c r="A13" s="4"/>
      <c r="B13" s="42"/>
      <c r="C13" s="93"/>
      <c r="D13" s="218"/>
      <c r="E13" s="218"/>
      <c r="F13" s="218"/>
      <c r="G13" s="218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29"/>
      <c r="F15" s="229"/>
      <c r="G15" s="214"/>
      <c r="H15" s="214"/>
      <c r="I15" s="214" t="s">
        <v>28</v>
      </c>
      <c r="J15" s="215"/>
    </row>
    <row r="16" spans="1:15" ht="23.25" customHeight="1" x14ac:dyDescent="0.2">
      <c r="A16" s="141" t="s">
        <v>23</v>
      </c>
      <c r="B16" s="142" t="s">
        <v>23</v>
      </c>
      <c r="C16" s="58"/>
      <c r="D16" s="59"/>
      <c r="E16" s="209"/>
      <c r="F16" s="216"/>
      <c r="G16" s="209"/>
      <c r="H16" s="216"/>
      <c r="I16" s="209">
        <f>SUMIF(F47:F62,A16,I47:I62)+SUMIF(F47:F62,"PSU",I47:I62)</f>
        <v>0</v>
      </c>
      <c r="J16" s="210"/>
    </row>
    <row r="17" spans="1:10" ht="23.25" customHeight="1" x14ac:dyDescent="0.2">
      <c r="A17" s="141" t="s">
        <v>24</v>
      </c>
      <c r="B17" s="142" t="s">
        <v>24</v>
      </c>
      <c r="C17" s="58"/>
      <c r="D17" s="59"/>
      <c r="E17" s="209"/>
      <c r="F17" s="216"/>
      <c r="G17" s="209"/>
      <c r="H17" s="216"/>
      <c r="I17" s="209">
        <f>SUMIF(F47:F62,A17,I47:I62)</f>
        <v>0</v>
      </c>
      <c r="J17" s="210"/>
    </row>
    <row r="18" spans="1:10" ht="23.25" customHeight="1" x14ac:dyDescent="0.2">
      <c r="A18" s="141" t="s">
        <v>25</v>
      </c>
      <c r="B18" s="142" t="s">
        <v>25</v>
      </c>
      <c r="C18" s="58"/>
      <c r="D18" s="59"/>
      <c r="E18" s="209"/>
      <c r="F18" s="216"/>
      <c r="G18" s="209"/>
      <c r="H18" s="216"/>
      <c r="I18" s="209">
        <f>SUMIF(F47:F62,A18,I47:I62)</f>
        <v>0</v>
      </c>
      <c r="J18" s="210"/>
    </row>
    <row r="19" spans="1:10" ht="23.25" customHeight="1" x14ac:dyDescent="0.2">
      <c r="A19" s="141" t="s">
        <v>85</v>
      </c>
      <c r="B19" s="142" t="s">
        <v>26</v>
      </c>
      <c r="C19" s="58"/>
      <c r="D19" s="59"/>
      <c r="E19" s="209"/>
      <c r="F19" s="216"/>
      <c r="G19" s="209"/>
      <c r="H19" s="216"/>
      <c r="I19" s="209">
        <f>SUMIF(F47:F62,A19,I47:I62)</f>
        <v>0</v>
      </c>
      <c r="J19" s="210"/>
    </row>
    <row r="20" spans="1:10" ht="23.25" customHeight="1" x14ac:dyDescent="0.2">
      <c r="A20" s="141" t="s">
        <v>86</v>
      </c>
      <c r="B20" s="142" t="s">
        <v>27</v>
      </c>
      <c r="C20" s="58"/>
      <c r="D20" s="59"/>
      <c r="E20" s="209"/>
      <c r="F20" s="216"/>
      <c r="G20" s="209"/>
      <c r="H20" s="216"/>
      <c r="I20" s="209">
        <f>SUMIF(F47:F62,A20,I47:I62)</f>
        <v>0</v>
      </c>
      <c r="J20" s="210"/>
    </row>
    <row r="21" spans="1:10" ht="23.25" customHeight="1" x14ac:dyDescent="0.2">
      <c r="A21" s="4"/>
      <c r="B21" s="74" t="s">
        <v>28</v>
      </c>
      <c r="C21" s="75"/>
      <c r="D21" s="76"/>
      <c r="E21" s="211"/>
      <c r="F21" s="212"/>
      <c r="G21" s="211"/>
      <c r="H21" s="212"/>
      <c r="I21" s="211">
        <f>SUM(I16:J20)</f>
        <v>0</v>
      </c>
      <c r="J21" s="222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07">
        <f>ZakladDPHSniVypocet+SUM(I21)</f>
        <v>0</v>
      </c>
      <c r="H23" s="208"/>
      <c r="I23" s="208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32">
        <f>ZakladDPHSni*SazbaDPH1/100</f>
        <v>0</v>
      </c>
      <c r="H24" s="233"/>
      <c r="I24" s="233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07">
        <v>0</v>
      </c>
      <c r="H25" s="208"/>
      <c r="I25" s="208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03">
        <f>ZakladDPHZakl*SazbaDPH2/100</f>
        <v>0</v>
      </c>
      <c r="H26" s="204"/>
      <c r="I26" s="204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05">
        <f>0</f>
        <v>0</v>
      </c>
      <c r="H27" s="205"/>
      <c r="I27" s="205"/>
      <c r="J27" s="63" t="str">
        <f t="shared" si="0"/>
        <v>CZK</v>
      </c>
    </row>
    <row r="28" spans="1:10" ht="27.75" hidden="1" customHeight="1" thickBot="1" x14ac:dyDescent="0.25">
      <c r="A28" s="4"/>
      <c r="B28" s="113" t="s">
        <v>22</v>
      </c>
      <c r="C28" s="114"/>
      <c r="D28" s="114"/>
      <c r="E28" s="115"/>
      <c r="F28" s="116"/>
      <c r="G28" s="213">
        <f>ZakladDPHSniVypocet+ZakladDPHZaklVypocet</f>
        <v>0</v>
      </c>
      <c r="H28" s="213"/>
      <c r="I28" s="213"/>
      <c r="J28" s="117" t="str">
        <f t="shared" si="0"/>
        <v>CZK</v>
      </c>
    </row>
    <row r="29" spans="1:10" ht="27.75" customHeight="1" thickBot="1" x14ac:dyDescent="0.25">
      <c r="A29" s="4"/>
      <c r="B29" s="113" t="s">
        <v>35</v>
      </c>
      <c r="C29" s="118"/>
      <c r="D29" s="118"/>
      <c r="E29" s="118"/>
      <c r="F29" s="118"/>
      <c r="G29" s="206">
        <f>ZakladDPHSni+DPHSni+ZakladDPHZakl+DPHZakl+Zaokrouhleni</f>
        <v>0</v>
      </c>
      <c r="H29" s="206"/>
      <c r="I29" s="206"/>
      <c r="J29" s="119" t="s">
        <v>52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44411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31" t="s">
        <v>2</v>
      </c>
      <c r="E35" s="231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05"/>
      <c r="G37" s="105"/>
      <c r="H37" s="105"/>
      <c r="I37" s="105"/>
      <c r="J37" s="3"/>
    </row>
    <row r="38" spans="1:10" ht="25.5" hidden="1" customHeight="1" x14ac:dyDescent="0.2">
      <c r="A38" s="97" t="s">
        <v>37</v>
      </c>
      <c r="B38" s="99" t="s">
        <v>16</v>
      </c>
      <c r="C38" s="100" t="s">
        <v>5</v>
      </c>
      <c r="D38" s="101"/>
      <c r="E38" s="101"/>
      <c r="F38" s="106" t="str">
        <f>B23</f>
        <v>Základ pro sníženou DPH</v>
      </c>
      <c r="G38" s="106" t="str">
        <f>B25</f>
        <v>Základ pro základní DPH</v>
      </c>
      <c r="H38" s="107" t="s">
        <v>17</v>
      </c>
      <c r="I38" s="107" t="s">
        <v>1</v>
      </c>
      <c r="J38" s="102" t="s">
        <v>0</v>
      </c>
    </row>
    <row r="39" spans="1:10" ht="25.5" hidden="1" customHeight="1" x14ac:dyDescent="0.2">
      <c r="A39" s="97">
        <v>1</v>
      </c>
      <c r="B39" s="103" t="s">
        <v>50</v>
      </c>
      <c r="C39" s="234" t="s">
        <v>46</v>
      </c>
      <c r="D39" s="235"/>
      <c r="E39" s="235"/>
      <c r="F39" s="108">
        <f>'Rozpočet Pol'!AC130</f>
        <v>0</v>
      </c>
      <c r="G39" s="109">
        <f>'Rozpočet Pol'!AD130</f>
        <v>0</v>
      </c>
      <c r="H39" s="110">
        <f>(F39*SazbaDPH1/100)+(G39*SazbaDPH2/100)</f>
        <v>0</v>
      </c>
      <c r="I39" s="110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2">
      <c r="A40" s="97"/>
      <c r="B40" s="236" t="s">
        <v>51</v>
      </c>
      <c r="C40" s="237"/>
      <c r="D40" s="237"/>
      <c r="E40" s="238"/>
      <c r="F40" s="111">
        <f>SUMIF(A39:A39,"=1",F39:F39)</f>
        <v>0</v>
      </c>
      <c r="G40" s="112">
        <f>SUMIF(A39:A39,"=1",G39:G39)</f>
        <v>0</v>
      </c>
      <c r="H40" s="112">
        <f>SUMIF(A39:A39,"=1",H39:H39)</f>
        <v>0</v>
      </c>
      <c r="I40" s="112">
        <f>SUMIF(A39:A39,"=1",I39:I39)</f>
        <v>0</v>
      </c>
      <c r="J40" s="98">
        <f>SUMIF(A39:A39,"=1",J39:J39)</f>
        <v>0</v>
      </c>
    </row>
    <row r="44" spans="1:10" ht="15.75" x14ac:dyDescent="0.25">
      <c r="B44" s="120" t="s">
        <v>53</v>
      </c>
    </row>
    <row r="46" spans="1:10" ht="25.5" customHeight="1" x14ac:dyDescent="0.2">
      <c r="A46" s="121"/>
      <c r="B46" s="125" t="s">
        <v>16</v>
      </c>
      <c r="C46" s="125" t="s">
        <v>5</v>
      </c>
      <c r="D46" s="126"/>
      <c r="E46" s="126"/>
      <c r="F46" s="129" t="s">
        <v>54</v>
      </c>
      <c r="G46" s="129"/>
      <c r="H46" s="129"/>
      <c r="I46" s="239" t="s">
        <v>28</v>
      </c>
      <c r="J46" s="239"/>
    </row>
    <row r="47" spans="1:10" ht="25.5" customHeight="1" x14ac:dyDescent="0.2">
      <c r="A47" s="122"/>
      <c r="B47" s="130" t="s">
        <v>55</v>
      </c>
      <c r="C47" s="241" t="s">
        <v>56</v>
      </c>
      <c r="D47" s="242"/>
      <c r="E47" s="242"/>
      <c r="F47" s="132" t="s">
        <v>23</v>
      </c>
      <c r="G47" s="133"/>
      <c r="H47" s="133"/>
      <c r="I47" s="240">
        <f>'Rozpočet Pol'!G8</f>
        <v>0</v>
      </c>
      <c r="J47" s="240"/>
    </row>
    <row r="48" spans="1:10" ht="25.5" customHeight="1" x14ac:dyDescent="0.2">
      <c r="A48" s="122"/>
      <c r="B48" s="124" t="s">
        <v>57</v>
      </c>
      <c r="C48" s="224" t="s">
        <v>58</v>
      </c>
      <c r="D48" s="225"/>
      <c r="E48" s="225"/>
      <c r="F48" s="134" t="s">
        <v>23</v>
      </c>
      <c r="G48" s="135"/>
      <c r="H48" s="135"/>
      <c r="I48" s="223">
        <f>'Rozpočet Pol'!G16</f>
        <v>0</v>
      </c>
      <c r="J48" s="223"/>
    </row>
    <row r="49" spans="1:10" ht="25.5" customHeight="1" x14ac:dyDescent="0.2">
      <c r="A49" s="122"/>
      <c r="B49" s="124" t="s">
        <v>59</v>
      </c>
      <c r="C49" s="224" t="s">
        <v>60</v>
      </c>
      <c r="D49" s="225"/>
      <c r="E49" s="225"/>
      <c r="F49" s="134" t="s">
        <v>23</v>
      </c>
      <c r="G49" s="135"/>
      <c r="H49" s="135"/>
      <c r="I49" s="223">
        <f>'Rozpočet Pol'!G34</f>
        <v>0</v>
      </c>
      <c r="J49" s="223"/>
    </row>
    <row r="50" spans="1:10" ht="25.5" customHeight="1" x14ac:dyDescent="0.2">
      <c r="A50" s="122"/>
      <c r="B50" s="124" t="s">
        <v>61</v>
      </c>
      <c r="C50" s="224" t="s">
        <v>62</v>
      </c>
      <c r="D50" s="225"/>
      <c r="E50" s="225"/>
      <c r="F50" s="134" t="s">
        <v>23</v>
      </c>
      <c r="G50" s="135"/>
      <c r="H50" s="135"/>
      <c r="I50" s="223">
        <f>'Rozpočet Pol'!G39</f>
        <v>0</v>
      </c>
      <c r="J50" s="223"/>
    </row>
    <row r="51" spans="1:10" ht="25.5" customHeight="1" x14ac:dyDescent="0.2">
      <c r="A51" s="122"/>
      <c r="B51" s="124" t="s">
        <v>63</v>
      </c>
      <c r="C51" s="224" t="s">
        <v>64</v>
      </c>
      <c r="D51" s="225"/>
      <c r="E51" s="225"/>
      <c r="F51" s="134" t="s">
        <v>23</v>
      </c>
      <c r="G51" s="135"/>
      <c r="H51" s="135"/>
      <c r="I51" s="223">
        <f>'Rozpočet Pol'!G41</f>
        <v>0</v>
      </c>
      <c r="J51" s="223"/>
    </row>
    <row r="52" spans="1:10" ht="25.5" customHeight="1" x14ac:dyDescent="0.2">
      <c r="A52" s="122"/>
      <c r="B52" s="124" t="s">
        <v>65</v>
      </c>
      <c r="C52" s="224" t="s">
        <v>66</v>
      </c>
      <c r="D52" s="225"/>
      <c r="E52" s="225"/>
      <c r="F52" s="134" t="s">
        <v>23</v>
      </c>
      <c r="G52" s="135"/>
      <c r="H52" s="135"/>
      <c r="I52" s="223">
        <f>'Rozpočet Pol'!G45</f>
        <v>0</v>
      </c>
      <c r="J52" s="223"/>
    </row>
    <row r="53" spans="1:10" ht="25.5" customHeight="1" x14ac:dyDescent="0.2">
      <c r="A53" s="122"/>
      <c r="B53" s="124" t="s">
        <v>67</v>
      </c>
      <c r="C53" s="224" t="s">
        <v>68</v>
      </c>
      <c r="D53" s="225"/>
      <c r="E53" s="225"/>
      <c r="F53" s="134" t="s">
        <v>23</v>
      </c>
      <c r="G53" s="135"/>
      <c r="H53" s="135"/>
      <c r="I53" s="223">
        <f>'Rozpočet Pol'!G54</f>
        <v>0</v>
      </c>
      <c r="J53" s="223"/>
    </row>
    <row r="54" spans="1:10" ht="25.5" customHeight="1" x14ac:dyDescent="0.2">
      <c r="A54" s="122"/>
      <c r="B54" s="124" t="s">
        <v>69</v>
      </c>
      <c r="C54" s="224" t="s">
        <v>70</v>
      </c>
      <c r="D54" s="225"/>
      <c r="E54" s="225"/>
      <c r="F54" s="134" t="s">
        <v>23</v>
      </c>
      <c r="G54" s="135"/>
      <c r="H54" s="135"/>
      <c r="I54" s="223">
        <f>'Rozpočet Pol'!G58</f>
        <v>0</v>
      </c>
      <c r="J54" s="223"/>
    </row>
    <row r="55" spans="1:10" ht="25.5" customHeight="1" x14ac:dyDescent="0.2">
      <c r="A55" s="122"/>
      <c r="B55" s="124" t="s">
        <v>71</v>
      </c>
      <c r="C55" s="224" t="s">
        <v>72</v>
      </c>
      <c r="D55" s="225"/>
      <c r="E55" s="225"/>
      <c r="F55" s="134" t="s">
        <v>23</v>
      </c>
      <c r="G55" s="135"/>
      <c r="H55" s="135"/>
      <c r="I55" s="223">
        <f>'Rozpočet Pol'!G72</f>
        <v>0</v>
      </c>
      <c r="J55" s="223"/>
    </row>
    <row r="56" spans="1:10" ht="25.5" customHeight="1" x14ac:dyDescent="0.2">
      <c r="A56" s="122"/>
      <c r="B56" s="124" t="s">
        <v>73</v>
      </c>
      <c r="C56" s="224" t="s">
        <v>74</v>
      </c>
      <c r="D56" s="225"/>
      <c r="E56" s="225"/>
      <c r="F56" s="134" t="s">
        <v>23</v>
      </c>
      <c r="G56" s="135"/>
      <c r="H56" s="135"/>
      <c r="I56" s="223">
        <f>'Rozpočet Pol'!G82</f>
        <v>0</v>
      </c>
      <c r="J56" s="223"/>
    </row>
    <row r="57" spans="1:10" ht="25.5" customHeight="1" x14ac:dyDescent="0.2">
      <c r="A57" s="122"/>
      <c r="B57" s="124" t="s">
        <v>75</v>
      </c>
      <c r="C57" s="224" t="s">
        <v>76</v>
      </c>
      <c r="D57" s="225"/>
      <c r="E57" s="225"/>
      <c r="F57" s="134" t="s">
        <v>24</v>
      </c>
      <c r="G57" s="135"/>
      <c r="H57" s="135"/>
      <c r="I57" s="223">
        <f>'Rozpočet Pol'!G84</f>
        <v>0</v>
      </c>
      <c r="J57" s="223"/>
    </row>
    <row r="58" spans="1:10" ht="25.5" customHeight="1" x14ac:dyDescent="0.2">
      <c r="A58" s="122"/>
      <c r="B58" s="124" t="s">
        <v>77</v>
      </c>
      <c r="C58" s="224" t="s">
        <v>78</v>
      </c>
      <c r="D58" s="225"/>
      <c r="E58" s="225"/>
      <c r="F58" s="134" t="s">
        <v>24</v>
      </c>
      <c r="G58" s="135"/>
      <c r="H58" s="135"/>
      <c r="I58" s="223">
        <f>'Rozpočet Pol'!G88</f>
        <v>0</v>
      </c>
      <c r="J58" s="223"/>
    </row>
    <row r="59" spans="1:10" ht="25.5" customHeight="1" x14ac:dyDescent="0.2">
      <c r="A59" s="122"/>
      <c r="B59" s="124" t="s">
        <v>79</v>
      </c>
      <c r="C59" s="224" t="s">
        <v>80</v>
      </c>
      <c r="D59" s="225"/>
      <c r="E59" s="225"/>
      <c r="F59" s="134" t="s">
        <v>24</v>
      </c>
      <c r="G59" s="135"/>
      <c r="H59" s="135"/>
      <c r="I59" s="223">
        <f>'Rozpočet Pol'!G107</f>
        <v>0</v>
      </c>
      <c r="J59" s="223"/>
    </row>
    <row r="60" spans="1:10" ht="25.5" customHeight="1" x14ac:dyDescent="0.2">
      <c r="A60" s="122"/>
      <c r="B60" s="124" t="s">
        <v>81</v>
      </c>
      <c r="C60" s="224" t="s">
        <v>82</v>
      </c>
      <c r="D60" s="225"/>
      <c r="E60" s="225"/>
      <c r="F60" s="134" t="s">
        <v>24</v>
      </c>
      <c r="G60" s="135"/>
      <c r="H60" s="135"/>
      <c r="I60" s="223">
        <f>'Rozpočet Pol'!G112</f>
        <v>0</v>
      </c>
      <c r="J60" s="223"/>
    </row>
    <row r="61" spans="1:10" ht="25.5" customHeight="1" x14ac:dyDescent="0.2">
      <c r="A61" s="122"/>
      <c r="B61" s="124" t="s">
        <v>83</v>
      </c>
      <c r="C61" s="224" t="s">
        <v>84</v>
      </c>
      <c r="D61" s="225"/>
      <c r="E61" s="225"/>
      <c r="F61" s="134" t="s">
        <v>24</v>
      </c>
      <c r="G61" s="135"/>
      <c r="H61" s="135"/>
      <c r="I61" s="223">
        <f>'Rozpočet Pol'!G115</f>
        <v>0</v>
      </c>
      <c r="J61" s="223"/>
    </row>
    <row r="62" spans="1:10" ht="25.5" customHeight="1" x14ac:dyDescent="0.2">
      <c r="A62" s="122"/>
      <c r="B62" s="131" t="s">
        <v>85</v>
      </c>
      <c r="C62" s="244" t="s">
        <v>26</v>
      </c>
      <c r="D62" s="245"/>
      <c r="E62" s="245"/>
      <c r="F62" s="136" t="s">
        <v>85</v>
      </c>
      <c r="G62" s="137"/>
      <c r="H62" s="137"/>
      <c r="I62" s="243">
        <f>'Rozpočet Pol'!G120</f>
        <v>0</v>
      </c>
      <c r="J62" s="243"/>
    </row>
    <row r="63" spans="1:10" ht="25.5" customHeight="1" x14ac:dyDescent="0.2">
      <c r="A63" s="123"/>
      <c r="B63" s="127" t="s">
        <v>1</v>
      </c>
      <c r="C63" s="127"/>
      <c r="D63" s="128"/>
      <c r="E63" s="128"/>
      <c r="F63" s="138"/>
      <c r="G63" s="139"/>
      <c r="H63" s="139"/>
      <c r="I63" s="246">
        <f>SUM(I47:I62)</f>
        <v>0</v>
      </c>
      <c r="J63" s="246"/>
    </row>
    <row r="64" spans="1:10" x14ac:dyDescent="0.2">
      <c r="F64" s="140"/>
      <c r="G64" s="96"/>
      <c r="H64" s="140"/>
      <c r="I64" s="96"/>
      <c r="J64" s="96"/>
    </row>
    <row r="65" spans="6:10" x14ac:dyDescent="0.2">
      <c r="F65" s="140"/>
      <c r="G65" s="96"/>
      <c r="H65" s="140"/>
      <c r="I65" s="96"/>
      <c r="J65" s="96"/>
    </row>
    <row r="66" spans="6:10" x14ac:dyDescent="0.2">
      <c r="F66" s="140"/>
      <c r="G66" s="96"/>
      <c r="H66" s="140"/>
      <c r="I66" s="96"/>
      <c r="J66" s="9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1">
    <mergeCell ref="I61:J61"/>
    <mergeCell ref="C61:E61"/>
    <mergeCell ref="I62:J62"/>
    <mergeCell ref="C62:E62"/>
    <mergeCell ref="I63:J63"/>
    <mergeCell ref="I58:J58"/>
    <mergeCell ref="C58:E58"/>
    <mergeCell ref="I59:J59"/>
    <mergeCell ref="C59:E59"/>
    <mergeCell ref="I60:J60"/>
    <mergeCell ref="C60:E60"/>
    <mergeCell ref="I55:J55"/>
    <mergeCell ref="C55:E55"/>
    <mergeCell ref="I56:J56"/>
    <mergeCell ref="C56:E56"/>
    <mergeCell ref="I57:J57"/>
    <mergeCell ref="C57:E57"/>
    <mergeCell ref="I52:J52"/>
    <mergeCell ref="C52:E52"/>
    <mergeCell ref="I53:J53"/>
    <mergeCell ref="C53:E53"/>
    <mergeCell ref="I54:J54"/>
    <mergeCell ref="C54:E54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7" t="s">
        <v>6</v>
      </c>
      <c r="B1" s="247"/>
      <c r="C1" s="248"/>
      <c r="D1" s="247"/>
      <c r="E1" s="247"/>
      <c r="F1" s="247"/>
      <c r="G1" s="247"/>
    </row>
    <row r="2" spans="1:7" ht="24.95" customHeight="1" x14ac:dyDescent="0.2">
      <c r="A2" s="79" t="s">
        <v>41</v>
      </c>
      <c r="B2" s="78"/>
      <c r="C2" s="249"/>
      <c r="D2" s="249"/>
      <c r="E2" s="249"/>
      <c r="F2" s="249"/>
      <c r="G2" s="250"/>
    </row>
    <row r="3" spans="1:7" ht="24.95" hidden="1" customHeight="1" x14ac:dyDescent="0.2">
      <c r="A3" s="79" t="s">
        <v>7</v>
      </c>
      <c r="B3" s="78"/>
      <c r="C3" s="249"/>
      <c r="D3" s="249"/>
      <c r="E3" s="249"/>
      <c r="F3" s="249"/>
      <c r="G3" s="250"/>
    </row>
    <row r="4" spans="1:7" ht="24.95" hidden="1" customHeight="1" x14ac:dyDescent="0.2">
      <c r="A4" s="79" t="s">
        <v>8</v>
      </c>
      <c r="B4" s="78"/>
      <c r="C4" s="249"/>
      <c r="D4" s="249"/>
      <c r="E4" s="249"/>
      <c r="F4" s="249"/>
      <c r="G4" s="250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140"/>
  <sheetViews>
    <sheetView tabSelected="1" workbookViewId="0">
      <selection activeCell="F9" sqref="F9"/>
    </sheetView>
  </sheetViews>
  <sheetFormatPr defaultRowHeight="12.75" outlineLevelRow="1" x14ac:dyDescent="0.2"/>
  <cols>
    <col min="1" max="1" width="4.28515625" customWidth="1"/>
    <col min="2" max="2" width="14.42578125" style="95" customWidth="1"/>
    <col min="3" max="3" width="38.28515625" style="95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6" max="21" width="0" hidden="1" customWidth="1"/>
    <col min="29" max="39" width="0" hidden="1" customWidth="1"/>
  </cols>
  <sheetData>
    <row r="1" spans="1:60" ht="15.75" customHeight="1" x14ac:dyDescent="0.25">
      <c r="A1" s="263" t="s">
        <v>6</v>
      </c>
      <c r="B1" s="263"/>
      <c r="C1" s="263"/>
      <c r="D1" s="263"/>
      <c r="E1" s="263"/>
      <c r="F1" s="263"/>
      <c r="G1" s="263"/>
      <c r="AE1" t="s">
        <v>88</v>
      </c>
    </row>
    <row r="2" spans="1:60" ht="24.95" customHeight="1" x14ac:dyDescent="0.2">
      <c r="A2" s="145" t="s">
        <v>87</v>
      </c>
      <c r="B2" s="143"/>
      <c r="C2" s="264" t="s">
        <v>46</v>
      </c>
      <c r="D2" s="265"/>
      <c r="E2" s="265"/>
      <c r="F2" s="265"/>
      <c r="G2" s="266"/>
      <c r="AE2" t="s">
        <v>89</v>
      </c>
    </row>
    <row r="3" spans="1:60" ht="24.95" customHeight="1" x14ac:dyDescent="0.2">
      <c r="A3" s="146" t="s">
        <v>7</v>
      </c>
      <c r="B3" s="144"/>
      <c r="C3" s="267" t="s">
        <v>43</v>
      </c>
      <c r="D3" s="268"/>
      <c r="E3" s="268"/>
      <c r="F3" s="268"/>
      <c r="G3" s="269"/>
      <c r="AE3" t="s">
        <v>90</v>
      </c>
    </row>
    <row r="4" spans="1:60" ht="24.95" hidden="1" customHeight="1" x14ac:dyDescent="0.2">
      <c r="A4" s="146" t="s">
        <v>8</v>
      </c>
      <c r="B4" s="144"/>
      <c r="C4" s="267"/>
      <c r="D4" s="268"/>
      <c r="E4" s="268"/>
      <c r="F4" s="268"/>
      <c r="G4" s="269"/>
      <c r="AE4" t="s">
        <v>91</v>
      </c>
    </row>
    <row r="5" spans="1:60" hidden="1" x14ac:dyDescent="0.2">
      <c r="A5" s="147" t="s">
        <v>92</v>
      </c>
      <c r="B5" s="148"/>
      <c r="C5" s="149"/>
      <c r="D5" s="150"/>
      <c r="E5" s="150"/>
      <c r="F5" s="150"/>
      <c r="G5" s="151"/>
      <c r="AE5" t="s">
        <v>93</v>
      </c>
    </row>
    <row r="7" spans="1:60" ht="38.25" x14ac:dyDescent="0.2">
      <c r="A7" s="156" t="s">
        <v>94</v>
      </c>
      <c r="B7" s="157" t="s">
        <v>95</v>
      </c>
      <c r="C7" s="157" t="s">
        <v>96</v>
      </c>
      <c r="D7" s="156" t="s">
        <v>97</v>
      </c>
      <c r="E7" s="156" t="s">
        <v>98</v>
      </c>
      <c r="F7" s="152" t="s">
        <v>99</v>
      </c>
      <c r="G7" s="173" t="s">
        <v>28</v>
      </c>
      <c r="H7" s="174" t="s">
        <v>29</v>
      </c>
      <c r="I7" s="174" t="s">
        <v>100</v>
      </c>
      <c r="J7" s="174" t="s">
        <v>30</v>
      </c>
      <c r="K7" s="174" t="s">
        <v>101</v>
      </c>
      <c r="L7" s="174" t="s">
        <v>102</v>
      </c>
      <c r="M7" s="174" t="s">
        <v>103</v>
      </c>
      <c r="N7" s="174" t="s">
        <v>104</v>
      </c>
      <c r="O7" s="174" t="s">
        <v>105</v>
      </c>
      <c r="P7" s="174" t="s">
        <v>106</v>
      </c>
      <c r="Q7" s="174" t="s">
        <v>107</v>
      </c>
      <c r="R7" s="174" t="s">
        <v>108</v>
      </c>
      <c r="S7" s="174" t="s">
        <v>109</v>
      </c>
      <c r="T7" s="174" t="s">
        <v>110</v>
      </c>
      <c r="U7" s="159" t="s">
        <v>111</v>
      </c>
    </row>
    <row r="8" spans="1:60" x14ac:dyDescent="0.2">
      <c r="A8" s="175" t="s">
        <v>112</v>
      </c>
      <c r="B8" s="176" t="s">
        <v>55</v>
      </c>
      <c r="C8" s="177" t="s">
        <v>56</v>
      </c>
      <c r="D8" s="178"/>
      <c r="E8" s="179"/>
      <c r="F8" s="180"/>
      <c r="G8" s="180">
        <f>SUMIF(AE9:AE15,"&lt;&gt;NOR",G9:G15)</f>
        <v>0</v>
      </c>
      <c r="H8" s="180"/>
      <c r="I8" s="180">
        <f>SUM(I9:I15)</f>
        <v>0</v>
      </c>
      <c r="J8" s="180"/>
      <c r="K8" s="180">
        <f>SUM(K9:K15)</f>
        <v>0</v>
      </c>
      <c r="L8" s="180"/>
      <c r="M8" s="180">
        <f>SUM(M9:M15)</f>
        <v>0</v>
      </c>
      <c r="N8" s="158"/>
      <c r="O8" s="158">
        <f>SUM(O9:O15)</f>
        <v>3.1041600000000003</v>
      </c>
      <c r="P8" s="158"/>
      <c r="Q8" s="158">
        <f>SUM(Q9:Q15)</f>
        <v>0</v>
      </c>
      <c r="R8" s="158"/>
      <c r="S8" s="158"/>
      <c r="T8" s="175"/>
      <c r="U8" s="158">
        <f>SUM(U9:U15)</f>
        <v>29.96</v>
      </c>
      <c r="AE8" t="s">
        <v>113</v>
      </c>
    </row>
    <row r="9" spans="1:60" outlineLevel="1" x14ac:dyDescent="0.2">
      <c r="A9" s="154">
        <v>1</v>
      </c>
      <c r="B9" s="160" t="s">
        <v>114</v>
      </c>
      <c r="C9" s="193" t="s">
        <v>115</v>
      </c>
      <c r="D9" s="162" t="s">
        <v>116</v>
      </c>
      <c r="E9" s="168">
        <v>1.155</v>
      </c>
      <c r="F9" s="170"/>
      <c r="G9" s="171">
        <f t="shared" ref="G9:G15" si="0">ROUND(E9*F9,2)</f>
        <v>0</v>
      </c>
      <c r="H9" s="170"/>
      <c r="I9" s="171">
        <f t="shared" ref="I9:I15" si="1">ROUND(E9*H9,2)</f>
        <v>0</v>
      </c>
      <c r="J9" s="170"/>
      <c r="K9" s="171">
        <f t="shared" ref="K9:K15" si="2">ROUND(E9*J9,2)</f>
        <v>0</v>
      </c>
      <c r="L9" s="171">
        <v>21</v>
      </c>
      <c r="M9" s="171">
        <f t="shared" ref="M9:M15" si="3">G9*(1+L9/100)</f>
        <v>0</v>
      </c>
      <c r="N9" s="163">
        <v>0.74797000000000002</v>
      </c>
      <c r="O9" s="163">
        <f t="shared" ref="O9:O15" si="4">ROUND(E9*N9,5)</f>
        <v>0.86390999999999996</v>
      </c>
      <c r="P9" s="163">
        <v>0</v>
      </c>
      <c r="Q9" s="163">
        <f t="shared" ref="Q9:Q15" si="5">ROUND(E9*P9,5)</f>
        <v>0</v>
      </c>
      <c r="R9" s="163"/>
      <c r="S9" s="163"/>
      <c r="T9" s="164">
        <v>6.3053999999999997</v>
      </c>
      <c r="U9" s="163">
        <f t="shared" ref="U9:U15" si="6">ROUND(E9*T9,2)</f>
        <v>7.28</v>
      </c>
      <c r="V9" s="153"/>
      <c r="W9" s="153"/>
      <c r="X9" s="153"/>
      <c r="Y9" s="153"/>
      <c r="Z9" s="153"/>
      <c r="AA9" s="153"/>
      <c r="AB9" s="153"/>
      <c r="AC9" s="153"/>
      <c r="AD9" s="153"/>
      <c r="AE9" s="153" t="s">
        <v>117</v>
      </c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ht="22.5" outlineLevel="1" x14ac:dyDescent="0.2">
      <c r="A10" s="154">
        <v>2</v>
      </c>
      <c r="B10" s="160" t="s">
        <v>118</v>
      </c>
      <c r="C10" s="193" t="s">
        <v>119</v>
      </c>
      <c r="D10" s="162" t="s">
        <v>116</v>
      </c>
      <c r="E10" s="168">
        <v>1.569</v>
      </c>
      <c r="F10" s="170"/>
      <c r="G10" s="171">
        <f t="shared" si="0"/>
        <v>0</v>
      </c>
      <c r="H10" s="170"/>
      <c r="I10" s="171">
        <f t="shared" si="1"/>
        <v>0</v>
      </c>
      <c r="J10" s="170"/>
      <c r="K10" s="171">
        <f t="shared" si="2"/>
        <v>0</v>
      </c>
      <c r="L10" s="171">
        <v>21</v>
      </c>
      <c r="M10" s="171">
        <f t="shared" si="3"/>
        <v>0</v>
      </c>
      <c r="N10" s="163">
        <v>0.58069999999999999</v>
      </c>
      <c r="O10" s="163">
        <f t="shared" si="4"/>
        <v>0.91112000000000004</v>
      </c>
      <c r="P10" s="163">
        <v>0</v>
      </c>
      <c r="Q10" s="163">
        <f t="shared" si="5"/>
        <v>0</v>
      </c>
      <c r="R10" s="163"/>
      <c r="S10" s="163"/>
      <c r="T10" s="164">
        <v>6.1074200000000003</v>
      </c>
      <c r="U10" s="163">
        <f t="shared" si="6"/>
        <v>9.58</v>
      </c>
      <c r="V10" s="153"/>
      <c r="W10" s="153"/>
      <c r="X10" s="153"/>
      <c r="Y10" s="153"/>
      <c r="Z10" s="153"/>
      <c r="AA10" s="153"/>
      <c r="AB10" s="153"/>
      <c r="AC10" s="153"/>
      <c r="AD10" s="153"/>
      <c r="AE10" s="153" t="s">
        <v>117</v>
      </c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ht="22.5" outlineLevel="1" x14ac:dyDescent="0.2">
      <c r="A11" s="154">
        <v>3</v>
      </c>
      <c r="B11" s="160" t="s">
        <v>120</v>
      </c>
      <c r="C11" s="193" t="s">
        <v>121</v>
      </c>
      <c r="D11" s="162" t="s">
        <v>116</v>
      </c>
      <c r="E11" s="168">
        <v>1.2050000000000001</v>
      </c>
      <c r="F11" s="170"/>
      <c r="G11" s="171">
        <f t="shared" si="0"/>
        <v>0</v>
      </c>
      <c r="H11" s="170"/>
      <c r="I11" s="171">
        <f t="shared" si="1"/>
        <v>0</v>
      </c>
      <c r="J11" s="170"/>
      <c r="K11" s="171">
        <f t="shared" si="2"/>
        <v>0</v>
      </c>
      <c r="L11" s="171">
        <v>21</v>
      </c>
      <c r="M11" s="171">
        <f t="shared" si="3"/>
        <v>0</v>
      </c>
      <c r="N11" s="163">
        <v>0.58179999999999998</v>
      </c>
      <c r="O11" s="163">
        <f t="shared" si="4"/>
        <v>0.70106999999999997</v>
      </c>
      <c r="P11" s="163">
        <v>0</v>
      </c>
      <c r="Q11" s="163">
        <f t="shared" si="5"/>
        <v>0</v>
      </c>
      <c r="R11" s="163"/>
      <c r="S11" s="163"/>
      <c r="T11" s="164">
        <v>7.3976800000000003</v>
      </c>
      <c r="U11" s="163">
        <f t="shared" si="6"/>
        <v>8.91</v>
      </c>
      <c r="V11" s="153"/>
      <c r="W11" s="153"/>
      <c r="X11" s="153"/>
      <c r="Y11" s="153"/>
      <c r="Z11" s="153"/>
      <c r="AA11" s="153"/>
      <c r="AB11" s="153"/>
      <c r="AC11" s="153"/>
      <c r="AD11" s="153"/>
      <c r="AE11" s="153" t="s">
        <v>117</v>
      </c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 x14ac:dyDescent="0.2">
      <c r="A12" s="154">
        <v>4</v>
      </c>
      <c r="B12" s="160" t="s">
        <v>122</v>
      </c>
      <c r="C12" s="193" t="s">
        <v>123</v>
      </c>
      <c r="D12" s="162" t="s">
        <v>124</v>
      </c>
      <c r="E12" s="168">
        <v>0.114</v>
      </c>
      <c r="F12" s="170"/>
      <c r="G12" s="171">
        <f t="shared" si="0"/>
        <v>0</v>
      </c>
      <c r="H12" s="170"/>
      <c r="I12" s="171">
        <f t="shared" si="1"/>
        <v>0</v>
      </c>
      <c r="J12" s="170"/>
      <c r="K12" s="171">
        <f t="shared" si="2"/>
        <v>0</v>
      </c>
      <c r="L12" s="171">
        <v>21</v>
      </c>
      <c r="M12" s="171">
        <f t="shared" si="3"/>
        <v>0</v>
      </c>
      <c r="N12" s="163">
        <v>1.0900000000000001</v>
      </c>
      <c r="O12" s="163">
        <f t="shared" si="4"/>
        <v>0.12426</v>
      </c>
      <c r="P12" s="163">
        <v>0</v>
      </c>
      <c r="Q12" s="163">
        <f t="shared" si="5"/>
        <v>0</v>
      </c>
      <c r="R12" s="163"/>
      <c r="S12" s="163"/>
      <c r="T12" s="164">
        <v>20.6</v>
      </c>
      <c r="U12" s="163">
        <f t="shared" si="6"/>
        <v>2.35</v>
      </c>
      <c r="V12" s="153"/>
      <c r="W12" s="153"/>
      <c r="X12" s="153"/>
      <c r="Y12" s="153"/>
      <c r="Z12" s="153"/>
      <c r="AA12" s="153"/>
      <c r="AB12" s="153"/>
      <c r="AC12" s="153"/>
      <c r="AD12" s="153"/>
      <c r="AE12" s="153" t="s">
        <v>117</v>
      </c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 x14ac:dyDescent="0.2">
      <c r="A13" s="154">
        <v>5</v>
      </c>
      <c r="B13" s="160" t="s">
        <v>125</v>
      </c>
      <c r="C13" s="193" t="s">
        <v>126</v>
      </c>
      <c r="D13" s="162" t="s">
        <v>124</v>
      </c>
      <c r="E13" s="168">
        <v>0.126</v>
      </c>
      <c r="F13" s="170"/>
      <c r="G13" s="171">
        <f t="shared" si="0"/>
        <v>0</v>
      </c>
      <c r="H13" s="170"/>
      <c r="I13" s="171">
        <f t="shared" si="1"/>
        <v>0</v>
      </c>
      <c r="J13" s="170"/>
      <c r="K13" s="171">
        <f t="shared" si="2"/>
        <v>0</v>
      </c>
      <c r="L13" s="171">
        <v>21</v>
      </c>
      <c r="M13" s="171">
        <f t="shared" si="3"/>
        <v>0</v>
      </c>
      <c r="N13" s="163">
        <v>1</v>
      </c>
      <c r="O13" s="163">
        <f t="shared" si="4"/>
        <v>0.126</v>
      </c>
      <c r="P13" s="163">
        <v>0</v>
      </c>
      <c r="Q13" s="163">
        <f t="shared" si="5"/>
        <v>0</v>
      </c>
      <c r="R13" s="163"/>
      <c r="S13" s="163"/>
      <c r="T13" s="164">
        <v>0</v>
      </c>
      <c r="U13" s="163">
        <f t="shared" si="6"/>
        <v>0</v>
      </c>
      <c r="V13" s="153"/>
      <c r="W13" s="153"/>
      <c r="X13" s="153"/>
      <c r="Y13" s="153"/>
      <c r="Z13" s="153"/>
      <c r="AA13" s="153"/>
      <c r="AB13" s="153"/>
      <c r="AC13" s="153"/>
      <c r="AD13" s="153"/>
      <c r="AE13" s="153" t="s">
        <v>117</v>
      </c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 x14ac:dyDescent="0.2">
      <c r="A14" s="154">
        <v>6</v>
      </c>
      <c r="B14" s="160" t="s">
        <v>127</v>
      </c>
      <c r="C14" s="193" t="s">
        <v>128</v>
      </c>
      <c r="D14" s="162" t="s">
        <v>116</v>
      </c>
      <c r="E14" s="168">
        <v>0.13400000000000001</v>
      </c>
      <c r="F14" s="170"/>
      <c r="G14" s="171">
        <f t="shared" si="0"/>
        <v>0</v>
      </c>
      <c r="H14" s="170"/>
      <c r="I14" s="171">
        <f t="shared" si="1"/>
        <v>0</v>
      </c>
      <c r="J14" s="170"/>
      <c r="K14" s="171">
        <f t="shared" si="2"/>
        <v>0</v>
      </c>
      <c r="L14" s="171">
        <v>21</v>
      </c>
      <c r="M14" s="171">
        <f t="shared" si="3"/>
        <v>0</v>
      </c>
      <c r="N14" s="163">
        <v>1.8196000000000001</v>
      </c>
      <c r="O14" s="163">
        <f t="shared" si="4"/>
        <v>0.24382999999999999</v>
      </c>
      <c r="P14" s="163">
        <v>0</v>
      </c>
      <c r="Q14" s="163">
        <f t="shared" si="5"/>
        <v>0</v>
      </c>
      <c r="R14" s="163"/>
      <c r="S14" s="163"/>
      <c r="T14" s="164">
        <v>6.77</v>
      </c>
      <c r="U14" s="163">
        <f t="shared" si="6"/>
        <v>0.91</v>
      </c>
      <c r="V14" s="153"/>
      <c r="W14" s="153"/>
      <c r="X14" s="153"/>
      <c r="Y14" s="153"/>
      <c r="Z14" s="153"/>
      <c r="AA14" s="153"/>
      <c r="AB14" s="153"/>
      <c r="AC14" s="153"/>
      <c r="AD14" s="153"/>
      <c r="AE14" s="153" t="s">
        <v>117</v>
      </c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 x14ac:dyDescent="0.2">
      <c r="A15" s="154">
        <v>7</v>
      </c>
      <c r="B15" s="160" t="s">
        <v>129</v>
      </c>
      <c r="C15" s="193" t="s">
        <v>130</v>
      </c>
      <c r="D15" s="162" t="s">
        <v>131</v>
      </c>
      <c r="E15" s="168">
        <v>0.76800000000000002</v>
      </c>
      <c r="F15" s="170"/>
      <c r="G15" s="171">
        <f t="shared" si="0"/>
        <v>0</v>
      </c>
      <c r="H15" s="170"/>
      <c r="I15" s="171">
        <f t="shared" si="1"/>
        <v>0</v>
      </c>
      <c r="J15" s="170"/>
      <c r="K15" s="171">
        <f t="shared" si="2"/>
        <v>0</v>
      </c>
      <c r="L15" s="171">
        <v>21</v>
      </c>
      <c r="M15" s="171">
        <f t="shared" si="3"/>
        <v>0</v>
      </c>
      <c r="N15" s="163">
        <v>0.17444000000000001</v>
      </c>
      <c r="O15" s="163">
        <f t="shared" si="4"/>
        <v>0.13397000000000001</v>
      </c>
      <c r="P15" s="163">
        <v>0</v>
      </c>
      <c r="Q15" s="163">
        <f t="shared" si="5"/>
        <v>0</v>
      </c>
      <c r="R15" s="163"/>
      <c r="S15" s="163"/>
      <c r="T15" s="164">
        <v>1.21</v>
      </c>
      <c r="U15" s="163">
        <f t="shared" si="6"/>
        <v>0.93</v>
      </c>
      <c r="V15" s="153"/>
      <c r="W15" s="153"/>
      <c r="X15" s="153"/>
      <c r="Y15" s="153"/>
      <c r="Z15" s="153"/>
      <c r="AA15" s="153"/>
      <c r="AB15" s="153"/>
      <c r="AC15" s="153"/>
      <c r="AD15" s="153"/>
      <c r="AE15" s="153" t="s">
        <v>117</v>
      </c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x14ac:dyDescent="0.2">
      <c r="A16" s="155" t="s">
        <v>112</v>
      </c>
      <c r="B16" s="161" t="s">
        <v>57</v>
      </c>
      <c r="C16" s="194" t="s">
        <v>58</v>
      </c>
      <c r="D16" s="165"/>
      <c r="E16" s="169"/>
      <c r="F16" s="172"/>
      <c r="G16" s="172">
        <f>SUMIF(AE17:AE33,"&lt;&gt;NOR",G17:G33)</f>
        <v>0</v>
      </c>
      <c r="H16" s="172"/>
      <c r="I16" s="172">
        <f>SUM(I17:I33)</f>
        <v>0</v>
      </c>
      <c r="J16" s="172"/>
      <c r="K16" s="172">
        <f>SUM(K17:K33)</f>
        <v>0</v>
      </c>
      <c r="L16" s="172"/>
      <c r="M16" s="172">
        <f>SUM(M17:M33)</f>
        <v>0</v>
      </c>
      <c r="N16" s="166"/>
      <c r="O16" s="166">
        <f>SUM(O17:O33)</f>
        <v>6.9275799999999998</v>
      </c>
      <c r="P16" s="166"/>
      <c r="Q16" s="166">
        <f>SUM(Q17:Q33)</f>
        <v>0</v>
      </c>
      <c r="R16" s="166"/>
      <c r="S16" s="166"/>
      <c r="T16" s="167"/>
      <c r="U16" s="166">
        <f>SUM(U17:U33)</f>
        <v>713.48</v>
      </c>
      <c r="AE16" t="s">
        <v>113</v>
      </c>
    </row>
    <row r="17" spans="1:60" outlineLevel="1" x14ac:dyDescent="0.2">
      <c r="A17" s="154">
        <v>8</v>
      </c>
      <c r="B17" s="160" t="s">
        <v>132</v>
      </c>
      <c r="C17" s="193" t="s">
        <v>133</v>
      </c>
      <c r="D17" s="162" t="s">
        <v>131</v>
      </c>
      <c r="E17" s="168">
        <v>96.808999999999997</v>
      </c>
      <c r="F17" s="170"/>
      <c r="G17" s="171">
        <f t="shared" ref="G17:G33" si="7">ROUND(E17*F17,2)</f>
        <v>0</v>
      </c>
      <c r="H17" s="170"/>
      <c r="I17" s="171">
        <f t="shared" ref="I17:I33" si="8">ROUND(E17*H17,2)</f>
        <v>0</v>
      </c>
      <c r="J17" s="170"/>
      <c r="K17" s="171">
        <f t="shared" ref="K17:K33" si="9">ROUND(E17*J17,2)</f>
        <v>0</v>
      </c>
      <c r="L17" s="171">
        <v>21</v>
      </c>
      <c r="M17" s="171">
        <f t="shared" ref="M17:M33" si="10">G17*(1+L17/100)</f>
        <v>0</v>
      </c>
      <c r="N17" s="163">
        <v>5.2839999999999998E-2</v>
      </c>
      <c r="O17" s="163">
        <f t="shared" ref="O17:O33" si="11">ROUND(E17*N17,5)</f>
        <v>5.1153899999999997</v>
      </c>
      <c r="P17" s="163">
        <v>0</v>
      </c>
      <c r="Q17" s="163">
        <f t="shared" ref="Q17:Q33" si="12">ROUND(E17*P17,5)</f>
        <v>0</v>
      </c>
      <c r="R17" s="163"/>
      <c r="S17" s="163"/>
      <c r="T17" s="164">
        <v>1.0569999999999999</v>
      </c>
      <c r="U17" s="163">
        <f t="shared" ref="U17:U33" si="13">ROUND(E17*T17,2)</f>
        <v>102.33</v>
      </c>
      <c r="V17" s="153"/>
      <c r="W17" s="153"/>
      <c r="X17" s="153"/>
      <c r="Y17" s="153"/>
      <c r="Z17" s="153"/>
      <c r="AA17" s="153"/>
      <c r="AB17" s="153"/>
      <c r="AC17" s="153"/>
      <c r="AD17" s="153"/>
      <c r="AE17" s="153" t="s">
        <v>117</v>
      </c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1" x14ac:dyDescent="0.2">
      <c r="A18" s="154">
        <v>9</v>
      </c>
      <c r="B18" s="160" t="s">
        <v>134</v>
      </c>
      <c r="C18" s="193" t="s">
        <v>135</v>
      </c>
      <c r="D18" s="162" t="s">
        <v>131</v>
      </c>
      <c r="E18" s="168">
        <v>3.278</v>
      </c>
      <c r="F18" s="170"/>
      <c r="G18" s="171">
        <f t="shared" si="7"/>
        <v>0</v>
      </c>
      <c r="H18" s="170"/>
      <c r="I18" s="171">
        <f t="shared" si="8"/>
        <v>0</v>
      </c>
      <c r="J18" s="170"/>
      <c r="K18" s="171">
        <f t="shared" si="9"/>
        <v>0</v>
      </c>
      <c r="L18" s="171">
        <v>21</v>
      </c>
      <c r="M18" s="171">
        <f t="shared" si="10"/>
        <v>0</v>
      </c>
      <c r="N18" s="163">
        <v>4.7660000000000001E-2</v>
      </c>
      <c r="O18" s="163">
        <f t="shared" si="11"/>
        <v>0.15623000000000001</v>
      </c>
      <c r="P18" s="163">
        <v>0</v>
      </c>
      <c r="Q18" s="163">
        <f t="shared" si="12"/>
        <v>0</v>
      </c>
      <c r="R18" s="163"/>
      <c r="S18" s="163"/>
      <c r="T18" s="164">
        <v>0.84</v>
      </c>
      <c r="U18" s="163">
        <f t="shared" si="13"/>
        <v>2.75</v>
      </c>
      <c r="V18" s="153"/>
      <c r="W18" s="153"/>
      <c r="X18" s="153"/>
      <c r="Y18" s="153"/>
      <c r="Z18" s="153"/>
      <c r="AA18" s="153"/>
      <c r="AB18" s="153"/>
      <c r="AC18" s="153"/>
      <c r="AD18" s="153"/>
      <c r="AE18" s="153" t="s">
        <v>117</v>
      </c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1" x14ac:dyDescent="0.2">
      <c r="A19" s="154">
        <v>10</v>
      </c>
      <c r="B19" s="160" t="s">
        <v>136</v>
      </c>
      <c r="C19" s="193" t="s">
        <v>137</v>
      </c>
      <c r="D19" s="162" t="s">
        <v>138</v>
      </c>
      <c r="E19" s="168">
        <v>47</v>
      </c>
      <c r="F19" s="170"/>
      <c r="G19" s="171">
        <f t="shared" si="7"/>
        <v>0</v>
      </c>
      <c r="H19" s="170"/>
      <c r="I19" s="171">
        <f t="shared" si="8"/>
        <v>0</v>
      </c>
      <c r="J19" s="170"/>
      <c r="K19" s="171">
        <f t="shared" si="9"/>
        <v>0</v>
      </c>
      <c r="L19" s="171">
        <v>21</v>
      </c>
      <c r="M19" s="171">
        <f t="shared" si="10"/>
        <v>0</v>
      </c>
      <c r="N19" s="163">
        <v>3.7100000000000002E-3</v>
      </c>
      <c r="O19" s="163">
        <f t="shared" si="11"/>
        <v>0.17437</v>
      </c>
      <c r="P19" s="163">
        <v>0</v>
      </c>
      <c r="Q19" s="163">
        <f t="shared" si="12"/>
        <v>0</v>
      </c>
      <c r="R19" s="163"/>
      <c r="S19" s="163"/>
      <c r="T19" s="164">
        <v>0.18179999999999999</v>
      </c>
      <c r="U19" s="163">
        <f t="shared" si="13"/>
        <v>8.5399999999999991</v>
      </c>
      <c r="V19" s="153"/>
      <c r="W19" s="153"/>
      <c r="X19" s="153"/>
      <c r="Y19" s="153"/>
      <c r="Z19" s="153"/>
      <c r="AA19" s="153"/>
      <c r="AB19" s="153"/>
      <c r="AC19" s="153"/>
      <c r="AD19" s="153"/>
      <c r="AE19" s="153" t="s">
        <v>117</v>
      </c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1" x14ac:dyDescent="0.2">
      <c r="A20" s="154">
        <v>11</v>
      </c>
      <c r="B20" s="160" t="s">
        <v>139</v>
      </c>
      <c r="C20" s="193" t="s">
        <v>140</v>
      </c>
      <c r="D20" s="162" t="s">
        <v>131</v>
      </c>
      <c r="E20" s="168">
        <v>74.081000000000003</v>
      </c>
      <c r="F20" s="170"/>
      <c r="G20" s="171">
        <f t="shared" si="7"/>
        <v>0</v>
      </c>
      <c r="H20" s="170"/>
      <c r="I20" s="171">
        <f t="shared" si="8"/>
        <v>0</v>
      </c>
      <c r="J20" s="170"/>
      <c r="K20" s="171">
        <f t="shared" si="9"/>
        <v>0</v>
      </c>
      <c r="L20" s="171">
        <v>21</v>
      </c>
      <c r="M20" s="171">
        <f t="shared" si="10"/>
        <v>0</v>
      </c>
      <c r="N20" s="163">
        <v>0</v>
      </c>
      <c r="O20" s="163">
        <f t="shared" si="11"/>
        <v>0</v>
      </c>
      <c r="P20" s="163">
        <v>0</v>
      </c>
      <c r="Q20" s="163">
        <f t="shared" si="12"/>
        <v>0</v>
      </c>
      <c r="R20" s="163"/>
      <c r="S20" s="163"/>
      <c r="T20" s="164">
        <v>2.3319999999999999</v>
      </c>
      <c r="U20" s="163">
        <f t="shared" si="13"/>
        <v>172.76</v>
      </c>
      <c r="V20" s="153"/>
      <c r="W20" s="153"/>
      <c r="X20" s="153"/>
      <c r="Y20" s="153"/>
      <c r="Z20" s="153"/>
      <c r="AA20" s="153"/>
      <c r="AB20" s="153"/>
      <c r="AC20" s="153"/>
      <c r="AD20" s="153"/>
      <c r="AE20" s="153" t="s">
        <v>117</v>
      </c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ht="22.5" outlineLevel="1" x14ac:dyDescent="0.2">
      <c r="A21" s="154">
        <v>12</v>
      </c>
      <c r="B21" s="160" t="s">
        <v>141</v>
      </c>
      <c r="C21" s="193" t="s">
        <v>142</v>
      </c>
      <c r="D21" s="162" t="s">
        <v>131</v>
      </c>
      <c r="E21" s="168">
        <v>74.081000000000003</v>
      </c>
      <c r="F21" s="170"/>
      <c r="G21" s="171">
        <f t="shared" si="7"/>
        <v>0</v>
      </c>
      <c r="H21" s="170"/>
      <c r="I21" s="171">
        <f t="shared" si="8"/>
        <v>0</v>
      </c>
      <c r="J21" s="170"/>
      <c r="K21" s="171">
        <f t="shared" si="9"/>
        <v>0</v>
      </c>
      <c r="L21" s="171">
        <v>21</v>
      </c>
      <c r="M21" s="171">
        <f t="shared" si="10"/>
        <v>0</v>
      </c>
      <c r="N21" s="163">
        <v>0</v>
      </c>
      <c r="O21" s="163">
        <f t="shared" si="11"/>
        <v>0</v>
      </c>
      <c r="P21" s="163">
        <v>0</v>
      </c>
      <c r="Q21" s="163">
        <f t="shared" si="12"/>
        <v>0</v>
      </c>
      <c r="R21" s="163"/>
      <c r="S21" s="163"/>
      <c r="T21" s="164">
        <v>0</v>
      </c>
      <c r="U21" s="163">
        <f t="shared" si="13"/>
        <v>0</v>
      </c>
      <c r="V21" s="153"/>
      <c r="W21" s="153"/>
      <c r="X21" s="153"/>
      <c r="Y21" s="153"/>
      <c r="Z21" s="153"/>
      <c r="AA21" s="153"/>
      <c r="AB21" s="153"/>
      <c r="AC21" s="153"/>
      <c r="AD21" s="153"/>
      <c r="AE21" s="153" t="s">
        <v>117</v>
      </c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1" x14ac:dyDescent="0.2">
      <c r="A22" s="154">
        <v>13</v>
      </c>
      <c r="B22" s="160" t="s">
        <v>143</v>
      </c>
      <c r="C22" s="193" t="s">
        <v>144</v>
      </c>
      <c r="D22" s="162" t="s">
        <v>131</v>
      </c>
      <c r="E22" s="168">
        <v>77.784999999999997</v>
      </c>
      <c r="F22" s="170"/>
      <c r="G22" s="171">
        <f t="shared" si="7"/>
        <v>0</v>
      </c>
      <c r="H22" s="170"/>
      <c r="I22" s="171">
        <f t="shared" si="8"/>
        <v>0</v>
      </c>
      <c r="J22" s="170"/>
      <c r="K22" s="171">
        <f t="shared" si="9"/>
        <v>0</v>
      </c>
      <c r="L22" s="171">
        <v>21</v>
      </c>
      <c r="M22" s="171">
        <f t="shared" si="10"/>
        <v>0</v>
      </c>
      <c r="N22" s="163">
        <v>2.0999999999999999E-3</v>
      </c>
      <c r="O22" s="163">
        <f t="shared" si="11"/>
        <v>0.16335</v>
      </c>
      <c r="P22" s="163">
        <v>0</v>
      </c>
      <c r="Q22" s="163">
        <f t="shared" si="12"/>
        <v>0</v>
      </c>
      <c r="R22" s="163"/>
      <c r="S22" s="163"/>
      <c r="T22" s="164">
        <v>0</v>
      </c>
      <c r="U22" s="163">
        <f t="shared" si="13"/>
        <v>0</v>
      </c>
      <c r="V22" s="153"/>
      <c r="W22" s="153"/>
      <c r="X22" s="153"/>
      <c r="Y22" s="153"/>
      <c r="Z22" s="153"/>
      <c r="AA22" s="153"/>
      <c r="AB22" s="153"/>
      <c r="AC22" s="153"/>
      <c r="AD22" s="153"/>
      <c r="AE22" s="153" t="s">
        <v>145</v>
      </c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1" x14ac:dyDescent="0.2">
      <c r="A23" s="154">
        <v>14</v>
      </c>
      <c r="B23" s="160" t="s">
        <v>146</v>
      </c>
      <c r="C23" s="193" t="s">
        <v>147</v>
      </c>
      <c r="D23" s="162" t="s">
        <v>131</v>
      </c>
      <c r="E23" s="168">
        <v>128.40600000000001</v>
      </c>
      <c r="F23" s="170"/>
      <c r="G23" s="171">
        <f t="shared" si="7"/>
        <v>0</v>
      </c>
      <c r="H23" s="170"/>
      <c r="I23" s="171">
        <f t="shared" si="8"/>
        <v>0</v>
      </c>
      <c r="J23" s="170"/>
      <c r="K23" s="171">
        <f t="shared" si="9"/>
        <v>0</v>
      </c>
      <c r="L23" s="171">
        <v>21</v>
      </c>
      <c r="M23" s="171">
        <f t="shared" si="10"/>
        <v>0</v>
      </c>
      <c r="N23" s="163">
        <v>0</v>
      </c>
      <c r="O23" s="163">
        <f t="shared" si="11"/>
        <v>0</v>
      </c>
      <c r="P23" s="163">
        <v>0</v>
      </c>
      <c r="Q23" s="163">
        <f t="shared" si="12"/>
        <v>0</v>
      </c>
      <c r="R23" s="163"/>
      <c r="S23" s="163"/>
      <c r="T23" s="164">
        <v>2.3319999999999999</v>
      </c>
      <c r="U23" s="163">
        <f t="shared" si="13"/>
        <v>299.44</v>
      </c>
      <c r="V23" s="153"/>
      <c r="W23" s="153"/>
      <c r="X23" s="153"/>
      <c r="Y23" s="153"/>
      <c r="Z23" s="153"/>
      <c r="AA23" s="153"/>
      <c r="AB23" s="153"/>
      <c r="AC23" s="153"/>
      <c r="AD23" s="153"/>
      <c r="AE23" s="153" t="s">
        <v>117</v>
      </c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ht="22.5" outlineLevel="1" x14ac:dyDescent="0.2">
      <c r="A24" s="154">
        <v>15</v>
      </c>
      <c r="B24" s="160" t="s">
        <v>148</v>
      </c>
      <c r="C24" s="193" t="s">
        <v>149</v>
      </c>
      <c r="D24" s="162" t="s">
        <v>131</v>
      </c>
      <c r="E24" s="168">
        <v>128.40600000000001</v>
      </c>
      <c r="F24" s="170"/>
      <c r="G24" s="171">
        <f t="shared" si="7"/>
        <v>0</v>
      </c>
      <c r="H24" s="170"/>
      <c r="I24" s="171">
        <f t="shared" si="8"/>
        <v>0</v>
      </c>
      <c r="J24" s="170"/>
      <c r="K24" s="171">
        <f t="shared" si="9"/>
        <v>0</v>
      </c>
      <c r="L24" s="171">
        <v>21</v>
      </c>
      <c r="M24" s="171">
        <f t="shared" si="10"/>
        <v>0</v>
      </c>
      <c r="N24" s="163">
        <v>0</v>
      </c>
      <c r="O24" s="163">
        <f t="shared" si="11"/>
        <v>0</v>
      </c>
      <c r="P24" s="163">
        <v>0</v>
      </c>
      <c r="Q24" s="163">
        <f t="shared" si="12"/>
        <v>0</v>
      </c>
      <c r="R24" s="163"/>
      <c r="S24" s="163"/>
      <c r="T24" s="164">
        <v>0</v>
      </c>
      <c r="U24" s="163">
        <f t="shared" si="13"/>
        <v>0</v>
      </c>
      <c r="V24" s="153"/>
      <c r="W24" s="153"/>
      <c r="X24" s="153"/>
      <c r="Y24" s="153"/>
      <c r="Z24" s="153"/>
      <c r="AA24" s="153"/>
      <c r="AB24" s="153"/>
      <c r="AC24" s="153"/>
      <c r="AD24" s="153"/>
      <c r="AE24" s="153" t="s">
        <v>117</v>
      </c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 x14ac:dyDescent="0.2">
      <c r="A25" s="154">
        <v>16</v>
      </c>
      <c r="B25" s="160" t="s">
        <v>150</v>
      </c>
      <c r="C25" s="193" t="s">
        <v>151</v>
      </c>
      <c r="D25" s="162" t="s">
        <v>131</v>
      </c>
      <c r="E25" s="168">
        <v>134.82599999999999</v>
      </c>
      <c r="F25" s="170"/>
      <c r="G25" s="171">
        <f t="shared" si="7"/>
        <v>0</v>
      </c>
      <c r="H25" s="170"/>
      <c r="I25" s="171">
        <f t="shared" si="8"/>
        <v>0</v>
      </c>
      <c r="J25" s="170"/>
      <c r="K25" s="171">
        <f t="shared" si="9"/>
        <v>0</v>
      </c>
      <c r="L25" s="171">
        <v>21</v>
      </c>
      <c r="M25" s="171">
        <f t="shared" si="10"/>
        <v>0</v>
      </c>
      <c r="N25" s="163">
        <v>6.9999999999999999E-4</v>
      </c>
      <c r="O25" s="163">
        <f t="shared" si="11"/>
        <v>9.4380000000000006E-2</v>
      </c>
      <c r="P25" s="163">
        <v>0</v>
      </c>
      <c r="Q25" s="163">
        <f t="shared" si="12"/>
        <v>0</v>
      </c>
      <c r="R25" s="163"/>
      <c r="S25" s="163"/>
      <c r="T25" s="164">
        <v>0</v>
      </c>
      <c r="U25" s="163">
        <f t="shared" si="13"/>
        <v>0</v>
      </c>
      <c r="V25" s="153"/>
      <c r="W25" s="153"/>
      <c r="X25" s="153"/>
      <c r="Y25" s="153"/>
      <c r="Z25" s="153"/>
      <c r="AA25" s="153"/>
      <c r="AB25" s="153"/>
      <c r="AC25" s="153"/>
      <c r="AD25" s="153"/>
      <c r="AE25" s="153" t="s">
        <v>145</v>
      </c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1" x14ac:dyDescent="0.2">
      <c r="A26" s="154">
        <v>17</v>
      </c>
      <c r="B26" s="160" t="s">
        <v>152</v>
      </c>
      <c r="C26" s="193" t="s">
        <v>153</v>
      </c>
      <c r="D26" s="162" t="s">
        <v>131</v>
      </c>
      <c r="E26" s="168">
        <v>167.916</v>
      </c>
      <c r="F26" s="170"/>
      <c r="G26" s="171">
        <f t="shared" si="7"/>
        <v>0</v>
      </c>
      <c r="H26" s="170"/>
      <c r="I26" s="171">
        <f t="shared" si="8"/>
        <v>0</v>
      </c>
      <c r="J26" s="170"/>
      <c r="K26" s="171">
        <f t="shared" si="9"/>
        <v>0</v>
      </c>
      <c r="L26" s="171">
        <v>21</v>
      </c>
      <c r="M26" s="171">
        <f t="shared" si="10"/>
        <v>0</v>
      </c>
      <c r="N26" s="163">
        <v>6.3499999999999997E-3</v>
      </c>
      <c r="O26" s="163">
        <f t="shared" si="11"/>
        <v>1.0662700000000001</v>
      </c>
      <c r="P26" s="163">
        <v>0</v>
      </c>
      <c r="Q26" s="163">
        <f t="shared" si="12"/>
        <v>0</v>
      </c>
      <c r="R26" s="163"/>
      <c r="S26" s="163"/>
      <c r="T26" s="164">
        <v>0.31900000000000001</v>
      </c>
      <c r="U26" s="163">
        <f t="shared" si="13"/>
        <v>53.57</v>
      </c>
      <c r="V26" s="153"/>
      <c r="W26" s="153"/>
      <c r="X26" s="153"/>
      <c r="Y26" s="153"/>
      <c r="Z26" s="153"/>
      <c r="AA26" s="153"/>
      <c r="AB26" s="153"/>
      <c r="AC26" s="153"/>
      <c r="AD26" s="153"/>
      <c r="AE26" s="153" t="s">
        <v>117</v>
      </c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1" x14ac:dyDescent="0.2">
      <c r="A27" s="154">
        <v>18</v>
      </c>
      <c r="B27" s="160" t="s">
        <v>154</v>
      </c>
      <c r="C27" s="193" t="s">
        <v>155</v>
      </c>
      <c r="D27" s="162" t="s">
        <v>138</v>
      </c>
      <c r="E27" s="168">
        <v>493.87</v>
      </c>
      <c r="F27" s="170"/>
      <c r="G27" s="171">
        <f t="shared" si="7"/>
        <v>0</v>
      </c>
      <c r="H27" s="170"/>
      <c r="I27" s="171">
        <f t="shared" si="8"/>
        <v>0</v>
      </c>
      <c r="J27" s="170"/>
      <c r="K27" s="171">
        <f t="shared" si="9"/>
        <v>0</v>
      </c>
      <c r="L27" s="171">
        <v>21</v>
      </c>
      <c r="M27" s="171">
        <f t="shared" si="10"/>
        <v>0</v>
      </c>
      <c r="N27" s="163">
        <v>0</v>
      </c>
      <c r="O27" s="163">
        <f t="shared" si="11"/>
        <v>0</v>
      </c>
      <c r="P27" s="163">
        <v>0</v>
      </c>
      <c r="Q27" s="163">
        <f t="shared" si="12"/>
        <v>0</v>
      </c>
      <c r="R27" s="163"/>
      <c r="S27" s="163"/>
      <c r="T27" s="164">
        <v>0.06</v>
      </c>
      <c r="U27" s="163">
        <f t="shared" si="13"/>
        <v>29.63</v>
      </c>
      <c r="V27" s="153"/>
      <c r="W27" s="153"/>
      <c r="X27" s="153"/>
      <c r="Y27" s="153"/>
      <c r="Z27" s="153"/>
      <c r="AA27" s="153"/>
      <c r="AB27" s="153"/>
      <c r="AC27" s="153"/>
      <c r="AD27" s="153"/>
      <c r="AE27" s="153" t="s">
        <v>117</v>
      </c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ht="22.5" outlineLevel="1" x14ac:dyDescent="0.2">
      <c r="A28" s="154">
        <v>19</v>
      </c>
      <c r="B28" s="160" t="s">
        <v>156</v>
      </c>
      <c r="C28" s="193" t="s">
        <v>157</v>
      </c>
      <c r="D28" s="162" t="s">
        <v>138</v>
      </c>
      <c r="E28" s="168">
        <v>543.25699999999995</v>
      </c>
      <c r="F28" s="170"/>
      <c r="G28" s="171">
        <f t="shared" si="7"/>
        <v>0</v>
      </c>
      <c r="H28" s="170"/>
      <c r="I28" s="171">
        <f t="shared" si="8"/>
        <v>0</v>
      </c>
      <c r="J28" s="170"/>
      <c r="K28" s="171">
        <f t="shared" si="9"/>
        <v>0</v>
      </c>
      <c r="L28" s="171">
        <v>21</v>
      </c>
      <c r="M28" s="171">
        <f t="shared" si="10"/>
        <v>0</v>
      </c>
      <c r="N28" s="163">
        <v>6.9999999999999994E-5</v>
      </c>
      <c r="O28" s="163">
        <f t="shared" si="11"/>
        <v>3.8030000000000001E-2</v>
      </c>
      <c r="P28" s="163">
        <v>0</v>
      </c>
      <c r="Q28" s="163">
        <f t="shared" si="12"/>
        <v>0</v>
      </c>
      <c r="R28" s="163"/>
      <c r="S28" s="163"/>
      <c r="T28" s="164">
        <v>0</v>
      </c>
      <c r="U28" s="163">
        <f t="shared" si="13"/>
        <v>0</v>
      </c>
      <c r="V28" s="153"/>
      <c r="W28" s="153"/>
      <c r="X28" s="153"/>
      <c r="Y28" s="153"/>
      <c r="Z28" s="153"/>
      <c r="AA28" s="153"/>
      <c r="AB28" s="153"/>
      <c r="AC28" s="153"/>
      <c r="AD28" s="153"/>
      <c r="AE28" s="153" t="s">
        <v>145</v>
      </c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outlineLevel="1" x14ac:dyDescent="0.2">
      <c r="A29" s="154">
        <v>20</v>
      </c>
      <c r="B29" s="160" t="s">
        <v>158</v>
      </c>
      <c r="C29" s="193" t="s">
        <v>159</v>
      </c>
      <c r="D29" s="162" t="s">
        <v>138</v>
      </c>
      <c r="E29" s="168">
        <v>493.87</v>
      </c>
      <c r="F29" s="170"/>
      <c r="G29" s="171">
        <f t="shared" si="7"/>
        <v>0</v>
      </c>
      <c r="H29" s="170"/>
      <c r="I29" s="171">
        <f t="shared" si="8"/>
        <v>0</v>
      </c>
      <c r="J29" s="170"/>
      <c r="K29" s="171">
        <f t="shared" si="9"/>
        <v>0</v>
      </c>
      <c r="L29" s="171">
        <v>21</v>
      </c>
      <c r="M29" s="171">
        <f t="shared" si="10"/>
        <v>0</v>
      </c>
      <c r="N29" s="163">
        <v>0</v>
      </c>
      <c r="O29" s="163">
        <f t="shared" si="11"/>
        <v>0</v>
      </c>
      <c r="P29" s="163">
        <v>0</v>
      </c>
      <c r="Q29" s="163">
        <f t="shared" si="12"/>
        <v>0</v>
      </c>
      <c r="R29" s="163"/>
      <c r="S29" s="163"/>
      <c r="T29" s="164">
        <v>0.05</v>
      </c>
      <c r="U29" s="163">
        <f t="shared" si="13"/>
        <v>24.69</v>
      </c>
      <c r="V29" s="153"/>
      <c r="W29" s="153"/>
      <c r="X29" s="153"/>
      <c r="Y29" s="153"/>
      <c r="Z29" s="153"/>
      <c r="AA29" s="153"/>
      <c r="AB29" s="153"/>
      <c r="AC29" s="153"/>
      <c r="AD29" s="153"/>
      <c r="AE29" s="153" t="s">
        <v>117</v>
      </c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1" x14ac:dyDescent="0.2">
      <c r="A30" s="154">
        <v>21</v>
      </c>
      <c r="B30" s="160" t="s">
        <v>160</v>
      </c>
      <c r="C30" s="193" t="s">
        <v>161</v>
      </c>
      <c r="D30" s="162" t="s">
        <v>138</v>
      </c>
      <c r="E30" s="168">
        <v>543.25699999999995</v>
      </c>
      <c r="F30" s="170"/>
      <c r="G30" s="171">
        <f t="shared" si="7"/>
        <v>0</v>
      </c>
      <c r="H30" s="170"/>
      <c r="I30" s="171">
        <f t="shared" si="8"/>
        <v>0</v>
      </c>
      <c r="J30" s="170"/>
      <c r="K30" s="171">
        <f t="shared" si="9"/>
        <v>0</v>
      </c>
      <c r="L30" s="171">
        <v>21</v>
      </c>
      <c r="M30" s="171">
        <f t="shared" si="10"/>
        <v>0</v>
      </c>
      <c r="N30" s="163">
        <v>1E-4</v>
      </c>
      <c r="O30" s="163">
        <f t="shared" si="11"/>
        <v>5.4330000000000003E-2</v>
      </c>
      <c r="P30" s="163">
        <v>0</v>
      </c>
      <c r="Q30" s="163">
        <f t="shared" si="12"/>
        <v>0</v>
      </c>
      <c r="R30" s="163"/>
      <c r="S30" s="163"/>
      <c r="T30" s="164">
        <v>0</v>
      </c>
      <c r="U30" s="163">
        <f t="shared" si="13"/>
        <v>0</v>
      </c>
      <c r="V30" s="153"/>
      <c r="W30" s="153"/>
      <c r="X30" s="153"/>
      <c r="Y30" s="153"/>
      <c r="Z30" s="153"/>
      <c r="AA30" s="153"/>
      <c r="AB30" s="153"/>
      <c r="AC30" s="153"/>
      <c r="AD30" s="153"/>
      <c r="AE30" s="153" t="s">
        <v>145</v>
      </c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1" x14ac:dyDescent="0.2">
      <c r="A31" s="154">
        <v>22</v>
      </c>
      <c r="B31" s="160" t="s">
        <v>162</v>
      </c>
      <c r="C31" s="193" t="s">
        <v>163</v>
      </c>
      <c r="D31" s="162" t="s">
        <v>138</v>
      </c>
      <c r="E31" s="168">
        <v>543.25699999999995</v>
      </c>
      <c r="F31" s="170"/>
      <c r="G31" s="171">
        <f t="shared" si="7"/>
        <v>0</v>
      </c>
      <c r="H31" s="170"/>
      <c r="I31" s="171">
        <f t="shared" si="8"/>
        <v>0</v>
      </c>
      <c r="J31" s="170"/>
      <c r="K31" s="171">
        <f t="shared" si="9"/>
        <v>0</v>
      </c>
      <c r="L31" s="171">
        <v>21</v>
      </c>
      <c r="M31" s="171">
        <f t="shared" si="10"/>
        <v>0</v>
      </c>
      <c r="N31" s="163">
        <v>1E-4</v>
      </c>
      <c r="O31" s="163">
        <f t="shared" si="11"/>
        <v>5.4330000000000003E-2</v>
      </c>
      <c r="P31" s="163">
        <v>0</v>
      </c>
      <c r="Q31" s="163">
        <f t="shared" si="12"/>
        <v>0</v>
      </c>
      <c r="R31" s="163"/>
      <c r="S31" s="163"/>
      <c r="T31" s="164">
        <v>0</v>
      </c>
      <c r="U31" s="163">
        <f t="shared" si="13"/>
        <v>0</v>
      </c>
      <c r="V31" s="153"/>
      <c r="W31" s="153"/>
      <c r="X31" s="153"/>
      <c r="Y31" s="153"/>
      <c r="Z31" s="153"/>
      <c r="AA31" s="153"/>
      <c r="AB31" s="153"/>
      <c r="AC31" s="153"/>
      <c r="AD31" s="153"/>
      <c r="AE31" s="153" t="s">
        <v>145</v>
      </c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outlineLevel="1" x14ac:dyDescent="0.2">
      <c r="A32" s="154">
        <v>23</v>
      </c>
      <c r="B32" s="160" t="s">
        <v>164</v>
      </c>
      <c r="C32" s="193" t="s">
        <v>165</v>
      </c>
      <c r="D32" s="162" t="s">
        <v>131</v>
      </c>
      <c r="E32" s="168">
        <v>242.50299999999999</v>
      </c>
      <c r="F32" s="170"/>
      <c r="G32" s="171">
        <f t="shared" si="7"/>
        <v>0</v>
      </c>
      <c r="H32" s="170"/>
      <c r="I32" s="171">
        <f t="shared" si="8"/>
        <v>0</v>
      </c>
      <c r="J32" s="170"/>
      <c r="K32" s="171">
        <f t="shared" si="9"/>
        <v>0</v>
      </c>
      <c r="L32" s="171">
        <v>21</v>
      </c>
      <c r="M32" s="171">
        <f t="shared" si="10"/>
        <v>0</v>
      </c>
      <c r="N32" s="163">
        <v>4.0000000000000003E-5</v>
      </c>
      <c r="O32" s="163">
        <f t="shared" si="11"/>
        <v>9.7000000000000003E-3</v>
      </c>
      <c r="P32" s="163">
        <v>0</v>
      </c>
      <c r="Q32" s="163">
        <f t="shared" si="12"/>
        <v>0</v>
      </c>
      <c r="R32" s="163"/>
      <c r="S32" s="163"/>
      <c r="T32" s="164">
        <v>7.8E-2</v>
      </c>
      <c r="U32" s="163">
        <f t="shared" si="13"/>
        <v>18.920000000000002</v>
      </c>
      <c r="V32" s="153"/>
      <c r="W32" s="153"/>
      <c r="X32" s="153"/>
      <c r="Y32" s="153"/>
      <c r="Z32" s="153"/>
      <c r="AA32" s="153"/>
      <c r="AB32" s="153"/>
      <c r="AC32" s="153"/>
      <c r="AD32" s="153"/>
      <c r="AE32" s="153" t="s">
        <v>117</v>
      </c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outlineLevel="1" x14ac:dyDescent="0.2">
      <c r="A33" s="154">
        <v>24</v>
      </c>
      <c r="B33" s="160" t="s">
        <v>166</v>
      </c>
      <c r="C33" s="193" t="s">
        <v>167</v>
      </c>
      <c r="D33" s="162" t="s">
        <v>131</v>
      </c>
      <c r="E33" s="168">
        <v>3.5270000000000001</v>
      </c>
      <c r="F33" s="170"/>
      <c r="G33" s="171">
        <f t="shared" si="7"/>
        <v>0</v>
      </c>
      <c r="H33" s="170"/>
      <c r="I33" s="171">
        <f t="shared" si="8"/>
        <v>0</v>
      </c>
      <c r="J33" s="170"/>
      <c r="K33" s="171">
        <f t="shared" si="9"/>
        <v>0</v>
      </c>
      <c r="L33" s="171">
        <v>21</v>
      </c>
      <c r="M33" s="171">
        <f t="shared" si="10"/>
        <v>0</v>
      </c>
      <c r="N33" s="163">
        <v>3.4000000000000002E-4</v>
      </c>
      <c r="O33" s="163">
        <f t="shared" si="11"/>
        <v>1.1999999999999999E-3</v>
      </c>
      <c r="P33" s="163">
        <v>0</v>
      </c>
      <c r="Q33" s="163">
        <f t="shared" si="12"/>
        <v>0</v>
      </c>
      <c r="R33" s="163"/>
      <c r="S33" s="163"/>
      <c r="T33" s="164">
        <v>0.24</v>
      </c>
      <c r="U33" s="163">
        <f t="shared" si="13"/>
        <v>0.85</v>
      </c>
      <c r="V33" s="153"/>
      <c r="W33" s="153"/>
      <c r="X33" s="153"/>
      <c r="Y33" s="153"/>
      <c r="Z33" s="153"/>
      <c r="AA33" s="153"/>
      <c r="AB33" s="153"/>
      <c r="AC33" s="153"/>
      <c r="AD33" s="153"/>
      <c r="AE33" s="153" t="s">
        <v>117</v>
      </c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x14ac:dyDescent="0.2">
      <c r="A34" s="155" t="s">
        <v>112</v>
      </c>
      <c r="B34" s="161" t="s">
        <v>59</v>
      </c>
      <c r="C34" s="194" t="s">
        <v>60</v>
      </c>
      <c r="D34" s="165"/>
      <c r="E34" s="169"/>
      <c r="F34" s="172"/>
      <c r="G34" s="172">
        <f>SUMIF(AE35:AE38,"&lt;&gt;NOR",G35:G38)</f>
        <v>0</v>
      </c>
      <c r="H34" s="172"/>
      <c r="I34" s="172">
        <f>SUM(I35:I38)</f>
        <v>0</v>
      </c>
      <c r="J34" s="172"/>
      <c r="K34" s="172">
        <f>SUM(K35:K38)</f>
        <v>0</v>
      </c>
      <c r="L34" s="172"/>
      <c r="M34" s="172">
        <f>SUM(M35:M38)</f>
        <v>0</v>
      </c>
      <c r="N34" s="166"/>
      <c r="O34" s="166">
        <f>SUM(O35:O38)</f>
        <v>4.4939099999999996</v>
      </c>
      <c r="P34" s="166"/>
      <c r="Q34" s="166">
        <f>SUM(Q35:Q38)</f>
        <v>0</v>
      </c>
      <c r="R34" s="166"/>
      <c r="S34" s="166"/>
      <c r="T34" s="167"/>
      <c r="U34" s="166">
        <f>SUM(U35:U38)</f>
        <v>133.47</v>
      </c>
      <c r="AE34" t="s">
        <v>113</v>
      </c>
    </row>
    <row r="35" spans="1:60" ht="22.5" outlineLevel="1" x14ac:dyDescent="0.2">
      <c r="A35" s="154">
        <v>25</v>
      </c>
      <c r="B35" s="160" t="s">
        <v>168</v>
      </c>
      <c r="C35" s="193" t="s">
        <v>169</v>
      </c>
      <c r="D35" s="162" t="s">
        <v>131</v>
      </c>
      <c r="E35" s="168">
        <v>103.73399999999999</v>
      </c>
      <c r="F35" s="170"/>
      <c r="G35" s="171">
        <f>ROUND(E35*F35,2)</f>
        <v>0</v>
      </c>
      <c r="H35" s="170"/>
      <c r="I35" s="171">
        <f>ROUND(E35*H35,2)</f>
        <v>0</v>
      </c>
      <c r="J35" s="170"/>
      <c r="K35" s="171">
        <f>ROUND(E35*J35,2)</f>
        <v>0</v>
      </c>
      <c r="L35" s="171">
        <v>21</v>
      </c>
      <c r="M35" s="171">
        <f>G35*(1+L35/100)</f>
        <v>0</v>
      </c>
      <c r="N35" s="163">
        <v>3.5979999999999998E-2</v>
      </c>
      <c r="O35" s="163">
        <f>ROUND(E35*N35,5)</f>
        <v>3.7323499999999998</v>
      </c>
      <c r="P35" s="163">
        <v>0</v>
      </c>
      <c r="Q35" s="163">
        <f>ROUND(E35*P35,5)</f>
        <v>0</v>
      </c>
      <c r="R35" s="163"/>
      <c r="S35" s="163"/>
      <c r="T35" s="164">
        <v>0.69826999999999995</v>
      </c>
      <c r="U35" s="163">
        <f>ROUND(E35*T35,2)</f>
        <v>72.430000000000007</v>
      </c>
      <c r="V35" s="153"/>
      <c r="W35" s="153"/>
      <c r="X35" s="153"/>
      <c r="Y35" s="153"/>
      <c r="Z35" s="153"/>
      <c r="AA35" s="153"/>
      <c r="AB35" s="153"/>
      <c r="AC35" s="153"/>
      <c r="AD35" s="153"/>
      <c r="AE35" s="153" t="s">
        <v>117</v>
      </c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outlineLevel="1" x14ac:dyDescent="0.2">
      <c r="A36" s="154">
        <v>26</v>
      </c>
      <c r="B36" s="160" t="s">
        <v>170</v>
      </c>
      <c r="C36" s="193" t="s">
        <v>171</v>
      </c>
      <c r="D36" s="162" t="s">
        <v>131</v>
      </c>
      <c r="E36" s="168">
        <v>12.378</v>
      </c>
      <c r="F36" s="170"/>
      <c r="G36" s="171">
        <f>ROUND(E36*F36,2)</f>
        <v>0</v>
      </c>
      <c r="H36" s="170"/>
      <c r="I36" s="171">
        <f>ROUND(E36*H36,2)</f>
        <v>0</v>
      </c>
      <c r="J36" s="170"/>
      <c r="K36" s="171">
        <f>ROUND(E36*J36,2)</f>
        <v>0</v>
      </c>
      <c r="L36" s="171">
        <v>21</v>
      </c>
      <c r="M36" s="171">
        <f>G36*(1+L36/100)</f>
        <v>0</v>
      </c>
      <c r="N36" s="163">
        <v>5.2580000000000002E-2</v>
      </c>
      <c r="O36" s="163">
        <f>ROUND(E36*N36,5)</f>
        <v>0.65083999999999997</v>
      </c>
      <c r="P36" s="163">
        <v>0</v>
      </c>
      <c r="Q36" s="163">
        <f>ROUND(E36*P36,5)</f>
        <v>0</v>
      </c>
      <c r="R36" s="163"/>
      <c r="S36" s="163"/>
      <c r="T36" s="164">
        <v>0.91700000000000004</v>
      </c>
      <c r="U36" s="163">
        <f>ROUND(E36*T36,2)</f>
        <v>11.35</v>
      </c>
      <c r="V36" s="153"/>
      <c r="W36" s="153"/>
      <c r="X36" s="153"/>
      <c r="Y36" s="153"/>
      <c r="Z36" s="153"/>
      <c r="AA36" s="153"/>
      <c r="AB36" s="153"/>
      <c r="AC36" s="153"/>
      <c r="AD36" s="153"/>
      <c r="AE36" s="153" t="s">
        <v>117</v>
      </c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1" x14ac:dyDescent="0.2">
      <c r="A37" s="154">
        <v>27</v>
      </c>
      <c r="B37" s="160" t="s">
        <v>172</v>
      </c>
      <c r="C37" s="193" t="s">
        <v>173</v>
      </c>
      <c r="D37" s="162" t="s">
        <v>131</v>
      </c>
      <c r="E37" s="168">
        <v>116.11199999999999</v>
      </c>
      <c r="F37" s="170"/>
      <c r="G37" s="171">
        <f>ROUND(E37*F37,2)</f>
        <v>0</v>
      </c>
      <c r="H37" s="170"/>
      <c r="I37" s="171">
        <f>ROUND(E37*H37,2)</f>
        <v>0</v>
      </c>
      <c r="J37" s="170"/>
      <c r="K37" s="171">
        <f>ROUND(E37*J37,2)</f>
        <v>0</v>
      </c>
      <c r="L37" s="171">
        <v>21</v>
      </c>
      <c r="M37" s="171">
        <f>G37*(1+L37/100)</f>
        <v>0</v>
      </c>
      <c r="N37" s="163">
        <v>8.7000000000000001E-4</v>
      </c>
      <c r="O37" s="163">
        <f>ROUND(E37*N37,5)</f>
        <v>0.10102</v>
      </c>
      <c r="P37" s="163">
        <v>0</v>
      </c>
      <c r="Q37" s="163">
        <f>ROUND(E37*P37,5)</f>
        <v>0</v>
      </c>
      <c r="R37" s="163"/>
      <c r="S37" s="163"/>
      <c r="T37" s="164">
        <v>0.26500000000000001</v>
      </c>
      <c r="U37" s="163">
        <f>ROUND(E37*T37,2)</f>
        <v>30.77</v>
      </c>
      <c r="V37" s="153"/>
      <c r="W37" s="153"/>
      <c r="X37" s="153"/>
      <c r="Y37" s="153"/>
      <c r="Z37" s="153"/>
      <c r="AA37" s="153"/>
      <c r="AB37" s="153"/>
      <c r="AC37" s="153"/>
      <c r="AD37" s="153"/>
      <c r="AE37" s="153" t="s">
        <v>117</v>
      </c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outlineLevel="1" x14ac:dyDescent="0.2">
      <c r="A38" s="154">
        <v>28</v>
      </c>
      <c r="B38" s="160" t="s">
        <v>174</v>
      </c>
      <c r="C38" s="193" t="s">
        <v>175</v>
      </c>
      <c r="D38" s="162" t="s">
        <v>131</v>
      </c>
      <c r="E38" s="168">
        <v>242.50299999999999</v>
      </c>
      <c r="F38" s="170"/>
      <c r="G38" s="171">
        <f>ROUND(E38*F38,2)</f>
        <v>0</v>
      </c>
      <c r="H38" s="170"/>
      <c r="I38" s="171">
        <f>ROUND(E38*H38,2)</f>
        <v>0</v>
      </c>
      <c r="J38" s="170"/>
      <c r="K38" s="171">
        <f>ROUND(E38*J38,2)</f>
        <v>0</v>
      </c>
      <c r="L38" s="171">
        <v>21</v>
      </c>
      <c r="M38" s="171">
        <f>G38*(1+L38/100)</f>
        <v>0</v>
      </c>
      <c r="N38" s="163">
        <v>4.0000000000000003E-5</v>
      </c>
      <c r="O38" s="163">
        <f>ROUND(E38*N38,5)</f>
        <v>9.7000000000000003E-3</v>
      </c>
      <c r="P38" s="163">
        <v>0</v>
      </c>
      <c r="Q38" s="163">
        <f>ROUND(E38*P38,5)</f>
        <v>0</v>
      </c>
      <c r="R38" s="163"/>
      <c r="S38" s="163"/>
      <c r="T38" s="164">
        <v>7.8E-2</v>
      </c>
      <c r="U38" s="163">
        <f>ROUND(E38*T38,2)</f>
        <v>18.920000000000002</v>
      </c>
      <c r="V38" s="153"/>
      <c r="W38" s="153"/>
      <c r="X38" s="153"/>
      <c r="Y38" s="153"/>
      <c r="Z38" s="153"/>
      <c r="AA38" s="153"/>
      <c r="AB38" s="153"/>
      <c r="AC38" s="153"/>
      <c r="AD38" s="153"/>
      <c r="AE38" s="153" t="s">
        <v>117</v>
      </c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x14ac:dyDescent="0.2">
      <c r="A39" s="155" t="s">
        <v>112</v>
      </c>
      <c r="B39" s="161" t="s">
        <v>61</v>
      </c>
      <c r="C39" s="194" t="s">
        <v>62</v>
      </c>
      <c r="D39" s="165"/>
      <c r="E39" s="169"/>
      <c r="F39" s="172"/>
      <c r="G39" s="172">
        <f>SUMIF(AE40:AE40,"&lt;&gt;NOR",G40:G40)</f>
        <v>0</v>
      </c>
      <c r="H39" s="172"/>
      <c r="I39" s="172">
        <f>SUM(I40:I40)</f>
        <v>0</v>
      </c>
      <c r="J39" s="172"/>
      <c r="K39" s="172">
        <f>SUM(K40:K40)</f>
        <v>0</v>
      </c>
      <c r="L39" s="172"/>
      <c r="M39" s="172">
        <f>SUM(M40:M40)</f>
        <v>0</v>
      </c>
      <c r="N39" s="166"/>
      <c r="O39" s="166">
        <f>SUM(O40:O40)</f>
        <v>4.6006299999999998</v>
      </c>
      <c r="P39" s="166"/>
      <c r="Q39" s="166">
        <f>SUM(Q40:Q40)</f>
        <v>0</v>
      </c>
      <c r="R39" s="166"/>
      <c r="S39" s="166"/>
      <c r="T39" s="167"/>
      <c r="U39" s="166">
        <f>SUM(U40:U40)</f>
        <v>23.11</v>
      </c>
      <c r="AE39" t="s">
        <v>113</v>
      </c>
    </row>
    <row r="40" spans="1:60" outlineLevel="1" x14ac:dyDescent="0.2">
      <c r="A40" s="154">
        <v>29</v>
      </c>
      <c r="B40" s="160" t="s">
        <v>176</v>
      </c>
      <c r="C40" s="193" t="s">
        <v>177</v>
      </c>
      <c r="D40" s="162" t="s">
        <v>131</v>
      </c>
      <c r="E40" s="168">
        <v>61.953000000000003</v>
      </c>
      <c r="F40" s="170"/>
      <c r="G40" s="171">
        <f>ROUND(E40*F40,2)</f>
        <v>0</v>
      </c>
      <c r="H40" s="170"/>
      <c r="I40" s="171">
        <f>ROUND(E40*H40,2)</f>
        <v>0</v>
      </c>
      <c r="J40" s="170"/>
      <c r="K40" s="171">
        <f>ROUND(E40*J40,2)</f>
        <v>0</v>
      </c>
      <c r="L40" s="171">
        <v>21</v>
      </c>
      <c r="M40" s="171">
        <f>G40*(1+L40/100)</f>
        <v>0</v>
      </c>
      <c r="N40" s="163">
        <v>7.4260000000000007E-2</v>
      </c>
      <c r="O40" s="163">
        <f>ROUND(E40*N40,5)</f>
        <v>4.6006299999999998</v>
      </c>
      <c r="P40" s="163">
        <v>0</v>
      </c>
      <c r="Q40" s="163">
        <f>ROUND(E40*P40,5)</f>
        <v>0</v>
      </c>
      <c r="R40" s="163"/>
      <c r="S40" s="163"/>
      <c r="T40" s="164">
        <v>0.373</v>
      </c>
      <c r="U40" s="163">
        <f>ROUND(E40*T40,2)</f>
        <v>23.11</v>
      </c>
      <c r="V40" s="153"/>
      <c r="W40" s="153"/>
      <c r="X40" s="153"/>
      <c r="Y40" s="153"/>
      <c r="Z40" s="153"/>
      <c r="AA40" s="153"/>
      <c r="AB40" s="153"/>
      <c r="AC40" s="153"/>
      <c r="AD40" s="153"/>
      <c r="AE40" s="153" t="s">
        <v>117</v>
      </c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x14ac:dyDescent="0.2">
      <c r="A41" s="155" t="s">
        <v>112</v>
      </c>
      <c r="B41" s="161" t="s">
        <v>63</v>
      </c>
      <c r="C41" s="194" t="s">
        <v>64</v>
      </c>
      <c r="D41" s="165"/>
      <c r="E41" s="169"/>
      <c r="F41" s="172"/>
      <c r="G41" s="172">
        <f>SUMIF(AE42:AE44,"&lt;&gt;NOR",G42:G44)</f>
        <v>0</v>
      </c>
      <c r="H41" s="172"/>
      <c r="I41" s="172">
        <f>SUM(I42:I44)</f>
        <v>0</v>
      </c>
      <c r="J41" s="172"/>
      <c r="K41" s="172">
        <f>SUM(K42:K44)</f>
        <v>0</v>
      </c>
      <c r="L41" s="172"/>
      <c r="M41" s="172">
        <f>SUM(M42:M44)</f>
        <v>0</v>
      </c>
      <c r="N41" s="166"/>
      <c r="O41" s="166">
        <f>SUM(O42:O44)</f>
        <v>9.4409999999999994E-2</v>
      </c>
      <c r="P41" s="166"/>
      <c r="Q41" s="166">
        <f>SUM(Q42:Q44)</f>
        <v>0</v>
      </c>
      <c r="R41" s="166"/>
      <c r="S41" s="166"/>
      <c r="T41" s="167"/>
      <c r="U41" s="166">
        <f>SUM(U42:U44)</f>
        <v>10.76</v>
      </c>
      <c r="AE41" t="s">
        <v>113</v>
      </c>
    </row>
    <row r="42" spans="1:60" outlineLevel="1" x14ac:dyDescent="0.2">
      <c r="A42" s="154">
        <v>30</v>
      </c>
      <c r="B42" s="160" t="s">
        <v>178</v>
      </c>
      <c r="C42" s="193" t="s">
        <v>179</v>
      </c>
      <c r="D42" s="162" t="s">
        <v>180</v>
      </c>
      <c r="E42" s="168">
        <v>1</v>
      </c>
      <c r="F42" s="170"/>
      <c r="G42" s="171">
        <f>ROUND(E42*F42,2)</f>
        <v>0</v>
      </c>
      <c r="H42" s="170"/>
      <c r="I42" s="171">
        <f>ROUND(E42*H42,2)</f>
        <v>0</v>
      </c>
      <c r="J42" s="170"/>
      <c r="K42" s="171">
        <f>ROUND(E42*J42,2)</f>
        <v>0</v>
      </c>
      <c r="L42" s="171">
        <v>21</v>
      </c>
      <c r="M42" s="171">
        <f>G42*(1+L42/100)</f>
        <v>0</v>
      </c>
      <c r="N42" s="163">
        <v>1.8970000000000001E-2</v>
      </c>
      <c r="O42" s="163">
        <f>ROUND(E42*N42,5)</f>
        <v>1.8970000000000001E-2</v>
      </c>
      <c r="P42" s="163">
        <v>0</v>
      </c>
      <c r="Q42" s="163">
        <f>ROUND(E42*P42,5)</f>
        <v>0</v>
      </c>
      <c r="R42" s="163"/>
      <c r="S42" s="163"/>
      <c r="T42" s="164">
        <v>1.86</v>
      </c>
      <c r="U42" s="163">
        <f>ROUND(E42*T42,2)</f>
        <v>1.86</v>
      </c>
      <c r="V42" s="153"/>
      <c r="W42" s="153"/>
      <c r="X42" s="153"/>
      <c r="Y42" s="153"/>
      <c r="Z42" s="153"/>
      <c r="AA42" s="153"/>
      <c r="AB42" s="153"/>
      <c r="AC42" s="153"/>
      <c r="AD42" s="153"/>
      <c r="AE42" s="153" t="s">
        <v>117</v>
      </c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1" x14ac:dyDescent="0.2">
      <c r="A43" s="154">
        <v>31</v>
      </c>
      <c r="B43" s="160" t="s">
        <v>181</v>
      </c>
      <c r="C43" s="193" t="s">
        <v>182</v>
      </c>
      <c r="D43" s="162" t="s">
        <v>180</v>
      </c>
      <c r="E43" s="168">
        <v>2</v>
      </c>
      <c r="F43" s="170"/>
      <c r="G43" s="171">
        <f>ROUND(E43*F43,2)</f>
        <v>0</v>
      </c>
      <c r="H43" s="170"/>
      <c r="I43" s="171">
        <f>ROUND(E43*H43,2)</f>
        <v>0</v>
      </c>
      <c r="J43" s="170"/>
      <c r="K43" s="171">
        <f>ROUND(E43*J43,2)</f>
        <v>0</v>
      </c>
      <c r="L43" s="171">
        <v>21</v>
      </c>
      <c r="M43" s="171">
        <f>G43*(1+L43/100)</f>
        <v>0</v>
      </c>
      <c r="N43" s="163">
        <v>3.7719999999999997E-2</v>
      </c>
      <c r="O43" s="163">
        <f>ROUND(E43*N43,5)</f>
        <v>7.5439999999999993E-2</v>
      </c>
      <c r="P43" s="163">
        <v>0</v>
      </c>
      <c r="Q43" s="163">
        <f>ROUND(E43*P43,5)</f>
        <v>0</v>
      </c>
      <c r="R43" s="163"/>
      <c r="S43" s="163"/>
      <c r="T43" s="164">
        <v>2.17</v>
      </c>
      <c r="U43" s="163">
        <f>ROUND(E43*T43,2)</f>
        <v>4.34</v>
      </c>
      <c r="V43" s="153"/>
      <c r="W43" s="153"/>
      <c r="X43" s="153"/>
      <c r="Y43" s="153"/>
      <c r="Z43" s="153"/>
      <c r="AA43" s="153"/>
      <c r="AB43" s="153"/>
      <c r="AC43" s="153"/>
      <c r="AD43" s="153"/>
      <c r="AE43" s="153" t="s">
        <v>117</v>
      </c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outlineLevel="1" x14ac:dyDescent="0.2">
      <c r="A44" s="154">
        <v>32</v>
      </c>
      <c r="B44" s="160" t="s">
        <v>183</v>
      </c>
      <c r="C44" s="193" t="s">
        <v>184</v>
      </c>
      <c r="D44" s="162" t="s">
        <v>138</v>
      </c>
      <c r="E44" s="168">
        <v>22.8</v>
      </c>
      <c r="F44" s="170"/>
      <c r="G44" s="171">
        <f>ROUND(E44*F44,2)</f>
        <v>0</v>
      </c>
      <c r="H44" s="170"/>
      <c r="I44" s="171">
        <f>ROUND(E44*H44,2)</f>
        <v>0</v>
      </c>
      <c r="J44" s="170"/>
      <c r="K44" s="171">
        <f>ROUND(E44*J44,2)</f>
        <v>0</v>
      </c>
      <c r="L44" s="171">
        <v>21</v>
      </c>
      <c r="M44" s="171">
        <f>G44*(1+L44/100)</f>
        <v>0</v>
      </c>
      <c r="N44" s="163">
        <v>0</v>
      </c>
      <c r="O44" s="163">
        <f>ROUND(E44*N44,5)</f>
        <v>0</v>
      </c>
      <c r="P44" s="163">
        <v>0</v>
      </c>
      <c r="Q44" s="163">
        <f>ROUND(E44*P44,5)</f>
        <v>0</v>
      </c>
      <c r="R44" s="163"/>
      <c r="S44" s="163"/>
      <c r="T44" s="164">
        <v>0.2</v>
      </c>
      <c r="U44" s="163">
        <f>ROUND(E44*T44,2)</f>
        <v>4.5599999999999996</v>
      </c>
      <c r="V44" s="153"/>
      <c r="W44" s="153"/>
      <c r="X44" s="153"/>
      <c r="Y44" s="153"/>
      <c r="Z44" s="153"/>
      <c r="AA44" s="153"/>
      <c r="AB44" s="153"/>
      <c r="AC44" s="153"/>
      <c r="AD44" s="153"/>
      <c r="AE44" s="153" t="s">
        <v>117</v>
      </c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x14ac:dyDescent="0.2">
      <c r="A45" s="155" t="s">
        <v>112</v>
      </c>
      <c r="B45" s="161" t="s">
        <v>65</v>
      </c>
      <c r="C45" s="194" t="s">
        <v>66</v>
      </c>
      <c r="D45" s="165"/>
      <c r="E45" s="169"/>
      <c r="F45" s="172"/>
      <c r="G45" s="172">
        <f>SUMIF(AE46:AE53,"&lt;&gt;NOR",G46:G53)</f>
        <v>0</v>
      </c>
      <c r="H45" s="172"/>
      <c r="I45" s="172">
        <f>SUM(I46:I53)</f>
        <v>0</v>
      </c>
      <c r="J45" s="172"/>
      <c r="K45" s="172">
        <f>SUM(K46:K53)</f>
        <v>0</v>
      </c>
      <c r="L45" s="172"/>
      <c r="M45" s="172">
        <f>SUM(M46:M53)</f>
        <v>0</v>
      </c>
      <c r="N45" s="166"/>
      <c r="O45" s="166">
        <f>SUM(O46:O53)</f>
        <v>1.3008599999999999</v>
      </c>
      <c r="P45" s="166"/>
      <c r="Q45" s="166">
        <f>SUM(Q46:Q53)</f>
        <v>0</v>
      </c>
      <c r="R45" s="166"/>
      <c r="S45" s="166"/>
      <c r="T45" s="167"/>
      <c r="U45" s="166">
        <f>SUM(U46:U53)</f>
        <v>104.77</v>
      </c>
      <c r="AE45" t="s">
        <v>113</v>
      </c>
    </row>
    <row r="46" spans="1:60" outlineLevel="1" x14ac:dyDescent="0.2">
      <c r="A46" s="154">
        <v>33</v>
      </c>
      <c r="B46" s="160" t="s">
        <v>185</v>
      </c>
      <c r="C46" s="193" t="s">
        <v>186</v>
      </c>
      <c r="D46" s="162" t="s">
        <v>116</v>
      </c>
      <c r="E46" s="168">
        <v>84.24</v>
      </c>
      <c r="F46" s="170"/>
      <c r="G46" s="171">
        <f t="shared" ref="G46:G53" si="14">ROUND(E46*F46,2)</f>
        <v>0</v>
      </c>
      <c r="H46" s="170"/>
      <c r="I46" s="171">
        <f t="shared" ref="I46:I53" si="15">ROUND(E46*H46,2)</f>
        <v>0</v>
      </c>
      <c r="J46" s="170"/>
      <c r="K46" s="171">
        <f t="shared" ref="K46:K53" si="16">ROUND(E46*J46,2)</f>
        <v>0</v>
      </c>
      <c r="L46" s="171">
        <v>21</v>
      </c>
      <c r="M46" s="171">
        <f t="shared" ref="M46:M53" si="17">G46*(1+L46/100)</f>
        <v>0</v>
      </c>
      <c r="N46" s="163">
        <v>7.3499999999999998E-3</v>
      </c>
      <c r="O46" s="163">
        <f t="shared" ref="O46:O53" si="18">ROUND(E46*N46,5)</f>
        <v>0.61916000000000004</v>
      </c>
      <c r="P46" s="163">
        <v>0</v>
      </c>
      <c r="Q46" s="163">
        <f t="shared" ref="Q46:Q53" si="19">ROUND(E46*P46,5)</f>
        <v>0</v>
      </c>
      <c r="R46" s="163"/>
      <c r="S46" s="163"/>
      <c r="T46" s="164">
        <v>3.3000000000000002E-2</v>
      </c>
      <c r="U46" s="163">
        <f t="shared" ref="U46:U53" si="20">ROUND(E46*T46,2)</f>
        <v>2.78</v>
      </c>
      <c r="V46" s="153"/>
      <c r="W46" s="153"/>
      <c r="X46" s="153"/>
      <c r="Y46" s="153"/>
      <c r="Z46" s="153"/>
      <c r="AA46" s="153"/>
      <c r="AB46" s="153"/>
      <c r="AC46" s="153"/>
      <c r="AD46" s="153"/>
      <c r="AE46" s="153" t="s">
        <v>117</v>
      </c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outlineLevel="1" x14ac:dyDescent="0.2">
      <c r="A47" s="154">
        <v>34</v>
      </c>
      <c r="B47" s="160" t="s">
        <v>187</v>
      </c>
      <c r="C47" s="193" t="s">
        <v>188</v>
      </c>
      <c r="D47" s="162" t="s">
        <v>116</v>
      </c>
      <c r="E47" s="168">
        <v>168.48</v>
      </c>
      <c r="F47" s="170"/>
      <c r="G47" s="171">
        <f t="shared" si="14"/>
        <v>0</v>
      </c>
      <c r="H47" s="170"/>
      <c r="I47" s="171">
        <f t="shared" si="15"/>
        <v>0</v>
      </c>
      <c r="J47" s="170"/>
      <c r="K47" s="171">
        <f t="shared" si="16"/>
        <v>0</v>
      </c>
      <c r="L47" s="171">
        <v>21</v>
      </c>
      <c r="M47" s="171">
        <f t="shared" si="17"/>
        <v>0</v>
      </c>
      <c r="N47" s="163">
        <v>1.2E-4</v>
      </c>
      <c r="O47" s="163">
        <f t="shared" si="18"/>
        <v>2.0219999999999998E-2</v>
      </c>
      <c r="P47" s="163">
        <v>0</v>
      </c>
      <c r="Q47" s="163">
        <f t="shared" si="19"/>
        <v>0</v>
      </c>
      <c r="R47" s="163"/>
      <c r="S47" s="163"/>
      <c r="T47" s="164">
        <v>1E-3</v>
      </c>
      <c r="U47" s="163">
        <f t="shared" si="20"/>
        <v>0.17</v>
      </c>
      <c r="V47" s="153"/>
      <c r="W47" s="153"/>
      <c r="X47" s="153"/>
      <c r="Y47" s="153"/>
      <c r="Z47" s="153"/>
      <c r="AA47" s="153"/>
      <c r="AB47" s="153"/>
      <c r="AC47" s="153"/>
      <c r="AD47" s="153"/>
      <c r="AE47" s="153" t="s">
        <v>117</v>
      </c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outlineLevel="1" x14ac:dyDescent="0.2">
      <c r="A48" s="154">
        <v>35</v>
      </c>
      <c r="B48" s="160" t="s">
        <v>189</v>
      </c>
      <c r="C48" s="193" t="s">
        <v>190</v>
      </c>
      <c r="D48" s="162" t="s">
        <v>131</v>
      </c>
      <c r="E48" s="168">
        <v>21.6</v>
      </c>
      <c r="F48" s="170"/>
      <c r="G48" s="171">
        <f t="shared" si="14"/>
        <v>0</v>
      </c>
      <c r="H48" s="170"/>
      <c r="I48" s="171">
        <f t="shared" si="15"/>
        <v>0</v>
      </c>
      <c r="J48" s="170"/>
      <c r="K48" s="171">
        <f t="shared" si="16"/>
        <v>0</v>
      </c>
      <c r="L48" s="171">
        <v>21</v>
      </c>
      <c r="M48" s="171">
        <f t="shared" si="17"/>
        <v>0</v>
      </c>
      <c r="N48" s="163">
        <v>1.6910000000000001E-2</v>
      </c>
      <c r="O48" s="163">
        <f t="shared" si="18"/>
        <v>0.36525999999999997</v>
      </c>
      <c r="P48" s="163">
        <v>0</v>
      </c>
      <c r="Q48" s="163">
        <f t="shared" si="19"/>
        <v>0</v>
      </c>
      <c r="R48" s="163"/>
      <c r="S48" s="163"/>
      <c r="T48" s="164">
        <v>0.08</v>
      </c>
      <c r="U48" s="163">
        <f t="shared" si="20"/>
        <v>1.73</v>
      </c>
      <c r="V48" s="153"/>
      <c r="W48" s="153"/>
      <c r="X48" s="153"/>
      <c r="Y48" s="153"/>
      <c r="Z48" s="153"/>
      <c r="AA48" s="153"/>
      <c r="AB48" s="153"/>
      <c r="AC48" s="153"/>
      <c r="AD48" s="153"/>
      <c r="AE48" s="153" t="s">
        <v>117</v>
      </c>
      <c r="AF48" s="153"/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outlineLevel="1" x14ac:dyDescent="0.2">
      <c r="A49" s="154">
        <v>36</v>
      </c>
      <c r="B49" s="160" t="s">
        <v>191</v>
      </c>
      <c r="C49" s="193" t="s">
        <v>192</v>
      </c>
      <c r="D49" s="162" t="s">
        <v>131</v>
      </c>
      <c r="E49" s="168">
        <v>43.2</v>
      </c>
      <c r="F49" s="170"/>
      <c r="G49" s="171">
        <f t="shared" si="14"/>
        <v>0</v>
      </c>
      <c r="H49" s="170"/>
      <c r="I49" s="171">
        <f t="shared" si="15"/>
        <v>0</v>
      </c>
      <c r="J49" s="170"/>
      <c r="K49" s="171">
        <f t="shared" si="16"/>
        <v>0</v>
      </c>
      <c r="L49" s="171">
        <v>21</v>
      </c>
      <c r="M49" s="171">
        <f t="shared" si="17"/>
        <v>0</v>
      </c>
      <c r="N49" s="163">
        <v>4.0000000000000002E-4</v>
      </c>
      <c r="O49" s="163">
        <f t="shared" si="18"/>
        <v>1.728E-2</v>
      </c>
      <c r="P49" s="163">
        <v>0</v>
      </c>
      <c r="Q49" s="163">
        <f t="shared" si="19"/>
        <v>0</v>
      </c>
      <c r="R49" s="163"/>
      <c r="S49" s="163"/>
      <c r="T49" s="164">
        <v>2E-3</v>
      </c>
      <c r="U49" s="163">
        <f t="shared" si="20"/>
        <v>0.09</v>
      </c>
      <c r="V49" s="153"/>
      <c r="W49" s="153"/>
      <c r="X49" s="153"/>
      <c r="Y49" s="153"/>
      <c r="Z49" s="153"/>
      <c r="AA49" s="153"/>
      <c r="AB49" s="153"/>
      <c r="AC49" s="153"/>
      <c r="AD49" s="153"/>
      <c r="AE49" s="153" t="s">
        <v>117</v>
      </c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outlineLevel="1" x14ac:dyDescent="0.2">
      <c r="A50" s="154">
        <v>37</v>
      </c>
      <c r="B50" s="160" t="s">
        <v>193</v>
      </c>
      <c r="C50" s="193" t="s">
        <v>194</v>
      </c>
      <c r="D50" s="162" t="s">
        <v>116</v>
      </c>
      <c r="E50" s="168">
        <v>84.24</v>
      </c>
      <c r="F50" s="170"/>
      <c r="G50" s="171">
        <f t="shared" si="14"/>
        <v>0</v>
      </c>
      <c r="H50" s="170"/>
      <c r="I50" s="171">
        <f t="shared" si="15"/>
        <v>0</v>
      </c>
      <c r="J50" s="170"/>
      <c r="K50" s="171">
        <f t="shared" si="16"/>
        <v>0</v>
      </c>
      <c r="L50" s="171">
        <v>21</v>
      </c>
      <c r="M50" s="171">
        <f t="shared" si="17"/>
        <v>0</v>
      </c>
      <c r="N50" s="163">
        <v>0</v>
      </c>
      <c r="O50" s="163">
        <f t="shared" si="18"/>
        <v>0</v>
      </c>
      <c r="P50" s="163">
        <v>0</v>
      </c>
      <c r="Q50" s="163">
        <f t="shared" si="19"/>
        <v>0</v>
      </c>
      <c r="R50" s="163"/>
      <c r="S50" s="163"/>
      <c r="T50" s="164">
        <v>2.1000000000000001E-2</v>
      </c>
      <c r="U50" s="163">
        <f t="shared" si="20"/>
        <v>1.77</v>
      </c>
      <c r="V50" s="153"/>
      <c r="W50" s="153"/>
      <c r="X50" s="153"/>
      <c r="Y50" s="153"/>
      <c r="Z50" s="153"/>
      <c r="AA50" s="153"/>
      <c r="AB50" s="153"/>
      <c r="AC50" s="153"/>
      <c r="AD50" s="153"/>
      <c r="AE50" s="153" t="s">
        <v>117</v>
      </c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1" x14ac:dyDescent="0.2">
      <c r="A51" s="154">
        <v>38</v>
      </c>
      <c r="B51" s="160" t="s">
        <v>195</v>
      </c>
      <c r="C51" s="193" t="s">
        <v>196</v>
      </c>
      <c r="D51" s="162" t="s">
        <v>131</v>
      </c>
      <c r="E51" s="168">
        <v>21.6</v>
      </c>
      <c r="F51" s="170"/>
      <c r="G51" s="171">
        <f t="shared" si="14"/>
        <v>0</v>
      </c>
      <c r="H51" s="170"/>
      <c r="I51" s="171">
        <f t="shared" si="15"/>
        <v>0</v>
      </c>
      <c r="J51" s="170"/>
      <c r="K51" s="171">
        <f t="shared" si="16"/>
        <v>0</v>
      </c>
      <c r="L51" s="171">
        <v>21</v>
      </c>
      <c r="M51" s="171">
        <f t="shared" si="17"/>
        <v>0</v>
      </c>
      <c r="N51" s="163">
        <v>0</v>
      </c>
      <c r="O51" s="163">
        <f t="shared" si="18"/>
        <v>0</v>
      </c>
      <c r="P51" s="163">
        <v>0</v>
      </c>
      <c r="Q51" s="163">
        <f t="shared" si="19"/>
        <v>0</v>
      </c>
      <c r="R51" s="163"/>
      <c r="S51" s="163"/>
      <c r="T51" s="164">
        <v>6.6000000000000003E-2</v>
      </c>
      <c r="U51" s="163">
        <f t="shared" si="20"/>
        <v>1.43</v>
      </c>
      <c r="V51" s="153"/>
      <c r="W51" s="153"/>
      <c r="X51" s="153"/>
      <c r="Y51" s="153"/>
      <c r="Z51" s="153"/>
      <c r="AA51" s="153"/>
      <c r="AB51" s="153"/>
      <c r="AC51" s="153"/>
      <c r="AD51" s="153"/>
      <c r="AE51" s="153" t="s">
        <v>117</v>
      </c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outlineLevel="1" x14ac:dyDescent="0.2">
      <c r="A52" s="154">
        <v>39</v>
      </c>
      <c r="B52" s="160" t="s">
        <v>197</v>
      </c>
      <c r="C52" s="193" t="s">
        <v>198</v>
      </c>
      <c r="D52" s="162" t="s">
        <v>131</v>
      </c>
      <c r="E52" s="168">
        <v>230.53</v>
      </c>
      <c r="F52" s="170"/>
      <c r="G52" s="171">
        <f t="shared" si="14"/>
        <v>0</v>
      </c>
      <c r="H52" s="170"/>
      <c r="I52" s="171">
        <f t="shared" si="15"/>
        <v>0</v>
      </c>
      <c r="J52" s="170"/>
      <c r="K52" s="171">
        <f t="shared" si="16"/>
        <v>0</v>
      </c>
      <c r="L52" s="171">
        <v>21</v>
      </c>
      <c r="M52" s="171">
        <f t="shared" si="17"/>
        <v>0</v>
      </c>
      <c r="N52" s="163">
        <v>1.2099999999999999E-3</v>
      </c>
      <c r="O52" s="163">
        <f t="shared" si="18"/>
        <v>0.27894000000000002</v>
      </c>
      <c r="P52" s="163">
        <v>0</v>
      </c>
      <c r="Q52" s="163">
        <f t="shared" si="19"/>
        <v>0</v>
      </c>
      <c r="R52" s="163"/>
      <c r="S52" s="163"/>
      <c r="T52" s="164">
        <v>0.17699999999999999</v>
      </c>
      <c r="U52" s="163">
        <f t="shared" si="20"/>
        <v>40.799999999999997</v>
      </c>
      <c r="V52" s="153"/>
      <c r="W52" s="153"/>
      <c r="X52" s="153"/>
      <c r="Y52" s="153"/>
      <c r="Z52" s="153"/>
      <c r="AA52" s="153"/>
      <c r="AB52" s="153"/>
      <c r="AC52" s="153"/>
      <c r="AD52" s="153"/>
      <c r="AE52" s="153" t="s">
        <v>117</v>
      </c>
      <c r="AF52" s="153"/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ht="22.5" outlineLevel="1" x14ac:dyDescent="0.2">
      <c r="A53" s="154">
        <v>40</v>
      </c>
      <c r="B53" s="160" t="s">
        <v>199</v>
      </c>
      <c r="C53" s="193" t="s">
        <v>200</v>
      </c>
      <c r="D53" s="162" t="s">
        <v>201</v>
      </c>
      <c r="E53" s="168">
        <v>28</v>
      </c>
      <c r="F53" s="170"/>
      <c r="G53" s="171">
        <f t="shared" si="14"/>
        <v>0</v>
      </c>
      <c r="H53" s="170"/>
      <c r="I53" s="171">
        <f t="shared" si="15"/>
        <v>0</v>
      </c>
      <c r="J53" s="170"/>
      <c r="K53" s="171">
        <f t="shared" si="16"/>
        <v>0</v>
      </c>
      <c r="L53" s="171">
        <v>21</v>
      </c>
      <c r="M53" s="171">
        <f t="shared" si="17"/>
        <v>0</v>
      </c>
      <c r="N53" s="163">
        <v>0</v>
      </c>
      <c r="O53" s="163">
        <f t="shared" si="18"/>
        <v>0</v>
      </c>
      <c r="P53" s="163">
        <v>0</v>
      </c>
      <c r="Q53" s="163">
        <f t="shared" si="19"/>
        <v>0</v>
      </c>
      <c r="R53" s="163"/>
      <c r="S53" s="163"/>
      <c r="T53" s="164">
        <v>2</v>
      </c>
      <c r="U53" s="163">
        <f t="shared" si="20"/>
        <v>56</v>
      </c>
      <c r="V53" s="153"/>
      <c r="W53" s="153"/>
      <c r="X53" s="153"/>
      <c r="Y53" s="153"/>
      <c r="Z53" s="153"/>
      <c r="AA53" s="153"/>
      <c r="AB53" s="153"/>
      <c r="AC53" s="153"/>
      <c r="AD53" s="153"/>
      <c r="AE53" s="153" t="s">
        <v>117</v>
      </c>
      <c r="AF53" s="153"/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x14ac:dyDescent="0.2">
      <c r="A54" s="155" t="s">
        <v>112</v>
      </c>
      <c r="B54" s="161" t="s">
        <v>67</v>
      </c>
      <c r="C54" s="194" t="s">
        <v>68</v>
      </c>
      <c r="D54" s="165"/>
      <c r="E54" s="169"/>
      <c r="F54" s="172"/>
      <c r="G54" s="172">
        <f>SUMIF(AE55:AE57,"&lt;&gt;NOR",G55:G57)</f>
        <v>0</v>
      </c>
      <c r="H54" s="172"/>
      <c r="I54" s="172">
        <f>SUM(I55:I57)</f>
        <v>0</v>
      </c>
      <c r="J54" s="172"/>
      <c r="K54" s="172">
        <f>SUM(K55:K57)</f>
        <v>0</v>
      </c>
      <c r="L54" s="172"/>
      <c r="M54" s="172">
        <f>SUM(M55:M57)</f>
        <v>0</v>
      </c>
      <c r="N54" s="166"/>
      <c r="O54" s="166">
        <f>SUM(O55:O57)</f>
        <v>0.38680999999999999</v>
      </c>
      <c r="P54" s="166"/>
      <c r="Q54" s="166">
        <f>SUM(Q55:Q57)</f>
        <v>0</v>
      </c>
      <c r="R54" s="166"/>
      <c r="S54" s="166"/>
      <c r="T54" s="167"/>
      <c r="U54" s="166">
        <f>SUM(U55:U57)</f>
        <v>485.99</v>
      </c>
      <c r="AE54" t="s">
        <v>113</v>
      </c>
    </row>
    <row r="55" spans="1:60" outlineLevel="1" x14ac:dyDescent="0.2">
      <c r="A55" s="154">
        <v>41</v>
      </c>
      <c r="B55" s="160" t="s">
        <v>202</v>
      </c>
      <c r="C55" s="193" t="s">
        <v>203</v>
      </c>
      <c r="D55" s="162" t="s">
        <v>131</v>
      </c>
      <c r="E55" s="168">
        <v>1480.1659999999999</v>
      </c>
      <c r="F55" s="170"/>
      <c r="G55" s="171">
        <f>ROUND(E55*F55,2)</f>
        <v>0</v>
      </c>
      <c r="H55" s="170"/>
      <c r="I55" s="171">
        <f>ROUND(E55*H55,2)</f>
        <v>0</v>
      </c>
      <c r="J55" s="170"/>
      <c r="K55" s="171">
        <f>ROUND(E55*J55,2)</f>
        <v>0</v>
      </c>
      <c r="L55" s="171">
        <v>21</v>
      </c>
      <c r="M55" s="171">
        <f>G55*(1+L55/100)</f>
        <v>0</v>
      </c>
      <c r="N55" s="163">
        <v>4.0000000000000003E-5</v>
      </c>
      <c r="O55" s="163">
        <f>ROUND(E55*N55,5)</f>
        <v>5.9209999999999999E-2</v>
      </c>
      <c r="P55" s="163">
        <v>0</v>
      </c>
      <c r="Q55" s="163">
        <f>ROUND(E55*P55,5)</f>
        <v>0</v>
      </c>
      <c r="R55" s="163"/>
      <c r="S55" s="163"/>
      <c r="T55" s="164">
        <v>0.308</v>
      </c>
      <c r="U55" s="163">
        <f>ROUND(E55*T55,2)</f>
        <v>455.89</v>
      </c>
      <c r="V55" s="153"/>
      <c r="W55" s="153"/>
      <c r="X55" s="153"/>
      <c r="Y55" s="153"/>
      <c r="Z55" s="153"/>
      <c r="AA55" s="153"/>
      <c r="AB55" s="153"/>
      <c r="AC55" s="153"/>
      <c r="AD55" s="153"/>
      <c r="AE55" s="153" t="s">
        <v>117</v>
      </c>
      <c r="AF55" s="153"/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outlineLevel="1" x14ac:dyDescent="0.2">
      <c r="A56" s="154">
        <v>42</v>
      </c>
      <c r="B56" s="160" t="s">
        <v>204</v>
      </c>
      <c r="C56" s="193" t="s">
        <v>205</v>
      </c>
      <c r="D56" s="162" t="s">
        <v>180</v>
      </c>
      <c r="E56" s="168">
        <v>70</v>
      </c>
      <c r="F56" s="170"/>
      <c r="G56" s="171">
        <f>ROUND(E56*F56,2)</f>
        <v>0</v>
      </c>
      <c r="H56" s="170"/>
      <c r="I56" s="171">
        <f>ROUND(E56*H56,2)</f>
        <v>0</v>
      </c>
      <c r="J56" s="170"/>
      <c r="K56" s="171">
        <f>ROUND(E56*J56,2)</f>
        <v>0</v>
      </c>
      <c r="L56" s="171">
        <v>21</v>
      </c>
      <c r="M56" s="171">
        <f>G56*(1+L56/100)</f>
        <v>0</v>
      </c>
      <c r="N56" s="163">
        <v>4.6800000000000001E-3</v>
      </c>
      <c r="O56" s="163">
        <f>ROUND(E56*N56,5)</f>
        <v>0.3276</v>
      </c>
      <c r="P56" s="163">
        <v>0</v>
      </c>
      <c r="Q56" s="163">
        <f>ROUND(E56*P56,5)</f>
        <v>0</v>
      </c>
      <c r="R56" s="163"/>
      <c r="S56" s="163"/>
      <c r="T56" s="164">
        <v>0.43</v>
      </c>
      <c r="U56" s="163">
        <f>ROUND(E56*T56,2)</f>
        <v>30.1</v>
      </c>
      <c r="V56" s="153"/>
      <c r="W56" s="153"/>
      <c r="X56" s="153"/>
      <c r="Y56" s="153"/>
      <c r="Z56" s="153"/>
      <c r="AA56" s="153"/>
      <c r="AB56" s="153"/>
      <c r="AC56" s="153"/>
      <c r="AD56" s="153"/>
      <c r="AE56" s="153" t="s">
        <v>117</v>
      </c>
      <c r="AF56" s="153"/>
      <c r="AG56" s="153"/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outlineLevel="1" x14ac:dyDescent="0.2">
      <c r="A57" s="154">
        <v>43</v>
      </c>
      <c r="B57" s="160" t="s">
        <v>206</v>
      </c>
      <c r="C57" s="193" t="s">
        <v>207</v>
      </c>
      <c r="D57" s="162" t="s">
        <v>180</v>
      </c>
      <c r="E57" s="168">
        <v>1</v>
      </c>
      <c r="F57" s="170"/>
      <c r="G57" s="171">
        <f>ROUND(E57*F57,2)</f>
        <v>0</v>
      </c>
      <c r="H57" s="170"/>
      <c r="I57" s="171">
        <f>ROUND(E57*H57,2)</f>
        <v>0</v>
      </c>
      <c r="J57" s="170"/>
      <c r="K57" s="171">
        <f>ROUND(E57*J57,2)</f>
        <v>0</v>
      </c>
      <c r="L57" s="171">
        <v>21</v>
      </c>
      <c r="M57" s="171">
        <f>G57*(1+L57/100)</f>
        <v>0</v>
      </c>
      <c r="N57" s="163">
        <v>0</v>
      </c>
      <c r="O57" s="163">
        <f>ROUND(E57*N57,5)</f>
        <v>0</v>
      </c>
      <c r="P57" s="163">
        <v>0</v>
      </c>
      <c r="Q57" s="163">
        <f>ROUND(E57*P57,5)</f>
        <v>0</v>
      </c>
      <c r="R57" s="163"/>
      <c r="S57" s="163"/>
      <c r="T57" s="164">
        <v>0</v>
      </c>
      <c r="U57" s="163">
        <f>ROUND(E57*T57,2)</f>
        <v>0</v>
      </c>
      <c r="V57" s="153"/>
      <c r="W57" s="153"/>
      <c r="X57" s="153"/>
      <c r="Y57" s="153"/>
      <c r="Z57" s="153"/>
      <c r="AA57" s="153"/>
      <c r="AB57" s="153"/>
      <c r="AC57" s="153"/>
      <c r="AD57" s="153"/>
      <c r="AE57" s="153" t="s">
        <v>117</v>
      </c>
      <c r="AF57" s="153"/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x14ac:dyDescent="0.2">
      <c r="A58" s="155" t="s">
        <v>112</v>
      </c>
      <c r="B58" s="161" t="s">
        <v>69</v>
      </c>
      <c r="C58" s="194" t="s">
        <v>70</v>
      </c>
      <c r="D58" s="165"/>
      <c r="E58" s="169"/>
      <c r="F58" s="172"/>
      <c r="G58" s="172">
        <f>SUMIF(AE59:AE71,"&lt;&gt;NOR",G59:G71)</f>
        <v>0</v>
      </c>
      <c r="H58" s="172"/>
      <c r="I58" s="172">
        <f>SUM(I59:I71)</f>
        <v>0</v>
      </c>
      <c r="J58" s="172"/>
      <c r="K58" s="172">
        <f>SUM(K59:K71)</f>
        <v>0</v>
      </c>
      <c r="L58" s="172"/>
      <c r="M58" s="172">
        <f>SUM(M59:M71)</f>
        <v>0</v>
      </c>
      <c r="N58" s="166"/>
      <c r="O58" s="166">
        <f>SUM(O59:O71)</f>
        <v>0.23716999999999999</v>
      </c>
      <c r="P58" s="166"/>
      <c r="Q58" s="166">
        <f>SUM(Q59:Q71)</f>
        <v>15.640419999999999</v>
      </c>
      <c r="R58" s="166"/>
      <c r="S58" s="166"/>
      <c r="T58" s="167"/>
      <c r="U58" s="166">
        <f>SUM(U59:U71)</f>
        <v>152.95000000000002</v>
      </c>
      <c r="AE58" t="s">
        <v>113</v>
      </c>
    </row>
    <row r="59" spans="1:60" outlineLevel="1" x14ac:dyDescent="0.2">
      <c r="A59" s="154">
        <v>44</v>
      </c>
      <c r="B59" s="160" t="s">
        <v>208</v>
      </c>
      <c r="C59" s="193" t="s">
        <v>209</v>
      </c>
      <c r="D59" s="162" t="s">
        <v>180</v>
      </c>
      <c r="E59" s="168">
        <v>570</v>
      </c>
      <c r="F59" s="170"/>
      <c r="G59" s="171">
        <f t="shared" ref="G59:G71" si="21">ROUND(E59*F59,2)</f>
        <v>0</v>
      </c>
      <c r="H59" s="170"/>
      <c r="I59" s="171">
        <f t="shared" ref="I59:I71" si="22">ROUND(E59*H59,2)</f>
        <v>0</v>
      </c>
      <c r="J59" s="170"/>
      <c r="K59" s="171">
        <f t="shared" ref="K59:K71" si="23">ROUND(E59*J59,2)</f>
        <v>0</v>
      </c>
      <c r="L59" s="171">
        <v>21</v>
      </c>
      <c r="M59" s="171">
        <f t="shared" ref="M59:M71" si="24">G59*(1+L59/100)</f>
        <v>0</v>
      </c>
      <c r="N59" s="163">
        <v>0</v>
      </c>
      <c r="O59" s="163">
        <f t="shared" ref="O59:O71" si="25">ROUND(E59*N59,5)</f>
        <v>0</v>
      </c>
      <c r="P59" s="163">
        <v>0</v>
      </c>
      <c r="Q59" s="163">
        <f t="shared" ref="Q59:Q71" si="26">ROUND(E59*P59,5)</f>
        <v>0</v>
      </c>
      <c r="R59" s="163"/>
      <c r="S59" s="163"/>
      <c r="T59" s="164">
        <v>0.03</v>
      </c>
      <c r="U59" s="163">
        <f t="shared" ref="U59:U71" si="27">ROUND(E59*T59,2)</f>
        <v>17.100000000000001</v>
      </c>
      <c r="V59" s="153"/>
      <c r="W59" s="153"/>
      <c r="X59" s="153"/>
      <c r="Y59" s="153"/>
      <c r="Z59" s="153"/>
      <c r="AA59" s="153"/>
      <c r="AB59" s="153"/>
      <c r="AC59" s="153"/>
      <c r="AD59" s="153"/>
      <c r="AE59" s="153" t="s">
        <v>117</v>
      </c>
      <c r="AF59" s="153"/>
      <c r="AG59" s="153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outlineLevel="1" x14ac:dyDescent="0.2">
      <c r="A60" s="154">
        <v>45</v>
      </c>
      <c r="B60" s="160" t="s">
        <v>210</v>
      </c>
      <c r="C60" s="193" t="s">
        <v>211</v>
      </c>
      <c r="D60" s="162" t="s">
        <v>180</v>
      </c>
      <c r="E60" s="168">
        <v>8</v>
      </c>
      <c r="F60" s="170"/>
      <c r="G60" s="171">
        <f t="shared" si="21"/>
        <v>0</v>
      </c>
      <c r="H60" s="170"/>
      <c r="I60" s="171">
        <f t="shared" si="22"/>
        <v>0</v>
      </c>
      <c r="J60" s="170"/>
      <c r="K60" s="171">
        <f t="shared" si="23"/>
        <v>0</v>
      </c>
      <c r="L60" s="171">
        <v>21</v>
      </c>
      <c r="M60" s="171">
        <f t="shared" si="24"/>
        <v>0</v>
      </c>
      <c r="N60" s="163">
        <v>0</v>
      </c>
      <c r="O60" s="163">
        <f t="shared" si="25"/>
        <v>0</v>
      </c>
      <c r="P60" s="163">
        <v>0</v>
      </c>
      <c r="Q60" s="163">
        <f t="shared" si="26"/>
        <v>0</v>
      </c>
      <c r="R60" s="163"/>
      <c r="S60" s="163"/>
      <c r="T60" s="164">
        <v>0.05</v>
      </c>
      <c r="U60" s="163">
        <f t="shared" si="27"/>
        <v>0.4</v>
      </c>
      <c r="V60" s="153"/>
      <c r="W60" s="153"/>
      <c r="X60" s="153"/>
      <c r="Y60" s="153"/>
      <c r="Z60" s="153"/>
      <c r="AA60" s="153"/>
      <c r="AB60" s="153"/>
      <c r="AC60" s="153"/>
      <c r="AD60" s="153"/>
      <c r="AE60" s="153" t="s">
        <v>117</v>
      </c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outlineLevel="1" x14ac:dyDescent="0.2">
      <c r="A61" s="154">
        <v>46</v>
      </c>
      <c r="B61" s="160" t="s">
        <v>212</v>
      </c>
      <c r="C61" s="193" t="s">
        <v>213</v>
      </c>
      <c r="D61" s="162" t="s">
        <v>180</v>
      </c>
      <c r="E61" s="168">
        <v>4</v>
      </c>
      <c r="F61" s="170"/>
      <c r="G61" s="171">
        <f t="shared" si="21"/>
        <v>0</v>
      </c>
      <c r="H61" s="170"/>
      <c r="I61" s="171">
        <f t="shared" si="22"/>
        <v>0</v>
      </c>
      <c r="J61" s="170"/>
      <c r="K61" s="171">
        <f t="shared" si="23"/>
        <v>0</v>
      </c>
      <c r="L61" s="171">
        <v>21</v>
      </c>
      <c r="M61" s="171">
        <f t="shared" si="24"/>
        <v>0</v>
      </c>
      <c r="N61" s="163">
        <v>0</v>
      </c>
      <c r="O61" s="163">
        <f t="shared" si="25"/>
        <v>0</v>
      </c>
      <c r="P61" s="163">
        <v>0</v>
      </c>
      <c r="Q61" s="163">
        <f t="shared" si="26"/>
        <v>0</v>
      </c>
      <c r="R61" s="163"/>
      <c r="S61" s="163"/>
      <c r="T61" s="164">
        <v>0.08</v>
      </c>
      <c r="U61" s="163">
        <f t="shared" si="27"/>
        <v>0.32</v>
      </c>
      <c r="V61" s="153"/>
      <c r="W61" s="153"/>
      <c r="X61" s="153"/>
      <c r="Y61" s="153"/>
      <c r="Z61" s="153"/>
      <c r="AA61" s="153"/>
      <c r="AB61" s="153"/>
      <c r="AC61" s="153"/>
      <c r="AD61" s="153"/>
      <c r="AE61" s="153" t="s">
        <v>117</v>
      </c>
      <c r="AF61" s="153"/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outlineLevel="1" x14ac:dyDescent="0.2">
      <c r="A62" s="154">
        <v>47</v>
      </c>
      <c r="B62" s="160" t="s">
        <v>214</v>
      </c>
      <c r="C62" s="193" t="s">
        <v>215</v>
      </c>
      <c r="D62" s="162" t="s">
        <v>131</v>
      </c>
      <c r="E62" s="168">
        <v>3.72</v>
      </c>
      <c r="F62" s="170"/>
      <c r="G62" s="171">
        <f t="shared" si="21"/>
        <v>0</v>
      </c>
      <c r="H62" s="170"/>
      <c r="I62" s="171">
        <f t="shared" si="22"/>
        <v>0</v>
      </c>
      <c r="J62" s="170"/>
      <c r="K62" s="171">
        <f t="shared" si="23"/>
        <v>0</v>
      </c>
      <c r="L62" s="171">
        <v>21</v>
      </c>
      <c r="M62" s="171">
        <f t="shared" si="24"/>
        <v>0</v>
      </c>
      <c r="N62" s="163">
        <v>2.1900000000000001E-3</v>
      </c>
      <c r="O62" s="163">
        <f t="shared" si="25"/>
        <v>8.1499999999999993E-3</v>
      </c>
      <c r="P62" s="163">
        <v>7.4999999999999997E-2</v>
      </c>
      <c r="Q62" s="163">
        <f t="shared" si="26"/>
        <v>0.27900000000000003</v>
      </c>
      <c r="R62" s="163"/>
      <c r="S62" s="163"/>
      <c r="T62" s="164">
        <v>0.95499999999999996</v>
      </c>
      <c r="U62" s="163">
        <f t="shared" si="27"/>
        <v>3.55</v>
      </c>
      <c r="V62" s="153"/>
      <c r="W62" s="153"/>
      <c r="X62" s="153"/>
      <c r="Y62" s="153"/>
      <c r="Z62" s="153"/>
      <c r="AA62" s="153"/>
      <c r="AB62" s="153"/>
      <c r="AC62" s="153"/>
      <c r="AD62" s="153"/>
      <c r="AE62" s="153" t="s">
        <v>117</v>
      </c>
      <c r="AF62" s="153"/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outlineLevel="1" x14ac:dyDescent="0.2">
      <c r="A63" s="154">
        <v>48</v>
      </c>
      <c r="B63" s="160" t="s">
        <v>216</v>
      </c>
      <c r="C63" s="193" t="s">
        <v>217</v>
      </c>
      <c r="D63" s="162" t="s">
        <v>131</v>
      </c>
      <c r="E63" s="168">
        <v>11.561</v>
      </c>
      <c r="F63" s="170"/>
      <c r="G63" s="171">
        <f t="shared" si="21"/>
        <v>0</v>
      </c>
      <c r="H63" s="170"/>
      <c r="I63" s="171">
        <f t="shared" si="22"/>
        <v>0</v>
      </c>
      <c r="J63" s="170"/>
      <c r="K63" s="171">
        <f t="shared" si="23"/>
        <v>0</v>
      </c>
      <c r="L63" s="171">
        <v>21</v>
      </c>
      <c r="M63" s="171">
        <f t="shared" si="24"/>
        <v>0</v>
      </c>
      <c r="N63" s="163">
        <v>1E-3</v>
      </c>
      <c r="O63" s="163">
        <f t="shared" si="25"/>
        <v>1.1560000000000001E-2</v>
      </c>
      <c r="P63" s="163">
        <v>6.2E-2</v>
      </c>
      <c r="Q63" s="163">
        <f t="shared" si="26"/>
        <v>0.71677999999999997</v>
      </c>
      <c r="R63" s="163"/>
      <c r="S63" s="163"/>
      <c r="T63" s="164">
        <v>0.61199999999999999</v>
      </c>
      <c r="U63" s="163">
        <f t="shared" si="27"/>
        <v>7.08</v>
      </c>
      <c r="V63" s="153"/>
      <c r="W63" s="153"/>
      <c r="X63" s="153"/>
      <c r="Y63" s="153"/>
      <c r="Z63" s="153"/>
      <c r="AA63" s="153"/>
      <c r="AB63" s="153"/>
      <c r="AC63" s="153"/>
      <c r="AD63" s="153"/>
      <c r="AE63" s="153" t="s">
        <v>117</v>
      </c>
      <c r="AF63" s="153"/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outlineLevel="1" x14ac:dyDescent="0.2">
      <c r="A64" s="154">
        <v>49</v>
      </c>
      <c r="B64" s="160" t="s">
        <v>218</v>
      </c>
      <c r="C64" s="193" t="s">
        <v>219</v>
      </c>
      <c r="D64" s="162" t="s">
        <v>131</v>
      </c>
      <c r="E64" s="168">
        <v>206.02600000000001</v>
      </c>
      <c r="F64" s="170"/>
      <c r="G64" s="171">
        <f t="shared" si="21"/>
        <v>0</v>
      </c>
      <c r="H64" s="170"/>
      <c r="I64" s="171">
        <f t="shared" si="22"/>
        <v>0</v>
      </c>
      <c r="J64" s="170"/>
      <c r="K64" s="171">
        <f t="shared" si="23"/>
        <v>0</v>
      </c>
      <c r="L64" s="171">
        <v>21</v>
      </c>
      <c r="M64" s="171">
        <f t="shared" si="24"/>
        <v>0</v>
      </c>
      <c r="N64" s="163">
        <v>9.2000000000000003E-4</v>
      </c>
      <c r="O64" s="163">
        <f t="shared" si="25"/>
        <v>0.18953999999999999</v>
      </c>
      <c r="P64" s="163">
        <v>5.3999999999999999E-2</v>
      </c>
      <c r="Q64" s="163">
        <f t="shared" si="26"/>
        <v>11.125400000000001</v>
      </c>
      <c r="R64" s="163"/>
      <c r="S64" s="163"/>
      <c r="T64" s="164">
        <v>0.46500000000000002</v>
      </c>
      <c r="U64" s="163">
        <f t="shared" si="27"/>
        <v>95.8</v>
      </c>
      <c r="V64" s="153"/>
      <c r="W64" s="153"/>
      <c r="X64" s="153"/>
      <c r="Y64" s="153"/>
      <c r="Z64" s="153"/>
      <c r="AA64" s="153"/>
      <c r="AB64" s="153"/>
      <c r="AC64" s="153"/>
      <c r="AD64" s="153"/>
      <c r="AE64" s="153" t="s">
        <v>117</v>
      </c>
      <c r="AF64" s="153"/>
      <c r="AG64" s="153"/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outlineLevel="1" x14ac:dyDescent="0.2">
      <c r="A65" s="154">
        <v>50</v>
      </c>
      <c r="B65" s="160" t="s">
        <v>220</v>
      </c>
      <c r="C65" s="193" t="s">
        <v>221</v>
      </c>
      <c r="D65" s="162" t="s">
        <v>131</v>
      </c>
      <c r="E65" s="168">
        <v>5.625</v>
      </c>
      <c r="F65" s="170"/>
      <c r="G65" s="171">
        <f t="shared" si="21"/>
        <v>0</v>
      </c>
      <c r="H65" s="170"/>
      <c r="I65" s="171">
        <f t="shared" si="22"/>
        <v>0</v>
      </c>
      <c r="J65" s="170"/>
      <c r="K65" s="171">
        <f t="shared" si="23"/>
        <v>0</v>
      </c>
      <c r="L65" s="171">
        <v>21</v>
      </c>
      <c r="M65" s="171">
        <f t="shared" si="24"/>
        <v>0</v>
      </c>
      <c r="N65" s="163">
        <v>8.1999999999999998E-4</v>
      </c>
      <c r="O65" s="163">
        <f t="shared" si="25"/>
        <v>4.6100000000000004E-3</v>
      </c>
      <c r="P65" s="163">
        <v>4.7E-2</v>
      </c>
      <c r="Q65" s="163">
        <f t="shared" si="26"/>
        <v>0.26438</v>
      </c>
      <c r="R65" s="163"/>
      <c r="S65" s="163"/>
      <c r="T65" s="164">
        <v>0.39600000000000002</v>
      </c>
      <c r="U65" s="163">
        <f t="shared" si="27"/>
        <v>2.23</v>
      </c>
      <c r="V65" s="153"/>
      <c r="W65" s="153"/>
      <c r="X65" s="153"/>
      <c r="Y65" s="153"/>
      <c r="Z65" s="153"/>
      <c r="AA65" s="153"/>
      <c r="AB65" s="153"/>
      <c r="AC65" s="153"/>
      <c r="AD65" s="153"/>
      <c r="AE65" s="153" t="s">
        <v>117</v>
      </c>
      <c r="AF65" s="153"/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outlineLevel="1" x14ac:dyDescent="0.2">
      <c r="A66" s="154">
        <v>51</v>
      </c>
      <c r="B66" s="160" t="s">
        <v>222</v>
      </c>
      <c r="C66" s="193" t="s">
        <v>223</v>
      </c>
      <c r="D66" s="162" t="s">
        <v>131</v>
      </c>
      <c r="E66" s="168">
        <v>14.56</v>
      </c>
      <c r="F66" s="170"/>
      <c r="G66" s="171">
        <f t="shared" si="21"/>
        <v>0</v>
      </c>
      <c r="H66" s="170"/>
      <c r="I66" s="171">
        <f t="shared" si="22"/>
        <v>0</v>
      </c>
      <c r="J66" s="170"/>
      <c r="K66" s="171">
        <f t="shared" si="23"/>
        <v>0</v>
      </c>
      <c r="L66" s="171">
        <v>21</v>
      </c>
      <c r="M66" s="171">
        <f t="shared" si="24"/>
        <v>0</v>
      </c>
      <c r="N66" s="163">
        <v>1E-3</v>
      </c>
      <c r="O66" s="163">
        <f t="shared" si="25"/>
        <v>1.456E-2</v>
      </c>
      <c r="P66" s="163">
        <v>6.7000000000000004E-2</v>
      </c>
      <c r="Q66" s="163">
        <f t="shared" si="26"/>
        <v>0.97552000000000005</v>
      </c>
      <c r="R66" s="163"/>
      <c r="S66" s="163"/>
      <c r="T66" s="164">
        <v>0.53300000000000003</v>
      </c>
      <c r="U66" s="163">
        <f t="shared" si="27"/>
        <v>7.76</v>
      </c>
      <c r="V66" s="153"/>
      <c r="W66" s="153"/>
      <c r="X66" s="153"/>
      <c r="Y66" s="153"/>
      <c r="Z66" s="153"/>
      <c r="AA66" s="153"/>
      <c r="AB66" s="153"/>
      <c r="AC66" s="153"/>
      <c r="AD66" s="153"/>
      <c r="AE66" s="153" t="s">
        <v>117</v>
      </c>
      <c r="AF66" s="153"/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outlineLevel="1" x14ac:dyDescent="0.2">
      <c r="A67" s="154">
        <v>52</v>
      </c>
      <c r="B67" s="160" t="s">
        <v>224</v>
      </c>
      <c r="C67" s="193" t="s">
        <v>225</v>
      </c>
      <c r="D67" s="162" t="s">
        <v>131</v>
      </c>
      <c r="E67" s="168">
        <v>8</v>
      </c>
      <c r="F67" s="170"/>
      <c r="G67" s="171">
        <f t="shared" si="21"/>
        <v>0</v>
      </c>
      <c r="H67" s="170"/>
      <c r="I67" s="171">
        <f t="shared" si="22"/>
        <v>0</v>
      </c>
      <c r="J67" s="170"/>
      <c r="K67" s="171">
        <f t="shared" si="23"/>
        <v>0</v>
      </c>
      <c r="L67" s="171">
        <v>21</v>
      </c>
      <c r="M67" s="171">
        <f t="shared" si="24"/>
        <v>0</v>
      </c>
      <c r="N67" s="163">
        <v>1E-3</v>
      </c>
      <c r="O67" s="163">
        <f t="shared" si="25"/>
        <v>8.0000000000000002E-3</v>
      </c>
      <c r="P67" s="163">
        <v>6.3E-2</v>
      </c>
      <c r="Q67" s="163">
        <f t="shared" si="26"/>
        <v>0.504</v>
      </c>
      <c r="R67" s="163"/>
      <c r="S67" s="163"/>
      <c r="T67" s="164">
        <v>0.71799999999999997</v>
      </c>
      <c r="U67" s="163">
        <f t="shared" si="27"/>
        <v>5.74</v>
      </c>
      <c r="V67" s="153"/>
      <c r="W67" s="153"/>
      <c r="X67" s="153"/>
      <c r="Y67" s="153"/>
      <c r="Z67" s="153"/>
      <c r="AA67" s="153"/>
      <c r="AB67" s="153"/>
      <c r="AC67" s="153"/>
      <c r="AD67" s="153"/>
      <c r="AE67" s="153" t="s">
        <v>117</v>
      </c>
      <c r="AF67" s="153"/>
      <c r="AG67" s="153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outlineLevel="1" x14ac:dyDescent="0.2">
      <c r="A68" s="154">
        <v>53</v>
      </c>
      <c r="B68" s="160" t="s">
        <v>226</v>
      </c>
      <c r="C68" s="193" t="s">
        <v>227</v>
      </c>
      <c r="D68" s="162" t="s">
        <v>131</v>
      </c>
      <c r="E68" s="168">
        <v>1.1200000000000001</v>
      </c>
      <c r="F68" s="170"/>
      <c r="G68" s="171">
        <f t="shared" si="21"/>
        <v>0</v>
      </c>
      <c r="H68" s="170"/>
      <c r="I68" s="171">
        <f t="shared" si="22"/>
        <v>0</v>
      </c>
      <c r="J68" s="170"/>
      <c r="K68" s="171">
        <f t="shared" si="23"/>
        <v>0</v>
      </c>
      <c r="L68" s="171">
        <v>21</v>
      </c>
      <c r="M68" s="171">
        <f t="shared" si="24"/>
        <v>0</v>
      </c>
      <c r="N68" s="163">
        <v>6.7000000000000002E-4</v>
      </c>
      <c r="O68" s="163">
        <f t="shared" si="25"/>
        <v>7.5000000000000002E-4</v>
      </c>
      <c r="P68" s="163">
        <v>8.2000000000000003E-2</v>
      </c>
      <c r="Q68" s="163">
        <f t="shared" si="26"/>
        <v>9.1840000000000005E-2</v>
      </c>
      <c r="R68" s="163"/>
      <c r="S68" s="163"/>
      <c r="T68" s="164">
        <v>0.6</v>
      </c>
      <c r="U68" s="163">
        <f t="shared" si="27"/>
        <v>0.67</v>
      </c>
      <c r="V68" s="153"/>
      <c r="W68" s="153"/>
      <c r="X68" s="153"/>
      <c r="Y68" s="153"/>
      <c r="Z68" s="153"/>
      <c r="AA68" s="153"/>
      <c r="AB68" s="153"/>
      <c r="AC68" s="153"/>
      <c r="AD68" s="153"/>
      <c r="AE68" s="153" t="s">
        <v>117</v>
      </c>
      <c r="AF68" s="153"/>
      <c r="AG68" s="153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outlineLevel="1" x14ac:dyDescent="0.2">
      <c r="A69" s="154">
        <v>54</v>
      </c>
      <c r="B69" s="160" t="s">
        <v>228</v>
      </c>
      <c r="C69" s="193" t="s">
        <v>229</v>
      </c>
      <c r="D69" s="162" t="s">
        <v>138</v>
      </c>
      <c r="E69" s="168">
        <v>9.9</v>
      </c>
      <c r="F69" s="170"/>
      <c r="G69" s="171">
        <f t="shared" si="21"/>
        <v>0</v>
      </c>
      <c r="H69" s="170"/>
      <c r="I69" s="171">
        <f t="shared" si="22"/>
        <v>0</v>
      </c>
      <c r="J69" s="170"/>
      <c r="K69" s="171">
        <f t="shared" si="23"/>
        <v>0</v>
      </c>
      <c r="L69" s="171">
        <v>21</v>
      </c>
      <c r="M69" s="171">
        <f t="shared" si="24"/>
        <v>0</v>
      </c>
      <c r="N69" s="163">
        <v>0</v>
      </c>
      <c r="O69" s="163">
        <f t="shared" si="25"/>
        <v>0</v>
      </c>
      <c r="P69" s="163">
        <v>1.1129999999999999E-2</v>
      </c>
      <c r="Q69" s="163">
        <f t="shared" si="26"/>
        <v>0.11019</v>
      </c>
      <c r="R69" s="163"/>
      <c r="S69" s="163"/>
      <c r="T69" s="164">
        <v>8.3000000000000004E-2</v>
      </c>
      <c r="U69" s="163">
        <f t="shared" si="27"/>
        <v>0.82</v>
      </c>
      <c r="V69" s="153"/>
      <c r="W69" s="153"/>
      <c r="X69" s="153"/>
      <c r="Y69" s="153"/>
      <c r="Z69" s="153"/>
      <c r="AA69" s="153"/>
      <c r="AB69" s="153"/>
      <c r="AC69" s="153"/>
      <c r="AD69" s="153"/>
      <c r="AE69" s="153" t="s">
        <v>117</v>
      </c>
      <c r="AF69" s="153"/>
      <c r="AG69" s="153"/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outlineLevel="1" x14ac:dyDescent="0.2">
      <c r="A70" s="154">
        <v>55</v>
      </c>
      <c r="B70" s="160" t="s">
        <v>230</v>
      </c>
      <c r="C70" s="193" t="s">
        <v>231</v>
      </c>
      <c r="D70" s="162" t="s">
        <v>138</v>
      </c>
      <c r="E70" s="168">
        <v>99.4</v>
      </c>
      <c r="F70" s="170"/>
      <c r="G70" s="171">
        <f t="shared" si="21"/>
        <v>0</v>
      </c>
      <c r="H70" s="170"/>
      <c r="I70" s="171">
        <f t="shared" si="22"/>
        <v>0</v>
      </c>
      <c r="J70" s="170"/>
      <c r="K70" s="171">
        <f t="shared" si="23"/>
        <v>0</v>
      </c>
      <c r="L70" s="171">
        <v>21</v>
      </c>
      <c r="M70" s="171">
        <f t="shared" si="24"/>
        <v>0</v>
      </c>
      <c r="N70" s="163">
        <v>0</v>
      </c>
      <c r="O70" s="163">
        <f t="shared" si="25"/>
        <v>0</v>
      </c>
      <c r="P70" s="163">
        <v>1.507E-2</v>
      </c>
      <c r="Q70" s="163">
        <f t="shared" si="26"/>
        <v>1.49796</v>
      </c>
      <c r="R70" s="163"/>
      <c r="S70" s="163"/>
      <c r="T70" s="164">
        <v>0.11</v>
      </c>
      <c r="U70" s="163">
        <f t="shared" si="27"/>
        <v>10.93</v>
      </c>
      <c r="V70" s="153"/>
      <c r="W70" s="153"/>
      <c r="X70" s="153"/>
      <c r="Y70" s="153"/>
      <c r="Z70" s="153"/>
      <c r="AA70" s="153"/>
      <c r="AB70" s="153"/>
      <c r="AC70" s="153"/>
      <c r="AD70" s="153"/>
      <c r="AE70" s="153" t="s">
        <v>117</v>
      </c>
      <c r="AF70" s="153"/>
      <c r="AG70" s="153"/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outlineLevel="1" x14ac:dyDescent="0.2">
      <c r="A71" s="154">
        <v>56</v>
      </c>
      <c r="B71" s="160" t="s">
        <v>232</v>
      </c>
      <c r="C71" s="193" t="s">
        <v>233</v>
      </c>
      <c r="D71" s="162" t="s">
        <v>138</v>
      </c>
      <c r="E71" s="168">
        <v>5</v>
      </c>
      <c r="F71" s="170"/>
      <c r="G71" s="171">
        <f t="shared" si="21"/>
        <v>0</v>
      </c>
      <c r="H71" s="170"/>
      <c r="I71" s="171">
        <f t="shared" si="22"/>
        <v>0</v>
      </c>
      <c r="J71" s="170"/>
      <c r="K71" s="171">
        <f t="shared" si="23"/>
        <v>0</v>
      </c>
      <c r="L71" s="171">
        <v>21</v>
      </c>
      <c r="M71" s="171">
        <f t="shared" si="24"/>
        <v>0</v>
      </c>
      <c r="N71" s="163">
        <v>0</v>
      </c>
      <c r="O71" s="163">
        <f t="shared" si="25"/>
        <v>0</v>
      </c>
      <c r="P71" s="163">
        <v>1.507E-2</v>
      </c>
      <c r="Q71" s="163">
        <f t="shared" si="26"/>
        <v>7.535E-2</v>
      </c>
      <c r="R71" s="163"/>
      <c r="S71" s="163"/>
      <c r="T71" s="164">
        <v>0.11</v>
      </c>
      <c r="U71" s="163">
        <f t="shared" si="27"/>
        <v>0.55000000000000004</v>
      </c>
      <c r="V71" s="153"/>
      <c r="W71" s="153"/>
      <c r="X71" s="153"/>
      <c r="Y71" s="153"/>
      <c r="Z71" s="153"/>
      <c r="AA71" s="153"/>
      <c r="AB71" s="153"/>
      <c r="AC71" s="153"/>
      <c r="AD71" s="153"/>
      <c r="AE71" s="153" t="s">
        <v>117</v>
      </c>
      <c r="AF71" s="153"/>
      <c r="AG71" s="153"/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x14ac:dyDescent="0.2">
      <c r="A72" s="155" t="s">
        <v>112</v>
      </c>
      <c r="B72" s="161" t="s">
        <v>71</v>
      </c>
      <c r="C72" s="194" t="s">
        <v>72</v>
      </c>
      <c r="D72" s="165"/>
      <c r="E72" s="169"/>
      <c r="F72" s="172"/>
      <c r="G72" s="172">
        <f>SUMIF(AE73:AE81,"&lt;&gt;NOR",G73:G81)</f>
        <v>0</v>
      </c>
      <c r="H72" s="172"/>
      <c r="I72" s="172">
        <f>SUM(I73:I81)</f>
        <v>0</v>
      </c>
      <c r="J72" s="172"/>
      <c r="K72" s="172">
        <f>SUM(K73:K81)</f>
        <v>0</v>
      </c>
      <c r="L72" s="172"/>
      <c r="M72" s="172">
        <f>SUM(M73:M81)</f>
        <v>0</v>
      </c>
      <c r="N72" s="166"/>
      <c r="O72" s="166">
        <f>SUM(O73:O81)</f>
        <v>9.41E-3</v>
      </c>
      <c r="P72" s="166"/>
      <c r="Q72" s="166">
        <f>SUM(Q73:Q81)</f>
        <v>1.0116000000000001</v>
      </c>
      <c r="R72" s="166"/>
      <c r="S72" s="166"/>
      <c r="T72" s="167"/>
      <c r="U72" s="166">
        <f>SUM(U73:U81)</f>
        <v>89.65</v>
      </c>
      <c r="AE72" t="s">
        <v>113</v>
      </c>
    </row>
    <row r="73" spans="1:60" outlineLevel="1" x14ac:dyDescent="0.2">
      <c r="A73" s="154">
        <v>57</v>
      </c>
      <c r="B73" s="160" t="s">
        <v>234</v>
      </c>
      <c r="C73" s="193" t="s">
        <v>235</v>
      </c>
      <c r="D73" s="162" t="s">
        <v>138</v>
      </c>
      <c r="E73" s="168">
        <v>19.2</v>
      </c>
      <c r="F73" s="170"/>
      <c r="G73" s="171">
        <f t="shared" ref="G73:G81" si="28">ROUND(E73*F73,2)</f>
        <v>0</v>
      </c>
      <c r="H73" s="170"/>
      <c r="I73" s="171">
        <f t="shared" ref="I73:I81" si="29">ROUND(E73*H73,2)</f>
        <v>0</v>
      </c>
      <c r="J73" s="170"/>
      <c r="K73" s="171">
        <f t="shared" ref="K73:K81" si="30">ROUND(E73*J73,2)</f>
        <v>0</v>
      </c>
      <c r="L73" s="171">
        <v>21</v>
      </c>
      <c r="M73" s="171">
        <f t="shared" ref="M73:M81" si="31">G73*(1+L73/100)</f>
        <v>0</v>
      </c>
      <c r="N73" s="163">
        <v>4.8999999999999998E-4</v>
      </c>
      <c r="O73" s="163">
        <f t="shared" ref="O73:O81" si="32">ROUND(E73*N73,5)</f>
        <v>9.41E-3</v>
      </c>
      <c r="P73" s="163">
        <v>1.7999999999999999E-2</v>
      </c>
      <c r="Q73" s="163">
        <f t="shared" ref="Q73:Q81" si="33">ROUND(E73*P73,5)</f>
        <v>0.34560000000000002</v>
      </c>
      <c r="R73" s="163"/>
      <c r="S73" s="163"/>
      <c r="T73" s="164">
        <v>0.34200000000000003</v>
      </c>
      <c r="U73" s="163">
        <f t="shared" ref="U73:U81" si="34">ROUND(E73*T73,2)</f>
        <v>6.57</v>
      </c>
      <c r="V73" s="153"/>
      <c r="W73" s="153"/>
      <c r="X73" s="153"/>
      <c r="Y73" s="153"/>
      <c r="Z73" s="153"/>
      <c r="AA73" s="153"/>
      <c r="AB73" s="153"/>
      <c r="AC73" s="153"/>
      <c r="AD73" s="153"/>
      <c r="AE73" s="153" t="s">
        <v>117</v>
      </c>
      <c r="AF73" s="153"/>
      <c r="AG73" s="153"/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</row>
    <row r="74" spans="1:60" ht="22.5" outlineLevel="1" x14ac:dyDescent="0.2">
      <c r="A74" s="154">
        <v>58</v>
      </c>
      <c r="B74" s="160" t="s">
        <v>236</v>
      </c>
      <c r="C74" s="193" t="s">
        <v>237</v>
      </c>
      <c r="D74" s="162" t="s">
        <v>180</v>
      </c>
      <c r="E74" s="168">
        <v>74</v>
      </c>
      <c r="F74" s="170"/>
      <c r="G74" s="171">
        <f t="shared" si="28"/>
        <v>0</v>
      </c>
      <c r="H74" s="170"/>
      <c r="I74" s="171">
        <f t="shared" si="29"/>
        <v>0</v>
      </c>
      <c r="J74" s="170"/>
      <c r="K74" s="171">
        <f t="shared" si="30"/>
        <v>0</v>
      </c>
      <c r="L74" s="171">
        <v>21</v>
      </c>
      <c r="M74" s="171">
        <f t="shared" si="31"/>
        <v>0</v>
      </c>
      <c r="N74" s="163">
        <v>0</v>
      </c>
      <c r="O74" s="163">
        <f t="shared" si="32"/>
        <v>0</v>
      </c>
      <c r="P74" s="163">
        <v>8.9999999999999993E-3</v>
      </c>
      <c r="Q74" s="163">
        <f t="shared" si="33"/>
        <v>0.66600000000000004</v>
      </c>
      <c r="R74" s="163"/>
      <c r="S74" s="163"/>
      <c r="T74" s="164">
        <v>0.13700000000000001</v>
      </c>
      <c r="U74" s="163">
        <f t="shared" si="34"/>
        <v>10.14</v>
      </c>
      <c r="V74" s="153"/>
      <c r="W74" s="153"/>
      <c r="X74" s="153"/>
      <c r="Y74" s="153"/>
      <c r="Z74" s="153"/>
      <c r="AA74" s="153"/>
      <c r="AB74" s="153"/>
      <c r="AC74" s="153"/>
      <c r="AD74" s="153"/>
      <c r="AE74" s="153" t="s">
        <v>117</v>
      </c>
      <c r="AF74" s="153"/>
      <c r="AG74" s="153"/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</row>
    <row r="75" spans="1:60" outlineLevel="1" x14ac:dyDescent="0.2">
      <c r="A75" s="154">
        <v>59</v>
      </c>
      <c r="B75" s="160" t="s">
        <v>238</v>
      </c>
      <c r="C75" s="193" t="s">
        <v>239</v>
      </c>
      <c r="D75" s="162" t="s">
        <v>124</v>
      </c>
      <c r="E75" s="168">
        <v>16.805</v>
      </c>
      <c r="F75" s="170"/>
      <c r="G75" s="171">
        <f t="shared" si="28"/>
        <v>0</v>
      </c>
      <c r="H75" s="170"/>
      <c r="I75" s="171">
        <f t="shared" si="29"/>
        <v>0</v>
      </c>
      <c r="J75" s="170"/>
      <c r="K75" s="171">
        <f t="shared" si="30"/>
        <v>0</v>
      </c>
      <c r="L75" s="171">
        <v>21</v>
      </c>
      <c r="M75" s="171">
        <f t="shared" si="31"/>
        <v>0</v>
      </c>
      <c r="N75" s="163">
        <v>0</v>
      </c>
      <c r="O75" s="163">
        <f t="shared" si="32"/>
        <v>0</v>
      </c>
      <c r="P75" s="163">
        <v>0</v>
      </c>
      <c r="Q75" s="163">
        <f t="shared" si="33"/>
        <v>0</v>
      </c>
      <c r="R75" s="163"/>
      <c r="S75" s="163"/>
      <c r="T75" s="164">
        <v>0.94199999999999995</v>
      </c>
      <c r="U75" s="163">
        <f t="shared" si="34"/>
        <v>15.83</v>
      </c>
      <c r="V75" s="153"/>
      <c r="W75" s="153"/>
      <c r="X75" s="153"/>
      <c r="Y75" s="153"/>
      <c r="Z75" s="153"/>
      <c r="AA75" s="153"/>
      <c r="AB75" s="153"/>
      <c r="AC75" s="153"/>
      <c r="AD75" s="153"/>
      <c r="AE75" s="153" t="s">
        <v>117</v>
      </c>
      <c r="AF75" s="153"/>
      <c r="AG75" s="153"/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</row>
    <row r="76" spans="1:60" outlineLevel="1" x14ac:dyDescent="0.2">
      <c r="A76" s="154">
        <v>60</v>
      </c>
      <c r="B76" s="160" t="s">
        <v>240</v>
      </c>
      <c r="C76" s="193" t="s">
        <v>241</v>
      </c>
      <c r="D76" s="162" t="s">
        <v>124</v>
      </c>
      <c r="E76" s="168">
        <v>67.22</v>
      </c>
      <c r="F76" s="170"/>
      <c r="G76" s="171">
        <f t="shared" si="28"/>
        <v>0</v>
      </c>
      <c r="H76" s="170"/>
      <c r="I76" s="171">
        <f t="shared" si="29"/>
        <v>0</v>
      </c>
      <c r="J76" s="170"/>
      <c r="K76" s="171">
        <f t="shared" si="30"/>
        <v>0</v>
      </c>
      <c r="L76" s="171">
        <v>21</v>
      </c>
      <c r="M76" s="171">
        <f t="shared" si="31"/>
        <v>0</v>
      </c>
      <c r="N76" s="163">
        <v>0</v>
      </c>
      <c r="O76" s="163">
        <f t="shared" si="32"/>
        <v>0</v>
      </c>
      <c r="P76" s="163">
        <v>0</v>
      </c>
      <c r="Q76" s="163">
        <f t="shared" si="33"/>
        <v>0</v>
      </c>
      <c r="R76" s="163"/>
      <c r="S76" s="163"/>
      <c r="T76" s="164">
        <v>0.105</v>
      </c>
      <c r="U76" s="163">
        <f t="shared" si="34"/>
        <v>7.06</v>
      </c>
      <c r="V76" s="153"/>
      <c r="W76" s="153"/>
      <c r="X76" s="153"/>
      <c r="Y76" s="153"/>
      <c r="Z76" s="153"/>
      <c r="AA76" s="153"/>
      <c r="AB76" s="153"/>
      <c r="AC76" s="153"/>
      <c r="AD76" s="153"/>
      <c r="AE76" s="153" t="s">
        <v>117</v>
      </c>
      <c r="AF76" s="153"/>
      <c r="AG76" s="153"/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</row>
    <row r="77" spans="1:60" outlineLevel="1" x14ac:dyDescent="0.2">
      <c r="A77" s="154">
        <v>61</v>
      </c>
      <c r="B77" s="160" t="s">
        <v>242</v>
      </c>
      <c r="C77" s="193" t="s">
        <v>243</v>
      </c>
      <c r="D77" s="162" t="s">
        <v>124</v>
      </c>
      <c r="E77" s="168">
        <v>16.805</v>
      </c>
      <c r="F77" s="170"/>
      <c r="G77" s="171">
        <f t="shared" si="28"/>
        <v>0</v>
      </c>
      <c r="H77" s="170"/>
      <c r="I77" s="171">
        <f t="shared" si="29"/>
        <v>0</v>
      </c>
      <c r="J77" s="170"/>
      <c r="K77" s="171">
        <f t="shared" si="30"/>
        <v>0</v>
      </c>
      <c r="L77" s="171">
        <v>21</v>
      </c>
      <c r="M77" s="171">
        <f t="shared" si="31"/>
        <v>0</v>
      </c>
      <c r="N77" s="163">
        <v>0</v>
      </c>
      <c r="O77" s="163">
        <f t="shared" si="32"/>
        <v>0</v>
      </c>
      <c r="P77" s="163">
        <v>0</v>
      </c>
      <c r="Q77" s="163">
        <f t="shared" si="33"/>
        <v>0</v>
      </c>
      <c r="R77" s="163"/>
      <c r="S77" s="163"/>
      <c r="T77" s="164">
        <v>2.0089999999999999</v>
      </c>
      <c r="U77" s="163">
        <f t="shared" si="34"/>
        <v>33.76</v>
      </c>
      <c r="V77" s="153"/>
      <c r="W77" s="153"/>
      <c r="X77" s="153"/>
      <c r="Y77" s="153"/>
      <c r="Z77" s="153"/>
      <c r="AA77" s="153"/>
      <c r="AB77" s="153"/>
      <c r="AC77" s="153"/>
      <c r="AD77" s="153"/>
      <c r="AE77" s="153" t="s">
        <v>117</v>
      </c>
      <c r="AF77" s="153"/>
      <c r="AG77" s="153"/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outlineLevel="1" x14ac:dyDescent="0.2">
      <c r="A78" s="154">
        <v>62</v>
      </c>
      <c r="B78" s="160" t="s">
        <v>244</v>
      </c>
      <c r="C78" s="193" t="s">
        <v>245</v>
      </c>
      <c r="D78" s="162" t="s">
        <v>124</v>
      </c>
      <c r="E78" s="168">
        <v>8.4030000000000005</v>
      </c>
      <c r="F78" s="170"/>
      <c r="G78" s="171">
        <f t="shared" si="28"/>
        <v>0</v>
      </c>
      <c r="H78" s="170"/>
      <c r="I78" s="171">
        <f t="shared" si="29"/>
        <v>0</v>
      </c>
      <c r="J78" s="170"/>
      <c r="K78" s="171">
        <f t="shared" si="30"/>
        <v>0</v>
      </c>
      <c r="L78" s="171">
        <v>21</v>
      </c>
      <c r="M78" s="171">
        <f t="shared" si="31"/>
        <v>0</v>
      </c>
      <c r="N78" s="163">
        <v>0</v>
      </c>
      <c r="O78" s="163">
        <f t="shared" si="32"/>
        <v>0</v>
      </c>
      <c r="P78" s="163">
        <v>0</v>
      </c>
      <c r="Q78" s="163">
        <f t="shared" si="33"/>
        <v>0</v>
      </c>
      <c r="R78" s="163"/>
      <c r="S78" s="163"/>
      <c r="T78" s="164">
        <v>0.95899999999999996</v>
      </c>
      <c r="U78" s="163">
        <f t="shared" si="34"/>
        <v>8.06</v>
      </c>
      <c r="V78" s="153"/>
      <c r="W78" s="153"/>
      <c r="X78" s="153"/>
      <c r="Y78" s="153"/>
      <c r="Z78" s="153"/>
      <c r="AA78" s="153"/>
      <c r="AB78" s="153"/>
      <c r="AC78" s="153"/>
      <c r="AD78" s="153"/>
      <c r="AE78" s="153" t="s">
        <v>117</v>
      </c>
      <c r="AF78" s="153"/>
      <c r="AG78" s="153"/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</row>
    <row r="79" spans="1:60" outlineLevel="1" x14ac:dyDescent="0.2">
      <c r="A79" s="154">
        <v>63</v>
      </c>
      <c r="B79" s="160" t="s">
        <v>246</v>
      </c>
      <c r="C79" s="193" t="s">
        <v>247</v>
      </c>
      <c r="D79" s="162" t="s">
        <v>124</v>
      </c>
      <c r="E79" s="168">
        <v>16.805</v>
      </c>
      <c r="F79" s="170"/>
      <c r="G79" s="171">
        <f t="shared" si="28"/>
        <v>0</v>
      </c>
      <c r="H79" s="170"/>
      <c r="I79" s="171">
        <f t="shared" si="29"/>
        <v>0</v>
      </c>
      <c r="J79" s="170"/>
      <c r="K79" s="171">
        <f t="shared" si="30"/>
        <v>0</v>
      </c>
      <c r="L79" s="171">
        <v>21</v>
      </c>
      <c r="M79" s="171">
        <f t="shared" si="31"/>
        <v>0</v>
      </c>
      <c r="N79" s="163">
        <v>0</v>
      </c>
      <c r="O79" s="163">
        <f t="shared" si="32"/>
        <v>0</v>
      </c>
      <c r="P79" s="163">
        <v>0</v>
      </c>
      <c r="Q79" s="163">
        <f t="shared" si="33"/>
        <v>0</v>
      </c>
      <c r="R79" s="163"/>
      <c r="S79" s="163"/>
      <c r="T79" s="164">
        <v>0.49</v>
      </c>
      <c r="U79" s="163">
        <f t="shared" si="34"/>
        <v>8.23</v>
      </c>
      <c r="V79" s="153"/>
      <c r="W79" s="153"/>
      <c r="X79" s="153"/>
      <c r="Y79" s="153"/>
      <c r="Z79" s="153"/>
      <c r="AA79" s="153"/>
      <c r="AB79" s="153"/>
      <c r="AC79" s="153"/>
      <c r="AD79" s="153"/>
      <c r="AE79" s="153" t="s">
        <v>117</v>
      </c>
      <c r="AF79" s="153"/>
      <c r="AG79" s="153"/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outlineLevel="1" x14ac:dyDescent="0.2">
      <c r="A80" s="154">
        <v>64</v>
      </c>
      <c r="B80" s="160" t="s">
        <v>248</v>
      </c>
      <c r="C80" s="193" t="s">
        <v>249</v>
      </c>
      <c r="D80" s="162" t="s">
        <v>124</v>
      </c>
      <c r="E80" s="168">
        <v>235.27</v>
      </c>
      <c r="F80" s="170"/>
      <c r="G80" s="171">
        <f t="shared" si="28"/>
        <v>0</v>
      </c>
      <c r="H80" s="170"/>
      <c r="I80" s="171">
        <f t="shared" si="29"/>
        <v>0</v>
      </c>
      <c r="J80" s="170"/>
      <c r="K80" s="171">
        <f t="shared" si="30"/>
        <v>0</v>
      </c>
      <c r="L80" s="171">
        <v>21</v>
      </c>
      <c r="M80" s="171">
        <f t="shared" si="31"/>
        <v>0</v>
      </c>
      <c r="N80" s="163">
        <v>0</v>
      </c>
      <c r="O80" s="163">
        <f t="shared" si="32"/>
        <v>0</v>
      </c>
      <c r="P80" s="163">
        <v>0</v>
      </c>
      <c r="Q80" s="163">
        <f t="shared" si="33"/>
        <v>0</v>
      </c>
      <c r="R80" s="163"/>
      <c r="S80" s="163"/>
      <c r="T80" s="164">
        <v>0</v>
      </c>
      <c r="U80" s="163">
        <f t="shared" si="34"/>
        <v>0</v>
      </c>
      <c r="V80" s="153"/>
      <c r="W80" s="153"/>
      <c r="X80" s="153"/>
      <c r="Y80" s="153"/>
      <c r="Z80" s="153"/>
      <c r="AA80" s="153"/>
      <c r="AB80" s="153"/>
      <c r="AC80" s="153"/>
      <c r="AD80" s="153"/>
      <c r="AE80" s="153" t="s">
        <v>117</v>
      </c>
      <c r="AF80" s="153"/>
      <c r="AG80" s="153"/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</row>
    <row r="81" spans="1:60" outlineLevel="1" x14ac:dyDescent="0.2">
      <c r="A81" s="154">
        <v>65</v>
      </c>
      <c r="B81" s="160" t="s">
        <v>250</v>
      </c>
      <c r="C81" s="193" t="s">
        <v>251</v>
      </c>
      <c r="D81" s="162" t="s">
        <v>124</v>
      </c>
      <c r="E81" s="168">
        <v>16.805</v>
      </c>
      <c r="F81" s="170"/>
      <c r="G81" s="171">
        <f t="shared" si="28"/>
        <v>0</v>
      </c>
      <c r="H81" s="170"/>
      <c r="I81" s="171">
        <f t="shared" si="29"/>
        <v>0</v>
      </c>
      <c r="J81" s="170"/>
      <c r="K81" s="171">
        <f t="shared" si="30"/>
        <v>0</v>
      </c>
      <c r="L81" s="171">
        <v>21</v>
      </c>
      <c r="M81" s="171">
        <f t="shared" si="31"/>
        <v>0</v>
      </c>
      <c r="N81" s="163">
        <v>0</v>
      </c>
      <c r="O81" s="163">
        <f t="shared" si="32"/>
        <v>0</v>
      </c>
      <c r="P81" s="163">
        <v>0</v>
      </c>
      <c r="Q81" s="163">
        <f t="shared" si="33"/>
        <v>0</v>
      </c>
      <c r="R81" s="163"/>
      <c r="S81" s="163"/>
      <c r="T81" s="164">
        <v>0</v>
      </c>
      <c r="U81" s="163">
        <f t="shared" si="34"/>
        <v>0</v>
      </c>
      <c r="V81" s="153"/>
      <c r="W81" s="153"/>
      <c r="X81" s="153"/>
      <c r="Y81" s="153"/>
      <c r="Z81" s="153"/>
      <c r="AA81" s="153"/>
      <c r="AB81" s="153"/>
      <c r="AC81" s="153"/>
      <c r="AD81" s="153"/>
      <c r="AE81" s="153" t="s">
        <v>117</v>
      </c>
      <c r="AF81" s="153"/>
      <c r="AG81" s="153"/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</row>
    <row r="82" spans="1:60" x14ac:dyDescent="0.2">
      <c r="A82" s="155" t="s">
        <v>112</v>
      </c>
      <c r="B82" s="161" t="s">
        <v>73</v>
      </c>
      <c r="C82" s="194" t="s">
        <v>74</v>
      </c>
      <c r="D82" s="165"/>
      <c r="E82" s="169"/>
      <c r="F82" s="172"/>
      <c r="G82" s="172">
        <f>SUMIF(AE83:AE83,"&lt;&gt;NOR",G83:G83)</f>
        <v>0</v>
      </c>
      <c r="H82" s="172"/>
      <c r="I82" s="172">
        <f>SUM(I83:I83)</f>
        <v>0</v>
      </c>
      <c r="J82" s="172"/>
      <c r="K82" s="172">
        <f>SUM(K83:K83)</f>
        <v>0</v>
      </c>
      <c r="L82" s="172"/>
      <c r="M82" s="172">
        <f>SUM(M83:M83)</f>
        <v>0</v>
      </c>
      <c r="N82" s="166"/>
      <c r="O82" s="166">
        <f>SUM(O83:O83)</f>
        <v>0</v>
      </c>
      <c r="P82" s="166"/>
      <c r="Q82" s="166">
        <f>SUM(Q83:Q83)</f>
        <v>0</v>
      </c>
      <c r="R82" s="166"/>
      <c r="S82" s="166"/>
      <c r="T82" s="167"/>
      <c r="U82" s="166">
        <f>SUM(U83:U83)</f>
        <v>40.04</v>
      </c>
      <c r="AE82" t="s">
        <v>113</v>
      </c>
    </row>
    <row r="83" spans="1:60" outlineLevel="1" x14ac:dyDescent="0.2">
      <c r="A83" s="154">
        <v>66</v>
      </c>
      <c r="B83" s="160" t="s">
        <v>252</v>
      </c>
      <c r="C83" s="193" t="s">
        <v>253</v>
      </c>
      <c r="D83" s="162" t="s">
        <v>124</v>
      </c>
      <c r="E83" s="168">
        <v>21.161999999999999</v>
      </c>
      <c r="F83" s="170"/>
      <c r="G83" s="171">
        <f>ROUND(E83*F83,2)</f>
        <v>0</v>
      </c>
      <c r="H83" s="170"/>
      <c r="I83" s="171">
        <f>ROUND(E83*H83,2)</f>
        <v>0</v>
      </c>
      <c r="J83" s="170"/>
      <c r="K83" s="171">
        <f>ROUND(E83*J83,2)</f>
        <v>0</v>
      </c>
      <c r="L83" s="171">
        <v>21</v>
      </c>
      <c r="M83" s="171">
        <f>G83*(1+L83/100)</f>
        <v>0</v>
      </c>
      <c r="N83" s="163">
        <v>0</v>
      </c>
      <c r="O83" s="163">
        <f>ROUND(E83*N83,5)</f>
        <v>0</v>
      </c>
      <c r="P83" s="163">
        <v>0</v>
      </c>
      <c r="Q83" s="163">
        <f>ROUND(E83*P83,5)</f>
        <v>0</v>
      </c>
      <c r="R83" s="163"/>
      <c r="S83" s="163"/>
      <c r="T83" s="164">
        <v>1.8919999999999999</v>
      </c>
      <c r="U83" s="163">
        <f>ROUND(E83*T83,2)</f>
        <v>40.04</v>
      </c>
      <c r="V83" s="153"/>
      <c r="W83" s="153"/>
      <c r="X83" s="153"/>
      <c r="Y83" s="153"/>
      <c r="Z83" s="153"/>
      <c r="AA83" s="153"/>
      <c r="AB83" s="153"/>
      <c r="AC83" s="153"/>
      <c r="AD83" s="153"/>
      <c r="AE83" s="153" t="s">
        <v>117</v>
      </c>
      <c r="AF83" s="153"/>
      <c r="AG83" s="153"/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</row>
    <row r="84" spans="1:60" x14ac:dyDescent="0.2">
      <c r="A84" s="155" t="s">
        <v>112</v>
      </c>
      <c r="B84" s="161" t="s">
        <v>75</v>
      </c>
      <c r="C84" s="194" t="s">
        <v>76</v>
      </c>
      <c r="D84" s="165"/>
      <c r="E84" s="169"/>
      <c r="F84" s="172"/>
      <c r="G84" s="172">
        <f>SUMIF(AE85:AE87,"&lt;&gt;NOR",G85:G87)</f>
        <v>0</v>
      </c>
      <c r="H84" s="172"/>
      <c r="I84" s="172">
        <f>SUM(I85:I87)</f>
        <v>0</v>
      </c>
      <c r="J84" s="172"/>
      <c r="K84" s="172">
        <f>SUM(K85:K87)</f>
        <v>0</v>
      </c>
      <c r="L84" s="172"/>
      <c r="M84" s="172">
        <f>SUM(M85:M87)</f>
        <v>0</v>
      </c>
      <c r="N84" s="166"/>
      <c r="O84" s="166">
        <f>SUM(O85:O87)</f>
        <v>0.22714000000000001</v>
      </c>
      <c r="P84" s="166"/>
      <c r="Q84" s="166">
        <f>SUM(Q85:Q87)</f>
        <v>0.15434999999999999</v>
      </c>
      <c r="R84" s="166"/>
      <c r="S84" s="166"/>
      <c r="T84" s="167"/>
      <c r="U84" s="166">
        <f>SUM(U85:U87)</f>
        <v>52.39</v>
      </c>
      <c r="AE84" t="s">
        <v>113</v>
      </c>
    </row>
    <row r="85" spans="1:60" ht="22.5" outlineLevel="1" x14ac:dyDescent="0.2">
      <c r="A85" s="154">
        <v>67</v>
      </c>
      <c r="B85" s="160" t="s">
        <v>254</v>
      </c>
      <c r="C85" s="193" t="s">
        <v>255</v>
      </c>
      <c r="D85" s="162" t="s">
        <v>138</v>
      </c>
      <c r="E85" s="168">
        <v>114.33</v>
      </c>
      <c r="F85" s="170"/>
      <c r="G85" s="171">
        <f>ROUND(E85*F85,2)</f>
        <v>0</v>
      </c>
      <c r="H85" s="170"/>
      <c r="I85" s="171">
        <f>ROUND(E85*H85,2)</f>
        <v>0</v>
      </c>
      <c r="J85" s="170"/>
      <c r="K85" s="171">
        <f>ROUND(E85*J85,2)</f>
        <v>0</v>
      </c>
      <c r="L85" s="171">
        <v>21</v>
      </c>
      <c r="M85" s="171">
        <f>G85*(1+L85/100)</f>
        <v>0</v>
      </c>
      <c r="N85" s="163">
        <v>0</v>
      </c>
      <c r="O85" s="163">
        <f>ROUND(E85*N85,5)</f>
        <v>0</v>
      </c>
      <c r="P85" s="163">
        <v>1.3500000000000001E-3</v>
      </c>
      <c r="Q85" s="163">
        <f>ROUND(E85*P85,5)</f>
        <v>0.15434999999999999</v>
      </c>
      <c r="R85" s="163"/>
      <c r="S85" s="163"/>
      <c r="T85" s="164">
        <v>9.1999999999999998E-2</v>
      </c>
      <c r="U85" s="163">
        <f>ROUND(E85*T85,2)</f>
        <v>10.52</v>
      </c>
      <c r="V85" s="153"/>
      <c r="W85" s="153"/>
      <c r="X85" s="153"/>
      <c r="Y85" s="153"/>
      <c r="Z85" s="153"/>
      <c r="AA85" s="153"/>
      <c r="AB85" s="153"/>
      <c r="AC85" s="153"/>
      <c r="AD85" s="153"/>
      <c r="AE85" s="153" t="s">
        <v>117</v>
      </c>
      <c r="AF85" s="153"/>
      <c r="AG85" s="153"/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</row>
    <row r="86" spans="1:60" ht="22.5" outlineLevel="1" x14ac:dyDescent="0.2">
      <c r="A86" s="154">
        <v>68</v>
      </c>
      <c r="B86" s="160" t="s">
        <v>256</v>
      </c>
      <c r="C86" s="193" t="s">
        <v>257</v>
      </c>
      <c r="D86" s="162" t="s">
        <v>138</v>
      </c>
      <c r="E86" s="168">
        <v>108.68</v>
      </c>
      <c r="F86" s="170"/>
      <c r="G86" s="171">
        <f>ROUND(E86*F86,2)</f>
        <v>0</v>
      </c>
      <c r="H86" s="170"/>
      <c r="I86" s="171">
        <f>ROUND(E86*H86,2)</f>
        <v>0</v>
      </c>
      <c r="J86" s="170"/>
      <c r="K86" s="171">
        <f>ROUND(E86*J86,2)</f>
        <v>0</v>
      </c>
      <c r="L86" s="171">
        <v>21</v>
      </c>
      <c r="M86" s="171">
        <f>G86*(1+L86/100)</f>
        <v>0</v>
      </c>
      <c r="N86" s="163">
        <v>2.0899999999999998E-3</v>
      </c>
      <c r="O86" s="163">
        <f>ROUND(E86*N86,5)</f>
        <v>0.22714000000000001</v>
      </c>
      <c r="P86" s="163">
        <v>0</v>
      </c>
      <c r="Q86" s="163">
        <f>ROUND(E86*P86,5)</f>
        <v>0</v>
      </c>
      <c r="R86" s="163"/>
      <c r="S86" s="163"/>
      <c r="T86" s="164">
        <v>0.38524999999999998</v>
      </c>
      <c r="U86" s="163">
        <f>ROUND(E86*T86,2)</f>
        <v>41.87</v>
      </c>
      <c r="V86" s="153"/>
      <c r="W86" s="153"/>
      <c r="X86" s="153"/>
      <c r="Y86" s="153"/>
      <c r="Z86" s="153"/>
      <c r="AA86" s="153"/>
      <c r="AB86" s="153"/>
      <c r="AC86" s="153"/>
      <c r="AD86" s="153"/>
      <c r="AE86" s="153" t="s">
        <v>117</v>
      </c>
      <c r="AF86" s="153"/>
      <c r="AG86" s="153"/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</row>
    <row r="87" spans="1:60" outlineLevel="1" x14ac:dyDescent="0.2">
      <c r="A87" s="154">
        <v>69</v>
      </c>
      <c r="B87" s="160" t="s">
        <v>258</v>
      </c>
      <c r="C87" s="193" t="s">
        <v>259</v>
      </c>
      <c r="D87" s="162" t="s">
        <v>0</v>
      </c>
      <c r="E87" s="168">
        <v>513.59</v>
      </c>
      <c r="F87" s="170"/>
      <c r="G87" s="171">
        <f>ROUND(E87*F87,2)</f>
        <v>0</v>
      </c>
      <c r="H87" s="170"/>
      <c r="I87" s="171">
        <f>ROUND(E87*H87,2)</f>
        <v>0</v>
      </c>
      <c r="J87" s="170"/>
      <c r="K87" s="171">
        <f>ROUND(E87*J87,2)</f>
        <v>0</v>
      </c>
      <c r="L87" s="171">
        <v>21</v>
      </c>
      <c r="M87" s="171">
        <f>G87*(1+L87/100)</f>
        <v>0</v>
      </c>
      <c r="N87" s="163">
        <v>0</v>
      </c>
      <c r="O87" s="163">
        <f>ROUND(E87*N87,5)</f>
        <v>0</v>
      </c>
      <c r="P87" s="163">
        <v>0</v>
      </c>
      <c r="Q87" s="163">
        <f>ROUND(E87*P87,5)</f>
        <v>0</v>
      </c>
      <c r="R87" s="163"/>
      <c r="S87" s="163"/>
      <c r="T87" s="164">
        <v>0</v>
      </c>
      <c r="U87" s="163">
        <f>ROUND(E87*T87,2)</f>
        <v>0</v>
      </c>
      <c r="V87" s="153"/>
      <c r="W87" s="153"/>
      <c r="X87" s="153"/>
      <c r="Y87" s="153"/>
      <c r="Z87" s="153"/>
      <c r="AA87" s="153"/>
      <c r="AB87" s="153"/>
      <c r="AC87" s="153"/>
      <c r="AD87" s="153"/>
      <c r="AE87" s="153" t="s">
        <v>117</v>
      </c>
      <c r="AF87" s="153"/>
      <c r="AG87" s="153"/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</row>
    <row r="88" spans="1:60" x14ac:dyDescent="0.2">
      <c r="A88" s="155" t="s">
        <v>112</v>
      </c>
      <c r="B88" s="161" t="s">
        <v>77</v>
      </c>
      <c r="C88" s="194" t="s">
        <v>78</v>
      </c>
      <c r="D88" s="165"/>
      <c r="E88" s="169"/>
      <c r="F88" s="172"/>
      <c r="G88" s="172">
        <f>SUMIF(AE89:AE106,"&lt;&gt;NOR",G89:G106)</f>
        <v>0</v>
      </c>
      <c r="H88" s="172"/>
      <c r="I88" s="172">
        <f>SUM(I89:I106)</f>
        <v>0</v>
      </c>
      <c r="J88" s="172"/>
      <c r="K88" s="172">
        <f>SUM(K89:K106)</f>
        <v>0</v>
      </c>
      <c r="L88" s="172"/>
      <c r="M88" s="172">
        <f>SUM(M89:M106)</f>
        <v>0</v>
      </c>
      <c r="N88" s="166"/>
      <c r="O88" s="166">
        <f>SUM(O89:O106)</f>
        <v>1.438E-2</v>
      </c>
      <c r="P88" s="166"/>
      <c r="Q88" s="166">
        <f>SUM(Q89:Q106)</f>
        <v>0</v>
      </c>
      <c r="R88" s="166"/>
      <c r="S88" s="166"/>
      <c r="T88" s="167"/>
      <c r="U88" s="166">
        <f>SUM(U89:U106)</f>
        <v>489</v>
      </c>
      <c r="AE88" t="s">
        <v>113</v>
      </c>
    </row>
    <row r="89" spans="1:60" outlineLevel="1" x14ac:dyDescent="0.2">
      <c r="A89" s="154">
        <v>70</v>
      </c>
      <c r="B89" s="160" t="s">
        <v>260</v>
      </c>
      <c r="C89" s="193" t="s">
        <v>261</v>
      </c>
      <c r="D89" s="162" t="s">
        <v>180</v>
      </c>
      <c r="E89" s="168">
        <v>15</v>
      </c>
      <c r="F89" s="170"/>
      <c r="G89" s="171">
        <f t="shared" ref="G89:G106" si="35">ROUND(E89*F89,2)</f>
        <v>0</v>
      </c>
      <c r="H89" s="170"/>
      <c r="I89" s="171">
        <f t="shared" ref="I89:I106" si="36">ROUND(E89*H89,2)</f>
        <v>0</v>
      </c>
      <c r="J89" s="170"/>
      <c r="K89" s="171">
        <f t="shared" ref="K89:K106" si="37">ROUND(E89*J89,2)</f>
        <v>0</v>
      </c>
      <c r="L89" s="171">
        <v>21</v>
      </c>
      <c r="M89" s="171">
        <f t="shared" ref="M89:M106" si="38">G89*(1+L89/100)</f>
        <v>0</v>
      </c>
      <c r="N89" s="163">
        <v>1.0000000000000001E-5</v>
      </c>
      <c r="O89" s="163">
        <f t="shared" ref="O89:O106" si="39">ROUND(E89*N89,5)</f>
        <v>1.4999999999999999E-4</v>
      </c>
      <c r="P89" s="163">
        <v>0</v>
      </c>
      <c r="Q89" s="163">
        <f t="shared" ref="Q89:Q106" si="40">ROUND(E89*P89,5)</f>
        <v>0</v>
      </c>
      <c r="R89" s="163"/>
      <c r="S89" s="163"/>
      <c r="T89" s="164">
        <v>0.54730000000000001</v>
      </c>
      <c r="U89" s="163">
        <f t="shared" ref="U89:U106" si="41">ROUND(E89*T89,2)</f>
        <v>8.2100000000000009</v>
      </c>
      <c r="V89" s="153"/>
      <c r="W89" s="153"/>
      <c r="X89" s="153"/>
      <c r="Y89" s="153"/>
      <c r="Z89" s="153"/>
      <c r="AA89" s="153"/>
      <c r="AB89" s="153"/>
      <c r="AC89" s="153"/>
      <c r="AD89" s="153"/>
      <c r="AE89" s="153" t="s">
        <v>117</v>
      </c>
      <c r="AF89" s="153"/>
      <c r="AG89" s="153"/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</row>
    <row r="90" spans="1:60" outlineLevel="1" x14ac:dyDescent="0.2">
      <c r="A90" s="154">
        <v>71</v>
      </c>
      <c r="B90" s="160" t="s">
        <v>262</v>
      </c>
      <c r="C90" s="193" t="s">
        <v>263</v>
      </c>
      <c r="D90" s="162" t="s">
        <v>180</v>
      </c>
      <c r="E90" s="168">
        <v>4</v>
      </c>
      <c r="F90" s="170"/>
      <c r="G90" s="171">
        <f t="shared" si="35"/>
        <v>0</v>
      </c>
      <c r="H90" s="170"/>
      <c r="I90" s="171">
        <f t="shared" si="36"/>
        <v>0</v>
      </c>
      <c r="J90" s="170"/>
      <c r="K90" s="171">
        <f t="shared" si="37"/>
        <v>0</v>
      </c>
      <c r="L90" s="171">
        <v>21</v>
      </c>
      <c r="M90" s="171">
        <f t="shared" si="38"/>
        <v>0</v>
      </c>
      <c r="N90" s="163">
        <v>2.0000000000000002E-5</v>
      </c>
      <c r="O90" s="163">
        <f t="shared" si="39"/>
        <v>8.0000000000000007E-5</v>
      </c>
      <c r="P90" s="163">
        <v>0</v>
      </c>
      <c r="Q90" s="163">
        <f t="shared" si="40"/>
        <v>0</v>
      </c>
      <c r="R90" s="163"/>
      <c r="S90" s="163"/>
      <c r="T90" s="164">
        <v>0.74034</v>
      </c>
      <c r="U90" s="163">
        <f t="shared" si="41"/>
        <v>2.96</v>
      </c>
      <c r="V90" s="153"/>
      <c r="W90" s="153"/>
      <c r="X90" s="153"/>
      <c r="Y90" s="153"/>
      <c r="Z90" s="153"/>
      <c r="AA90" s="153"/>
      <c r="AB90" s="153"/>
      <c r="AC90" s="153"/>
      <c r="AD90" s="153"/>
      <c r="AE90" s="153" t="s">
        <v>117</v>
      </c>
      <c r="AF90" s="153"/>
      <c r="AG90" s="153"/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</row>
    <row r="91" spans="1:60" outlineLevel="1" x14ac:dyDescent="0.2">
      <c r="A91" s="154">
        <v>72</v>
      </c>
      <c r="B91" s="160" t="s">
        <v>264</v>
      </c>
      <c r="C91" s="193" t="s">
        <v>265</v>
      </c>
      <c r="D91" s="162" t="s">
        <v>138</v>
      </c>
      <c r="E91" s="168">
        <v>10.395</v>
      </c>
      <c r="F91" s="170"/>
      <c r="G91" s="171">
        <f t="shared" si="35"/>
        <v>0</v>
      </c>
      <c r="H91" s="170"/>
      <c r="I91" s="171">
        <f t="shared" si="36"/>
        <v>0</v>
      </c>
      <c r="J91" s="170"/>
      <c r="K91" s="171">
        <f t="shared" si="37"/>
        <v>0</v>
      </c>
      <c r="L91" s="171">
        <v>21</v>
      </c>
      <c r="M91" s="171">
        <f t="shared" si="38"/>
        <v>0</v>
      </c>
      <c r="N91" s="163">
        <v>0</v>
      </c>
      <c r="O91" s="163">
        <f t="shared" si="39"/>
        <v>0</v>
      </c>
      <c r="P91" s="163">
        <v>0</v>
      </c>
      <c r="Q91" s="163">
        <f t="shared" si="40"/>
        <v>0</v>
      </c>
      <c r="R91" s="163"/>
      <c r="S91" s="163"/>
      <c r="T91" s="164">
        <v>0</v>
      </c>
      <c r="U91" s="163">
        <f t="shared" si="41"/>
        <v>0</v>
      </c>
      <c r="V91" s="153"/>
      <c r="W91" s="153"/>
      <c r="X91" s="153"/>
      <c r="Y91" s="153"/>
      <c r="Z91" s="153"/>
      <c r="AA91" s="153"/>
      <c r="AB91" s="153"/>
      <c r="AC91" s="153"/>
      <c r="AD91" s="153"/>
      <c r="AE91" s="153" t="s">
        <v>117</v>
      </c>
      <c r="AF91" s="153"/>
      <c r="AG91" s="153"/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</row>
    <row r="92" spans="1:60" outlineLevel="1" x14ac:dyDescent="0.2">
      <c r="A92" s="154">
        <v>73</v>
      </c>
      <c r="B92" s="160" t="s">
        <v>266</v>
      </c>
      <c r="C92" s="193" t="s">
        <v>267</v>
      </c>
      <c r="D92" s="162" t="s">
        <v>138</v>
      </c>
      <c r="E92" s="168">
        <v>17.114999999999998</v>
      </c>
      <c r="F92" s="170"/>
      <c r="G92" s="171">
        <f t="shared" si="35"/>
        <v>0</v>
      </c>
      <c r="H92" s="170"/>
      <c r="I92" s="171">
        <f t="shared" si="36"/>
        <v>0</v>
      </c>
      <c r="J92" s="170"/>
      <c r="K92" s="171">
        <f t="shared" si="37"/>
        <v>0</v>
      </c>
      <c r="L92" s="171">
        <v>21</v>
      </c>
      <c r="M92" s="171">
        <f t="shared" si="38"/>
        <v>0</v>
      </c>
      <c r="N92" s="163">
        <v>0</v>
      </c>
      <c r="O92" s="163">
        <f t="shared" si="39"/>
        <v>0</v>
      </c>
      <c r="P92" s="163">
        <v>0</v>
      </c>
      <c r="Q92" s="163">
        <f t="shared" si="40"/>
        <v>0</v>
      </c>
      <c r="R92" s="163"/>
      <c r="S92" s="163"/>
      <c r="T92" s="164">
        <v>0</v>
      </c>
      <c r="U92" s="163">
        <f t="shared" si="41"/>
        <v>0</v>
      </c>
      <c r="V92" s="153"/>
      <c r="W92" s="153"/>
      <c r="X92" s="153"/>
      <c r="Y92" s="153"/>
      <c r="Z92" s="153"/>
      <c r="AA92" s="153"/>
      <c r="AB92" s="153"/>
      <c r="AC92" s="153"/>
      <c r="AD92" s="153"/>
      <c r="AE92" s="153" t="s">
        <v>117</v>
      </c>
      <c r="AF92" s="153"/>
      <c r="AG92" s="153"/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</row>
    <row r="93" spans="1:60" outlineLevel="1" x14ac:dyDescent="0.2">
      <c r="A93" s="154">
        <v>74</v>
      </c>
      <c r="B93" s="160" t="s">
        <v>268</v>
      </c>
      <c r="C93" s="193" t="s">
        <v>269</v>
      </c>
      <c r="D93" s="162" t="s">
        <v>138</v>
      </c>
      <c r="E93" s="168">
        <v>53.13</v>
      </c>
      <c r="F93" s="170"/>
      <c r="G93" s="171">
        <f t="shared" si="35"/>
        <v>0</v>
      </c>
      <c r="H93" s="170"/>
      <c r="I93" s="171">
        <f t="shared" si="36"/>
        <v>0</v>
      </c>
      <c r="J93" s="170"/>
      <c r="K93" s="171">
        <f t="shared" si="37"/>
        <v>0</v>
      </c>
      <c r="L93" s="171">
        <v>21</v>
      </c>
      <c r="M93" s="171">
        <f t="shared" si="38"/>
        <v>0</v>
      </c>
      <c r="N93" s="163">
        <v>0</v>
      </c>
      <c r="O93" s="163">
        <f t="shared" si="39"/>
        <v>0</v>
      </c>
      <c r="P93" s="163">
        <v>0</v>
      </c>
      <c r="Q93" s="163">
        <f t="shared" si="40"/>
        <v>0</v>
      </c>
      <c r="R93" s="163"/>
      <c r="S93" s="163"/>
      <c r="T93" s="164">
        <v>0</v>
      </c>
      <c r="U93" s="163">
        <f t="shared" si="41"/>
        <v>0</v>
      </c>
      <c r="V93" s="153"/>
      <c r="W93" s="153"/>
      <c r="X93" s="153"/>
      <c r="Y93" s="153"/>
      <c r="Z93" s="153"/>
      <c r="AA93" s="153"/>
      <c r="AB93" s="153"/>
      <c r="AC93" s="153"/>
      <c r="AD93" s="153"/>
      <c r="AE93" s="153" t="s">
        <v>117</v>
      </c>
      <c r="AF93" s="153"/>
      <c r="AG93" s="153"/>
      <c r="AH93" s="153"/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</row>
    <row r="94" spans="1:60" outlineLevel="1" x14ac:dyDescent="0.2">
      <c r="A94" s="154">
        <v>75</v>
      </c>
      <c r="B94" s="160" t="s">
        <v>270</v>
      </c>
      <c r="C94" s="193" t="s">
        <v>271</v>
      </c>
      <c r="D94" s="162" t="s">
        <v>138</v>
      </c>
      <c r="E94" s="168">
        <v>28.193000000000001</v>
      </c>
      <c r="F94" s="170"/>
      <c r="G94" s="171">
        <f t="shared" si="35"/>
        <v>0</v>
      </c>
      <c r="H94" s="170"/>
      <c r="I94" s="171">
        <f t="shared" si="36"/>
        <v>0</v>
      </c>
      <c r="J94" s="170"/>
      <c r="K94" s="171">
        <f t="shared" si="37"/>
        <v>0</v>
      </c>
      <c r="L94" s="171">
        <v>21</v>
      </c>
      <c r="M94" s="171">
        <f t="shared" si="38"/>
        <v>0</v>
      </c>
      <c r="N94" s="163">
        <v>0</v>
      </c>
      <c r="O94" s="163">
        <f t="shared" si="39"/>
        <v>0</v>
      </c>
      <c r="P94" s="163">
        <v>0</v>
      </c>
      <c r="Q94" s="163">
        <f t="shared" si="40"/>
        <v>0</v>
      </c>
      <c r="R94" s="163"/>
      <c r="S94" s="163"/>
      <c r="T94" s="164">
        <v>0</v>
      </c>
      <c r="U94" s="163">
        <f t="shared" si="41"/>
        <v>0</v>
      </c>
      <c r="V94" s="153"/>
      <c r="W94" s="153"/>
      <c r="X94" s="153"/>
      <c r="Y94" s="153"/>
      <c r="Z94" s="153"/>
      <c r="AA94" s="153"/>
      <c r="AB94" s="153"/>
      <c r="AC94" s="153"/>
      <c r="AD94" s="153"/>
      <c r="AE94" s="153" t="s">
        <v>117</v>
      </c>
      <c r="AF94" s="153"/>
      <c r="AG94" s="153"/>
      <c r="AH94" s="153"/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</row>
    <row r="95" spans="1:60" outlineLevel="1" x14ac:dyDescent="0.2">
      <c r="A95" s="154">
        <v>76</v>
      </c>
      <c r="B95" s="160" t="s">
        <v>272</v>
      </c>
      <c r="C95" s="193" t="s">
        <v>273</v>
      </c>
      <c r="D95" s="162" t="s">
        <v>138</v>
      </c>
      <c r="E95" s="168">
        <v>3.0449999999999999</v>
      </c>
      <c r="F95" s="170"/>
      <c r="G95" s="171">
        <f t="shared" si="35"/>
        <v>0</v>
      </c>
      <c r="H95" s="170"/>
      <c r="I95" s="171">
        <f t="shared" si="36"/>
        <v>0</v>
      </c>
      <c r="J95" s="170"/>
      <c r="K95" s="171">
        <f t="shared" si="37"/>
        <v>0</v>
      </c>
      <c r="L95" s="171">
        <v>21</v>
      </c>
      <c r="M95" s="171">
        <f t="shared" si="38"/>
        <v>0</v>
      </c>
      <c r="N95" s="163">
        <v>0</v>
      </c>
      <c r="O95" s="163">
        <f t="shared" si="39"/>
        <v>0</v>
      </c>
      <c r="P95" s="163">
        <v>0</v>
      </c>
      <c r="Q95" s="163">
        <f t="shared" si="40"/>
        <v>0</v>
      </c>
      <c r="R95" s="163"/>
      <c r="S95" s="163"/>
      <c r="T95" s="164">
        <v>0</v>
      </c>
      <c r="U95" s="163">
        <f t="shared" si="41"/>
        <v>0</v>
      </c>
      <c r="V95" s="153"/>
      <c r="W95" s="153"/>
      <c r="X95" s="153"/>
      <c r="Y95" s="153"/>
      <c r="Z95" s="153"/>
      <c r="AA95" s="153"/>
      <c r="AB95" s="153"/>
      <c r="AC95" s="153"/>
      <c r="AD95" s="153"/>
      <c r="AE95" s="153" t="s">
        <v>117</v>
      </c>
      <c r="AF95" s="153"/>
      <c r="AG95" s="153"/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</row>
    <row r="96" spans="1:60" outlineLevel="1" x14ac:dyDescent="0.2">
      <c r="A96" s="154">
        <v>77</v>
      </c>
      <c r="B96" s="160" t="s">
        <v>274</v>
      </c>
      <c r="C96" s="193" t="s">
        <v>275</v>
      </c>
      <c r="D96" s="162" t="s">
        <v>138</v>
      </c>
      <c r="E96" s="168">
        <v>2.2050000000000001</v>
      </c>
      <c r="F96" s="170"/>
      <c r="G96" s="171">
        <f t="shared" si="35"/>
        <v>0</v>
      </c>
      <c r="H96" s="170"/>
      <c r="I96" s="171">
        <f t="shared" si="36"/>
        <v>0</v>
      </c>
      <c r="J96" s="170"/>
      <c r="K96" s="171">
        <f t="shared" si="37"/>
        <v>0</v>
      </c>
      <c r="L96" s="171">
        <v>21</v>
      </c>
      <c r="M96" s="171">
        <f t="shared" si="38"/>
        <v>0</v>
      </c>
      <c r="N96" s="163">
        <v>0</v>
      </c>
      <c r="O96" s="163">
        <f t="shared" si="39"/>
        <v>0</v>
      </c>
      <c r="P96" s="163">
        <v>0</v>
      </c>
      <c r="Q96" s="163">
        <f t="shared" si="40"/>
        <v>0</v>
      </c>
      <c r="R96" s="163"/>
      <c r="S96" s="163"/>
      <c r="T96" s="164">
        <v>0</v>
      </c>
      <c r="U96" s="163">
        <f t="shared" si="41"/>
        <v>0</v>
      </c>
      <c r="V96" s="153"/>
      <c r="W96" s="153"/>
      <c r="X96" s="153"/>
      <c r="Y96" s="153"/>
      <c r="Z96" s="153"/>
      <c r="AA96" s="153"/>
      <c r="AB96" s="153"/>
      <c r="AC96" s="153"/>
      <c r="AD96" s="153"/>
      <c r="AE96" s="153" t="s">
        <v>117</v>
      </c>
      <c r="AF96" s="153"/>
      <c r="AG96" s="153"/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</row>
    <row r="97" spans="1:60" outlineLevel="1" x14ac:dyDescent="0.2">
      <c r="A97" s="154">
        <v>78</v>
      </c>
      <c r="B97" s="160" t="s">
        <v>276</v>
      </c>
      <c r="C97" s="193" t="s">
        <v>277</v>
      </c>
      <c r="D97" s="162" t="s">
        <v>180</v>
      </c>
      <c r="E97" s="168">
        <v>8</v>
      </c>
      <c r="F97" s="170"/>
      <c r="G97" s="171">
        <f t="shared" si="35"/>
        <v>0</v>
      </c>
      <c r="H97" s="170"/>
      <c r="I97" s="171">
        <f t="shared" si="36"/>
        <v>0</v>
      </c>
      <c r="J97" s="170"/>
      <c r="K97" s="171">
        <f t="shared" si="37"/>
        <v>0</v>
      </c>
      <c r="L97" s="171">
        <v>21</v>
      </c>
      <c r="M97" s="171">
        <f t="shared" si="38"/>
        <v>0</v>
      </c>
      <c r="N97" s="163">
        <v>2.0000000000000002E-5</v>
      </c>
      <c r="O97" s="163">
        <f t="shared" si="39"/>
        <v>1.6000000000000001E-4</v>
      </c>
      <c r="P97" s="163">
        <v>0</v>
      </c>
      <c r="Q97" s="163">
        <f t="shared" si="40"/>
        <v>0</v>
      </c>
      <c r="R97" s="163"/>
      <c r="S97" s="163"/>
      <c r="T97" s="164">
        <v>0.61085999999999996</v>
      </c>
      <c r="U97" s="163">
        <f t="shared" si="41"/>
        <v>4.8899999999999997</v>
      </c>
      <c r="V97" s="153"/>
      <c r="W97" s="153"/>
      <c r="X97" s="153"/>
      <c r="Y97" s="153"/>
      <c r="Z97" s="153"/>
      <c r="AA97" s="153"/>
      <c r="AB97" s="153"/>
      <c r="AC97" s="153"/>
      <c r="AD97" s="153"/>
      <c r="AE97" s="153" t="s">
        <v>117</v>
      </c>
      <c r="AF97" s="153"/>
      <c r="AG97" s="153"/>
      <c r="AH97" s="153"/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</row>
    <row r="98" spans="1:60" outlineLevel="1" x14ac:dyDescent="0.2">
      <c r="A98" s="154">
        <v>79</v>
      </c>
      <c r="B98" s="160" t="s">
        <v>278</v>
      </c>
      <c r="C98" s="193" t="s">
        <v>279</v>
      </c>
      <c r="D98" s="162" t="s">
        <v>180</v>
      </c>
      <c r="E98" s="168">
        <v>46</v>
      </c>
      <c r="F98" s="170"/>
      <c r="G98" s="171">
        <f t="shared" si="35"/>
        <v>0</v>
      </c>
      <c r="H98" s="170"/>
      <c r="I98" s="171">
        <f t="shared" si="36"/>
        <v>0</v>
      </c>
      <c r="J98" s="170"/>
      <c r="K98" s="171">
        <f t="shared" si="37"/>
        <v>0</v>
      </c>
      <c r="L98" s="171">
        <v>21</v>
      </c>
      <c r="M98" s="171">
        <f t="shared" si="38"/>
        <v>0</v>
      </c>
      <c r="N98" s="163">
        <v>2.0000000000000002E-5</v>
      </c>
      <c r="O98" s="163">
        <f t="shared" si="39"/>
        <v>9.2000000000000003E-4</v>
      </c>
      <c r="P98" s="163">
        <v>0</v>
      </c>
      <c r="Q98" s="163">
        <f t="shared" si="40"/>
        <v>0</v>
      </c>
      <c r="R98" s="163"/>
      <c r="S98" s="163"/>
      <c r="T98" s="164">
        <v>1.1970099999999999</v>
      </c>
      <c r="U98" s="163">
        <f t="shared" si="41"/>
        <v>55.06</v>
      </c>
      <c r="V98" s="153"/>
      <c r="W98" s="153"/>
      <c r="X98" s="153"/>
      <c r="Y98" s="153"/>
      <c r="Z98" s="153"/>
      <c r="AA98" s="153"/>
      <c r="AB98" s="153"/>
      <c r="AC98" s="153"/>
      <c r="AD98" s="153"/>
      <c r="AE98" s="153" t="s">
        <v>117</v>
      </c>
      <c r="AF98" s="153"/>
      <c r="AG98" s="153"/>
      <c r="AH98" s="153"/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</row>
    <row r="99" spans="1:60" outlineLevel="1" x14ac:dyDescent="0.2">
      <c r="A99" s="154">
        <v>80</v>
      </c>
      <c r="B99" s="160" t="s">
        <v>280</v>
      </c>
      <c r="C99" s="193" t="s">
        <v>281</v>
      </c>
      <c r="D99" s="162" t="s">
        <v>180</v>
      </c>
      <c r="E99" s="168">
        <v>12</v>
      </c>
      <c r="F99" s="170"/>
      <c r="G99" s="171">
        <f t="shared" si="35"/>
        <v>0</v>
      </c>
      <c r="H99" s="170"/>
      <c r="I99" s="171">
        <f t="shared" si="36"/>
        <v>0</v>
      </c>
      <c r="J99" s="170"/>
      <c r="K99" s="171">
        <f t="shared" si="37"/>
        <v>0</v>
      </c>
      <c r="L99" s="171">
        <v>21</v>
      </c>
      <c r="M99" s="171">
        <f t="shared" si="38"/>
        <v>0</v>
      </c>
      <c r="N99" s="163">
        <v>3.0000000000000001E-5</v>
      </c>
      <c r="O99" s="163">
        <f t="shared" si="39"/>
        <v>3.6000000000000002E-4</v>
      </c>
      <c r="P99" s="163">
        <v>0</v>
      </c>
      <c r="Q99" s="163">
        <f t="shared" si="40"/>
        <v>0</v>
      </c>
      <c r="R99" s="163"/>
      <c r="S99" s="163"/>
      <c r="T99" s="164">
        <v>1.13934</v>
      </c>
      <c r="U99" s="163">
        <f t="shared" si="41"/>
        <v>13.67</v>
      </c>
      <c r="V99" s="153"/>
      <c r="W99" s="153"/>
      <c r="X99" s="153"/>
      <c r="Y99" s="153"/>
      <c r="Z99" s="153"/>
      <c r="AA99" s="153"/>
      <c r="AB99" s="153"/>
      <c r="AC99" s="153"/>
      <c r="AD99" s="153"/>
      <c r="AE99" s="153" t="s">
        <v>117</v>
      </c>
      <c r="AF99" s="153"/>
      <c r="AG99" s="153"/>
      <c r="AH99" s="153"/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</row>
    <row r="100" spans="1:60" outlineLevel="1" x14ac:dyDescent="0.2">
      <c r="A100" s="154">
        <v>81</v>
      </c>
      <c r="B100" s="160" t="s">
        <v>282</v>
      </c>
      <c r="C100" s="193" t="s">
        <v>283</v>
      </c>
      <c r="D100" s="162" t="s">
        <v>138</v>
      </c>
      <c r="E100" s="168">
        <v>602.6</v>
      </c>
      <c r="F100" s="170"/>
      <c r="G100" s="171">
        <f t="shared" si="35"/>
        <v>0</v>
      </c>
      <c r="H100" s="170"/>
      <c r="I100" s="171">
        <f t="shared" si="36"/>
        <v>0</v>
      </c>
      <c r="J100" s="170"/>
      <c r="K100" s="171">
        <f t="shared" si="37"/>
        <v>0</v>
      </c>
      <c r="L100" s="171">
        <v>21</v>
      </c>
      <c r="M100" s="171">
        <f t="shared" si="38"/>
        <v>0</v>
      </c>
      <c r="N100" s="163">
        <v>2.0000000000000002E-5</v>
      </c>
      <c r="O100" s="163">
        <f t="shared" si="39"/>
        <v>1.205E-2</v>
      </c>
      <c r="P100" s="163">
        <v>0</v>
      </c>
      <c r="Q100" s="163">
        <f t="shared" si="40"/>
        <v>0</v>
      </c>
      <c r="R100" s="163"/>
      <c r="S100" s="163"/>
      <c r="T100" s="164">
        <v>0.46800000000000003</v>
      </c>
      <c r="U100" s="163">
        <f t="shared" si="41"/>
        <v>282.02</v>
      </c>
      <c r="V100" s="153"/>
      <c r="W100" s="153"/>
      <c r="X100" s="153"/>
      <c r="Y100" s="153"/>
      <c r="Z100" s="153"/>
      <c r="AA100" s="153"/>
      <c r="AB100" s="153"/>
      <c r="AC100" s="153"/>
      <c r="AD100" s="153"/>
      <c r="AE100" s="153" t="s">
        <v>117</v>
      </c>
      <c r="AF100" s="153"/>
      <c r="AG100" s="153"/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</row>
    <row r="101" spans="1:60" ht="22.5" outlineLevel="1" x14ac:dyDescent="0.2">
      <c r="A101" s="154">
        <v>82</v>
      </c>
      <c r="B101" s="160" t="s">
        <v>284</v>
      </c>
      <c r="C101" s="193" t="s">
        <v>285</v>
      </c>
      <c r="D101" s="162" t="s">
        <v>131</v>
      </c>
      <c r="E101" s="168">
        <v>157.851</v>
      </c>
      <c r="F101" s="170"/>
      <c r="G101" s="171">
        <f t="shared" si="35"/>
        <v>0</v>
      </c>
      <c r="H101" s="170"/>
      <c r="I101" s="171">
        <f t="shared" si="36"/>
        <v>0</v>
      </c>
      <c r="J101" s="170"/>
      <c r="K101" s="171">
        <f t="shared" si="37"/>
        <v>0</v>
      </c>
      <c r="L101" s="171">
        <v>21</v>
      </c>
      <c r="M101" s="171">
        <f t="shared" si="38"/>
        <v>0</v>
      </c>
      <c r="N101" s="163">
        <v>0</v>
      </c>
      <c r="O101" s="163">
        <f t="shared" si="39"/>
        <v>0</v>
      </c>
      <c r="P101" s="163">
        <v>0</v>
      </c>
      <c r="Q101" s="163">
        <f t="shared" si="40"/>
        <v>0</v>
      </c>
      <c r="R101" s="163"/>
      <c r="S101" s="163"/>
      <c r="T101" s="164">
        <v>0</v>
      </c>
      <c r="U101" s="163">
        <f t="shared" si="41"/>
        <v>0</v>
      </c>
      <c r="V101" s="153"/>
      <c r="W101" s="153"/>
      <c r="X101" s="153"/>
      <c r="Y101" s="153"/>
      <c r="Z101" s="153"/>
      <c r="AA101" s="153"/>
      <c r="AB101" s="153"/>
      <c r="AC101" s="153"/>
      <c r="AD101" s="153"/>
      <c r="AE101" s="153" t="s">
        <v>117</v>
      </c>
      <c r="AF101" s="153"/>
      <c r="AG101" s="153"/>
      <c r="AH101" s="153"/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53"/>
    </row>
    <row r="102" spans="1:60" ht="22.5" outlineLevel="1" x14ac:dyDescent="0.2">
      <c r="A102" s="154">
        <v>83</v>
      </c>
      <c r="B102" s="160" t="s">
        <v>286</v>
      </c>
      <c r="C102" s="193" t="s">
        <v>287</v>
      </c>
      <c r="D102" s="162" t="s">
        <v>131</v>
      </c>
      <c r="E102" s="168">
        <v>60.972000000000001</v>
      </c>
      <c r="F102" s="170"/>
      <c r="G102" s="171">
        <f t="shared" si="35"/>
        <v>0</v>
      </c>
      <c r="H102" s="170"/>
      <c r="I102" s="171">
        <f t="shared" si="36"/>
        <v>0</v>
      </c>
      <c r="J102" s="170"/>
      <c r="K102" s="171">
        <f t="shared" si="37"/>
        <v>0</v>
      </c>
      <c r="L102" s="171">
        <v>21</v>
      </c>
      <c r="M102" s="171">
        <f t="shared" si="38"/>
        <v>0</v>
      </c>
      <c r="N102" s="163">
        <v>0</v>
      </c>
      <c r="O102" s="163">
        <f t="shared" si="39"/>
        <v>0</v>
      </c>
      <c r="P102" s="163">
        <v>0</v>
      </c>
      <c r="Q102" s="163">
        <f t="shared" si="40"/>
        <v>0</v>
      </c>
      <c r="R102" s="163"/>
      <c r="S102" s="163"/>
      <c r="T102" s="164">
        <v>0</v>
      </c>
      <c r="U102" s="163">
        <f t="shared" si="41"/>
        <v>0</v>
      </c>
      <c r="V102" s="153"/>
      <c r="W102" s="153"/>
      <c r="X102" s="153"/>
      <c r="Y102" s="153"/>
      <c r="Z102" s="153"/>
      <c r="AA102" s="153"/>
      <c r="AB102" s="153"/>
      <c r="AC102" s="153"/>
      <c r="AD102" s="153"/>
      <c r="AE102" s="153" t="s">
        <v>117</v>
      </c>
      <c r="AF102" s="153"/>
      <c r="AG102" s="153"/>
      <c r="AH102" s="153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</row>
    <row r="103" spans="1:60" outlineLevel="1" x14ac:dyDescent="0.2">
      <c r="A103" s="154">
        <v>84</v>
      </c>
      <c r="B103" s="160" t="s">
        <v>288</v>
      </c>
      <c r="C103" s="193" t="s">
        <v>289</v>
      </c>
      <c r="D103" s="162" t="s">
        <v>138</v>
      </c>
      <c r="E103" s="168">
        <v>32.799999999999997</v>
      </c>
      <c r="F103" s="170"/>
      <c r="G103" s="171">
        <f t="shared" si="35"/>
        <v>0</v>
      </c>
      <c r="H103" s="170"/>
      <c r="I103" s="171">
        <f t="shared" si="36"/>
        <v>0</v>
      </c>
      <c r="J103" s="170"/>
      <c r="K103" s="171">
        <f t="shared" si="37"/>
        <v>0</v>
      </c>
      <c r="L103" s="171">
        <v>21</v>
      </c>
      <c r="M103" s="171">
        <f t="shared" si="38"/>
        <v>0</v>
      </c>
      <c r="N103" s="163">
        <v>2.0000000000000002E-5</v>
      </c>
      <c r="O103" s="163">
        <f t="shared" si="39"/>
        <v>6.6E-4</v>
      </c>
      <c r="P103" s="163">
        <v>0</v>
      </c>
      <c r="Q103" s="163">
        <f t="shared" si="40"/>
        <v>0</v>
      </c>
      <c r="R103" s="163"/>
      <c r="S103" s="163"/>
      <c r="T103" s="164">
        <v>0.75700000000000001</v>
      </c>
      <c r="U103" s="163">
        <f t="shared" si="41"/>
        <v>24.83</v>
      </c>
      <c r="V103" s="153"/>
      <c r="W103" s="153"/>
      <c r="X103" s="153"/>
      <c r="Y103" s="153"/>
      <c r="Z103" s="153"/>
      <c r="AA103" s="153"/>
      <c r="AB103" s="153"/>
      <c r="AC103" s="153"/>
      <c r="AD103" s="153"/>
      <c r="AE103" s="153" t="s">
        <v>117</v>
      </c>
      <c r="AF103" s="153"/>
      <c r="AG103" s="153"/>
      <c r="AH103" s="153"/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3"/>
      <c r="AY103" s="153"/>
      <c r="AZ103" s="153"/>
      <c r="BA103" s="153"/>
      <c r="BB103" s="153"/>
      <c r="BC103" s="153"/>
      <c r="BD103" s="153"/>
      <c r="BE103" s="153"/>
      <c r="BF103" s="153"/>
      <c r="BG103" s="153"/>
      <c r="BH103" s="153"/>
    </row>
    <row r="104" spans="1:60" ht="22.5" outlineLevel="1" x14ac:dyDescent="0.2">
      <c r="A104" s="154">
        <v>85</v>
      </c>
      <c r="B104" s="160" t="s">
        <v>290</v>
      </c>
      <c r="C104" s="193" t="s">
        <v>291</v>
      </c>
      <c r="D104" s="162" t="s">
        <v>131</v>
      </c>
      <c r="E104" s="168">
        <v>14.56</v>
      </c>
      <c r="F104" s="170"/>
      <c r="G104" s="171">
        <f t="shared" si="35"/>
        <v>0</v>
      </c>
      <c r="H104" s="170"/>
      <c r="I104" s="171">
        <f t="shared" si="36"/>
        <v>0</v>
      </c>
      <c r="J104" s="170"/>
      <c r="K104" s="171">
        <f t="shared" si="37"/>
        <v>0</v>
      </c>
      <c r="L104" s="171">
        <v>21</v>
      </c>
      <c r="M104" s="171">
        <f t="shared" si="38"/>
        <v>0</v>
      </c>
      <c r="N104" s="163">
        <v>0</v>
      </c>
      <c r="O104" s="163">
        <f t="shared" si="39"/>
        <v>0</v>
      </c>
      <c r="P104" s="163">
        <v>0</v>
      </c>
      <c r="Q104" s="163">
        <f t="shared" si="40"/>
        <v>0</v>
      </c>
      <c r="R104" s="163"/>
      <c r="S104" s="163"/>
      <c r="T104" s="164">
        <v>0</v>
      </c>
      <c r="U104" s="163">
        <f t="shared" si="41"/>
        <v>0</v>
      </c>
      <c r="V104" s="153"/>
      <c r="W104" s="153"/>
      <c r="X104" s="153"/>
      <c r="Y104" s="153"/>
      <c r="Z104" s="153"/>
      <c r="AA104" s="153"/>
      <c r="AB104" s="153"/>
      <c r="AC104" s="153"/>
      <c r="AD104" s="153"/>
      <c r="AE104" s="153" t="s">
        <v>117</v>
      </c>
      <c r="AF104" s="153"/>
      <c r="AG104" s="153"/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</row>
    <row r="105" spans="1:60" outlineLevel="1" x14ac:dyDescent="0.2">
      <c r="A105" s="154">
        <v>86</v>
      </c>
      <c r="B105" s="160" t="s">
        <v>292</v>
      </c>
      <c r="C105" s="193" t="s">
        <v>293</v>
      </c>
      <c r="D105" s="162" t="s">
        <v>138</v>
      </c>
      <c r="E105" s="168">
        <v>540.87</v>
      </c>
      <c r="F105" s="170"/>
      <c r="G105" s="171">
        <f t="shared" si="35"/>
        <v>0</v>
      </c>
      <c r="H105" s="170"/>
      <c r="I105" s="171">
        <f t="shared" si="36"/>
        <v>0</v>
      </c>
      <c r="J105" s="170"/>
      <c r="K105" s="171">
        <f t="shared" si="37"/>
        <v>0</v>
      </c>
      <c r="L105" s="171">
        <v>21</v>
      </c>
      <c r="M105" s="171">
        <f t="shared" si="38"/>
        <v>0</v>
      </c>
      <c r="N105" s="163">
        <v>0</v>
      </c>
      <c r="O105" s="163">
        <f t="shared" si="39"/>
        <v>0</v>
      </c>
      <c r="P105" s="163">
        <v>0</v>
      </c>
      <c r="Q105" s="163">
        <f t="shared" si="40"/>
        <v>0</v>
      </c>
      <c r="R105" s="163"/>
      <c r="S105" s="163"/>
      <c r="T105" s="164">
        <v>0.18</v>
      </c>
      <c r="U105" s="163">
        <f t="shared" si="41"/>
        <v>97.36</v>
      </c>
      <c r="V105" s="153"/>
      <c r="W105" s="153"/>
      <c r="X105" s="153"/>
      <c r="Y105" s="153"/>
      <c r="Z105" s="153"/>
      <c r="AA105" s="153"/>
      <c r="AB105" s="153"/>
      <c r="AC105" s="153"/>
      <c r="AD105" s="153"/>
      <c r="AE105" s="153" t="s">
        <v>117</v>
      </c>
      <c r="AF105" s="153"/>
      <c r="AG105" s="153"/>
      <c r="AH105" s="153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153"/>
      <c r="BD105" s="153"/>
      <c r="BE105" s="153"/>
      <c r="BF105" s="153"/>
      <c r="BG105" s="153"/>
      <c r="BH105" s="153"/>
    </row>
    <row r="106" spans="1:60" outlineLevel="1" x14ac:dyDescent="0.2">
      <c r="A106" s="154">
        <v>87</v>
      </c>
      <c r="B106" s="160" t="s">
        <v>294</v>
      </c>
      <c r="C106" s="193" t="s">
        <v>295</v>
      </c>
      <c r="D106" s="162" t="s">
        <v>0</v>
      </c>
      <c r="E106" s="168">
        <v>18439.580000000002</v>
      </c>
      <c r="F106" s="170"/>
      <c r="G106" s="171">
        <f t="shared" si="35"/>
        <v>0</v>
      </c>
      <c r="H106" s="170"/>
      <c r="I106" s="171">
        <f t="shared" si="36"/>
        <v>0</v>
      </c>
      <c r="J106" s="170"/>
      <c r="K106" s="171">
        <f t="shared" si="37"/>
        <v>0</v>
      </c>
      <c r="L106" s="171">
        <v>21</v>
      </c>
      <c r="M106" s="171">
        <f t="shared" si="38"/>
        <v>0</v>
      </c>
      <c r="N106" s="163">
        <v>0</v>
      </c>
      <c r="O106" s="163">
        <f t="shared" si="39"/>
        <v>0</v>
      </c>
      <c r="P106" s="163">
        <v>0</v>
      </c>
      <c r="Q106" s="163">
        <f t="shared" si="40"/>
        <v>0</v>
      </c>
      <c r="R106" s="163"/>
      <c r="S106" s="163"/>
      <c r="T106" s="164">
        <v>0</v>
      </c>
      <c r="U106" s="163">
        <f t="shared" si="41"/>
        <v>0</v>
      </c>
      <c r="V106" s="153"/>
      <c r="W106" s="153"/>
      <c r="X106" s="153"/>
      <c r="Y106" s="153"/>
      <c r="Z106" s="153"/>
      <c r="AA106" s="153"/>
      <c r="AB106" s="153"/>
      <c r="AC106" s="153"/>
      <c r="AD106" s="153"/>
      <c r="AE106" s="153" t="s">
        <v>117</v>
      </c>
      <c r="AF106" s="153"/>
      <c r="AG106" s="153"/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3"/>
      <c r="AZ106" s="153"/>
      <c r="BA106" s="153"/>
      <c r="BB106" s="153"/>
      <c r="BC106" s="153"/>
      <c r="BD106" s="153"/>
      <c r="BE106" s="153"/>
      <c r="BF106" s="153"/>
      <c r="BG106" s="153"/>
      <c r="BH106" s="153"/>
    </row>
    <row r="107" spans="1:60" x14ac:dyDescent="0.2">
      <c r="A107" s="155" t="s">
        <v>112</v>
      </c>
      <c r="B107" s="161" t="s">
        <v>79</v>
      </c>
      <c r="C107" s="194" t="s">
        <v>80</v>
      </c>
      <c r="D107" s="165"/>
      <c r="E107" s="169"/>
      <c r="F107" s="172"/>
      <c r="G107" s="172">
        <f>SUMIF(AE108:AE111,"&lt;&gt;NOR",G108:G111)</f>
        <v>0</v>
      </c>
      <c r="H107" s="172"/>
      <c r="I107" s="172">
        <f>SUM(I108:I111)</f>
        <v>0</v>
      </c>
      <c r="J107" s="172"/>
      <c r="K107" s="172">
        <f>SUM(K108:K111)</f>
        <v>0</v>
      </c>
      <c r="L107" s="172"/>
      <c r="M107" s="172">
        <f>SUM(M108:M111)</f>
        <v>0</v>
      </c>
      <c r="N107" s="166"/>
      <c r="O107" s="166">
        <f>SUM(O108:O111)</f>
        <v>0</v>
      </c>
      <c r="P107" s="166"/>
      <c r="Q107" s="166">
        <f>SUM(Q108:Q111)</f>
        <v>0</v>
      </c>
      <c r="R107" s="166"/>
      <c r="S107" s="166"/>
      <c r="T107" s="167"/>
      <c r="U107" s="166">
        <f>SUM(U108:U111)</f>
        <v>2.85</v>
      </c>
      <c r="AE107" t="s">
        <v>113</v>
      </c>
    </row>
    <row r="108" spans="1:60" outlineLevel="1" x14ac:dyDescent="0.2">
      <c r="A108" s="154">
        <v>88</v>
      </c>
      <c r="B108" s="160" t="s">
        <v>296</v>
      </c>
      <c r="C108" s="193" t="s">
        <v>297</v>
      </c>
      <c r="D108" s="162" t="s">
        <v>180</v>
      </c>
      <c r="E108" s="168">
        <v>2</v>
      </c>
      <c r="F108" s="170"/>
      <c r="G108" s="171">
        <f>ROUND(E108*F108,2)</f>
        <v>0</v>
      </c>
      <c r="H108" s="170"/>
      <c r="I108" s="171">
        <f>ROUND(E108*H108,2)</f>
        <v>0</v>
      </c>
      <c r="J108" s="170"/>
      <c r="K108" s="171">
        <f>ROUND(E108*J108,2)</f>
        <v>0</v>
      </c>
      <c r="L108" s="171">
        <v>21</v>
      </c>
      <c r="M108" s="171">
        <f>G108*(1+L108/100)</f>
        <v>0</v>
      </c>
      <c r="N108" s="163">
        <v>0</v>
      </c>
      <c r="O108" s="163">
        <f>ROUND(E108*N108,5)</f>
        <v>0</v>
      </c>
      <c r="P108" s="163">
        <v>0</v>
      </c>
      <c r="Q108" s="163">
        <f>ROUND(E108*P108,5)</f>
        <v>0</v>
      </c>
      <c r="R108" s="163"/>
      <c r="S108" s="163"/>
      <c r="T108" s="164">
        <v>0.86499999999999999</v>
      </c>
      <c r="U108" s="163">
        <f>ROUND(E108*T108,2)</f>
        <v>1.73</v>
      </c>
      <c r="V108" s="153"/>
      <c r="W108" s="153"/>
      <c r="X108" s="153"/>
      <c r="Y108" s="153"/>
      <c r="Z108" s="153"/>
      <c r="AA108" s="153"/>
      <c r="AB108" s="153"/>
      <c r="AC108" s="153"/>
      <c r="AD108" s="153"/>
      <c r="AE108" s="153" t="s">
        <v>117</v>
      </c>
      <c r="AF108" s="153"/>
      <c r="AG108" s="153"/>
      <c r="AH108" s="153"/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3"/>
      <c r="AZ108" s="153"/>
      <c r="BA108" s="153"/>
      <c r="BB108" s="153"/>
      <c r="BC108" s="153"/>
      <c r="BD108" s="153"/>
      <c r="BE108" s="153"/>
      <c r="BF108" s="153"/>
      <c r="BG108" s="153"/>
      <c r="BH108" s="153"/>
    </row>
    <row r="109" spans="1:60" outlineLevel="1" x14ac:dyDescent="0.2">
      <c r="A109" s="154">
        <v>89</v>
      </c>
      <c r="B109" s="160" t="s">
        <v>298</v>
      </c>
      <c r="C109" s="193" t="s">
        <v>299</v>
      </c>
      <c r="D109" s="162" t="s">
        <v>180</v>
      </c>
      <c r="E109" s="168">
        <v>1</v>
      </c>
      <c r="F109" s="170"/>
      <c r="G109" s="171">
        <f>ROUND(E109*F109,2)</f>
        <v>0</v>
      </c>
      <c r="H109" s="170"/>
      <c r="I109" s="171">
        <f>ROUND(E109*H109,2)</f>
        <v>0</v>
      </c>
      <c r="J109" s="170"/>
      <c r="K109" s="171">
        <f>ROUND(E109*J109,2)</f>
        <v>0</v>
      </c>
      <c r="L109" s="171">
        <v>21</v>
      </c>
      <c r="M109" s="171">
        <f>G109*(1+L109/100)</f>
        <v>0</v>
      </c>
      <c r="N109" s="163">
        <v>0</v>
      </c>
      <c r="O109" s="163">
        <f>ROUND(E109*N109,5)</f>
        <v>0</v>
      </c>
      <c r="P109" s="163">
        <v>0</v>
      </c>
      <c r="Q109" s="163">
        <f>ROUND(E109*P109,5)</f>
        <v>0</v>
      </c>
      <c r="R109" s="163"/>
      <c r="S109" s="163"/>
      <c r="T109" s="164">
        <v>1.115</v>
      </c>
      <c r="U109" s="163">
        <f>ROUND(E109*T109,2)</f>
        <v>1.1200000000000001</v>
      </c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 t="s">
        <v>117</v>
      </c>
      <c r="AF109" s="153"/>
      <c r="AG109" s="153"/>
      <c r="AH109" s="153"/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</row>
    <row r="110" spans="1:60" ht="22.5" outlineLevel="1" x14ac:dyDescent="0.2">
      <c r="A110" s="154">
        <v>90</v>
      </c>
      <c r="B110" s="160" t="s">
        <v>300</v>
      </c>
      <c r="C110" s="193" t="s">
        <v>301</v>
      </c>
      <c r="D110" s="162" t="s">
        <v>131</v>
      </c>
      <c r="E110" s="168">
        <v>9.1199999999999992</v>
      </c>
      <c r="F110" s="170"/>
      <c r="G110" s="171">
        <f>ROUND(E110*F110,2)</f>
        <v>0</v>
      </c>
      <c r="H110" s="170"/>
      <c r="I110" s="171">
        <f>ROUND(E110*H110,2)</f>
        <v>0</v>
      </c>
      <c r="J110" s="170"/>
      <c r="K110" s="171">
        <f>ROUND(E110*J110,2)</f>
        <v>0</v>
      </c>
      <c r="L110" s="171">
        <v>21</v>
      </c>
      <c r="M110" s="171">
        <f>G110*(1+L110/100)</f>
        <v>0</v>
      </c>
      <c r="N110" s="163">
        <v>0</v>
      </c>
      <c r="O110" s="163">
        <f>ROUND(E110*N110,5)</f>
        <v>0</v>
      </c>
      <c r="P110" s="163">
        <v>0</v>
      </c>
      <c r="Q110" s="163">
        <f>ROUND(E110*P110,5)</f>
        <v>0</v>
      </c>
      <c r="R110" s="163"/>
      <c r="S110" s="163"/>
      <c r="T110" s="164">
        <v>0</v>
      </c>
      <c r="U110" s="163">
        <f>ROUND(E110*T110,2)</f>
        <v>0</v>
      </c>
      <c r="V110" s="153"/>
      <c r="W110" s="153"/>
      <c r="X110" s="153"/>
      <c r="Y110" s="153"/>
      <c r="Z110" s="153"/>
      <c r="AA110" s="153"/>
      <c r="AB110" s="153"/>
      <c r="AC110" s="153"/>
      <c r="AD110" s="153"/>
      <c r="AE110" s="153" t="s">
        <v>117</v>
      </c>
      <c r="AF110" s="153"/>
      <c r="AG110" s="153"/>
      <c r="AH110" s="153"/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3"/>
      <c r="AZ110" s="153"/>
      <c r="BA110" s="153"/>
      <c r="BB110" s="153"/>
      <c r="BC110" s="153"/>
      <c r="BD110" s="153"/>
      <c r="BE110" s="153"/>
      <c r="BF110" s="153"/>
      <c r="BG110" s="153"/>
      <c r="BH110" s="153"/>
    </row>
    <row r="111" spans="1:60" outlineLevel="1" x14ac:dyDescent="0.2">
      <c r="A111" s="154">
        <v>91</v>
      </c>
      <c r="B111" s="160" t="s">
        <v>302</v>
      </c>
      <c r="C111" s="193" t="s">
        <v>303</v>
      </c>
      <c r="D111" s="162" t="s">
        <v>0</v>
      </c>
      <c r="E111" s="168">
        <v>1608.76</v>
      </c>
      <c r="F111" s="170"/>
      <c r="G111" s="171">
        <f>ROUND(E111*F111,2)</f>
        <v>0</v>
      </c>
      <c r="H111" s="170"/>
      <c r="I111" s="171">
        <f>ROUND(E111*H111,2)</f>
        <v>0</v>
      </c>
      <c r="J111" s="170"/>
      <c r="K111" s="171">
        <f>ROUND(E111*J111,2)</f>
        <v>0</v>
      </c>
      <c r="L111" s="171">
        <v>21</v>
      </c>
      <c r="M111" s="171">
        <f>G111*(1+L111/100)</f>
        <v>0</v>
      </c>
      <c r="N111" s="163">
        <v>0</v>
      </c>
      <c r="O111" s="163">
        <f>ROUND(E111*N111,5)</f>
        <v>0</v>
      </c>
      <c r="P111" s="163">
        <v>0</v>
      </c>
      <c r="Q111" s="163">
        <f>ROUND(E111*P111,5)</f>
        <v>0</v>
      </c>
      <c r="R111" s="163"/>
      <c r="S111" s="163"/>
      <c r="T111" s="164">
        <v>0</v>
      </c>
      <c r="U111" s="163">
        <f>ROUND(E111*T111,2)</f>
        <v>0</v>
      </c>
      <c r="V111" s="153"/>
      <c r="W111" s="153"/>
      <c r="X111" s="153"/>
      <c r="Y111" s="153"/>
      <c r="Z111" s="153"/>
      <c r="AA111" s="153"/>
      <c r="AB111" s="153"/>
      <c r="AC111" s="153"/>
      <c r="AD111" s="153"/>
      <c r="AE111" s="153" t="s">
        <v>117</v>
      </c>
      <c r="AF111" s="153"/>
      <c r="AG111" s="153"/>
      <c r="AH111" s="153"/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</row>
    <row r="112" spans="1:60" x14ac:dyDescent="0.2">
      <c r="A112" s="155" t="s">
        <v>112</v>
      </c>
      <c r="B112" s="161" t="s">
        <v>81</v>
      </c>
      <c r="C112" s="194" t="s">
        <v>82</v>
      </c>
      <c r="D112" s="165"/>
      <c r="E112" s="169"/>
      <c r="F112" s="172"/>
      <c r="G112" s="172">
        <f>SUMIF(AE113:AE114,"&lt;&gt;NOR",G113:G114)</f>
        <v>0</v>
      </c>
      <c r="H112" s="172"/>
      <c r="I112" s="172">
        <f>SUM(I113:I114)</f>
        <v>0</v>
      </c>
      <c r="J112" s="172"/>
      <c r="K112" s="172">
        <f>SUM(K113:K114)</f>
        <v>0</v>
      </c>
      <c r="L112" s="172"/>
      <c r="M112" s="172">
        <f>SUM(M113:M114)</f>
        <v>0</v>
      </c>
      <c r="N112" s="166"/>
      <c r="O112" s="166">
        <f>SUM(O113:O114)</f>
        <v>8.4899999999999993E-3</v>
      </c>
      <c r="P112" s="166"/>
      <c r="Q112" s="166">
        <f>SUM(Q113:Q114)</f>
        <v>0</v>
      </c>
      <c r="R112" s="166"/>
      <c r="S112" s="166"/>
      <c r="T112" s="167"/>
      <c r="U112" s="166">
        <f>SUM(U113:U114)</f>
        <v>12.49</v>
      </c>
      <c r="AE112" t="s">
        <v>113</v>
      </c>
    </row>
    <row r="113" spans="1:60" outlineLevel="1" x14ac:dyDescent="0.2">
      <c r="A113" s="154">
        <v>92</v>
      </c>
      <c r="B113" s="160" t="s">
        <v>304</v>
      </c>
      <c r="C113" s="193" t="s">
        <v>305</v>
      </c>
      <c r="D113" s="162" t="s">
        <v>131</v>
      </c>
      <c r="E113" s="168">
        <v>33.945999999999998</v>
      </c>
      <c r="F113" s="170"/>
      <c r="G113" s="171">
        <f>ROUND(E113*F113,2)</f>
        <v>0</v>
      </c>
      <c r="H113" s="170"/>
      <c r="I113" s="171">
        <f>ROUND(E113*H113,2)</f>
        <v>0</v>
      </c>
      <c r="J113" s="170"/>
      <c r="K113" s="171">
        <f>ROUND(E113*J113,2)</f>
        <v>0</v>
      </c>
      <c r="L113" s="171">
        <v>21</v>
      </c>
      <c r="M113" s="171">
        <f>G113*(1+L113/100)</f>
        <v>0</v>
      </c>
      <c r="N113" s="163">
        <v>2.5000000000000001E-4</v>
      </c>
      <c r="O113" s="163">
        <f>ROUND(E113*N113,5)</f>
        <v>8.4899999999999993E-3</v>
      </c>
      <c r="P113" s="163">
        <v>0</v>
      </c>
      <c r="Q113" s="163">
        <f>ROUND(E113*P113,5)</f>
        <v>0</v>
      </c>
      <c r="R113" s="163"/>
      <c r="S113" s="163"/>
      <c r="T113" s="164">
        <v>0.30599999999999999</v>
      </c>
      <c r="U113" s="163">
        <f>ROUND(E113*T113,2)</f>
        <v>10.39</v>
      </c>
      <c r="V113" s="153"/>
      <c r="W113" s="153"/>
      <c r="X113" s="153"/>
      <c r="Y113" s="153"/>
      <c r="Z113" s="153"/>
      <c r="AA113" s="153"/>
      <c r="AB113" s="153"/>
      <c r="AC113" s="153"/>
      <c r="AD113" s="153"/>
      <c r="AE113" s="153" t="s">
        <v>117</v>
      </c>
      <c r="AF113" s="153"/>
      <c r="AG113" s="153"/>
      <c r="AH113" s="153"/>
      <c r="AI113" s="153"/>
      <c r="AJ113" s="153"/>
      <c r="AK113" s="153"/>
      <c r="AL113" s="153"/>
      <c r="AM113" s="153"/>
      <c r="AN113" s="153"/>
      <c r="AO113" s="153"/>
      <c r="AP113" s="153"/>
      <c r="AQ113" s="153"/>
      <c r="AR113" s="153"/>
      <c r="AS113" s="153"/>
      <c r="AT113" s="153"/>
      <c r="AU113" s="153"/>
      <c r="AV113" s="153"/>
      <c r="AW113" s="153"/>
      <c r="AX113" s="153"/>
      <c r="AY113" s="153"/>
      <c r="AZ113" s="153"/>
      <c r="BA113" s="153"/>
      <c r="BB113" s="153"/>
      <c r="BC113" s="153"/>
      <c r="BD113" s="153"/>
      <c r="BE113" s="153"/>
      <c r="BF113" s="153"/>
      <c r="BG113" s="153"/>
      <c r="BH113" s="153"/>
    </row>
    <row r="114" spans="1:60" outlineLevel="1" x14ac:dyDescent="0.2">
      <c r="A114" s="154">
        <v>93</v>
      </c>
      <c r="B114" s="160" t="s">
        <v>306</v>
      </c>
      <c r="C114" s="193" t="s">
        <v>307</v>
      </c>
      <c r="D114" s="162" t="s">
        <v>131</v>
      </c>
      <c r="E114" s="168">
        <v>33.945999999999998</v>
      </c>
      <c r="F114" s="170"/>
      <c r="G114" s="171">
        <f>ROUND(E114*F114,2)</f>
        <v>0</v>
      </c>
      <c r="H114" s="170"/>
      <c r="I114" s="171">
        <f>ROUND(E114*H114,2)</f>
        <v>0</v>
      </c>
      <c r="J114" s="170"/>
      <c r="K114" s="171">
        <f>ROUND(E114*J114,2)</f>
        <v>0</v>
      </c>
      <c r="L114" s="171">
        <v>21</v>
      </c>
      <c r="M114" s="171">
        <f>G114*(1+L114/100)</f>
        <v>0</v>
      </c>
      <c r="N114" s="163">
        <v>0</v>
      </c>
      <c r="O114" s="163">
        <f>ROUND(E114*N114,5)</f>
        <v>0</v>
      </c>
      <c r="P114" s="163">
        <v>0</v>
      </c>
      <c r="Q114" s="163">
        <f>ROUND(E114*P114,5)</f>
        <v>0</v>
      </c>
      <c r="R114" s="163"/>
      <c r="S114" s="163"/>
      <c r="T114" s="164">
        <v>6.2E-2</v>
      </c>
      <c r="U114" s="163">
        <f>ROUND(E114*T114,2)</f>
        <v>2.1</v>
      </c>
      <c r="V114" s="153"/>
      <c r="W114" s="153"/>
      <c r="X114" s="153"/>
      <c r="Y114" s="153"/>
      <c r="Z114" s="153"/>
      <c r="AA114" s="153"/>
      <c r="AB114" s="153"/>
      <c r="AC114" s="153"/>
      <c r="AD114" s="153"/>
      <c r="AE114" s="153" t="s">
        <v>117</v>
      </c>
      <c r="AF114" s="153"/>
      <c r="AG114" s="153"/>
      <c r="AH114" s="153"/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  <c r="AV114" s="153"/>
      <c r="AW114" s="153"/>
      <c r="AX114" s="153"/>
      <c r="AY114" s="153"/>
      <c r="AZ114" s="153"/>
      <c r="BA114" s="153"/>
      <c r="BB114" s="153"/>
      <c r="BC114" s="153"/>
      <c r="BD114" s="153"/>
      <c r="BE114" s="153"/>
      <c r="BF114" s="153"/>
      <c r="BG114" s="153"/>
      <c r="BH114" s="153"/>
    </row>
    <row r="115" spans="1:60" x14ac:dyDescent="0.2">
      <c r="A115" s="155" t="s">
        <v>112</v>
      </c>
      <c r="B115" s="161" t="s">
        <v>83</v>
      </c>
      <c r="C115" s="194" t="s">
        <v>84</v>
      </c>
      <c r="D115" s="165"/>
      <c r="E115" s="169"/>
      <c r="F115" s="172"/>
      <c r="G115" s="172">
        <f>SUMIF(AE116:AE119,"&lt;&gt;NOR",G116:G119)</f>
        <v>0</v>
      </c>
      <c r="H115" s="172"/>
      <c r="I115" s="172">
        <f>SUM(I116:I119)</f>
        <v>0</v>
      </c>
      <c r="J115" s="172"/>
      <c r="K115" s="172">
        <f>SUM(K116:K119)</f>
        <v>0</v>
      </c>
      <c r="L115" s="172"/>
      <c r="M115" s="172">
        <f>SUM(M116:M119)</f>
        <v>0</v>
      </c>
      <c r="N115" s="166"/>
      <c r="O115" s="166">
        <f>SUM(O116:O119)</f>
        <v>0.76658999999999999</v>
      </c>
      <c r="P115" s="166"/>
      <c r="Q115" s="166">
        <f>SUM(Q116:Q119)</f>
        <v>0</v>
      </c>
      <c r="R115" s="166"/>
      <c r="S115" s="166"/>
      <c r="T115" s="167"/>
      <c r="U115" s="166">
        <f>SUM(U116:U119)</f>
        <v>179.7</v>
      </c>
      <c r="AE115" t="s">
        <v>113</v>
      </c>
    </row>
    <row r="116" spans="1:60" outlineLevel="1" x14ac:dyDescent="0.2">
      <c r="A116" s="154">
        <v>94</v>
      </c>
      <c r="B116" s="160" t="s">
        <v>308</v>
      </c>
      <c r="C116" s="193" t="s">
        <v>309</v>
      </c>
      <c r="D116" s="162" t="s">
        <v>131</v>
      </c>
      <c r="E116" s="168">
        <v>1129.673</v>
      </c>
      <c r="F116" s="170"/>
      <c r="G116" s="171">
        <f>ROUND(E116*F116,2)</f>
        <v>0</v>
      </c>
      <c r="H116" s="170"/>
      <c r="I116" s="171">
        <f>ROUND(E116*H116,2)</f>
        <v>0</v>
      </c>
      <c r="J116" s="170"/>
      <c r="K116" s="171">
        <f>ROUND(E116*J116,2)</f>
        <v>0</v>
      </c>
      <c r="L116" s="171">
        <v>21</v>
      </c>
      <c r="M116" s="171">
        <f>G116*(1+L116/100)</f>
        <v>0</v>
      </c>
      <c r="N116" s="163">
        <v>0</v>
      </c>
      <c r="O116" s="163">
        <f>ROUND(E116*N116,5)</f>
        <v>0</v>
      </c>
      <c r="P116" s="163">
        <v>0</v>
      </c>
      <c r="Q116" s="163">
        <f>ROUND(E116*P116,5)</f>
        <v>0</v>
      </c>
      <c r="R116" s="163"/>
      <c r="S116" s="163"/>
      <c r="T116" s="164">
        <v>7.0000000000000001E-3</v>
      </c>
      <c r="U116" s="163">
        <f>ROUND(E116*T116,2)</f>
        <v>7.91</v>
      </c>
      <c r="V116" s="153"/>
      <c r="W116" s="153"/>
      <c r="X116" s="153"/>
      <c r="Y116" s="153"/>
      <c r="Z116" s="153"/>
      <c r="AA116" s="153"/>
      <c r="AB116" s="153"/>
      <c r="AC116" s="153"/>
      <c r="AD116" s="153"/>
      <c r="AE116" s="153" t="s">
        <v>117</v>
      </c>
      <c r="AF116" s="153"/>
      <c r="AG116" s="153"/>
      <c r="AH116" s="153"/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3"/>
      <c r="AZ116" s="153"/>
      <c r="BA116" s="153"/>
      <c r="BB116" s="153"/>
      <c r="BC116" s="153"/>
      <c r="BD116" s="153"/>
      <c r="BE116" s="153"/>
      <c r="BF116" s="153"/>
      <c r="BG116" s="153"/>
      <c r="BH116" s="153"/>
    </row>
    <row r="117" spans="1:60" outlineLevel="1" x14ac:dyDescent="0.2">
      <c r="A117" s="154">
        <v>95</v>
      </c>
      <c r="B117" s="160" t="s">
        <v>310</v>
      </c>
      <c r="C117" s="193" t="s">
        <v>311</v>
      </c>
      <c r="D117" s="162" t="s">
        <v>131</v>
      </c>
      <c r="E117" s="168">
        <v>1480.1659999999999</v>
      </c>
      <c r="F117" s="170"/>
      <c r="G117" s="171">
        <f>ROUND(E117*F117,2)</f>
        <v>0</v>
      </c>
      <c r="H117" s="170"/>
      <c r="I117" s="171">
        <f>ROUND(E117*H117,2)</f>
        <v>0</v>
      </c>
      <c r="J117" s="170"/>
      <c r="K117" s="171">
        <f>ROUND(E117*J117,2)</f>
        <v>0</v>
      </c>
      <c r="L117" s="171">
        <v>21</v>
      </c>
      <c r="M117" s="171">
        <f>G117*(1+L117/100)</f>
        <v>0</v>
      </c>
      <c r="N117" s="163">
        <v>3.5E-4</v>
      </c>
      <c r="O117" s="163">
        <f>ROUND(E117*N117,5)</f>
        <v>0.51805999999999996</v>
      </c>
      <c r="P117" s="163">
        <v>0</v>
      </c>
      <c r="Q117" s="163">
        <f>ROUND(E117*P117,5)</f>
        <v>0</v>
      </c>
      <c r="R117" s="163"/>
      <c r="S117" s="163"/>
      <c r="T117" s="164">
        <v>1.35E-2</v>
      </c>
      <c r="U117" s="163">
        <f>ROUND(E117*T117,2)</f>
        <v>19.98</v>
      </c>
      <c r="V117" s="153"/>
      <c r="W117" s="153"/>
      <c r="X117" s="153"/>
      <c r="Y117" s="153"/>
      <c r="Z117" s="153"/>
      <c r="AA117" s="153"/>
      <c r="AB117" s="153"/>
      <c r="AC117" s="153"/>
      <c r="AD117" s="153"/>
      <c r="AE117" s="153" t="s">
        <v>117</v>
      </c>
      <c r="AF117" s="153"/>
      <c r="AG117" s="153"/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  <c r="BC117" s="153"/>
      <c r="BD117" s="153"/>
      <c r="BE117" s="153"/>
      <c r="BF117" s="153"/>
      <c r="BG117" s="153"/>
      <c r="BH117" s="153"/>
    </row>
    <row r="118" spans="1:60" outlineLevel="1" x14ac:dyDescent="0.2">
      <c r="A118" s="154">
        <v>96</v>
      </c>
      <c r="B118" s="160" t="s">
        <v>312</v>
      </c>
      <c r="C118" s="193" t="s">
        <v>313</v>
      </c>
      <c r="D118" s="162" t="s">
        <v>131</v>
      </c>
      <c r="E118" s="168">
        <v>1129.673</v>
      </c>
      <c r="F118" s="170"/>
      <c r="G118" s="171">
        <f>ROUND(E118*F118,2)</f>
        <v>0</v>
      </c>
      <c r="H118" s="170"/>
      <c r="I118" s="171">
        <f>ROUND(E118*H118,2)</f>
        <v>0</v>
      </c>
      <c r="J118" s="170"/>
      <c r="K118" s="171">
        <f>ROUND(E118*J118,2)</f>
        <v>0</v>
      </c>
      <c r="L118" s="171">
        <v>21</v>
      </c>
      <c r="M118" s="171">
        <f>G118*(1+L118/100)</f>
        <v>0</v>
      </c>
      <c r="N118" s="163">
        <v>6.9999999999999994E-5</v>
      </c>
      <c r="O118" s="163">
        <f>ROUND(E118*N118,5)</f>
        <v>7.9079999999999998E-2</v>
      </c>
      <c r="P118" s="163">
        <v>0</v>
      </c>
      <c r="Q118" s="163">
        <f>ROUND(E118*P118,5)</f>
        <v>0</v>
      </c>
      <c r="R118" s="163"/>
      <c r="S118" s="163"/>
      <c r="T118" s="164">
        <v>3.2480000000000002E-2</v>
      </c>
      <c r="U118" s="163">
        <f>ROUND(E118*T118,2)</f>
        <v>36.69</v>
      </c>
      <c r="V118" s="153"/>
      <c r="W118" s="153"/>
      <c r="X118" s="153"/>
      <c r="Y118" s="153"/>
      <c r="Z118" s="153"/>
      <c r="AA118" s="153"/>
      <c r="AB118" s="153"/>
      <c r="AC118" s="153"/>
      <c r="AD118" s="153"/>
      <c r="AE118" s="153" t="s">
        <v>117</v>
      </c>
      <c r="AF118" s="153"/>
      <c r="AG118" s="153"/>
      <c r="AH118" s="153"/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/>
      <c r="AW118" s="153"/>
      <c r="AX118" s="153"/>
      <c r="AY118" s="153"/>
      <c r="AZ118" s="153"/>
      <c r="BA118" s="153"/>
      <c r="BB118" s="153"/>
      <c r="BC118" s="153"/>
      <c r="BD118" s="153"/>
      <c r="BE118" s="153"/>
      <c r="BF118" s="153"/>
      <c r="BG118" s="153"/>
      <c r="BH118" s="153"/>
    </row>
    <row r="119" spans="1:60" outlineLevel="1" x14ac:dyDescent="0.2">
      <c r="A119" s="154">
        <v>97</v>
      </c>
      <c r="B119" s="160" t="s">
        <v>314</v>
      </c>
      <c r="C119" s="193" t="s">
        <v>315</v>
      </c>
      <c r="D119" s="162" t="s">
        <v>131</v>
      </c>
      <c r="E119" s="168">
        <v>1129.673</v>
      </c>
      <c r="F119" s="170"/>
      <c r="G119" s="171">
        <f>ROUND(E119*F119,2)</f>
        <v>0</v>
      </c>
      <c r="H119" s="170"/>
      <c r="I119" s="171">
        <f>ROUND(E119*H119,2)</f>
        <v>0</v>
      </c>
      <c r="J119" s="170"/>
      <c r="K119" s="171">
        <f>ROUND(E119*J119,2)</f>
        <v>0</v>
      </c>
      <c r="L119" s="171">
        <v>21</v>
      </c>
      <c r="M119" s="171">
        <f>G119*(1+L119/100)</f>
        <v>0</v>
      </c>
      <c r="N119" s="163">
        <v>1.4999999999999999E-4</v>
      </c>
      <c r="O119" s="163">
        <f>ROUND(E119*N119,5)</f>
        <v>0.16944999999999999</v>
      </c>
      <c r="P119" s="163">
        <v>0</v>
      </c>
      <c r="Q119" s="163">
        <f>ROUND(E119*P119,5)</f>
        <v>0</v>
      </c>
      <c r="R119" s="163"/>
      <c r="S119" s="163"/>
      <c r="T119" s="164">
        <v>0.10191</v>
      </c>
      <c r="U119" s="163">
        <f>ROUND(E119*T119,2)</f>
        <v>115.12</v>
      </c>
      <c r="V119" s="153"/>
      <c r="W119" s="153"/>
      <c r="X119" s="153"/>
      <c r="Y119" s="153"/>
      <c r="Z119" s="153"/>
      <c r="AA119" s="153"/>
      <c r="AB119" s="153"/>
      <c r="AC119" s="153"/>
      <c r="AD119" s="153"/>
      <c r="AE119" s="153" t="s">
        <v>117</v>
      </c>
      <c r="AF119" s="153"/>
      <c r="AG119" s="153"/>
      <c r="AH119" s="153"/>
      <c r="AI119" s="153"/>
      <c r="AJ119" s="153"/>
      <c r="AK119" s="153"/>
      <c r="AL119" s="153"/>
      <c r="AM119" s="153"/>
      <c r="AN119" s="153"/>
      <c r="AO119" s="153"/>
      <c r="AP119" s="153"/>
      <c r="AQ119" s="153"/>
      <c r="AR119" s="153"/>
      <c r="AS119" s="153"/>
      <c r="AT119" s="153"/>
      <c r="AU119" s="153"/>
      <c r="AV119" s="153"/>
      <c r="AW119" s="153"/>
      <c r="AX119" s="153"/>
      <c r="AY119" s="153"/>
      <c r="AZ119" s="153"/>
      <c r="BA119" s="153"/>
      <c r="BB119" s="153"/>
      <c r="BC119" s="153"/>
      <c r="BD119" s="153"/>
      <c r="BE119" s="153"/>
      <c r="BF119" s="153"/>
      <c r="BG119" s="153"/>
      <c r="BH119" s="153"/>
    </row>
    <row r="120" spans="1:60" x14ac:dyDescent="0.2">
      <c r="A120" s="155" t="s">
        <v>112</v>
      </c>
      <c r="B120" s="161" t="s">
        <v>85</v>
      </c>
      <c r="C120" s="194" t="s">
        <v>26</v>
      </c>
      <c r="D120" s="165"/>
      <c r="E120" s="169"/>
      <c r="F120" s="172"/>
      <c r="G120" s="172">
        <f>SUMIF(AE121:AE128,"&lt;&gt;NOR",G121:G128)</f>
        <v>0</v>
      </c>
      <c r="H120" s="172"/>
      <c r="I120" s="172">
        <f>SUM(I121:I128)</f>
        <v>0</v>
      </c>
      <c r="J120" s="172"/>
      <c r="K120" s="172">
        <f>SUM(K121:K128)</f>
        <v>0</v>
      </c>
      <c r="L120" s="172"/>
      <c r="M120" s="172">
        <f>SUM(M121:M128)</f>
        <v>0</v>
      </c>
      <c r="N120" s="166"/>
      <c r="O120" s="166">
        <f>SUM(O121:O128)</f>
        <v>0</v>
      </c>
      <c r="P120" s="166"/>
      <c r="Q120" s="166">
        <f>SUM(Q121:Q128)</f>
        <v>0</v>
      </c>
      <c r="R120" s="166"/>
      <c r="S120" s="166"/>
      <c r="T120" s="167"/>
      <c r="U120" s="166">
        <f>SUM(U121:U128)</f>
        <v>0</v>
      </c>
      <c r="AE120" t="s">
        <v>113</v>
      </c>
    </row>
    <row r="121" spans="1:60" outlineLevel="1" x14ac:dyDescent="0.2">
      <c r="A121" s="154">
        <v>98</v>
      </c>
      <c r="B121" s="160" t="s">
        <v>316</v>
      </c>
      <c r="C121" s="193" t="s">
        <v>317</v>
      </c>
      <c r="D121" s="162" t="s">
        <v>318</v>
      </c>
      <c r="E121" s="168">
        <v>1</v>
      </c>
      <c r="F121" s="170"/>
      <c r="G121" s="171">
        <f t="shared" ref="G121:G128" si="42">ROUND(E121*F121,2)</f>
        <v>0</v>
      </c>
      <c r="H121" s="170"/>
      <c r="I121" s="171">
        <f t="shared" ref="I121:I128" si="43">ROUND(E121*H121,2)</f>
        <v>0</v>
      </c>
      <c r="J121" s="170"/>
      <c r="K121" s="171">
        <f t="shared" ref="K121:K128" si="44">ROUND(E121*J121,2)</f>
        <v>0</v>
      </c>
      <c r="L121" s="171">
        <v>21</v>
      </c>
      <c r="M121" s="171">
        <f t="shared" ref="M121:M128" si="45">G121*(1+L121/100)</f>
        <v>0</v>
      </c>
      <c r="N121" s="163">
        <v>0</v>
      </c>
      <c r="O121" s="163">
        <f t="shared" ref="O121:O128" si="46">ROUND(E121*N121,5)</f>
        <v>0</v>
      </c>
      <c r="P121" s="163">
        <v>0</v>
      </c>
      <c r="Q121" s="163">
        <f t="shared" ref="Q121:Q128" si="47">ROUND(E121*P121,5)</f>
        <v>0</v>
      </c>
      <c r="R121" s="163"/>
      <c r="S121" s="163"/>
      <c r="T121" s="164">
        <v>0</v>
      </c>
      <c r="U121" s="163">
        <f t="shared" ref="U121:U128" si="48">ROUND(E121*T121,2)</f>
        <v>0</v>
      </c>
      <c r="V121" s="153"/>
      <c r="W121" s="153"/>
      <c r="X121" s="153"/>
      <c r="Y121" s="153"/>
      <c r="Z121" s="153"/>
      <c r="AA121" s="153"/>
      <c r="AB121" s="153"/>
      <c r="AC121" s="153"/>
      <c r="AD121" s="153"/>
      <c r="AE121" s="153" t="s">
        <v>319</v>
      </c>
      <c r="AF121" s="153"/>
      <c r="AG121" s="153"/>
      <c r="AH121" s="153"/>
      <c r="AI121" s="153"/>
      <c r="AJ121" s="153"/>
      <c r="AK121" s="153"/>
      <c r="AL121" s="153"/>
      <c r="AM121" s="153"/>
      <c r="AN121" s="153"/>
      <c r="AO121" s="153"/>
      <c r="AP121" s="153"/>
      <c r="AQ121" s="153"/>
      <c r="AR121" s="153"/>
      <c r="AS121" s="153"/>
      <c r="AT121" s="153"/>
      <c r="AU121" s="153"/>
      <c r="AV121" s="153"/>
      <c r="AW121" s="153"/>
      <c r="AX121" s="153"/>
      <c r="AY121" s="153"/>
      <c r="AZ121" s="153"/>
      <c r="BA121" s="153"/>
      <c r="BB121" s="153"/>
      <c r="BC121" s="153"/>
      <c r="BD121" s="153"/>
      <c r="BE121" s="153"/>
      <c r="BF121" s="153"/>
      <c r="BG121" s="153"/>
      <c r="BH121" s="153"/>
    </row>
    <row r="122" spans="1:60" outlineLevel="1" x14ac:dyDescent="0.2">
      <c r="A122" s="154">
        <v>99</v>
      </c>
      <c r="B122" s="160" t="s">
        <v>320</v>
      </c>
      <c r="C122" s="193" t="s">
        <v>321</v>
      </c>
      <c r="D122" s="162" t="s">
        <v>318</v>
      </c>
      <c r="E122" s="168">
        <v>1</v>
      </c>
      <c r="F122" s="170"/>
      <c r="G122" s="171">
        <f t="shared" si="42"/>
        <v>0</v>
      </c>
      <c r="H122" s="170"/>
      <c r="I122" s="171">
        <f t="shared" si="43"/>
        <v>0</v>
      </c>
      <c r="J122" s="170"/>
      <c r="K122" s="171">
        <f t="shared" si="44"/>
        <v>0</v>
      </c>
      <c r="L122" s="171">
        <v>21</v>
      </c>
      <c r="M122" s="171">
        <f t="shared" si="45"/>
        <v>0</v>
      </c>
      <c r="N122" s="163">
        <v>0</v>
      </c>
      <c r="O122" s="163">
        <f t="shared" si="46"/>
        <v>0</v>
      </c>
      <c r="P122" s="163">
        <v>0</v>
      </c>
      <c r="Q122" s="163">
        <f t="shared" si="47"/>
        <v>0</v>
      </c>
      <c r="R122" s="163"/>
      <c r="S122" s="163"/>
      <c r="T122" s="164">
        <v>0</v>
      </c>
      <c r="U122" s="163">
        <f t="shared" si="48"/>
        <v>0</v>
      </c>
      <c r="V122" s="153"/>
      <c r="W122" s="153"/>
      <c r="X122" s="153"/>
      <c r="Y122" s="153"/>
      <c r="Z122" s="153"/>
      <c r="AA122" s="153"/>
      <c r="AB122" s="153"/>
      <c r="AC122" s="153"/>
      <c r="AD122" s="153"/>
      <c r="AE122" s="153" t="s">
        <v>319</v>
      </c>
      <c r="AF122" s="153"/>
      <c r="AG122" s="153"/>
      <c r="AH122" s="153"/>
      <c r="AI122" s="153"/>
      <c r="AJ122" s="153"/>
      <c r="AK122" s="153"/>
      <c r="AL122" s="153"/>
      <c r="AM122" s="153"/>
      <c r="AN122" s="153"/>
      <c r="AO122" s="153"/>
      <c r="AP122" s="153"/>
      <c r="AQ122" s="153"/>
      <c r="AR122" s="153"/>
      <c r="AS122" s="153"/>
      <c r="AT122" s="153"/>
      <c r="AU122" s="153"/>
      <c r="AV122" s="153"/>
      <c r="AW122" s="153"/>
      <c r="AX122" s="153"/>
      <c r="AY122" s="153"/>
      <c r="AZ122" s="153"/>
      <c r="BA122" s="153"/>
      <c r="BB122" s="153"/>
      <c r="BC122" s="153"/>
      <c r="BD122" s="153"/>
      <c r="BE122" s="153"/>
      <c r="BF122" s="153"/>
      <c r="BG122" s="153"/>
      <c r="BH122" s="153"/>
    </row>
    <row r="123" spans="1:60" outlineLevel="1" x14ac:dyDescent="0.2">
      <c r="A123" s="154">
        <v>100</v>
      </c>
      <c r="B123" s="160" t="s">
        <v>320</v>
      </c>
      <c r="C123" s="193" t="s">
        <v>321</v>
      </c>
      <c r="D123" s="162" t="s">
        <v>318</v>
      </c>
      <c r="E123" s="168">
        <v>1</v>
      </c>
      <c r="F123" s="170"/>
      <c r="G123" s="171">
        <f t="shared" si="42"/>
        <v>0</v>
      </c>
      <c r="H123" s="170"/>
      <c r="I123" s="171">
        <f t="shared" si="43"/>
        <v>0</v>
      </c>
      <c r="J123" s="170"/>
      <c r="K123" s="171">
        <f t="shared" si="44"/>
        <v>0</v>
      </c>
      <c r="L123" s="171">
        <v>21</v>
      </c>
      <c r="M123" s="171">
        <f t="shared" si="45"/>
        <v>0</v>
      </c>
      <c r="N123" s="163">
        <v>0</v>
      </c>
      <c r="O123" s="163">
        <f t="shared" si="46"/>
        <v>0</v>
      </c>
      <c r="P123" s="163">
        <v>0</v>
      </c>
      <c r="Q123" s="163">
        <f t="shared" si="47"/>
        <v>0</v>
      </c>
      <c r="R123" s="163"/>
      <c r="S123" s="163"/>
      <c r="T123" s="164">
        <v>0</v>
      </c>
      <c r="U123" s="163">
        <f t="shared" si="48"/>
        <v>0</v>
      </c>
      <c r="V123" s="153"/>
      <c r="W123" s="153"/>
      <c r="X123" s="153"/>
      <c r="Y123" s="153"/>
      <c r="Z123" s="153"/>
      <c r="AA123" s="153"/>
      <c r="AB123" s="153"/>
      <c r="AC123" s="153"/>
      <c r="AD123" s="153"/>
      <c r="AE123" s="153" t="s">
        <v>319</v>
      </c>
      <c r="AF123" s="153"/>
      <c r="AG123" s="153"/>
      <c r="AH123" s="153"/>
      <c r="AI123" s="153"/>
      <c r="AJ123" s="153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3"/>
      <c r="AU123" s="153"/>
      <c r="AV123" s="153"/>
      <c r="AW123" s="153"/>
      <c r="AX123" s="153"/>
      <c r="AY123" s="153"/>
      <c r="AZ123" s="153"/>
      <c r="BA123" s="153"/>
      <c r="BB123" s="153"/>
      <c r="BC123" s="153"/>
      <c r="BD123" s="153"/>
      <c r="BE123" s="153"/>
      <c r="BF123" s="153"/>
      <c r="BG123" s="153"/>
      <c r="BH123" s="153"/>
    </row>
    <row r="124" spans="1:60" outlineLevel="1" x14ac:dyDescent="0.2">
      <c r="A124" s="154">
        <v>101</v>
      </c>
      <c r="B124" s="160" t="s">
        <v>322</v>
      </c>
      <c r="C124" s="193" t="s">
        <v>323</v>
      </c>
      <c r="D124" s="162" t="s">
        <v>318</v>
      </c>
      <c r="E124" s="168">
        <v>1</v>
      </c>
      <c r="F124" s="170"/>
      <c r="G124" s="171">
        <f t="shared" si="42"/>
        <v>0</v>
      </c>
      <c r="H124" s="170"/>
      <c r="I124" s="171">
        <f t="shared" si="43"/>
        <v>0</v>
      </c>
      <c r="J124" s="170"/>
      <c r="K124" s="171">
        <f t="shared" si="44"/>
        <v>0</v>
      </c>
      <c r="L124" s="171">
        <v>21</v>
      </c>
      <c r="M124" s="171">
        <f t="shared" si="45"/>
        <v>0</v>
      </c>
      <c r="N124" s="163">
        <v>0</v>
      </c>
      <c r="O124" s="163">
        <f t="shared" si="46"/>
        <v>0</v>
      </c>
      <c r="P124" s="163">
        <v>0</v>
      </c>
      <c r="Q124" s="163">
        <f t="shared" si="47"/>
        <v>0</v>
      </c>
      <c r="R124" s="163"/>
      <c r="S124" s="163"/>
      <c r="T124" s="164">
        <v>0</v>
      </c>
      <c r="U124" s="163">
        <f t="shared" si="48"/>
        <v>0</v>
      </c>
      <c r="V124" s="153"/>
      <c r="W124" s="153"/>
      <c r="X124" s="153"/>
      <c r="Y124" s="153"/>
      <c r="Z124" s="153"/>
      <c r="AA124" s="153"/>
      <c r="AB124" s="153"/>
      <c r="AC124" s="153"/>
      <c r="AD124" s="153"/>
      <c r="AE124" s="153" t="s">
        <v>319</v>
      </c>
      <c r="AF124" s="153"/>
      <c r="AG124" s="153"/>
      <c r="AH124" s="153"/>
      <c r="AI124" s="153"/>
      <c r="AJ124" s="153"/>
      <c r="AK124" s="153"/>
      <c r="AL124" s="153"/>
      <c r="AM124" s="153"/>
      <c r="AN124" s="153"/>
      <c r="AO124" s="153"/>
      <c r="AP124" s="153"/>
      <c r="AQ124" s="153"/>
      <c r="AR124" s="153"/>
      <c r="AS124" s="153"/>
      <c r="AT124" s="153"/>
      <c r="AU124" s="153"/>
      <c r="AV124" s="153"/>
      <c r="AW124" s="153"/>
      <c r="AX124" s="153"/>
      <c r="AY124" s="153"/>
      <c r="AZ124" s="153"/>
      <c r="BA124" s="153"/>
      <c r="BB124" s="153"/>
      <c r="BC124" s="153"/>
      <c r="BD124" s="153"/>
      <c r="BE124" s="153"/>
      <c r="BF124" s="153"/>
      <c r="BG124" s="153"/>
      <c r="BH124" s="153"/>
    </row>
    <row r="125" spans="1:60" outlineLevel="1" x14ac:dyDescent="0.2">
      <c r="A125" s="154">
        <v>102</v>
      </c>
      <c r="B125" s="160" t="s">
        <v>324</v>
      </c>
      <c r="C125" s="193" t="s">
        <v>325</v>
      </c>
      <c r="D125" s="162" t="s">
        <v>318</v>
      </c>
      <c r="E125" s="168">
        <v>1</v>
      </c>
      <c r="F125" s="170"/>
      <c r="G125" s="171">
        <f t="shared" si="42"/>
        <v>0</v>
      </c>
      <c r="H125" s="170"/>
      <c r="I125" s="171">
        <f t="shared" si="43"/>
        <v>0</v>
      </c>
      <c r="J125" s="170"/>
      <c r="K125" s="171">
        <f t="shared" si="44"/>
        <v>0</v>
      </c>
      <c r="L125" s="171">
        <v>21</v>
      </c>
      <c r="M125" s="171">
        <f t="shared" si="45"/>
        <v>0</v>
      </c>
      <c r="N125" s="163">
        <v>0</v>
      </c>
      <c r="O125" s="163">
        <f t="shared" si="46"/>
        <v>0</v>
      </c>
      <c r="P125" s="163">
        <v>0</v>
      </c>
      <c r="Q125" s="163">
        <f t="shared" si="47"/>
        <v>0</v>
      </c>
      <c r="R125" s="163"/>
      <c r="S125" s="163"/>
      <c r="T125" s="164">
        <v>0</v>
      </c>
      <c r="U125" s="163">
        <f t="shared" si="48"/>
        <v>0</v>
      </c>
      <c r="V125" s="153"/>
      <c r="W125" s="153"/>
      <c r="X125" s="153"/>
      <c r="Y125" s="153"/>
      <c r="Z125" s="153"/>
      <c r="AA125" s="153"/>
      <c r="AB125" s="153"/>
      <c r="AC125" s="153"/>
      <c r="AD125" s="153"/>
      <c r="AE125" s="153" t="s">
        <v>319</v>
      </c>
      <c r="AF125" s="153"/>
      <c r="AG125" s="153"/>
      <c r="AH125" s="153"/>
      <c r="AI125" s="153"/>
      <c r="AJ125" s="153"/>
      <c r="AK125" s="153"/>
      <c r="AL125" s="153"/>
      <c r="AM125" s="153"/>
      <c r="AN125" s="153"/>
      <c r="AO125" s="153"/>
      <c r="AP125" s="153"/>
      <c r="AQ125" s="153"/>
      <c r="AR125" s="153"/>
      <c r="AS125" s="153"/>
      <c r="AT125" s="153"/>
      <c r="AU125" s="153"/>
      <c r="AV125" s="153"/>
      <c r="AW125" s="153"/>
      <c r="AX125" s="153"/>
      <c r="AY125" s="153"/>
      <c r="AZ125" s="153"/>
      <c r="BA125" s="153"/>
      <c r="BB125" s="153"/>
      <c r="BC125" s="153"/>
      <c r="BD125" s="153"/>
      <c r="BE125" s="153"/>
      <c r="BF125" s="153"/>
      <c r="BG125" s="153"/>
      <c r="BH125" s="153"/>
    </row>
    <row r="126" spans="1:60" outlineLevel="1" x14ac:dyDescent="0.2">
      <c r="A126" s="154">
        <v>103</v>
      </c>
      <c r="B126" s="160" t="s">
        <v>326</v>
      </c>
      <c r="C126" s="193" t="s">
        <v>327</v>
      </c>
      <c r="D126" s="162" t="s">
        <v>318</v>
      </c>
      <c r="E126" s="168">
        <v>1</v>
      </c>
      <c r="F126" s="170"/>
      <c r="G126" s="171">
        <f t="shared" si="42"/>
        <v>0</v>
      </c>
      <c r="H126" s="170"/>
      <c r="I126" s="171">
        <f t="shared" si="43"/>
        <v>0</v>
      </c>
      <c r="J126" s="170"/>
      <c r="K126" s="171">
        <f t="shared" si="44"/>
        <v>0</v>
      </c>
      <c r="L126" s="171">
        <v>21</v>
      </c>
      <c r="M126" s="171">
        <f t="shared" si="45"/>
        <v>0</v>
      </c>
      <c r="N126" s="163">
        <v>0</v>
      </c>
      <c r="O126" s="163">
        <f t="shared" si="46"/>
        <v>0</v>
      </c>
      <c r="P126" s="163">
        <v>0</v>
      </c>
      <c r="Q126" s="163">
        <f t="shared" si="47"/>
        <v>0</v>
      </c>
      <c r="R126" s="163"/>
      <c r="S126" s="163"/>
      <c r="T126" s="164">
        <v>0</v>
      </c>
      <c r="U126" s="163">
        <f t="shared" si="48"/>
        <v>0</v>
      </c>
      <c r="V126" s="153"/>
      <c r="W126" s="153"/>
      <c r="X126" s="153"/>
      <c r="Y126" s="153"/>
      <c r="Z126" s="153"/>
      <c r="AA126" s="153"/>
      <c r="AB126" s="153"/>
      <c r="AC126" s="153"/>
      <c r="AD126" s="153"/>
      <c r="AE126" s="153" t="s">
        <v>319</v>
      </c>
      <c r="AF126" s="153"/>
      <c r="AG126" s="153"/>
      <c r="AH126" s="153"/>
      <c r="AI126" s="153"/>
      <c r="AJ126" s="153"/>
      <c r="AK126" s="153"/>
      <c r="AL126" s="153"/>
      <c r="AM126" s="153"/>
      <c r="AN126" s="153"/>
      <c r="AO126" s="153"/>
      <c r="AP126" s="153"/>
      <c r="AQ126" s="153"/>
      <c r="AR126" s="153"/>
      <c r="AS126" s="153"/>
      <c r="AT126" s="153"/>
      <c r="AU126" s="153"/>
      <c r="AV126" s="153"/>
      <c r="AW126" s="153"/>
      <c r="AX126" s="153"/>
      <c r="AY126" s="153"/>
      <c r="AZ126" s="153"/>
      <c r="BA126" s="153"/>
      <c r="BB126" s="153"/>
      <c r="BC126" s="153"/>
      <c r="BD126" s="153"/>
      <c r="BE126" s="153"/>
      <c r="BF126" s="153"/>
      <c r="BG126" s="153"/>
      <c r="BH126" s="153"/>
    </row>
    <row r="127" spans="1:60" outlineLevel="1" x14ac:dyDescent="0.2">
      <c r="A127" s="154">
        <v>104</v>
      </c>
      <c r="B127" s="160" t="s">
        <v>328</v>
      </c>
      <c r="C127" s="193" t="s">
        <v>329</v>
      </c>
      <c r="D127" s="162" t="s">
        <v>318</v>
      </c>
      <c r="E127" s="168">
        <v>1</v>
      </c>
      <c r="F127" s="170"/>
      <c r="G127" s="171">
        <f t="shared" si="42"/>
        <v>0</v>
      </c>
      <c r="H127" s="170"/>
      <c r="I127" s="171">
        <f t="shared" si="43"/>
        <v>0</v>
      </c>
      <c r="J127" s="170"/>
      <c r="K127" s="171">
        <f t="shared" si="44"/>
        <v>0</v>
      </c>
      <c r="L127" s="171">
        <v>21</v>
      </c>
      <c r="M127" s="171">
        <f t="shared" si="45"/>
        <v>0</v>
      </c>
      <c r="N127" s="163">
        <v>0</v>
      </c>
      <c r="O127" s="163">
        <f t="shared" si="46"/>
        <v>0</v>
      </c>
      <c r="P127" s="163">
        <v>0</v>
      </c>
      <c r="Q127" s="163">
        <f t="shared" si="47"/>
        <v>0</v>
      </c>
      <c r="R127" s="163"/>
      <c r="S127" s="163"/>
      <c r="T127" s="164">
        <v>0</v>
      </c>
      <c r="U127" s="163">
        <f t="shared" si="48"/>
        <v>0</v>
      </c>
      <c r="V127" s="153"/>
      <c r="W127" s="153"/>
      <c r="X127" s="153"/>
      <c r="Y127" s="153"/>
      <c r="Z127" s="153"/>
      <c r="AA127" s="153"/>
      <c r="AB127" s="153"/>
      <c r="AC127" s="153"/>
      <c r="AD127" s="153"/>
      <c r="AE127" s="153" t="s">
        <v>319</v>
      </c>
      <c r="AF127" s="153"/>
      <c r="AG127" s="153"/>
      <c r="AH127" s="153"/>
      <c r="AI127" s="153"/>
      <c r="AJ127" s="153"/>
      <c r="AK127" s="153"/>
      <c r="AL127" s="153"/>
      <c r="AM127" s="153"/>
      <c r="AN127" s="153"/>
      <c r="AO127" s="153"/>
      <c r="AP127" s="153"/>
      <c r="AQ127" s="153"/>
      <c r="AR127" s="153"/>
      <c r="AS127" s="153"/>
      <c r="AT127" s="153"/>
      <c r="AU127" s="153"/>
      <c r="AV127" s="153"/>
      <c r="AW127" s="153"/>
      <c r="AX127" s="153"/>
      <c r="AY127" s="153"/>
      <c r="AZ127" s="153"/>
      <c r="BA127" s="153"/>
      <c r="BB127" s="153"/>
      <c r="BC127" s="153"/>
      <c r="BD127" s="153"/>
      <c r="BE127" s="153"/>
      <c r="BF127" s="153"/>
      <c r="BG127" s="153"/>
      <c r="BH127" s="153"/>
    </row>
    <row r="128" spans="1:60" outlineLevel="1" x14ac:dyDescent="0.2">
      <c r="A128" s="181">
        <v>105</v>
      </c>
      <c r="B128" s="182" t="s">
        <v>330</v>
      </c>
      <c r="C128" s="195" t="s">
        <v>331</v>
      </c>
      <c r="D128" s="183" t="s">
        <v>318</v>
      </c>
      <c r="E128" s="184">
        <v>1</v>
      </c>
      <c r="F128" s="185"/>
      <c r="G128" s="186">
        <f t="shared" si="42"/>
        <v>0</v>
      </c>
      <c r="H128" s="185"/>
      <c r="I128" s="186">
        <f t="shared" si="43"/>
        <v>0</v>
      </c>
      <c r="J128" s="185"/>
      <c r="K128" s="186">
        <f t="shared" si="44"/>
        <v>0</v>
      </c>
      <c r="L128" s="186">
        <v>21</v>
      </c>
      <c r="M128" s="186">
        <f t="shared" si="45"/>
        <v>0</v>
      </c>
      <c r="N128" s="187">
        <v>0</v>
      </c>
      <c r="O128" s="187">
        <f t="shared" si="46"/>
        <v>0</v>
      </c>
      <c r="P128" s="187">
        <v>0</v>
      </c>
      <c r="Q128" s="187">
        <f t="shared" si="47"/>
        <v>0</v>
      </c>
      <c r="R128" s="187"/>
      <c r="S128" s="187"/>
      <c r="T128" s="188">
        <v>0</v>
      </c>
      <c r="U128" s="187">
        <f t="shared" si="48"/>
        <v>0</v>
      </c>
      <c r="V128" s="153"/>
      <c r="W128" s="153"/>
      <c r="X128" s="153"/>
      <c r="Y128" s="153"/>
      <c r="Z128" s="153"/>
      <c r="AA128" s="153"/>
      <c r="AB128" s="153"/>
      <c r="AC128" s="153"/>
      <c r="AD128" s="153"/>
      <c r="AE128" s="153" t="s">
        <v>319</v>
      </c>
      <c r="AF128" s="153"/>
      <c r="AG128" s="153"/>
      <c r="AH128" s="153"/>
      <c r="AI128" s="153"/>
      <c r="AJ128" s="153"/>
      <c r="AK128" s="153"/>
      <c r="AL128" s="153"/>
      <c r="AM128" s="153"/>
      <c r="AN128" s="153"/>
      <c r="AO128" s="153"/>
      <c r="AP128" s="153"/>
      <c r="AQ128" s="153"/>
      <c r="AR128" s="153"/>
      <c r="AS128" s="153"/>
      <c r="AT128" s="153"/>
      <c r="AU128" s="153"/>
      <c r="AV128" s="153"/>
      <c r="AW128" s="153"/>
      <c r="AX128" s="153"/>
      <c r="AY128" s="153"/>
      <c r="AZ128" s="153"/>
      <c r="BA128" s="153"/>
      <c r="BB128" s="153"/>
      <c r="BC128" s="153"/>
      <c r="BD128" s="153"/>
      <c r="BE128" s="153"/>
      <c r="BF128" s="153"/>
      <c r="BG128" s="153"/>
      <c r="BH128" s="153"/>
    </row>
    <row r="129" spans="1:31" x14ac:dyDescent="0.2">
      <c r="A129" s="6"/>
      <c r="B129" s="7" t="s">
        <v>332</v>
      </c>
      <c r="C129" s="196" t="s">
        <v>332</v>
      </c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AC129">
        <v>15</v>
      </c>
      <c r="AD129">
        <v>21</v>
      </c>
    </row>
    <row r="130" spans="1:31" x14ac:dyDescent="0.2">
      <c r="A130" s="189"/>
      <c r="B130" s="190">
        <v>26</v>
      </c>
      <c r="C130" s="197" t="s">
        <v>332</v>
      </c>
      <c r="D130" s="191"/>
      <c r="E130" s="191"/>
      <c r="F130" s="191"/>
      <c r="G130" s="192">
        <f>G8+G16+G34+G39+G41+G45+G54+G58+G72+G82+G84+G88+G107+G112+G115+G120</f>
        <v>0</v>
      </c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AC130">
        <f>SUMIF(L7:L128,AC129,G7:G128)</f>
        <v>0</v>
      </c>
      <c r="AD130">
        <f>SUMIF(L7:L128,AD129,G7:G128)</f>
        <v>0</v>
      </c>
      <c r="AE130" t="s">
        <v>333</v>
      </c>
    </row>
    <row r="131" spans="1:31" x14ac:dyDescent="0.2">
      <c r="A131" s="6"/>
      <c r="B131" s="7" t="s">
        <v>332</v>
      </c>
      <c r="C131" s="196" t="s">
        <v>332</v>
      </c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</row>
    <row r="132" spans="1:31" x14ac:dyDescent="0.2">
      <c r="A132" s="6"/>
      <c r="B132" s="7" t="s">
        <v>332</v>
      </c>
      <c r="C132" s="196" t="s">
        <v>332</v>
      </c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</row>
    <row r="133" spans="1:31" x14ac:dyDescent="0.2">
      <c r="A133" s="270">
        <v>33</v>
      </c>
      <c r="B133" s="270"/>
      <c r="C133" s="271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</row>
    <row r="134" spans="1:31" x14ac:dyDescent="0.2">
      <c r="A134" s="251"/>
      <c r="B134" s="252"/>
      <c r="C134" s="253"/>
      <c r="D134" s="252"/>
      <c r="E134" s="252"/>
      <c r="F134" s="252"/>
      <c r="G134" s="254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AE134" t="s">
        <v>334</v>
      </c>
    </row>
    <row r="135" spans="1:31" x14ac:dyDescent="0.2">
      <c r="A135" s="255"/>
      <c r="B135" s="256"/>
      <c r="C135" s="257"/>
      <c r="D135" s="256"/>
      <c r="E135" s="256"/>
      <c r="F135" s="256"/>
      <c r="G135" s="258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</row>
    <row r="136" spans="1:31" x14ac:dyDescent="0.2">
      <c r="A136" s="255"/>
      <c r="B136" s="256"/>
      <c r="C136" s="257"/>
      <c r="D136" s="256"/>
      <c r="E136" s="256"/>
      <c r="F136" s="256"/>
      <c r="G136" s="258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</row>
    <row r="137" spans="1:31" x14ac:dyDescent="0.2">
      <c r="A137" s="255"/>
      <c r="B137" s="256"/>
      <c r="C137" s="257"/>
      <c r="D137" s="256"/>
      <c r="E137" s="256"/>
      <c r="F137" s="256"/>
      <c r="G137" s="258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</row>
    <row r="138" spans="1:31" x14ac:dyDescent="0.2">
      <c r="A138" s="259"/>
      <c r="B138" s="260"/>
      <c r="C138" s="261"/>
      <c r="D138" s="260"/>
      <c r="E138" s="260"/>
      <c r="F138" s="260"/>
      <c r="G138" s="262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</row>
    <row r="139" spans="1:31" x14ac:dyDescent="0.2">
      <c r="A139" s="6"/>
      <c r="B139" s="7" t="s">
        <v>332</v>
      </c>
      <c r="C139" s="196" t="s">
        <v>332</v>
      </c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</row>
    <row r="140" spans="1:31" x14ac:dyDescent="0.2">
      <c r="C140" s="198"/>
      <c r="AE140" t="s">
        <v>335</v>
      </c>
    </row>
  </sheetData>
  <mergeCells count="6">
    <mergeCell ref="A134:G138"/>
    <mergeCell ref="A1:G1"/>
    <mergeCell ref="C2:G2"/>
    <mergeCell ref="C3:G3"/>
    <mergeCell ref="C4:G4"/>
    <mergeCell ref="A133:C133"/>
  </mergeCells>
  <pageMargins left="0.59055118110236204" right="0.39370078740157499" top="0.78740157499999996" bottom="0.78740157499999996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Honza</dc:creator>
  <cp:lastModifiedBy>Pavlína Tůmová</cp:lastModifiedBy>
  <cp:lastPrinted>2014-02-28T09:52:57Z</cp:lastPrinted>
  <dcterms:created xsi:type="dcterms:W3CDTF">2009-04-08T07:15:50Z</dcterms:created>
  <dcterms:modified xsi:type="dcterms:W3CDTF">2021-08-03T10:43:51Z</dcterms:modified>
</cp:coreProperties>
</file>