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5"/>
  </bookViews>
  <sheets>
    <sheet name="Rekapitulace stavby" sheetId="2" r:id="rId1"/>
    <sheet name="SO 01" sheetId="3" r:id="rId2"/>
    <sheet name="SO 701" sheetId="6" r:id="rId3"/>
    <sheet name="SO 03" sheetId="7" r:id="rId4"/>
    <sheet name="SO 702" sheetId="8" r:id="rId5"/>
    <sheet name="SO 401" sheetId="9" r:id="rId6"/>
    <sheet name="SO 402" sheetId="10" r:id="rId7"/>
  </sheets>
  <externalReferences>
    <externalReference r:id="rId10"/>
  </externalReferences>
  <definedNames>
    <definedName name="_xlnm._FilterDatabase" localSheetId="1" hidden="1">'SO 01'!$C$126:$J$179</definedName>
    <definedName name="_xlnm._FilterDatabase" localSheetId="3" hidden="1">'SO 03'!$C$126:$J$186</definedName>
    <definedName name="_xlnm._FilterDatabase" localSheetId="5" hidden="1">'SO 401'!$C$126:$J$164</definedName>
    <definedName name="_xlnm._FilterDatabase" localSheetId="6" hidden="1">'SO 402'!$C$126:$J$173</definedName>
    <definedName name="_xlnm._FilterDatabase" localSheetId="2" hidden="1">'SO 701'!$C$126:$K$157</definedName>
    <definedName name="_xlnm._FilterDatabase" localSheetId="4" hidden="1">'SO 702'!$C$126:$J$146</definedName>
    <definedName name="_xlnm.Print_Area" localSheetId="0">'Rekapitulace stavby'!$D$4:$AO$75,'Rekapitulace stavby'!$C$81:$AQ$100</definedName>
    <definedName name="_xlnm.Print_Area" localSheetId="1">'SO 01'!$C$4:$J$76,'SO 01'!$C$112:$J$179</definedName>
    <definedName name="_xlnm.Print_Area" localSheetId="3">'SO 03'!$C$4:$J$76,'SO 03'!$C$112:$J$186</definedName>
    <definedName name="_xlnm.Print_Area" localSheetId="5">'SO 401'!$C$4:$J$76,'SO 401'!$C$112:$J$164</definedName>
    <definedName name="_xlnm.Print_Area" localSheetId="6">'SO 402'!$C$4:$J$76,'SO 402'!$C$112:$J$173</definedName>
    <definedName name="_xlnm.Print_Area" localSheetId="2">'SO 701'!$C$4:$J$76,'SO 701'!$C$112:$K$157</definedName>
    <definedName name="_xlnm.Print_Area" localSheetId="4">'SO 702'!$C$4:$J$76,'SO 702'!$C$112:$J$146</definedName>
    <definedName name="_xlnm.Print_Titles" localSheetId="0">'Rekapitulace stavby'!$91:$91</definedName>
    <definedName name="_xlnm.Print_Titles" localSheetId="1">'SO 01'!$126:$126</definedName>
    <definedName name="_xlnm.Print_Titles" localSheetId="2">'SO 701'!$126:$126</definedName>
    <definedName name="_xlnm.Print_Titles" localSheetId="3">'SO 03'!$126:$126</definedName>
    <definedName name="_xlnm.Print_Titles" localSheetId="4">'SO 702'!$126:$126</definedName>
    <definedName name="_xlnm.Print_Titles" localSheetId="5">'SO 401'!$126:$126</definedName>
    <definedName name="_xlnm.Print_Titles" localSheetId="6">'SO 402'!$126:$126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<sst xmlns="http://schemas.openxmlformats.org/spreadsheetml/2006/main" count="2181" uniqueCount="759">
  <si>
    <t/>
  </si>
  <si>
    <t>False</t>
  </si>
  <si>
    <t>{ec60591a-ad7a-4cf6-b951-abf1555181d6}</t>
  </si>
  <si>
    <t>&gt;&gt;  skryté sloupce  &lt;&lt;</t>
  </si>
  <si>
    <t>REKAPITULACE STAVBY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</si>
  <si>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</si>
  <si>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</si>
  <si>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</si>
  <si>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</si>
  <si>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</si>
  <si>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</si>
  <si>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</si>
  <si>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</si>
  <si>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</si>
  <si>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</si>
  <si>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</si>
  <si>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</si>
  <si>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</si>
  <si>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</si>
  <si>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</si>
  <si>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</si>
  <si>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</si>
  <si>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</si>
  <si>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</si>
  <si>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</si>
  <si>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</si>
  <si>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</si>
  <si>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</si>
  <si>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</si>
  <si>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</si>
  <si>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</si>
  <si>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</si>
  <si>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</si>
  <si>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</si>
  <si>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</si>
  <si>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</si>
  <si>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</si>
  <si>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</si>
  <si>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</si>
  <si>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</si>
  <si>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</si>
  <si>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</si>
  <si>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</si>
  <si>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</si>
  <si>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</si>
  <si>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z rozpočtů</t>
  </si>
  <si>
    <t>D</t>
  </si>
  <si>
    <t>0</t>
  </si>
  <si>
    <t>1</t>
  </si>
  <si>
    <t>2</t>
  </si>
  <si>
    <t>Soupis</t>
  </si>
  <si>
    <t>KRYCÍ LIST SOUPISU PRACÍ</t>
  </si>
  <si>
    <t>Objekt:</t>
  </si>
  <si>
    <t>000 - OBJEKTY ŘADY 000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</si>
  <si>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</si>
  <si>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</si>
  <si>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</si>
  <si>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</si>
  <si>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</si>
  <si>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</si>
  <si>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OST - Všeobecné konstrukce a práce</t>
  </si>
  <si>
    <t>HSV - Práce a dodávky HSV</t>
  </si>
  <si>
    <t xml:space="preserve">    1 - Zemní práce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</si>
  <si>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</si>
  <si>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</si>
  <si>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</si>
  <si>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</si>
  <si>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</si>
  <si>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</si>
  <si>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</si>
  <si>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</si>
  <si>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</si>
  <si>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</si>
  <si>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</si>
  <si>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</si>
  <si>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</si>
  <si>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</si>
  <si>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</si>
  <si>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</si>
  <si>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</si>
  <si>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</si>
  <si>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Všeobecné konstrukce a práce</t>
  </si>
  <si>
    <t>4</t>
  </si>
  <si>
    <t>ROZPOCET</t>
  </si>
  <si>
    <t>K</t>
  </si>
  <si>
    <t>T</t>
  </si>
  <si>
    <t>PP</t>
  </si>
  <si>
    <t>PSC</t>
  </si>
  <si>
    <t>Poznámka k souboru cen:
1. Položka obsahuje: – veškeré poplatky provozovateli skládky, recyklační linky nebo jiného zařízení na zpracování nebo likvidaci odpadů související s převzetím, uložením, zpracováním nebo likvidací odpadu 2. Položka neobsahuje: – náklady spojené s dopravou odpadu z místa stavby na místo převzetí provozovatelem skládky, recyklační linky nebo jiného zařízení na zpracování nebo likvidaci odpadů 3. Způsob měření: Tunou se rozumí hmotnost odpadu vytříděného v souladu se zákonem č. 185/2001 Sb., o nakládání s odpady, v platném znění.</t>
  </si>
  <si>
    <t>VV</t>
  </si>
  <si>
    <t>015140</t>
  </si>
  <si>
    <t>POPLATKY ZA LIKVIDACŮ ODPADŮ NEKONTAMINOVANÝCH - 17 01 01  BETON Z DEMOLIC OBJEKTŮ, ZÁKLADŮ TV</t>
  </si>
  <si>
    <t>Součet</t>
  </si>
  <si>
    <t>HSV</t>
  </si>
  <si>
    <t>Práce a dodávky HSV</t>
  </si>
  <si>
    <t>Zemní práce</t>
  </si>
  <si>
    <t>M2</t>
  </si>
  <si>
    <t>5</t>
  </si>
  <si>
    <t>11090</t>
  </si>
  <si>
    <t>VŠEOBECNÉ VYKLIZENÍ OSTATNÍCH PLOCH</t>
  </si>
  <si>
    <t>6</t>
  </si>
  <si>
    <t>12110</t>
  </si>
  <si>
    <t>SEJMUTÍ ORNICE NEBO LESNÍ PŮDY</t>
  </si>
  <si>
    <t>M3</t>
  </si>
  <si>
    <t>Poznámka k souboru cen:
položka zahrnuje sejmutí ornice bez ohledu na tloušťku vrstvy a její vodorovnou dopravu nezahrnuje uložení na trvalou skládku</t>
  </si>
  <si>
    <t>P</t>
  </si>
  <si>
    <t>Poznámka k položce:
vč. dopravy na místo uložení</t>
  </si>
  <si>
    <t>17120</t>
  </si>
  <si>
    <t>ULOŽENÍ SYPANINY DO NÁSYPŮ A NA SKLÁDKY BEZ ZHUTNĚNÍ</t>
  </si>
  <si>
    <t xml:space="preserve">Poznámka k položce:
"položka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podpěrné"
</t>
  </si>
  <si>
    <t>9</t>
  </si>
  <si>
    <t>18214</t>
  </si>
  <si>
    <t>ÚPRAVA POVRCHŮ SROVNÁNÍM ÚZEMÍ V TL DO 0,25M</t>
  </si>
  <si>
    <t>Poznámka k souboru cen:
položka zahrnuje srovnání výškových rozdílů terénu</t>
  </si>
  <si>
    <t>18481</t>
  </si>
  <si>
    <t>OCHRANA STROMŮ BEDNĚNÍM</t>
  </si>
  <si>
    <t>Poznámka k souboru cen:
položka zahrnuje veškerý materiál, výrobky a polotovary, včetně mimostaveništní a vnitrostaveništní dopravy (rovněž přesuny), včetně naložení a složení, případně s uložením</t>
  </si>
  <si>
    <t>Ostatní konstrukce a práce, bourání</t>
  </si>
  <si>
    <t>M</t>
  </si>
  <si>
    <t>KUS</t>
  </si>
  <si>
    <t>16</t>
  </si>
  <si>
    <t>Poznámka k položce:
vč. odvozu na skládku</t>
  </si>
  <si>
    <t>PSV</t>
  </si>
  <si>
    <t>Práce a dodávky PSV</t>
  </si>
  <si>
    <t>SO 01</t>
  </si>
  <si>
    <t>Přístupová a příjezdová komunikace a opěrné zdi</t>
  </si>
  <si>
    <t>Prodloužení podchodu žst. Benešov - stavební úprava haly SAB</t>
  </si>
  <si>
    <t>SO 03</t>
  </si>
  <si>
    <t>Voda a kanalizace</t>
  </si>
  <si>
    <t>Oplocení</t>
  </si>
  <si>
    <t>Veřejné osvětlení</t>
  </si>
  <si>
    <t>Vjezdová závora do areálu</t>
  </si>
  <si>
    <t>Prodloužení podchodu žst. Benešov - přístupová komunikace - napojení na ulici Jana Nohy</t>
  </si>
  <si>
    <t>Město Benešov, Masarykovo náměstí 100, 256 01 Benešov</t>
  </si>
  <si>
    <t>CZ00231401</t>
  </si>
  <si>
    <t>SO 01 - Přístupová a příjezdová komunikace a opěrné zdi</t>
  </si>
  <si>
    <t>11332</t>
  </si>
  <si>
    <t>ODSTRANĚNÍ PODKLADŮ ZPEVNĚNÝCH PLOCH Z KAMENIVA NESTMELENÉHO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</si>
  <si>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</si>
  <si>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</si>
  <si>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</si>
  <si>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12573</t>
  </si>
  <si>
    <t>VYKOPÁVKY ZE ZEMNÍKŮ A SKLÁDEK TŘ. I</t>
  </si>
  <si>
    <t xml:space="preserve">Poznámka k položce:
"položka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nezahrnuje:"
</t>
  </si>
  <si>
    <t>18110</t>
  </si>
  <si>
    <t>ÚPRAVA PLÁNĚ SE ZHUTNĚNÍM V HORNINĚ TŘ. I</t>
  </si>
  <si>
    <t>Poznámka k souboru cen:
položka zahrnuje úpravu pláně včetně vyrovnání výškových rozdílů. Míru zhutnění určuje projekt.</t>
  </si>
  <si>
    <t>18220</t>
  </si>
  <si>
    <t>ROZPROSTŘENÍ ORNICE VE SVAHU</t>
  </si>
  <si>
    <t>Poznámka k souboru cen:
položka zahrnuje: nutné přemístění ornice z dočasných skládek vzdálených do 50m rozprostření ornice v předepsané tloušťce ve svahu přes 1:5</t>
  </si>
  <si>
    <t>Zakládání</t>
  </si>
  <si>
    <t>215663</t>
  </si>
  <si>
    <t>ÚPRAVA PODLOŽÍ HYDRAULICKÝMI POJIVY DO 2% HL DO 0,5M</t>
  </si>
  <si>
    <t>Poznámka k souboru cen:
položka zahrnuje zafrézování předepsaného množství hydraulického pojiva do podloží do hloubky do 0,5m, zhutnění druh hydraulického pojiva stanoví zadávací dokumentace</t>
  </si>
  <si>
    <t>28997B</t>
  </si>
  <si>
    <t>OPLÁŠTĚNÍ (ZPEVNĚNÍ) Z GEOTEXTILIE DO 200G/M2</t>
  </si>
  <si>
    <t xml:space="preserve">Poznámka k položce:
"Položka zahrnuje:
- dodávku předepsané geotextilie
- úpravu, očištění a ochranu podkladu
- přichycení k podkladu, případně zatížení
- úpravy spojů a zajištění okrajů
- úpravy pro odvodnění
- nutné přesahy"
</t>
  </si>
  <si>
    <t>Komunikace pozemní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</si>
  <si>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</si>
  <si>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VOZOVKOVÉ VRSTVY ZE ŠTĚRKODRTI</t>
  </si>
  <si>
    <t>Poznámka k položce:
fr. 0/32 Ge (ŠDA)</t>
  </si>
  <si>
    <t>572123</t>
  </si>
  <si>
    <t>INFILTRAČNÍ POSTŘIK Z EMULZE DO 1,0KG/M2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</si>
  <si>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</si>
  <si>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572213</t>
  </si>
  <si>
    <t>SPOJOVACÍ POSTŘIK Z EMULZE DO 0,5KG/M2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</si>
  <si>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</si>
  <si>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574E46</t>
  </si>
  <si>
    <t>ASFALTOVÝ BETON PRO PODKLADNÍ VRSTVY ACP 16+, 16S TL. 50MM</t>
  </si>
  <si>
    <t>58910</t>
  </si>
  <si>
    <t>VÝPLŇ SPAR ASFALTEM</t>
  </si>
  <si>
    <t xml:space="preserve">Poznámka k položce:
"položka zahrnuje:
- dodávku předepsaného materiálu
- vyčištění a výplň spar tímto materiálem"
</t>
  </si>
  <si>
    <t>Trubní vedení</t>
  </si>
  <si>
    <t>914131</t>
  </si>
  <si>
    <t>DOPRAVNÍ ZNAČKY ZÁKLADNÍ VELIKOSTI OCELOVÉ FÓLIE TŘ 2 - DODÁVKA A MONTÁŽ</t>
  </si>
  <si>
    <t xml:space="preserve">Poznámka k souboru cen:
položka zahrnuje: - dodávku a montáž značek v požadovaném provedení </t>
  </si>
  <si>
    <t>914921</t>
  </si>
  <si>
    <t>SLOUPKY A STOJKY DOPRAVNÍCH ZNAČEK Z OCEL TRUBEK DO PATKY - DODÁVKA A MONTÁŽ</t>
  </si>
  <si>
    <t>915111</t>
  </si>
  <si>
    <t>VODOROVNÉ DOPRAVNÍ ZNAČENÍ BARVOU HLADKÉ - DODÁVKA A POKLÁDKA</t>
  </si>
  <si>
    <t>Poznámka k souboru cen:
položka zahrnuje: - dodání a pokládku nátěrového materiálu (měří se pouze natíraná plocha) - předznačení a reflexní úpravu</t>
  </si>
  <si>
    <t>Poznámka k souboru cen:
Položka zahrnuje: dodání a pokládku betonových obrubníků o rozměrech předepsaných zadávací dokumentací betonové lože i boční betonovou opěrku.</t>
  </si>
  <si>
    <t>Poznámka k položce:
bet. lože C20/25n-XF3</t>
  </si>
  <si>
    <t>917224</t>
  </si>
  <si>
    <t>SILNIČNÍ A CHODNÍKOVÉ OBRUBY Z BETONOVÝCH OBRUBNÍKŮ ŠÍŘ 150MM</t>
  </si>
  <si>
    <t>Poznámka k položce:
bet. Lože C20/25n-XF3</t>
  </si>
  <si>
    <t>015130</t>
  </si>
  <si>
    <t>SO 03 - Voda a kanalizace</t>
  </si>
  <si>
    <t>vv</t>
  </si>
  <si>
    <t>celková plocha trvalých a dočasných záborů
(383+517+67+22+1057+60+60)+(547+129+40)</t>
  </si>
  <si>
    <t>"viz D.1.1.6"</t>
  </si>
  <si>
    <t>"uložení ornice"</t>
  </si>
  <si>
    <t>"plocha dočasných záborů" (547+129+40)</t>
  </si>
  <si>
    <t>Poznámka k souboru cen:
Zahrnuje odstranění všech překážek pro uskutečnění stavby.
Vyjímkou jsou konstrukce stávajícího oplocení v kolizi jejichž odstranění řeší SO 04 Oplocení.</t>
  </si>
  <si>
    <t>"uložená ornice pro zpětné využití"</t>
  </si>
  <si>
    <t>"Spočteno v  Acad" 460</t>
  </si>
  <si>
    <t>574A31</t>
  </si>
  <si>
    <t>ASFALTOVÝ BETON PRO OBRUSNÉ VRSTVY ACO 8 TL. 40MM</t>
  </si>
  <si>
    <t>ASFALTOVÝ BETON PRO OBRUSNÉ VRSTVY ACO 8 40MM</t>
  </si>
  <si>
    <t>"příjezdová komunikace"</t>
  </si>
  <si>
    <t>"přístupová komunikace a nástupní plocha"</t>
  </si>
  <si>
    <t>574E66</t>
  </si>
  <si>
    <t>ASFALTOVÝ BETON PRO PODKLADNÍ VRSTVY ACP 16+, 16S TL. 70MM</t>
  </si>
  <si>
    <t xml:space="preserve">"příjezdová komunikace" </t>
  </si>
  <si>
    <t>56336</t>
  </si>
  <si>
    <t>VOZOVKOVÉ VRSTVY ZE ŠTĚRKODRTI TL. DO 300MM</t>
  </si>
  <si>
    <t>56144</t>
  </si>
  <si>
    <t>"opláštění podélné drenáže"</t>
  </si>
  <si>
    <t>21262</t>
  </si>
  <si>
    <t>TRATIVODY KOMPLET Z TRUB Z PLAST HMOT DN DO 100MM</t>
  </si>
  <si>
    <t xml:space="preserve">Poznámka k položce:
"Položka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fólie"
</t>
  </si>
  <si>
    <t xml:space="preserve">"spočteno v AutoCad" </t>
  </si>
  <si>
    <t>"chodníky ul. Jana Nohy"</t>
  </si>
  <si>
    <t>574A33</t>
  </si>
  <si>
    <t>ASFALTOVÝ BETON PRO OBRUSNÉ VRSTVY ACO 11 TL. 40MM</t>
  </si>
  <si>
    <t>"jde o odborný odhad - případná realizace a skutečný rozsah a materiálové provedení sanace bude určen geotechnikem na stavbě"</t>
  </si>
  <si>
    <t>21461D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</si>
  <si>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</si>
  <si>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"v oblasti opěrných zdí pod násypy" 40*20</t>
  </si>
  <si>
    <t>"C7a" 2</t>
  </si>
  <si>
    <t>"C7b" 2</t>
  </si>
  <si>
    <t>"E13" 4</t>
  </si>
  <si>
    <t>"P4" 1</t>
  </si>
  <si>
    <t>"IP10a" 1</t>
  </si>
  <si>
    <t>"IP6" 3</t>
  </si>
  <si>
    <t>"IP7"3</t>
  </si>
  <si>
    <t>917212</t>
  </si>
  <si>
    <t>ZÁHONOVÉ OBRUBY Z BETONOVÝCH OBRUBNÍKŮ ŠÍŘ 80MM</t>
  </si>
  <si>
    <t>"odečet z AutoCad" 126</t>
  </si>
  <si>
    <t>"odečet v AutoCad" 550</t>
  </si>
  <si>
    <t>"V8c (23*0,5*4)+(7*0,5*0,5)*2+(14*0,5*0,5)+6*6*0,025"</t>
  </si>
  <si>
    <t>"V2b 11*1,5*0,25</t>
  </si>
  <si>
    <t xml:space="preserve">"odečet v AutoCad" </t>
  </si>
  <si>
    <t>Poznámka k souboru cen:
položka zahrnuje řezání vozovkové vrstvy v předepsané tloušťce, včetně spotřeby vody
ul. Jana Nohy - řezání před vybouráním stávajících obrub a pro rozšíření chodníkových ploch nároží</t>
  </si>
  <si>
    <t>919112</t>
  </si>
  <si>
    <t>ŘEZÁNÍ ASFALTOVÉHO KRYTU VOZOVEK TL DO 100MM</t>
  </si>
  <si>
    <t xml:space="preserve">Poznámka k položce:
patka beton C20/25n-XF3
"položka zahrnuje:
- sloupky a upevňovací zařízení včetně jejich osazení (betonová patka, zemní práce)"
</t>
  </si>
  <si>
    <t>91551</t>
  </si>
  <si>
    <t>VODOROVNÉ DOPRAVNÍ ZNAČENÍ - PŘEDEM PŘIPRAVENÉ SYMBOLY</t>
  </si>
  <si>
    <t>"V14 - 18ks</t>
  </si>
  <si>
    <t>915112</t>
  </si>
  <si>
    <t>VODOROVNÉ DOPRAVNÍ ZNAČENÍ BARVOU HLADKÉ - ODSTRANĚNÍ</t>
  </si>
  <si>
    <t>zahrnuje odstranění značení bez ohledu na způsob provedení (zatření, zbroušení) a odklizení vzniklé suti</t>
  </si>
  <si>
    <t>12373</t>
  </si>
  <si>
    <t>ODKOP PRO SPOD STAVBU SILNIC A ŽELEZNIC TŘ. I</t>
  </si>
  <si>
    <t xml:space="preserve">ODKOP PRO SPOD STAVBU SILNIC A ŽELEZNIC TŘ. I 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</si>
  <si>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
přemostění, zpevněné plochy, zakrytí a pod.)
- nezahrnuje uložení zeminy (na skládku, do násypu) ani poplatky za skládku, vykazují se v položce č.0141**
</t>
  </si>
  <si>
    <t>"uložení výkopu na skládku"</t>
  </si>
  <si>
    <t>"stávajícíc silniční panely - 4,5*4*0,2*2,2</t>
  </si>
  <si>
    <t>17180</t>
  </si>
  <si>
    <t>ULOŽENÍ SYPANINY DO NÁSYPŮ Z NAKUPOVANÝCH MATERIÁLŮ</t>
  </si>
  <si>
    <t>11313</t>
  </si>
  <si>
    <t>ODSTRANĚNÍ KRYTU ZPEVNĚNÝCH PLOCH S ASFALTOVÝM POJIVEM</t>
  </si>
  <si>
    <t>Položka zahrnuje veškerou manipulaci s vybouranou sutí a s vybouranými hmotami vč. uložení na skládku. Nezahrnuje
poplatek za skládku, který se vykazuje v položce 0141** (s výjimkou malého množství bouraného materiálu, kde je
možné poplatek zahrnout do jednotkové ceny bourání – tento fakt musí být uveden v doplňujícím textu k položce).</t>
  </si>
  <si>
    <t>"odečet v AutoCad"</t>
  </si>
  <si>
    <t>11316</t>
  </si>
  <si>
    <t>ODSTRANĚNÍ KRYTU ZPEVNĚNÝCH PLOCH ZE SILNIČNÍCH DÍLCŮ</t>
  </si>
  <si>
    <t>"odečet v AutoCad" 4,5*4*0,2</t>
  </si>
  <si>
    <t>"odečet z autoCad" ŠDb 0-63</t>
  </si>
  <si>
    <t>015111</t>
  </si>
  <si>
    <t>POPLATKY ZA LIKVIDACŮ ODPADŮ NEKONTAMINOVANÝCH - 17 05 04 VYTĚŽENÉ ZEMINY A HORNINY - I. TŘÍDA TĚŽITELNOSTI</t>
  </si>
  <si>
    <t>POPLATKY ZA LIKVIDACŮ ODPADŮ NEKONTAMINOVANÝCH - 17 03 02 VYBOURANÝ ASFALTOVÝ BETON BEZ DEHTU</t>
  </si>
  <si>
    <t>Poznámka k položce:
SC C8/10</t>
  </si>
  <si>
    <t>Svislé konstrukce</t>
  </si>
  <si>
    <t>3272A1</t>
  </si>
  <si>
    <t>"odečet AutoCad"</t>
  </si>
  <si>
    <t>ZDI OPĚR, ZÁRUB, NÁBŘEŽ Z GABIONŮ RUČNĚ ROVNANÝCH, DRÁT O2,2MM, POVRCHOVÁ
ÚPRAVA Zn + Al + PVC</t>
  </si>
  <si>
    <t>- položka zahrnuje dodávku a osazení drátěných košů s výplní lomovým kamenem.
- gabionové matrace se vykazují v pol.č.2722**.</t>
  </si>
  <si>
    <t>2722B1</t>
  </si>
  <si>
    <t>ZÁKLADY Z GABIONŮ SYPANÝCH, DRÁT O2,2MM, POVRCHOVÁ ÚPRAVA Zn + Al</t>
  </si>
  <si>
    <t>- položka zahrnuje dodávku a osazení drátěných košů s výplní lomovým kamenem.
- jedná se o gabionové matrace o tl. do 300mm.</t>
  </si>
  <si>
    <t>0,79*55*1,5</t>
  </si>
  <si>
    <t>Poznámka k souboru cen:
položka zahrnuje dodávku předepsaného kameniva, mimostaveništní a vnitrostaveništní dopravu a jeho uložení není-li v zadávací dokumentaci uvedeno jinak, jedná se o nakupovaný materiál</t>
  </si>
  <si>
    <t>Vodorovné konstrukce</t>
  </si>
  <si>
    <t>45152</t>
  </si>
  <si>
    <t>PODKLADNÍ A VÝPLŇOVÉ VRSTVY Z KAMENIVA DRCENÉHO</t>
  </si>
  <si>
    <t>"odečet z AutoCad"</t>
  </si>
  <si>
    <t>Poznámka k položce:
drcené kamenivo fr. 32-63mm
dle ČSN 73 6126-1</t>
  </si>
  <si>
    <t>56110</t>
  </si>
  <si>
    <t>PODKLADNÍ BETON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</si>
  <si>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</si>
  <si>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C25/30 XF2</t>
  </si>
  <si>
    <t>ZÁKLADY Z PROSTÉHO BETONU DO C25/30</t>
  </si>
  <si>
    <t>272314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</si>
  <si>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
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
zeminou nebo kamenivem,
- případné zřízení spojovací vrstvy u základů,
- úpravy pro osazení zařízení ochrany konstrukce proti vlivu bludných proudů,</t>
  </si>
  <si>
    <t>"odečet z autoCad - spádový beton u gabionových zdí C25/30-XF2"</t>
  </si>
  <si>
    <t>položka zahrnuje:
- kompletní provedení zemní konstrukce (násypového tělesa včetně aktivní zóny) včetně
nákupu a dopravy materiálu dle zadávací 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</si>
  <si>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"pl. bednění -ks"7,2*3 (3 stromy u jižní gabionové zdi)</t>
  </si>
  <si>
    <t>1. Položka obsahuje:
– veškeré poplatky provozovateli skládky, recyklační linky nebo jiného zařízení na zpracování nebo likvidaci odpadů související s převzetím, uložením, zpracováním nebo likvidací odpadu
2. Položka neobsahuje:
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185/2001 Sb., o nakládání s odpady, v platném znění.</t>
  </si>
  <si>
    <t>"podkladové betony pod vybouranými obrubami" (60*0,075*2)</t>
  </si>
  <si>
    <t>89712</t>
  </si>
  <si>
    <t>položka zahrnuje:
- dodávku a osazení předepsaných dílů včetně mříže
- výplň, těsnění  a tmelení spar a spojů,
- opatření  povrchů  betonu  izolací  proti zemní vlhkosti v částech, kde přijdou do styku se
zeminou nebo kamenivem,
- předepsané podkladní konstrukce</t>
  </si>
  <si>
    <t>VPUSŤ KANALIZAČNÍ ULIČNÍ KOMPLETNÍ Z BETONOVÝCH DÍLCŮ</t>
  </si>
  <si>
    <t>"spočteno v AutoCad" 60+22,5 - opravy v ul. Jana Nohy</t>
  </si>
  <si>
    <t>položka zahrnuje:
- dodání a pokládku předepsaného symbolu
- zahrnuje předznačení a reflexní úpravu</t>
  </si>
  <si>
    <t>58261B</t>
  </si>
  <si>
    <t>KRYTY Z BETON DLAŽDIC SE ZÁMKEM BAREV RELIÉF TL 80MM DO LOŽE Z KAM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</si>
  <si>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</si>
  <si>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"odečet v AutoCad" 22,8+3,85</t>
  </si>
  <si>
    <t>"odečet v AutoCad" (14+36+21,7*2)</t>
  </si>
  <si>
    <t>"betonové obruby - odstranění viz položka 11352 (93,4*0,0375*2,2)</t>
  </si>
  <si>
    <t>"výkop ostatní" 460*1,9</t>
  </si>
  <si>
    <t>odstranění podkladů pro rozšířené chodníky v ul. Jana Nohy 94*0,1*1,9</t>
  </si>
  <si>
    <t>"odstranění podkladů pro rozšířené chodníky v ul. Jana Nohy 94*0,25*2</t>
  </si>
  <si>
    <t>11201</t>
  </si>
  <si>
    <t>KÁCENÍ STROMŮ D KMENE DO 0,5M S ODSTRANĚNÍM PAŘEZŮ</t>
  </si>
  <si>
    <t>Kácení stromů se měří v [ks] poražených stromů (průměr stromů se měří ve výšce 1,3m nad
terénem) a zahrnuje zejména:
- poražení stromu a osekání větví
- spálení větví na hromadách nebo štěpkování
- dopravu a uložení kmenů, případné další práce s nimi dle pokynů zadávací dokumentace 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</si>
  <si>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"odečet z AutoCad" 8 kusů</t>
  </si>
  <si>
    <t>"odečet v AutoCad, pl*tl" 94*0,25 (odkop pro rozšíření chodníků v ul. Jana Nohy)</t>
  </si>
  <si>
    <t>"odečet v AutoCad" 94*0,1 (odstranění pro rozšíření chodníků v ul. Jana Nohy)</t>
  </si>
  <si>
    <t>113154235</t>
  </si>
  <si>
    <t>Frézování živičného krytu tl 200 mm pruh š 2 m pl do 1000 m2 bez překážek v trase</t>
  </si>
  <si>
    <t>m2</t>
  </si>
  <si>
    <t>115001104</t>
  </si>
  <si>
    <t>Převedení vody potrubím DN do 300</t>
  </si>
  <si>
    <t>m</t>
  </si>
  <si>
    <t>3</t>
  </si>
  <si>
    <t>131213131</t>
  </si>
  <si>
    <t>Hloubení jam do 10 m3 v soudržných horninách třídy těžitelnosti I, skupiny 3 při překopech inženýrských sítí ručně</t>
  </si>
  <si>
    <t>m3</t>
  </si>
  <si>
    <t>132154204</t>
  </si>
  <si>
    <t>Hloubení zapažených rýh š do 2000 mm v hornině třídy těžitelnosti I, skupiny 1 a 2 objem do 500 m3</t>
  </si>
  <si>
    <t>132354204</t>
  </si>
  <si>
    <t>Hloubení zapažených rýh š do 2000 mm v hornině třídy těžitelnosti II, skupiny 4 objem do 500 m3</t>
  </si>
  <si>
    <t>151101101</t>
  </si>
  <si>
    <t>Zřízení příložného pažení a rozepření stěn rýh hl do 2 m</t>
  </si>
  <si>
    <t>7</t>
  </si>
  <si>
    <t>151101111</t>
  </si>
  <si>
    <t>Odstranění příložného pažení a rozepření stěn rýh hl do 2 m</t>
  </si>
  <si>
    <t>8</t>
  </si>
  <si>
    <t>174101101</t>
  </si>
  <si>
    <t>Zásyp jam, šachet rýh nebo kolem objektů sypaninou se zhutněním</t>
  </si>
  <si>
    <t>175111101</t>
  </si>
  <si>
    <t>Obsypání potrubí ručně sypaninou bez prohození sítem, uloženou do 3 m</t>
  </si>
  <si>
    <t>10</t>
  </si>
  <si>
    <t>58331200</t>
  </si>
  <si>
    <t>štěrkopísek netříděný zásypový materiál</t>
  </si>
  <si>
    <t>t</t>
  </si>
  <si>
    <t>11</t>
  </si>
  <si>
    <t>181951101</t>
  </si>
  <si>
    <t>Úprava pláně v hornině tř. 1 až 4 bez zhutnění</t>
  </si>
  <si>
    <t>12</t>
  </si>
  <si>
    <t>451572111</t>
  </si>
  <si>
    <t>13</t>
  </si>
  <si>
    <t>452311141</t>
  </si>
  <si>
    <t>Podkladní desky z betonu prostého tř. C 16/20 otevřený výkop</t>
  </si>
  <si>
    <t>14</t>
  </si>
  <si>
    <t>564261111</t>
  </si>
  <si>
    <t>Podklad nebo podsyp ze štěrkopísku ŠP tl 200 mm</t>
  </si>
  <si>
    <t>15</t>
  </si>
  <si>
    <t>564752114</t>
  </si>
  <si>
    <t>Podklad z vibrovaného štěrku VŠ tl 180 mm</t>
  </si>
  <si>
    <t>577144111</t>
  </si>
  <si>
    <t>Asfaltový beton vrstva obrusná ACO 11 (ABS) tř. I tl 50 mm š do 3 m z nemodifikovaného asfaltu</t>
  </si>
  <si>
    <t>17</t>
  </si>
  <si>
    <t>577145122</t>
  </si>
  <si>
    <t>Asfaltový beton vrstva ložní ACL 16 (ABH) tl 50 mm š přes 3 m z nemodifikovaného asfaltu</t>
  </si>
  <si>
    <t>18</t>
  </si>
  <si>
    <t>831362121</t>
  </si>
  <si>
    <t>Montáž potrubí z trub kameninových hrdlových s integrovaným těsněním výkop sklon do 20 % DN 250</t>
  </si>
  <si>
    <t>19</t>
  </si>
  <si>
    <t>59710705</t>
  </si>
  <si>
    <t>trouba kameninová glazovaná pouze uvnitř DN 250 dl 2,50m spojovací systém C Třída 240</t>
  </si>
  <si>
    <t>20</t>
  </si>
  <si>
    <t>831422121</t>
  </si>
  <si>
    <t>Montáž potrubí z trub kameninových hrdlových s integrovaným těsněním výkop sklon do 20 % DN 500</t>
  </si>
  <si>
    <t>21</t>
  </si>
  <si>
    <t>59710709</t>
  </si>
  <si>
    <t>trouba kameninová glazovaná DN 500 dl 2,50m spojovací systém C Třída 160</t>
  </si>
  <si>
    <t>22</t>
  </si>
  <si>
    <t>850265121</t>
  </si>
  <si>
    <t>Výřez nebo výsek na potrubí z trub litinových tlakových nebo plastických hmot DN 100</t>
  </si>
  <si>
    <t>kus</t>
  </si>
  <si>
    <t>31</t>
  </si>
  <si>
    <t>851241131</t>
  </si>
  <si>
    <t>Montáž potrubí z trub litinových hrdlových s integrovaným těsněním otevřený výkop DN 80</t>
  </si>
  <si>
    <t>32</t>
  </si>
  <si>
    <t>55253015</t>
  </si>
  <si>
    <t>trouba vodovodní litinová hrdlová dl 6m DN 80</t>
  </si>
  <si>
    <t>35</t>
  </si>
  <si>
    <t>857242122</t>
  </si>
  <si>
    <t>Montáž litinových tvarovek jednoosých přírubových otevřený výkop DN 80</t>
  </si>
  <si>
    <t>36</t>
  </si>
  <si>
    <t>55254047</t>
  </si>
  <si>
    <t>koleno 90° s patkou přírubové litinové vodovodní N-kus PN10/40 DN 80</t>
  </si>
  <si>
    <t>33</t>
  </si>
  <si>
    <t>857244122</t>
  </si>
  <si>
    <t>Montáž litinových tvarovek odbočných přírubových otevřený výkop DN 80</t>
  </si>
  <si>
    <t>34</t>
  </si>
  <si>
    <t>55253510</t>
  </si>
  <si>
    <t>tvarovka přírubová litinová vodovodní s přírubovou odbočkou PN10/40 T-kus DN 80/80</t>
  </si>
  <si>
    <t>41</t>
  </si>
  <si>
    <t>30925286</t>
  </si>
  <si>
    <t>šroub metrický celozávit DIN 933 8.8 BZ M16x80mm</t>
  </si>
  <si>
    <t>100 kus</t>
  </si>
  <si>
    <t>42</t>
  </si>
  <si>
    <t>31111020</t>
  </si>
  <si>
    <t>matice nerezová šestihranná M16</t>
  </si>
  <si>
    <t>43</t>
  </si>
  <si>
    <t>891241112</t>
  </si>
  <si>
    <t>Montáž vodovodních šoupátek otevřený výkop DN 80</t>
  </si>
  <si>
    <t>44</t>
  </si>
  <si>
    <t>42221303</t>
  </si>
  <si>
    <t>šoupátko pitná voda, litina GGG 50, krátká stavební délka, PN10/16 DN 80 x 180 mm</t>
  </si>
  <si>
    <t>45</t>
  </si>
  <si>
    <t>891247111</t>
  </si>
  <si>
    <t>Montáž hydrantů podzemních DN 80</t>
  </si>
  <si>
    <t>46</t>
  </si>
  <si>
    <t>42273590</t>
  </si>
  <si>
    <t>hydrant podzemní DN80 PN16 jednoduchý uzávěr, krycí výška 1250 mm</t>
  </si>
  <si>
    <t>55</t>
  </si>
  <si>
    <t>892241111</t>
  </si>
  <si>
    <t>Tlaková zkouška vodou potrubí do 80</t>
  </si>
  <si>
    <t>24</t>
  </si>
  <si>
    <t>892273122</t>
  </si>
  <si>
    <t>Proplach a dezinfekce vodovodního potrubí DN od 80 do 125</t>
  </si>
  <si>
    <t>25</t>
  </si>
  <si>
    <t>892372111</t>
  </si>
  <si>
    <t>Zabezpečení konců potrubí DN do 300 při tlakových zkouškách vodou</t>
  </si>
  <si>
    <t>47</t>
  </si>
  <si>
    <t>899401112</t>
  </si>
  <si>
    <t>Osazení poklopů litinových šoupátkových</t>
  </si>
  <si>
    <t>48</t>
  </si>
  <si>
    <t>42291352</t>
  </si>
  <si>
    <t>poklop litinový šoupátkový pro zemní soupravy osazení do terénu a do vozovky</t>
  </si>
  <si>
    <t>49</t>
  </si>
  <si>
    <t>899401113</t>
  </si>
  <si>
    <t>Osazení poklopů litinových hydrantových</t>
  </si>
  <si>
    <t>50</t>
  </si>
  <si>
    <t>42291452</t>
  </si>
  <si>
    <t>poklop litinový hydrantový DN 80</t>
  </si>
  <si>
    <t>26</t>
  </si>
  <si>
    <t>899713111</t>
  </si>
  <si>
    <t>Orientační tabulky na sloupku betonovém nebo ocelovém</t>
  </si>
  <si>
    <t>998</t>
  </si>
  <si>
    <t>Přesun hmot</t>
  </si>
  <si>
    <t>28</t>
  </si>
  <si>
    <t>998275101</t>
  </si>
  <si>
    <t>Přesun hmot pro trubní vedení z trub kameninových otevřený výkop</t>
  </si>
  <si>
    <t>722</t>
  </si>
  <si>
    <t>Zdravotechnika - vnitřní vodovod</t>
  </si>
  <si>
    <t>51</t>
  </si>
  <si>
    <t>722219191</t>
  </si>
  <si>
    <t>Montáž zemních souprav ostatní typ</t>
  </si>
  <si>
    <t>54</t>
  </si>
  <si>
    <t>42291079</t>
  </si>
  <si>
    <t>souprava zemní pro šoupátka DN 65-80mm Rd 2,0m</t>
  </si>
  <si>
    <t xml:space="preserve">B.O.Zemní práce </t>
  </si>
  <si>
    <t>vytyčení trasy a stožárůV.O.</t>
  </si>
  <si>
    <t>rozbourání betonového základu J8</t>
  </si>
  <si>
    <t>výkop pro stožár+bet základ</t>
  </si>
  <si>
    <t>demontáž osvětlovacího sloupu vč. svítidla</t>
  </si>
  <si>
    <t>ochranná trubka AROT 110mm/přechody</t>
  </si>
  <si>
    <t>výkop + zához 80x35 cm III.tř.</t>
  </si>
  <si>
    <t>výkop + zához 120x50cm III.tř.</t>
  </si>
  <si>
    <t>zajištění kabelů; potrubí - ČEZ; CETIN; RWE</t>
  </si>
  <si>
    <t xml:space="preserve">podvrt  ul. Jana Nohy </t>
  </si>
  <si>
    <t>km</t>
  </si>
  <si>
    <t>ks</t>
  </si>
  <si>
    <t xml:space="preserve">m </t>
  </si>
  <si>
    <t xml:space="preserve">ks    </t>
  </si>
  <si>
    <t>C.O.Montážní práce</t>
  </si>
  <si>
    <t>kabel AYKY 4x25mm2 vč.uložení</t>
  </si>
  <si>
    <t xml:space="preserve"> kabel CYKY 4x10 mm2 vč.ulončení </t>
  </si>
  <si>
    <t xml:space="preserve">elekrovýzbroj stožáru </t>
  </si>
  <si>
    <t>osvětl.pozink.přechodový stožár 6m+ výložník</t>
  </si>
  <si>
    <t>svítidlo IZYLUM 2/5308/40LED/49W + montáž</t>
  </si>
  <si>
    <t>svítidlo IZYLUM 1/5302/20LED/13W + montáž</t>
  </si>
  <si>
    <t>sv.přechod.AMPÉRA MIDI/5145 pravá vč.mont.</t>
  </si>
  <si>
    <t>sv.přechod.AMPÉRA MIDI/5144 levá vč.mont.</t>
  </si>
  <si>
    <t>ukončení kabelů CYKY 4x10</t>
  </si>
  <si>
    <t>oddělení kabelů beton destičkami</t>
  </si>
  <si>
    <t>HL.VI -VRN 3,25%</t>
  </si>
  <si>
    <t>HL.VII  -  digitál.geo zaměření</t>
  </si>
  <si>
    <t>HL.XI - revize el.zařízení</t>
  </si>
  <si>
    <t xml:space="preserve">hod </t>
  </si>
  <si>
    <t>Zemní a stavební práce</t>
  </si>
  <si>
    <t>Trasa zemní 35/90 výkop, zához</t>
  </si>
  <si>
    <t>Chránička Kabuflex DN 63</t>
  </si>
  <si>
    <t xml:space="preserve">Demontáž   + montáž silničních panelů - </t>
  </si>
  <si>
    <t>Prostup do objektu SŽ včetně zádlažby chodníku</t>
  </si>
  <si>
    <t>Demontáž + montáž oplocení</t>
  </si>
  <si>
    <t>Geodetické zaměření</t>
  </si>
  <si>
    <t>Odstranění porostů - nálet</t>
  </si>
  <si>
    <t>Vytyčení trasy a hranic pozemků</t>
  </si>
  <si>
    <t>kpl</t>
  </si>
  <si>
    <t>Elektromontáže</t>
  </si>
  <si>
    <t>Úpravy rozvaděče -doplnění - proudový chránič, jistič</t>
  </si>
  <si>
    <t>Kabel Cyky 3 x 4  d+m</t>
  </si>
  <si>
    <t>Kabel Sykfy 3x2x0,5 d+m</t>
  </si>
  <si>
    <t>Závora BFT</t>
  </si>
  <si>
    <t>Základna</t>
  </si>
  <si>
    <t>Držák ráhna</t>
  </si>
  <si>
    <t>Ráhno</t>
  </si>
  <si>
    <t>Podpůrná noha pro závoru</t>
  </si>
  <si>
    <t xml:space="preserve">Bezpečnostní fotobuňka </t>
  </si>
  <si>
    <t xml:space="preserve">Sloupky pro fotobuňky </t>
  </si>
  <si>
    <t>Bezpečnostní maják</t>
  </si>
  <si>
    <t>Záložní zdroj</t>
  </si>
  <si>
    <t>Základna pro sloupky</t>
  </si>
  <si>
    <t>GSM a zdroj</t>
  </si>
  <si>
    <t>Měkčená lišta ráhno</t>
  </si>
  <si>
    <t>Stykač ovládání</t>
  </si>
  <si>
    <t>Přepěťová ochrana</t>
  </si>
  <si>
    <t>Box IP45</t>
  </si>
  <si>
    <t>Indukční detektor</t>
  </si>
  <si>
    <t>Indukční smyčka</t>
  </si>
  <si>
    <t>Montáž základny závory</t>
  </si>
  <si>
    <t>Montáž základny sloupek</t>
  </si>
  <si>
    <t>Montáž zemní smyčky</t>
  </si>
  <si>
    <t>Montáž kabelu - ukončení</t>
  </si>
  <si>
    <t>Montáž závory</t>
  </si>
  <si>
    <t>Montáž fotobuněk</t>
  </si>
  <si>
    <t>Programování GSM</t>
  </si>
  <si>
    <t>Revize elektro</t>
  </si>
  <si>
    <t>Doprava</t>
  </si>
  <si>
    <t>Dokumentace skutečného provedení</t>
  </si>
  <si>
    <t>mb</t>
  </si>
  <si>
    <t>Folie  š 33 cm modrá d+m</t>
  </si>
  <si>
    <t>Úprava povrchů</t>
  </si>
  <si>
    <t xml:space="preserve">Poplastovaný panel NYLFOR 2D (dl. 2500 mm, v. 1830 mm) </t>
  </si>
  <si>
    <t xml:space="preserve">Podhrabová betonová deska (v. 300 mm) </t>
  </si>
  <si>
    <t xml:space="preserve">Držák betonové desky „U“ profil </t>
  </si>
  <si>
    <t xml:space="preserve">Základová patka z betonu C16/20 (průměr 400 mm x 800 mm) </t>
  </si>
  <si>
    <t xml:space="preserve">Branka jednokřídlá (v. 2050 mm, š. 1200 mm) </t>
  </si>
  <si>
    <t xml:space="preserve">Brána dvoukřídlá (v. 2050 mm, š. 4000 - 4500 mm) </t>
  </si>
  <si>
    <t xml:space="preserve">Samonosná posuvná brána s elektrickým pohonem (v. 2000 mm, 4850 – 5000 mm) </t>
  </si>
  <si>
    <t xml:space="preserve">Vytyčení </t>
  </si>
  <si>
    <t>Stavební přípomoce</t>
  </si>
  <si>
    <t>Dílenská - výrobní dokumentace</t>
  </si>
  <si>
    <t>kkpl</t>
  </si>
  <si>
    <t>Geodetické zaměření skutečného stavu</t>
  </si>
  <si>
    <t>kg</t>
  </si>
  <si>
    <t>SO 401 - Veřejné osvětlení</t>
  </si>
  <si>
    <t>SO 402 - Vjezdová závora do areálu</t>
  </si>
  <si>
    <t>SO 702 - Oplocení</t>
  </si>
  <si>
    <t>SO 701 - Prodloužení podchodu žst. Benešov - stavební úpravy haly SAB</t>
  </si>
  <si>
    <t>trubka HDPE 40/33 - město BN - rezerva vč. Uložení</t>
  </si>
  <si>
    <t>ochr.trubka Kabuflex 110 mm - Město BN rezerva- vč. Uložení</t>
  </si>
  <si>
    <t>ochr.trubka AROT 50 mm - VO - vč. Uložení</t>
  </si>
  <si>
    <t>uzem.vodič FeZn 10mm vč. Uložení</t>
  </si>
  <si>
    <t>%</t>
  </si>
  <si>
    <t>čip, karta</t>
  </si>
  <si>
    <t>1.</t>
  </si>
  <si>
    <t>8.</t>
  </si>
  <si>
    <t>4.</t>
  </si>
  <si>
    <t>3.</t>
  </si>
  <si>
    <t>2.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</si>
  <si>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</si>
  <si>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</si>
  <si>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</si>
  <si>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</si>
  <si>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</si>
  <si>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</si>
  <si>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</si>
  <si>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</si>
  <si>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</si>
  <si>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</si>
  <si>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SO 701</t>
  </si>
  <si>
    <t>SO 702</t>
  </si>
  <si>
    <t>SO 401</t>
  </si>
  <si>
    <t>SO 402</t>
  </si>
  <si>
    <t>Demontáže a úpravy stávajících olocení : demontáž a likvidace rušených částí oplocení areálu SAB, SŽDC, Učiliště Stč.k. Demontáž tenisové treninkové stěny, demontáž podezdívek, úpravy stávajících oplocení - napojení na nové ploty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</si>
  <si>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</si>
  <si>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</si>
  <si>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</si>
  <si>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</si>
  <si>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</si>
  <si>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</si>
  <si>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</si>
  <si>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</si>
  <si>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</si>
  <si>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</si>
  <si>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</si>
  <si>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</si>
  <si>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</si>
  <si>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</si>
  <si>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</si>
  <si>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 702 R1</t>
  </si>
  <si>
    <t>SO 702 R2</t>
  </si>
  <si>
    <t>SO 702 R3</t>
  </si>
  <si>
    <t>SO 702 R4</t>
  </si>
  <si>
    <t>SO 702 R5</t>
  </si>
  <si>
    <t>SO 702 R6</t>
  </si>
  <si>
    <t>SO 702 R7</t>
  </si>
  <si>
    <t>SO 401 R1</t>
  </si>
  <si>
    <t>4602000281</t>
  </si>
  <si>
    <t>4602000283</t>
  </si>
  <si>
    <t>210220021</t>
  </si>
  <si>
    <t>460650017</t>
  </si>
  <si>
    <t>460650010</t>
  </si>
  <si>
    <t>460650015</t>
  </si>
  <si>
    <t>460080102</t>
  </si>
  <si>
    <t>460050603</t>
  </si>
  <si>
    <t>460490012</t>
  </si>
  <si>
    <t>210810013</t>
  </si>
  <si>
    <t>210810003</t>
  </si>
  <si>
    <t>210100251</t>
  </si>
  <si>
    <t>460080121</t>
  </si>
  <si>
    <t>55395904</t>
  </si>
  <si>
    <t>55395903</t>
  </si>
  <si>
    <t xml:space="preserve">Sloupek pro panelové oplocení  60 x 40 x 2 mm </t>
  </si>
  <si>
    <t>55395900</t>
  </si>
  <si>
    <t>55395901</t>
  </si>
  <si>
    <t>55395902</t>
  </si>
  <si>
    <t>55395906</t>
  </si>
  <si>
    <t>553959031</t>
  </si>
  <si>
    <t>029730</t>
  </si>
  <si>
    <t>741917a</t>
  </si>
  <si>
    <t>122218</t>
  </si>
  <si>
    <t>742518c</t>
  </si>
  <si>
    <t>741917b</t>
  </si>
  <si>
    <t>741157c</t>
  </si>
  <si>
    <t>74313a</t>
  </si>
  <si>
    <t>74313b</t>
  </si>
  <si>
    <t>74313d</t>
  </si>
  <si>
    <t>74313e</t>
  </si>
  <si>
    <t>KROSplus 21</t>
  </si>
  <si>
    <t>460010024 R</t>
  </si>
  <si>
    <t>460200282</t>
  </si>
  <si>
    <t>000046514</t>
  </si>
  <si>
    <t>000046383</t>
  </si>
  <si>
    <t>460650020</t>
  </si>
  <si>
    <t>5904020110</t>
  </si>
  <si>
    <t>971024471</t>
  </si>
  <si>
    <t>5915020010</t>
  </si>
  <si>
    <t>022101021</t>
  </si>
  <si>
    <t>1001.NC</t>
  </si>
  <si>
    <t>1002.NC</t>
  </si>
  <si>
    <t>1003.NC</t>
  </si>
  <si>
    <t>1004.NC</t>
  </si>
  <si>
    <t>1005.NC</t>
  </si>
  <si>
    <t>1006.NC</t>
  </si>
  <si>
    <t>1007.NC</t>
  </si>
  <si>
    <t>1008.NC</t>
  </si>
  <si>
    <t>1009.NC</t>
  </si>
  <si>
    <t>10010.NC</t>
  </si>
  <si>
    <t>10011.NC</t>
  </si>
  <si>
    <t>10012.NC</t>
  </si>
  <si>
    <t>10013.NC</t>
  </si>
  <si>
    <t>10014.NC</t>
  </si>
  <si>
    <t>10015.NC</t>
  </si>
  <si>
    <t>10016.NC</t>
  </si>
  <si>
    <t>10017.NC</t>
  </si>
  <si>
    <t>10018.NC</t>
  </si>
  <si>
    <t>10019.NC</t>
  </si>
  <si>
    <t>10020.NC</t>
  </si>
  <si>
    <t>10021.NC</t>
  </si>
  <si>
    <t>10022.NC</t>
  </si>
  <si>
    <t>10023.NC</t>
  </si>
  <si>
    <t>10024.NC</t>
  </si>
  <si>
    <t>10025.NC</t>
  </si>
  <si>
    <t>10026.NC</t>
  </si>
  <si>
    <t>10027.NC</t>
  </si>
  <si>
    <t>10028.NC</t>
  </si>
  <si>
    <t>1001.R</t>
  </si>
  <si>
    <t>1002.R</t>
  </si>
  <si>
    <t>1003.R</t>
  </si>
  <si>
    <t>4600R</t>
  </si>
  <si>
    <t>{a18018e7-3ad9-49ed-a096-ad08a8be7575}</t>
  </si>
  <si>
    <t>Zhotovitel:</t>
  </si>
  <si>
    <t>Zhotovitel</t>
  </si>
  <si>
    <t xml:space="preserve">    2 - Zakládání</t>
  </si>
  <si>
    <t xml:space="preserve">    3 - Svislé a kompletní konstrukce</t>
  </si>
  <si>
    <t xml:space="preserve">    99 - Přesun hmot</t>
  </si>
  <si>
    <t xml:space="preserve">    764 - Konstrukce klempířské</t>
  </si>
  <si>
    <t xml:space="preserve">    767 - Konstrukce zámečnické</t>
  </si>
  <si>
    <t>VRN - Vedlejší rozpočtové náklady</t>
  </si>
  <si>
    <t>133109010</t>
  </si>
  <si>
    <t>Výkop pro základové patky, pasy</t>
  </si>
  <si>
    <t>1608843254</t>
  </si>
  <si>
    <t>162799090</t>
  </si>
  <si>
    <t>Odvoz a uložení výkopku, včetně poplatku za uložení</t>
  </si>
  <si>
    <t>382584340</t>
  </si>
  <si>
    <t>275329390</t>
  </si>
  <si>
    <t>Základové patky žb. C 16/20, včetně bednění a výztuže</t>
  </si>
  <si>
    <t>-934318873</t>
  </si>
  <si>
    <t>Svislé a kompletní konstrukce</t>
  </si>
  <si>
    <t>310299191</t>
  </si>
  <si>
    <t>Dozdívky, zednické přípomoci</t>
  </si>
  <si>
    <t>1354185592</t>
  </si>
  <si>
    <t>909899990</t>
  </si>
  <si>
    <t>Ochranné a bezpečnostní kce a opatření, zabezpečení stavby</t>
  </si>
  <si>
    <t>906135644</t>
  </si>
  <si>
    <t>941909009</t>
  </si>
  <si>
    <t>Lešení a plošiny</t>
  </si>
  <si>
    <t>1816275950</t>
  </si>
  <si>
    <t>969991009</t>
  </si>
  <si>
    <t>Bourací práce ostatní</t>
  </si>
  <si>
    <t>64071513</t>
  </si>
  <si>
    <t>997019995</t>
  </si>
  <si>
    <t>Odvoz a uložení suti a vybouraných hmot na skládku, včetně poplatku za uložení</t>
  </si>
  <si>
    <t>1991690057</t>
  </si>
  <si>
    <t>997019999</t>
  </si>
  <si>
    <t>Odvoz a likvidace (výkup) ocelových prvků a konstrukcí</t>
  </si>
  <si>
    <t>-47326040</t>
  </si>
  <si>
    <t>99</t>
  </si>
  <si>
    <t>998021021</t>
  </si>
  <si>
    <t>Přesun hmot pro haly v do 20 m</t>
  </si>
  <si>
    <t>1153961853</t>
  </si>
  <si>
    <t>764</t>
  </si>
  <si>
    <t>Konstrukce klempířské</t>
  </si>
  <si>
    <t>764001995</t>
  </si>
  <si>
    <t>Demontáž a úpravy klempířských prvků</t>
  </si>
  <si>
    <t>-1846653215</t>
  </si>
  <si>
    <t>764289090</t>
  </si>
  <si>
    <t>Nové klempířské prvky (plech s povrchovou úpravou), vč. úprav - napojení na stávající kce</t>
  </si>
  <si>
    <t>-1748534339</t>
  </si>
  <si>
    <t>998764201</t>
  </si>
  <si>
    <t>Přesun hmot procentní pro konstrukce klempířské v objektech v do 6 m</t>
  </si>
  <si>
    <t>-1247127033</t>
  </si>
  <si>
    <t>767</t>
  </si>
  <si>
    <t>Konstrukce zámečnické</t>
  </si>
  <si>
    <t>767099195</t>
  </si>
  <si>
    <t>Demontáž části fasádního a střešního pláště, včetně výplní</t>
  </si>
  <si>
    <t>170046120</t>
  </si>
  <si>
    <t>767399198</t>
  </si>
  <si>
    <t>Demontáž konstrukce rušeného modulu</t>
  </si>
  <si>
    <t>-1481818221</t>
  </si>
  <si>
    <t>767699090</t>
  </si>
  <si>
    <t>Dodávka a montáž ocelových sloupů včetně povrch. úpravy, mont. a kotev. materiálu</t>
  </si>
  <si>
    <t>636770002</t>
  </si>
  <si>
    <t>767699091</t>
  </si>
  <si>
    <t>Dodávka a montáž ostatních ocelových konstrukcí včetně povrch. úpravy, mont. a kotev. materiálu</t>
  </si>
  <si>
    <t>-935251586</t>
  </si>
  <si>
    <t>767419190</t>
  </si>
  <si>
    <t>Doplnění fasádního pláště s povrchovou úpravou, včetně mont. a kotev. materiálu a vč. úprav - napojení na stávající plášť</t>
  </si>
  <si>
    <t>-1167125086</t>
  </si>
  <si>
    <t>998767201</t>
  </si>
  <si>
    <t>Přesun hmot procentní pro zámečnické konstrukce v objektech v do 6 m</t>
  </si>
  <si>
    <t>440977531</t>
  </si>
  <si>
    <t>VRN</t>
  </si>
  <si>
    <t>Vedlejší rozpočtové náklady</t>
  </si>
  <si>
    <t>013203000</t>
  </si>
  <si>
    <t>Výrobní, dílenská dokumentace stavby</t>
  </si>
  <si>
    <t>soub</t>
  </si>
  <si>
    <t>1024</t>
  </si>
  <si>
    <t>-17478828</t>
  </si>
  <si>
    <t>013254000</t>
  </si>
  <si>
    <t>Dokumentace skutečného provedení stavby</t>
  </si>
  <si>
    <t>631743504</t>
  </si>
  <si>
    <t>030001000</t>
  </si>
  <si>
    <t>Zařízení staveniště</t>
  </si>
  <si>
    <t>359356906</t>
  </si>
  <si>
    <t>040001000</t>
  </si>
  <si>
    <t>Inženýrská a kompletační činnost</t>
  </si>
  <si>
    <t>834784893</t>
  </si>
  <si>
    <t>Podkladní vrstvy ze štěrku - drenážní</t>
  </si>
  <si>
    <t>Oceloplechový sklad -… demontáž + likvidace původního, úprava podloží, dodávka oceloplechového skladu nového s montáží</t>
  </si>
  <si>
    <t>27.A</t>
  </si>
  <si>
    <t>SEPARAČNÍ GEOTEXTILIE DO 300 G/M2</t>
  </si>
  <si>
    <t>"7*0,5*4</t>
  </si>
  <si>
    <r>
      <t xml:space="preserve">KAMENIVO ZPEVNĚNÉ CEMENTEM </t>
    </r>
    <r>
      <rPr>
        <sz val="7"/>
        <color rgb="FFFF0000"/>
        <rFont val="Arial CE"/>
        <family val="2"/>
      </rPr>
      <t>TL. 160 MM</t>
    </r>
  </si>
  <si>
    <r>
      <t>KAMENIVO ZPEVNĚNÉ CEMENTEM</t>
    </r>
    <r>
      <rPr>
        <b/>
        <sz val="9"/>
        <color rgb="FFFF0000"/>
        <rFont val="Arial CE"/>
        <family val="2"/>
      </rPr>
      <t xml:space="preserve"> TL. 160 MM</t>
    </r>
  </si>
  <si>
    <t>SEPARAČNÍ GEOTEXTILIE DO 300G/M2</t>
  </si>
  <si>
    <t>Ochrana kabelů v ul. Jana Nohy - Cetin, ČEZ Di, VO - vytyčení, odkopání, zahloubení,uložení do dělených chrániček 3 x DN 110  10 m, 1 x rezerva DN 110 10 m, obetonování, vypěnění konců, hutněný zához, zaměření</t>
  </si>
  <si>
    <r>
      <t>3stup. pozink. bezpatic.stož</t>
    </r>
    <r>
      <rPr>
        <sz val="10"/>
        <color rgb="FFFF0000"/>
        <rFont val="Arial"/>
        <family val="2"/>
      </rPr>
      <t xml:space="preserve">. </t>
    </r>
    <r>
      <rPr>
        <b/>
        <sz val="10"/>
        <color rgb="FFFF0000"/>
        <rFont val="Arial"/>
        <family val="2"/>
      </rPr>
      <t>KLL 6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vč.montáže</t>
    </r>
  </si>
  <si>
    <r>
      <t xml:space="preserve">3stup. pozink. bezpatic.stož. </t>
    </r>
    <r>
      <rPr>
        <b/>
        <sz val="10"/>
        <color rgb="FFFF0000"/>
        <rFont val="Arial"/>
        <family val="2"/>
      </rPr>
      <t xml:space="preserve">KLL 6 </t>
    </r>
    <r>
      <rPr>
        <sz val="10"/>
        <color rgb="FF000000"/>
        <rFont val="Arial"/>
        <family val="2"/>
      </rPr>
      <t xml:space="preserve"> úprava pro KS vč.montáže</t>
    </r>
  </si>
  <si>
    <r>
      <rPr>
        <b/>
        <sz val="10"/>
        <color rgb="FFFF0000"/>
        <rFont val="Arial"/>
        <family val="2"/>
      </rPr>
      <t xml:space="preserve">kamerový systém </t>
    </r>
    <r>
      <rPr>
        <sz val="10"/>
        <color rgb="FFFF0000"/>
        <rFont val="Arial"/>
        <family val="2"/>
      </rPr>
      <t>-kompletace subdodávky kamerového systému ( projednanou subdodávku provozovatele  kamerového systému  ve výši 278.520,- Kč bez DPH započte účastník do své cenové nabídky  položky č. 27 SO 401 s navýšením potřebné režie účastníka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</si>
</sst>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%"/>
    <numFmt numFmtId="165" formatCode="dd\.mm\.yyyy"/>
    <numFmt numFmtId="166" formatCode="#,##0.00000"/>
    <numFmt numFmtId="167" formatCode="#,##0.000"/>
    <numFmt numFmtId="168" formatCode="#\ ###\ ###\ ##0.00"/>
    <numFmt numFmtId="169" formatCode="#,##0.00\ &quot;Kč&quot;"/>
    <numFmt numFmtId="170" formatCode="#,##0.00\ _K_č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1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 CE"/>
      <family val="2"/>
    </font>
    <font>
      <sz val="7"/>
      <color rgb="FFFF0000"/>
      <name val="Arial CE"/>
      <family val="2"/>
    </font>
    <font>
      <b/>
      <sz val="9"/>
      <name val="Arial CE"/>
      <family val="2"/>
    </font>
    <font>
      <b/>
      <sz val="10"/>
      <color rgb="FFFF0000"/>
      <name val="Arial"/>
      <family val="2"/>
    </font>
    <font>
      <sz val="9"/>
      <color theme="1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 style="thin"/>
      <right style="thin"/>
      <top/>
      <bottom style="thin"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640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7" fillId="2" borderId="0" xfId="20" applyFont="1" applyFill="1" applyAlignment="1" applyProtection="1">
      <alignment horizontal="left" vertical="center"/>
      <protection locked="0"/>
    </xf>
    <xf numFmtId="0" fontId="2" fillId="0" borderId="4" xfId="20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9" fillId="0" borderId="5" xfId="20" applyFont="1" applyBorder="1" applyAlignment="1">
      <alignment horizontal="left" vertical="center"/>
      <protection/>
    </xf>
    <xf numFmtId="0" fontId="2" fillId="0" borderId="5" xfId="20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2" fillId="3" borderId="0" xfId="20" applyFont="1" applyFill="1" applyAlignment="1">
      <alignment vertical="center"/>
      <protection/>
    </xf>
    <xf numFmtId="0" fontId="11" fillId="3" borderId="6" xfId="20" applyFont="1" applyFill="1" applyBorder="1" applyAlignment="1">
      <alignment horizontal="left" vertical="center"/>
      <protection/>
    </xf>
    <xf numFmtId="0" fontId="11" fillId="3" borderId="7" xfId="20" applyFont="1" applyFill="1" applyBorder="1" applyAlignment="1">
      <alignment horizontal="center" vertical="center"/>
      <protection/>
    </xf>
    <xf numFmtId="0" fontId="2" fillId="0" borderId="3" xfId="20" applyBorder="1" applyAlignment="1">
      <alignment vertical="center"/>
      <protection/>
    </xf>
    <xf numFmtId="0" fontId="12" fillId="0" borderId="4" xfId="20" applyFont="1" applyBorder="1" applyAlignment="1">
      <alignment horizontal="left" vertical="center"/>
      <protection/>
    </xf>
    <xf numFmtId="0" fontId="2" fillId="0" borderId="4" xfId="20" applyBorder="1" applyAlignment="1">
      <alignment vertical="center"/>
      <protection/>
    </xf>
    <xf numFmtId="0" fontId="6" fillId="0" borderId="5" xfId="20" applyFont="1" applyBorder="1" applyAlignment="1">
      <alignment horizontal="left" vertical="center"/>
      <protection/>
    </xf>
    <xf numFmtId="0" fontId="2" fillId="0" borderId="4" xfId="20" applyFont="1" applyBorder="1" applyAlignment="1">
      <alignment vertical="center"/>
      <protection/>
    </xf>
    <xf numFmtId="0" fontId="2" fillId="0" borderId="8" xfId="20" applyFont="1" applyBorder="1" applyAlignment="1">
      <alignment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3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10" xfId="20" applyFont="1" applyBorder="1" applyAlignment="1">
      <alignment vertical="center"/>
      <protection/>
    </xf>
    <xf numFmtId="0" fontId="2" fillId="4" borderId="7" xfId="20" applyFont="1" applyFill="1" applyBorder="1" applyAlignment="1">
      <alignment vertical="center"/>
      <protection/>
    </xf>
    <xf numFmtId="0" fontId="14" fillId="4" borderId="0" xfId="20" applyFont="1" applyFill="1" applyAlignment="1">
      <alignment horizontal="center" vertical="center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vertical="center"/>
      <protection/>
    </xf>
    <xf numFmtId="0" fontId="2" fillId="0" borderId="15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3" xfId="20" applyFont="1" applyBorder="1" applyAlignment="1">
      <alignment vertical="center"/>
      <protection/>
    </xf>
    <xf numFmtId="0" fontId="16" fillId="0" borderId="0" xfId="20" applyFont="1" applyAlignment="1">
      <alignment horizontal="lef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left" vertical="center"/>
      <protection/>
    </xf>
    <xf numFmtId="0" fontId="17" fillId="0" borderId="0" xfId="20" applyFont="1" applyAlignment="1">
      <alignment horizontal="left" vertical="center"/>
      <protection/>
    </xf>
    <xf numFmtId="0" fontId="19" fillId="0" borderId="0" xfId="21" applyFont="1" applyAlignment="1">
      <alignment horizontal="center" vertical="center"/>
    </xf>
    <xf numFmtId="0" fontId="20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4" fontId="6" fillId="0" borderId="0" xfId="20" applyNumberFormat="1" applyFont="1" applyBorder="1" applyAlignment="1">
      <alignment vertical="center"/>
      <protection/>
    </xf>
    <xf numFmtId="0" fontId="22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165" fontId="7" fillId="0" borderId="0" xfId="20" applyNumberFormat="1" applyFont="1" applyAlignment="1">
      <alignment horizontal="left" vertical="center"/>
      <protection/>
    </xf>
    <xf numFmtId="0" fontId="2" fillId="0" borderId="0" xfId="20" applyFont="1" applyAlignment="1">
      <alignment vertical="center" wrapTex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3" xfId="20" applyBorder="1" applyAlignment="1">
      <alignment vertical="center" wrapText="1"/>
      <protection/>
    </xf>
    <xf numFmtId="0" fontId="2" fillId="0" borderId="0" xfId="20" applyAlignment="1">
      <alignment vertical="center" wrapText="1"/>
      <protection/>
    </xf>
    <xf numFmtId="0" fontId="9" fillId="0" borderId="0" xfId="20" applyFont="1" applyAlignment="1">
      <alignment horizontal="left" vertical="center"/>
      <protection/>
    </xf>
    <xf numFmtId="4" fontId="16" fillId="0" borderId="0" xfId="20" applyNumberFormat="1" applyFont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13" fillId="0" borderId="0" xfId="20" applyFont="1" applyAlignment="1">
      <alignment horizontal="left" vertical="center"/>
      <protection/>
    </xf>
    <xf numFmtId="4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horizontal="right" vertical="center"/>
      <protection/>
    </xf>
    <xf numFmtId="0" fontId="2" fillId="4" borderId="0" xfId="20" applyFont="1" applyFill="1" applyAlignment="1">
      <alignment vertical="center"/>
      <protection/>
    </xf>
    <xf numFmtId="0" fontId="11" fillId="4" borderId="6" xfId="20" applyFont="1" applyFill="1" applyBorder="1" applyAlignment="1">
      <alignment horizontal="left" vertical="center"/>
      <protection/>
    </xf>
    <xf numFmtId="0" fontId="11" fillId="4" borderId="7" xfId="20" applyFont="1" applyFill="1" applyBorder="1" applyAlignment="1">
      <alignment horizontal="right" vertical="center"/>
      <protection/>
    </xf>
    <xf numFmtId="0" fontId="11" fillId="4" borderId="7" xfId="20" applyFont="1" applyFill="1" applyBorder="1" applyAlignment="1">
      <alignment horizontal="center" vertical="center"/>
      <protection/>
    </xf>
    <xf numFmtId="4" fontId="11" fillId="4" borderId="7" xfId="20" applyNumberFormat="1" applyFont="1" applyFill="1" applyBorder="1" applyAlignment="1">
      <alignment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righ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14" fillId="4" borderId="0" xfId="20" applyFont="1" applyFill="1" applyAlignment="1">
      <alignment horizontal="left" vertical="center"/>
      <protection/>
    </xf>
    <xf numFmtId="0" fontId="14" fillId="4" borderId="0" xfId="20" applyFont="1" applyFill="1" applyAlignment="1">
      <alignment horizontal="right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24" fillId="0" borderId="3" xfId="20" applyFont="1" applyBorder="1" applyAlignment="1">
      <alignment vertical="center"/>
      <protection/>
    </xf>
    <xf numFmtId="0" fontId="24" fillId="0" borderId="16" xfId="20" applyFont="1" applyBorder="1" applyAlignment="1">
      <alignment horizontal="left" vertical="center"/>
      <protection/>
    </xf>
    <xf numFmtId="0" fontId="24" fillId="0" borderId="16" xfId="20" applyFont="1" applyBorder="1" applyAlignment="1">
      <alignment vertical="center"/>
      <protection/>
    </xf>
    <xf numFmtId="4" fontId="24" fillId="0" borderId="16" xfId="20" applyNumberFormat="1" applyFont="1" applyBorder="1" applyAlignment="1">
      <alignment vertical="center"/>
      <protection/>
    </xf>
    <xf numFmtId="0" fontId="20" fillId="0" borderId="3" xfId="20" applyFont="1" applyBorder="1" applyAlignment="1">
      <alignment vertical="center"/>
      <protection/>
    </xf>
    <xf numFmtId="0" fontId="20" fillId="0" borderId="16" xfId="20" applyFont="1" applyBorder="1" applyAlignment="1">
      <alignment horizontal="left" vertical="center"/>
      <protection/>
    </xf>
    <xf numFmtId="0" fontId="20" fillId="0" borderId="16" xfId="20" applyFont="1" applyBorder="1" applyAlignment="1">
      <alignment vertical="center"/>
      <protection/>
    </xf>
    <xf numFmtId="4" fontId="20" fillId="0" borderId="16" xfId="20" applyNumberFormat="1" applyFont="1" applyBorder="1" applyAlignment="1">
      <alignment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14" fillId="4" borderId="11" xfId="20" applyFont="1" applyFill="1" applyBorder="1" applyAlignment="1">
      <alignment horizontal="center" vertical="center" wrapText="1"/>
      <protection/>
    </xf>
    <xf numFmtId="0" fontId="14" fillId="4" borderId="12" xfId="20" applyFont="1" applyFill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4" fontId="16" fillId="0" borderId="0" xfId="20" applyNumberFormat="1" applyFont="1" applyAlignment="1">
      <alignment/>
      <protection/>
    </xf>
    <xf numFmtId="166" fontId="25" fillId="0" borderId="15" xfId="20" applyNumberFormat="1" applyFont="1" applyBorder="1" applyAlignment="1">
      <alignment/>
      <protection/>
    </xf>
    <xf numFmtId="166" fontId="25" fillId="0" borderId="17" xfId="20" applyNumberFormat="1" applyFont="1" applyBorder="1" applyAlignment="1">
      <alignment/>
      <protection/>
    </xf>
    <xf numFmtId="4" fontId="26" fillId="0" borderId="0" xfId="20" applyNumberFormat="1" applyFont="1" applyAlignment="1">
      <alignment vertical="center"/>
      <protection/>
    </xf>
    <xf numFmtId="0" fontId="27" fillId="0" borderId="0" xfId="20" applyFont="1" applyAlignment="1">
      <alignment/>
      <protection/>
    </xf>
    <xf numFmtId="0" fontId="27" fillId="0" borderId="3" xfId="20" applyFont="1" applyBorder="1" applyAlignment="1">
      <alignment/>
      <protection/>
    </xf>
    <xf numFmtId="0" fontId="27" fillId="0" borderId="0" xfId="20" applyFont="1" applyAlignment="1">
      <alignment horizontal="left"/>
      <protection/>
    </xf>
    <xf numFmtId="0" fontId="24" fillId="0" borderId="0" xfId="20" applyFont="1" applyAlignment="1">
      <alignment horizontal="left"/>
      <protection/>
    </xf>
    <xf numFmtId="0" fontId="27" fillId="0" borderId="0" xfId="20" applyFont="1" applyAlignment="1" applyProtection="1">
      <alignment/>
      <protection locked="0"/>
    </xf>
    <xf numFmtId="4" fontId="24" fillId="0" borderId="0" xfId="20" applyNumberFormat="1" applyFont="1" applyAlignment="1">
      <alignment/>
      <protection/>
    </xf>
    <xf numFmtId="0" fontId="27" fillId="0" borderId="18" xfId="20" applyFont="1" applyBorder="1" applyAlignment="1">
      <alignment/>
      <protection/>
    </xf>
    <xf numFmtId="0" fontId="27" fillId="0" borderId="0" xfId="20" applyFont="1" applyBorder="1" applyAlignment="1">
      <alignment/>
      <protection/>
    </xf>
    <xf numFmtId="166" fontId="27" fillId="0" borderId="0" xfId="20" applyNumberFormat="1" applyFont="1" applyBorder="1" applyAlignment="1">
      <alignment/>
      <protection/>
    </xf>
    <xf numFmtId="166" fontId="27" fillId="0" borderId="10" xfId="20" applyNumberFormat="1" applyFont="1" applyBorder="1" applyAlignment="1">
      <alignment/>
      <protection/>
    </xf>
    <xf numFmtId="0" fontId="27" fillId="0" borderId="0" xfId="20" applyFont="1" applyAlignment="1">
      <alignment horizontal="center"/>
      <protection/>
    </xf>
    <xf numFmtId="4" fontId="27" fillId="0" borderId="0" xfId="20" applyNumberFormat="1" applyFont="1" applyAlignment="1">
      <alignment vertical="center"/>
      <protection/>
    </xf>
    <xf numFmtId="0" fontId="2" fillId="0" borderId="3" xfId="20" applyFont="1" applyBorder="1" applyAlignment="1" applyProtection="1">
      <alignment vertical="center"/>
      <protection locked="0"/>
    </xf>
    <xf numFmtId="0" fontId="14" fillId="0" borderId="19" xfId="20" applyFont="1" applyBorder="1" applyAlignment="1" applyProtection="1">
      <alignment horizontal="center" vertical="center"/>
      <protection locked="0"/>
    </xf>
    <xf numFmtId="0" fontId="15" fillId="2" borderId="18" xfId="20" applyFont="1" applyFill="1" applyBorder="1" applyAlignment="1" applyProtection="1">
      <alignment horizontal="left" vertical="center"/>
      <protection locked="0"/>
    </xf>
    <xf numFmtId="0" fontId="15" fillId="0" borderId="0" xfId="20" applyFont="1" applyBorder="1" applyAlignment="1">
      <alignment horizontal="center" vertical="center"/>
      <protection/>
    </xf>
    <xf numFmtId="166" fontId="15" fillId="0" borderId="0" xfId="20" applyNumberFormat="1" applyFont="1" applyBorder="1" applyAlignment="1">
      <alignment vertical="center"/>
      <protection/>
    </xf>
    <xf numFmtId="166" fontId="15" fillId="0" borderId="10" xfId="20" applyNumberFormat="1" applyFont="1" applyBorder="1" applyAlignment="1">
      <alignment vertical="center"/>
      <protection/>
    </xf>
    <xf numFmtId="0" fontId="14" fillId="0" borderId="0" xfId="20" applyFont="1" applyAlignment="1">
      <alignment horizontal="left" vertical="center"/>
      <protection/>
    </xf>
    <xf numFmtId="4" fontId="2" fillId="0" borderId="0" xfId="20" applyNumberFormat="1" applyFont="1" applyAlignment="1">
      <alignment vertical="center"/>
      <protection/>
    </xf>
    <xf numFmtId="0" fontId="28" fillId="0" borderId="0" xfId="20" applyFont="1" applyAlignment="1">
      <alignment horizontal="left" vertical="center"/>
      <protection/>
    </xf>
    <xf numFmtId="0" fontId="29" fillId="0" borderId="0" xfId="20" applyFont="1" applyAlignment="1">
      <alignment horizontal="left" vertical="center" wrapText="1"/>
      <protection/>
    </xf>
    <xf numFmtId="0" fontId="2" fillId="0" borderId="0" xfId="20" applyFont="1" applyAlignment="1" applyProtection="1">
      <alignment vertical="center"/>
      <protection locked="0"/>
    </xf>
    <xf numFmtId="0" fontId="2" fillId="0" borderId="18" xfId="20" applyFont="1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0" fillId="0" borderId="0" xfId="20" applyFont="1" applyAlignment="1">
      <alignment vertical="center" wrapText="1"/>
      <protection/>
    </xf>
    <xf numFmtId="0" fontId="31" fillId="0" borderId="0" xfId="20" applyFont="1" applyAlignment="1">
      <alignment vertical="center"/>
      <protection/>
    </xf>
    <xf numFmtId="0" fontId="31" fillId="0" borderId="3" xfId="20" applyFont="1" applyBorder="1" applyAlignment="1">
      <alignment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0" xfId="20" applyFont="1" applyAlignment="1">
      <alignment horizontal="left" vertical="center" wrapText="1"/>
      <protection/>
    </xf>
    <xf numFmtId="167" fontId="31" fillId="0" borderId="0" xfId="20" applyNumberFormat="1" applyFont="1" applyAlignment="1">
      <alignment vertical="center"/>
      <protection/>
    </xf>
    <xf numFmtId="0" fontId="31" fillId="0" borderId="0" xfId="20" applyFont="1" applyAlignment="1" applyProtection="1">
      <alignment vertical="center"/>
      <protection locked="0"/>
    </xf>
    <xf numFmtId="0" fontId="31" fillId="0" borderId="18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31" fillId="0" borderId="1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left" vertical="center"/>
      <protection/>
    </xf>
    <xf numFmtId="0" fontId="32" fillId="0" borderId="18" xfId="20" applyFont="1" applyBorder="1" applyAlignment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32" fillId="0" borderId="10" xfId="20" applyFont="1" applyBorder="1" applyAlignment="1">
      <alignment vertical="center"/>
      <protection/>
    </xf>
    <xf numFmtId="49" fontId="7" fillId="0" borderId="0" xfId="20" applyNumberFormat="1" applyFont="1" applyAlignment="1">
      <alignment horizontal="left" vertical="center"/>
      <protection/>
    </xf>
    <xf numFmtId="0" fontId="2" fillId="0" borderId="0" xfId="20">
      <alignment/>
      <protection/>
    </xf>
    <xf numFmtId="0" fontId="2" fillId="5" borderId="3" xfId="20" applyFill="1" applyBorder="1">
      <alignment/>
      <protection/>
    </xf>
    <xf numFmtId="0" fontId="2" fillId="5" borderId="0" xfId="20" applyFill="1">
      <alignment/>
      <protection/>
    </xf>
    <xf numFmtId="0" fontId="22" fillId="5" borderId="0" xfId="20" applyFont="1" applyFill="1" applyAlignment="1">
      <alignment horizontal="left" vertical="center"/>
      <protection/>
    </xf>
    <xf numFmtId="0" fontId="2" fillId="5" borderId="3" xfId="20" applyFill="1" applyBorder="1" applyAlignment="1">
      <alignment vertical="center"/>
      <protection/>
    </xf>
    <xf numFmtId="0" fontId="2" fillId="5" borderId="0" xfId="20" applyFill="1" applyAlignment="1">
      <alignment vertical="center"/>
      <protection/>
    </xf>
    <xf numFmtId="0" fontId="2" fillId="5" borderId="0" xfId="20" applyFont="1" applyFill="1" applyAlignment="1">
      <alignment vertical="center"/>
      <protection/>
    </xf>
    <xf numFmtId="0" fontId="2" fillId="5" borderId="3" xfId="20" applyFill="1" applyBorder="1" applyAlignment="1">
      <alignment vertical="center" wrapText="1"/>
      <protection/>
    </xf>
    <xf numFmtId="0" fontId="2" fillId="5" borderId="0" xfId="20" applyFill="1" applyAlignment="1">
      <alignment vertical="center" wrapText="1"/>
      <protection/>
    </xf>
    <xf numFmtId="0" fontId="2" fillId="5" borderId="0" xfId="20" applyFont="1" applyFill="1" applyAlignment="1">
      <alignment vertical="center" wrapText="1"/>
      <protection/>
    </xf>
    <xf numFmtId="0" fontId="24" fillId="5" borderId="3" xfId="20" applyFont="1" applyFill="1" applyBorder="1" applyAlignment="1">
      <alignment vertical="center"/>
      <protection/>
    </xf>
    <xf numFmtId="0" fontId="24" fillId="5" borderId="0" xfId="20" applyFont="1" applyFill="1" applyAlignment="1">
      <alignment vertical="center"/>
      <protection/>
    </xf>
    <xf numFmtId="0" fontId="20" fillId="5" borderId="3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" fillId="5" borderId="3" xfId="20" applyFill="1" applyBorder="1" applyAlignment="1">
      <alignment horizontal="center" vertical="center" wrapText="1"/>
      <protection/>
    </xf>
    <xf numFmtId="0" fontId="15" fillId="5" borderId="11" xfId="20" applyFont="1" applyFill="1" applyBorder="1" applyAlignment="1">
      <alignment horizontal="center" vertical="center" wrapText="1"/>
      <protection/>
    </xf>
    <xf numFmtId="0" fontId="15" fillId="5" borderId="12" xfId="20" applyFont="1" applyFill="1" applyBorder="1" applyAlignment="1">
      <alignment horizontal="center" vertical="center" wrapText="1"/>
      <protection/>
    </xf>
    <xf numFmtId="0" fontId="15" fillId="5" borderId="13" xfId="20" applyFont="1" applyFill="1" applyBorder="1" applyAlignment="1">
      <alignment horizontal="center" vertical="center" wrapText="1"/>
      <protection/>
    </xf>
    <xf numFmtId="0" fontId="2" fillId="5" borderId="0" xfId="20" applyFont="1" applyFill="1" applyAlignment="1">
      <alignment horizontal="center" vertical="center" wrapText="1"/>
      <protection/>
    </xf>
    <xf numFmtId="0" fontId="2" fillId="5" borderId="3" xfId="20" applyFont="1" applyFill="1" applyBorder="1" applyAlignment="1">
      <alignment vertical="center"/>
      <protection/>
    </xf>
    <xf numFmtId="0" fontId="2" fillId="5" borderId="14" xfId="20" applyFont="1" applyFill="1" applyBorder="1" applyAlignment="1">
      <alignment vertical="center"/>
      <protection/>
    </xf>
    <xf numFmtId="0" fontId="2" fillId="5" borderId="15" xfId="20" applyFill="1" applyBorder="1" applyAlignment="1">
      <alignment vertical="center"/>
      <protection/>
    </xf>
    <xf numFmtId="0" fontId="2" fillId="5" borderId="15" xfId="20" applyFont="1" applyFill="1" applyBorder="1" applyAlignment="1">
      <alignment vertical="center"/>
      <protection/>
    </xf>
    <xf numFmtId="166" fontId="25" fillId="5" borderId="15" xfId="20" applyNumberFormat="1" applyFont="1" applyFill="1" applyBorder="1" applyAlignment="1">
      <alignment/>
      <protection/>
    </xf>
    <xf numFmtId="166" fontId="25" fillId="5" borderId="17" xfId="20" applyNumberFormat="1" applyFont="1" applyFill="1" applyBorder="1" applyAlignment="1">
      <alignment/>
      <protection/>
    </xf>
    <xf numFmtId="0" fontId="27" fillId="5" borderId="3" xfId="20" applyFont="1" applyFill="1" applyBorder="1" applyAlignment="1">
      <alignment/>
      <protection/>
    </xf>
    <xf numFmtId="0" fontId="27" fillId="5" borderId="18" xfId="20" applyFont="1" applyFill="1" applyBorder="1" applyAlignment="1">
      <alignment/>
      <protection/>
    </xf>
    <xf numFmtId="0" fontId="27" fillId="5" borderId="0" xfId="20" applyFont="1" applyFill="1" applyBorder="1" applyAlignment="1">
      <alignment/>
      <protection/>
    </xf>
    <xf numFmtId="166" fontId="27" fillId="5" borderId="0" xfId="20" applyNumberFormat="1" applyFont="1" applyFill="1" applyBorder="1" applyAlignment="1">
      <alignment/>
      <protection/>
    </xf>
    <xf numFmtId="166" fontId="27" fillId="5" borderId="10" xfId="20" applyNumberFormat="1" applyFont="1" applyFill="1" applyBorder="1" applyAlignment="1">
      <alignment/>
      <protection/>
    </xf>
    <xf numFmtId="0" fontId="27" fillId="5" borderId="0" xfId="20" applyFont="1" applyFill="1" applyAlignment="1">
      <alignment/>
      <protection/>
    </xf>
    <xf numFmtId="0" fontId="15" fillId="5" borderId="18" xfId="20" applyFont="1" applyFill="1" applyBorder="1" applyAlignment="1" applyProtection="1">
      <alignment horizontal="left" vertical="center"/>
      <protection locked="0"/>
    </xf>
    <xf numFmtId="0" fontId="15" fillId="5" borderId="0" xfId="20" applyFont="1" applyFill="1" applyBorder="1" applyAlignment="1">
      <alignment horizontal="center" vertical="center"/>
      <protection/>
    </xf>
    <xf numFmtId="0" fontId="2" fillId="5" borderId="0" xfId="20" applyFont="1" applyFill="1" applyBorder="1" applyAlignment="1">
      <alignment vertical="center"/>
      <protection/>
    </xf>
    <xf numFmtId="166" fontId="15" fillId="5" borderId="0" xfId="20" applyNumberFormat="1" applyFont="1" applyFill="1" applyBorder="1" applyAlignment="1">
      <alignment vertical="center"/>
      <protection/>
    </xf>
    <xf numFmtId="166" fontId="15" fillId="5" borderId="10" xfId="20" applyNumberFormat="1" applyFont="1" applyFill="1" applyBorder="1" applyAlignment="1">
      <alignment vertical="center"/>
      <protection/>
    </xf>
    <xf numFmtId="0" fontId="2" fillId="5" borderId="18" xfId="20" applyFont="1" applyFill="1" applyBorder="1" applyAlignment="1">
      <alignment vertical="center"/>
      <protection/>
    </xf>
    <xf numFmtId="0" fontId="2" fillId="5" borderId="0" xfId="20" applyFill="1" applyBorder="1" applyAlignment="1">
      <alignment vertical="center"/>
      <protection/>
    </xf>
    <xf numFmtId="0" fontId="2" fillId="5" borderId="10" xfId="20" applyFont="1" applyFill="1" applyBorder="1" applyAlignment="1">
      <alignment vertical="center"/>
      <protection/>
    </xf>
    <xf numFmtId="0" fontId="31" fillId="5" borderId="0" xfId="20" applyFont="1" applyFill="1" applyBorder="1" applyAlignment="1">
      <alignment vertical="center"/>
      <protection/>
    </xf>
    <xf numFmtId="0" fontId="32" fillId="5" borderId="0" xfId="20" applyFont="1" applyFill="1" applyBorder="1" applyAlignment="1">
      <alignment vertical="center"/>
      <protection/>
    </xf>
    <xf numFmtId="0" fontId="2" fillId="5" borderId="0" xfId="20" applyFont="1" applyFill="1" applyAlignment="1">
      <alignment horizontal="left" vertical="center"/>
      <protection/>
    </xf>
    <xf numFmtId="0" fontId="2" fillId="5" borderId="0" xfId="20" applyFill="1" applyAlignment="1">
      <alignment horizontal="center" vertical="center" wrapText="1"/>
      <protection/>
    </xf>
    <xf numFmtId="4" fontId="26" fillId="5" borderId="0" xfId="20" applyNumberFormat="1" applyFont="1" applyFill="1" applyAlignment="1">
      <alignment vertical="center"/>
      <protection/>
    </xf>
    <xf numFmtId="0" fontId="27" fillId="5" borderId="0" xfId="20" applyFont="1" applyFill="1" applyAlignment="1">
      <alignment horizontal="left"/>
      <protection/>
    </xf>
    <xf numFmtId="0" fontId="27" fillId="5" borderId="0" xfId="20" applyFont="1" applyFill="1" applyAlignment="1">
      <alignment horizontal="center"/>
      <protection/>
    </xf>
    <xf numFmtId="4" fontId="27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left" vertical="center"/>
      <protection/>
    </xf>
    <xf numFmtId="4" fontId="2" fillId="5" borderId="0" xfId="20" applyNumberFormat="1" applyFont="1" applyFill="1" applyAlignment="1">
      <alignment vertical="center"/>
      <protection/>
    </xf>
    <xf numFmtId="0" fontId="2" fillId="5" borderId="0" xfId="20" applyFill="1" applyBorder="1">
      <alignment/>
      <protection/>
    </xf>
    <xf numFmtId="0" fontId="2" fillId="5" borderId="0" xfId="20" applyFill="1" applyBorder="1" applyAlignment="1">
      <alignment horizontal="center" vertical="center" wrapText="1"/>
      <protection/>
    </xf>
    <xf numFmtId="0" fontId="2" fillId="0" borderId="20" xfId="20" applyFont="1" applyBorder="1" applyAlignment="1">
      <alignment vertical="center"/>
      <protection/>
    </xf>
    <xf numFmtId="0" fontId="2" fillId="0" borderId="21" xfId="20" applyFont="1" applyBorder="1" applyAlignment="1">
      <alignment vertical="center"/>
      <protection/>
    </xf>
    <xf numFmtId="0" fontId="2" fillId="0" borderId="22" xfId="20" applyFont="1" applyBorder="1" applyAlignment="1">
      <alignment vertical="center"/>
      <protection/>
    </xf>
    <xf numFmtId="0" fontId="2" fillId="0" borderId="23" xfId="20" applyFont="1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2" fillId="0" borderId="24" xfId="20" applyFont="1" applyBorder="1" applyAlignment="1">
      <alignment vertical="center"/>
      <protection/>
    </xf>
    <xf numFmtId="0" fontId="2" fillId="0" borderId="23" xfId="20" applyBorder="1">
      <alignment/>
      <protection/>
    </xf>
    <xf numFmtId="0" fontId="2" fillId="0" borderId="0" xfId="20" applyBorder="1">
      <alignment/>
      <protection/>
    </xf>
    <xf numFmtId="0" fontId="2" fillId="0" borderId="24" xfId="20" applyBorder="1">
      <alignment/>
      <protection/>
    </xf>
    <xf numFmtId="0" fontId="2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49" fontId="7" fillId="0" borderId="0" xfId="20" applyNumberFormat="1" applyFont="1" applyBorder="1" applyAlignment="1">
      <alignment horizontal="left" vertical="center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14" fillId="4" borderId="25" xfId="20" applyFont="1" applyFill="1" applyBorder="1" applyAlignment="1">
      <alignment horizontal="center" vertical="center" wrapText="1"/>
      <protection/>
    </xf>
    <xf numFmtId="0" fontId="16" fillId="0" borderId="0" xfId="20" applyFont="1" applyBorder="1" applyAlignment="1">
      <alignment horizontal="left" vertical="center"/>
      <protection/>
    </xf>
    <xf numFmtId="0" fontId="27" fillId="0" borderId="23" xfId="20" applyFont="1" applyBorder="1" applyAlignment="1">
      <alignment/>
      <protection/>
    </xf>
    <xf numFmtId="0" fontId="27" fillId="0" borderId="0" xfId="20" applyFont="1" applyBorder="1" applyAlignment="1">
      <alignment horizontal="left"/>
      <protection/>
    </xf>
    <xf numFmtId="0" fontId="24" fillId="0" borderId="0" xfId="20" applyFont="1" applyBorder="1" applyAlignment="1">
      <alignment horizontal="left"/>
      <protection/>
    </xf>
    <xf numFmtId="0" fontId="27" fillId="0" borderId="0" xfId="20" applyFont="1" applyBorder="1" applyAlignment="1" applyProtection="1">
      <alignment/>
      <protection locked="0"/>
    </xf>
    <xf numFmtId="0" fontId="2" fillId="0" borderId="23" xfId="20" applyFont="1" applyBorder="1" applyAlignment="1" applyProtection="1">
      <alignment vertical="center"/>
      <protection locked="0"/>
    </xf>
    <xf numFmtId="0" fontId="31" fillId="0" borderId="23" xfId="20" applyFont="1" applyBorder="1" applyAlignment="1">
      <alignment vertical="center"/>
      <protection/>
    </xf>
    <xf numFmtId="0" fontId="32" fillId="0" borderId="23" xfId="20" applyFont="1" applyBorder="1" applyAlignment="1">
      <alignment vertical="center"/>
      <protection/>
    </xf>
    <xf numFmtId="0" fontId="28" fillId="0" borderId="0" xfId="20" applyFont="1" applyBorder="1" applyAlignment="1">
      <alignment horizontal="left" vertical="center"/>
      <protection/>
    </xf>
    <xf numFmtId="0" fontId="29" fillId="0" borderId="0" xfId="20" applyFont="1" applyBorder="1" applyAlignment="1">
      <alignment horizontal="left" vertical="center" wrapText="1"/>
      <protection/>
    </xf>
    <xf numFmtId="0" fontId="2" fillId="0" borderId="0" xfId="20" applyFont="1" applyBorder="1" applyAlignment="1" applyProtection="1">
      <alignment vertical="center"/>
      <protection locked="0"/>
    </xf>
    <xf numFmtId="0" fontId="2" fillId="0" borderId="26" xfId="20" applyFont="1" applyBorder="1" applyAlignment="1">
      <alignment vertical="center"/>
      <protection/>
    </xf>
    <xf numFmtId="0" fontId="2" fillId="0" borderId="27" xfId="20" applyFont="1" applyBorder="1" applyAlignment="1">
      <alignment vertical="center"/>
      <protection/>
    </xf>
    <xf numFmtId="0" fontId="2" fillId="0" borderId="28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2" fillId="5" borderId="0" xfId="20" applyFill="1">
      <alignment/>
      <protection/>
    </xf>
    <xf numFmtId="0" fontId="2" fillId="0" borderId="0" xfId="20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2" fillId="0" borderId="0" xfId="20" applyFont="1" applyBorder="1" applyAlignment="1">
      <alignment vertical="center"/>
      <protection/>
    </xf>
    <xf numFmtId="0" fontId="2" fillId="5" borderId="0" xfId="20" applyFill="1">
      <alignment/>
      <protection/>
    </xf>
    <xf numFmtId="0" fontId="2" fillId="0" borderId="0" xfId="20" applyFont="1" applyAlignment="1">
      <alignment vertical="center"/>
      <protection/>
    </xf>
    <xf numFmtId="0" fontId="2" fillId="5" borderId="23" xfId="20" applyFont="1" applyFill="1" applyBorder="1" applyAlignment="1" applyProtection="1">
      <alignment vertical="center"/>
      <protection locked="0"/>
    </xf>
    <xf numFmtId="0" fontId="2" fillId="0" borderId="0" xfId="20">
      <alignment/>
      <protection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31" fillId="5" borderId="0" xfId="20" applyFont="1" applyFill="1" applyBorder="1" applyAlignment="1">
      <alignment horizontal="left" vertical="center" wrapText="1"/>
      <protection/>
    </xf>
    <xf numFmtId="167" fontId="31" fillId="5" borderId="0" xfId="20" applyNumberFormat="1" applyFont="1" applyFill="1" applyBorder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23" xfId="20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>
      <alignment vertical="center"/>
      <protection/>
    </xf>
    <xf numFmtId="0" fontId="15" fillId="0" borderId="18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>
      <alignment horizontal="center" vertical="center"/>
      <protection/>
    </xf>
    <xf numFmtId="166" fontId="15" fillId="0" borderId="0" xfId="20" applyNumberFormat="1" applyFont="1" applyFill="1" applyBorder="1" applyAlignment="1">
      <alignment vertical="center"/>
      <protection/>
    </xf>
    <xf numFmtId="166" fontId="15" fillId="0" borderId="10" xfId="20" applyNumberFormat="1" applyFont="1" applyFill="1" applyBorder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14" fillId="0" borderId="0" xfId="20" applyFont="1" applyFill="1" applyAlignment="1">
      <alignment horizontal="left" vertical="center"/>
      <protection/>
    </xf>
    <xf numFmtId="0" fontId="2" fillId="0" borderId="0" xfId="20" applyFont="1" applyFill="1" applyAlignment="1">
      <alignment horizontal="left" vertical="center"/>
      <protection/>
    </xf>
    <xf numFmtId="4" fontId="2" fillId="0" borderId="0" xfId="20" applyNumberFormat="1" applyFont="1" applyFill="1" applyAlignment="1">
      <alignment vertical="center"/>
      <protection/>
    </xf>
    <xf numFmtId="0" fontId="2" fillId="0" borderId="0" xfId="20" applyFill="1">
      <alignment/>
      <protection/>
    </xf>
    <xf numFmtId="0" fontId="2" fillId="0" borderId="0" xfId="20" applyFill="1" applyAlignment="1">
      <alignment horizontal="left" vertical="top"/>
      <protection/>
    </xf>
    <xf numFmtId="0" fontId="30" fillId="5" borderId="0" xfId="20" applyFont="1" applyFill="1" applyBorder="1" applyAlignment="1">
      <alignment vertical="top" wrapText="1"/>
      <protection/>
    </xf>
    <xf numFmtId="0" fontId="29" fillId="5" borderId="0" xfId="20" applyFont="1" applyFill="1" applyBorder="1" applyAlignment="1">
      <alignment horizontal="left" vertical="center" wrapText="1"/>
      <protection/>
    </xf>
    <xf numFmtId="0" fontId="14" fillId="5" borderId="19" xfId="20" applyFont="1" applyFill="1" applyBorder="1" applyAlignment="1" applyProtection="1">
      <alignment horizontal="center" vertical="center"/>
      <protection locked="0"/>
    </xf>
    <xf numFmtId="49" fontId="14" fillId="5" borderId="19" xfId="20" applyNumberFormat="1" applyFont="1" applyFill="1" applyBorder="1" applyAlignment="1" applyProtection="1">
      <alignment horizontal="left" vertical="center" wrapText="1"/>
      <protection locked="0"/>
    </xf>
    <xf numFmtId="0" fontId="14" fillId="5" borderId="19" xfId="20" applyFont="1" applyFill="1" applyBorder="1" applyAlignment="1" applyProtection="1">
      <alignment horizontal="left" vertical="center" wrapText="1"/>
      <protection locked="0"/>
    </xf>
    <xf numFmtId="0" fontId="14" fillId="5" borderId="19" xfId="20" applyFont="1" applyFill="1" applyBorder="1" applyAlignment="1" applyProtection="1">
      <alignment horizontal="center" vertical="center" wrapText="1"/>
      <protection locked="0"/>
    </xf>
    <xf numFmtId="167" fontId="14" fillId="5" borderId="19" xfId="20" applyNumberFormat="1" applyFont="1" applyFill="1" applyBorder="1" applyAlignment="1" applyProtection="1">
      <alignment vertical="center"/>
      <protection locked="0"/>
    </xf>
    <xf numFmtId="0" fontId="28" fillId="5" borderId="0" xfId="20" applyFont="1" applyFill="1" applyBorder="1" applyAlignment="1">
      <alignment horizontal="left" vertical="center"/>
      <protection/>
    </xf>
    <xf numFmtId="0" fontId="2" fillId="5" borderId="0" xfId="20" applyFont="1" applyFill="1" applyBorder="1" applyAlignment="1" applyProtection="1">
      <alignment vertical="center"/>
      <protection locked="0"/>
    </xf>
    <xf numFmtId="0" fontId="2" fillId="5" borderId="24" xfId="20" applyFont="1" applyFill="1" applyBorder="1" applyAlignment="1">
      <alignment vertical="center"/>
      <protection/>
    </xf>
    <xf numFmtId="0" fontId="31" fillId="5" borderId="0" xfId="20" applyFont="1" applyFill="1" applyBorder="1" applyAlignment="1">
      <alignment horizontal="left" vertical="center"/>
      <protection/>
    </xf>
    <xf numFmtId="0" fontId="31" fillId="5" borderId="0" xfId="20" applyFont="1" applyFill="1" applyBorder="1" applyAlignment="1" applyProtection="1">
      <alignment vertical="center"/>
      <protection locked="0"/>
    </xf>
    <xf numFmtId="0" fontId="31" fillId="5" borderId="24" xfId="20" applyFont="1" applyFill="1" applyBorder="1" applyAlignment="1">
      <alignment vertical="center"/>
      <protection/>
    </xf>
    <xf numFmtId="0" fontId="32" fillId="5" borderId="0" xfId="20" applyFont="1" applyFill="1" applyBorder="1" applyAlignment="1">
      <alignment horizontal="left" vertical="center"/>
      <protection/>
    </xf>
    <xf numFmtId="0" fontId="32" fillId="5" borderId="0" xfId="20" applyFont="1" applyFill="1" applyBorder="1" applyAlignment="1">
      <alignment horizontal="left" vertical="center" wrapText="1"/>
      <protection/>
    </xf>
    <xf numFmtId="167" fontId="32" fillId="5" borderId="0" xfId="20" applyNumberFormat="1" applyFont="1" applyFill="1" applyBorder="1" applyAlignment="1">
      <alignment vertical="center"/>
      <protection/>
    </xf>
    <xf numFmtId="0" fontId="32" fillId="5" borderId="0" xfId="20" applyFont="1" applyFill="1" applyBorder="1" applyAlignment="1" applyProtection="1">
      <alignment vertical="center"/>
      <protection locked="0"/>
    </xf>
    <xf numFmtId="0" fontId="32" fillId="5" borderId="24" xfId="20" applyFont="1" applyFill="1" applyBorder="1" applyAlignment="1">
      <alignment vertical="center"/>
      <protection/>
    </xf>
    <xf numFmtId="0" fontId="31" fillId="5" borderId="0" xfId="20" applyFont="1" applyFill="1" applyBorder="1" applyAlignment="1">
      <alignment horizontal="right" vertical="center" wrapText="1"/>
      <protection/>
    </xf>
    <xf numFmtId="0" fontId="30" fillId="5" borderId="0" xfId="20" applyFont="1" applyFill="1" applyBorder="1" applyAlignment="1">
      <alignment vertical="center" wrapText="1"/>
      <protection/>
    </xf>
    <xf numFmtId="49" fontId="30" fillId="5" borderId="0" xfId="20" applyNumberFormat="1" applyFont="1" applyFill="1" applyBorder="1" applyAlignment="1">
      <alignment vertical="top" wrapText="1"/>
      <protection/>
    </xf>
    <xf numFmtId="49" fontId="30" fillId="5" borderId="0" xfId="20" applyNumberFormat="1" applyFont="1" applyFill="1" applyBorder="1" applyAlignment="1">
      <alignment vertical="center" wrapText="1"/>
      <protection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9" xfId="0" applyFont="1" applyFill="1" applyBorder="1" applyAlignment="1" applyProtection="1">
      <alignment horizontal="left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167" fontId="14" fillId="5" borderId="19" xfId="0" applyNumberFormat="1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24" xfId="0" applyFill="1" applyBorder="1" applyAlignment="1">
      <alignment vertical="center"/>
    </xf>
    <xf numFmtId="0" fontId="30" fillId="5" borderId="0" xfId="0" applyFont="1" applyFill="1" applyBorder="1" applyAlignment="1">
      <alignment vertical="top" wrapText="1"/>
    </xf>
    <xf numFmtId="0" fontId="30" fillId="5" borderId="0" xfId="0" applyFont="1" applyFill="1" applyBorder="1" applyAlignment="1">
      <alignment vertical="center" wrapText="1"/>
    </xf>
    <xf numFmtId="0" fontId="31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 wrapText="1"/>
    </xf>
    <xf numFmtId="167" fontId="31" fillId="5" borderId="0" xfId="0" applyNumberFormat="1" applyFont="1" applyFill="1" applyBorder="1" applyAlignment="1">
      <alignment vertical="center"/>
    </xf>
    <xf numFmtId="0" fontId="31" fillId="5" borderId="0" xfId="0" applyFont="1" applyFill="1" applyBorder="1" applyAlignment="1" applyProtection="1">
      <alignment vertical="center"/>
      <protection locked="0"/>
    </xf>
    <xf numFmtId="0" fontId="31" fillId="5" borderId="24" xfId="0" applyFont="1" applyFill="1" applyBorder="1" applyAlignment="1">
      <alignment vertical="center"/>
    </xf>
    <xf numFmtId="167" fontId="2" fillId="5" borderId="0" xfId="20" applyNumberFormat="1" applyFont="1" applyFill="1" applyBorder="1" applyAlignment="1">
      <alignment vertical="center"/>
      <protection/>
    </xf>
    <xf numFmtId="0" fontId="31" fillId="5" borderId="27" xfId="20" applyFont="1" applyFill="1" applyBorder="1" applyAlignment="1">
      <alignment vertical="center"/>
      <protection/>
    </xf>
    <xf numFmtId="0" fontId="28" fillId="5" borderId="27" xfId="20" applyFont="1" applyFill="1" applyBorder="1" applyAlignment="1">
      <alignment horizontal="left" vertical="center"/>
      <protection/>
    </xf>
    <xf numFmtId="0" fontId="31" fillId="5" borderId="27" xfId="20" applyFont="1" applyFill="1" applyBorder="1" applyAlignment="1">
      <alignment horizontal="left" vertical="center"/>
      <protection/>
    </xf>
    <xf numFmtId="0" fontId="31" fillId="5" borderId="27" xfId="20" applyFont="1" applyFill="1" applyBorder="1" applyAlignment="1">
      <alignment horizontal="left" vertical="center" wrapText="1"/>
      <protection/>
    </xf>
    <xf numFmtId="167" fontId="31" fillId="5" borderId="27" xfId="20" applyNumberFormat="1" applyFont="1" applyFill="1" applyBorder="1" applyAlignment="1">
      <alignment vertical="center"/>
      <protection/>
    </xf>
    <xf numFmtId="0" fontId="31" fillId="5" borderId="27" xfId="20" applyFont="1" applyFill="1" applyBorder="1" applyAlignment="1" applyProtection="1">
      <alignment vertical="center"/>
      <protection locked="0"/>
    </xf>
    <xf numFmtId="0" fontId="31" fillId="5" borderId="28" xfId="20" applyFont="1" applyFill="1" applyBorder="1" applyAlignment="1">
      <alignment vertical="center"/>
      <protection/>
    </xf>
    <xf numFmtId="0" fontId="27" fillId="6" borderId="0" xfId="20" applyFont="1" applyFill="1" applyBorder="1" applyAlignment="1">
      <alignment/>
      <protection/>
    </xf>
    <xf numFmtId="0" fontId="27" fillId="6" borderId="0" xfId="20" applyFont="1" applyFill="1" applyBorder="1" applyAlignment="1">
      <alignment horizontal="left"/>
      <protection/>
    </xf>
    <xf numFmtId="0" fontId="20" fillId="6" borderId="0" xfId="20" applyFont="1" applyFill="1" applyBorder="1" applyAlignment="1">
      <alignment horizontal="left"/>
      <protection/>
    </xf>
    <xf numFmtId="0" fontId="27" fillId="6" borderId="0" xfId="20" applyFont="1" applyFill="1" applyBorder="1" applyAlignment="1" applyProtection="1">
      <alignment/>
      <protection locked="0"/>
    </xf>
    <xf numFmtId="0" fontId="24" fillId="6" borderId="0" xfId="20" applyFont="1" applyFill="1" applyBorder="1" applyAlignment="1">
      <alignment horizontal="left"/>
      <protection/>
    </xf>
    <xf numFmtId="0" fontId="16" fillId="6" borderId="0" xfId="20" applyFont="1" applyFill="1" applyBorder="1" applyAlignment="1">
      <alignment horizontal="left" vertical="center"/>
      <protection/>
    </xf>
    <xf numFmtId="0" fontId="2" fillId="6" borderId="0" xfId="20" applyFont="1" applyFill="1" applyBorder="1" applyAlignment="1">
      <alignment vertical="center"/>
      <protection/>
    </xf>
    <xf numFmtId="4" fontId="14" fillId="2" borderId="19" xfId="20" applyNumberFormat="1" applyFont="1" applyFill="1" applyBorder="1" applyAlignment="1" applyProtection="1">
      <alignment vertical="center"/>
      <protection locked="0"/>
    </xf>
    <xf numFmtId="4" fontId="14" fillId="2" borderId="19" xfId="0" applyNumberFormat="1" applyFont="1" applyFill="1" applyBorder="1" applyAlignment="1" applyProtection="1">
      <alignment vertical="center"/>
      <protection locked="0"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" fontId="20" fillId="0" borderId="0" xfId="0" applyNumberFormat="1" applyFont="1" applyAlignment="1" applyProtection="1">
      <alignment/>
      <protection/>
    </xf>
    <xf numFmtId="0" fontId="14" fillId="0" borderId="19" xfId="0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167" fontId="14" fillId="0" borderId="19" xfId="0" applyNumberFormat="1" applyFont="1" applyBorder="1" applyAlignment="1" applyProtection="1">
      <alignment vertical="center"/>
      <protection/>
    </xf>
    <xf numFmtId="4" fontId="14" fillId="0" borderId="19" xfId="0" applyNumberFormat="1" applyFont="1" applyBorder="1" applyAlignment="1" applyProtection="1">
      <alignment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 applyProtection="1">
      <alignment horizontal="left" vertical="center" wrapText="1"/>
      <protection/>
    </xf>
    <xf numFmtId="0" fontId="33" fillId="0" borderId="19" xfId="0" applyFont="1" applyBorder="1" applyAlignment="1" applyProtection="1">
      <alignment horizontal="left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7" fontId="33" fillId="0" borderId="19" xfId="0" applyNumberFormat="1" applyFont="1" applyBorder="1" applyAlignment="1" applyProtection="1">
      <alignment vertical="center"/>
      <protection/>
    </xf>
    <xf numFmtId="4" fontId="33" fillId="0" borderId="19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7" fillId="0" borderId="0" xfId="0" applyFont="1"/>
    <xf numFmtId="0" fontId="2" fillId="0" borderId="0" xfId="20" applyAlignment="1">
      <alignment horizontal="center"/>
      <protection/>
    </xf>
    <xf numFmtId="0" fontId="2" fillId="0" borderId="2" xfId="20" applyBorder="1" applyAlignment="1">
      <alignment horizont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4" borderId="0" xfId="20" applyFont="1" applyFill="1" applyAlignment="1">
      <alignment horizontal="center" vertical="center"/>
      <protection/>
    </xf>
    <xf numFmtId="0" fontId="24" fillId="0" borderId="16" xfId="20" applyFont="1" applyBorder="1" applyAlignment="1">
      <alignment horizontal="center" vertical="center"/>
      <protection/>
    </xf>
    <xf numFmtId="0" fontId="20" fillId="0" borderId="16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Border="1" applyAlignment="1">
      <alignment horizontal="center"/>
      <protection/>
    </xf>
    <xf numFmtId="0" fontId="27" fillId="0" borderId="0" xfId="20" applyFont="1" applyBorder="1" applyAlignment="1">
      <alignment horizontal="center"/>
      <protection/>
    </xf>
    <xf numFmtId="0" fontId="2" fillId="0" borderId="27" xfId="20" applyFont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35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6" fillId="0" borderId="29" xfId="0" applyFont="1" applyBorder="1" applyAlignment="1">
      <alignment horizontal="justify" vertical="center" wrapText="1"/>
    </xf>
    <xf numFmtId="0" fontId="14" fillId="0" borderId="29" xfId="20" applyFont="1" applyBorder="1" applyAlignment="1" applyProtection="1">
      <alignment horizontal="center" vertical="center" wrapText="1"/>
      <protection locked="0"/>
    </xf>
    <xf numFmtId="0" fontId="14" fillId="0" borderId="29" xfId="20" applyFont="1" applyBorder="1" applyAlignment="1" applyProtection="1">
      <alignment horizontal="left" vertical="center" wrapText="1"/>
      <protection locked="0"/>
    </xf>
    <xf numFmtId="167" fontId="14" fillId="0" borderId="29" xfId="20" applyNumberFormat="1" applyFont="1" applyBorder="1" applyAlignment="1" applyProtection="1">
      <alignment vertical="center"/>
      <protection locked="0"/>
    </xf>
    <xf numFmtId="0" fontId="24" fillId="0" borderId="29" xfId="20" applyFont="1" applyBorder="1" applyAlignment="1">
      <alignment horizontal="left"/>
      <protection/>
    </xf>
    <xf numFmtId="0" fontId="27" fillId="0" borderId="29" xfId="20" applyFont="1" applyBorder="1" applyAlignment="1">
      <alignment/>
      <protection/>
    </xf>
    <xf numFmtId="0" fontId="34" fillId="0" borderId="29" xfId="0" applyFont="1" applyBorder="1" applyAlignment="1">
      <alignment horizontal="center" vertical="center" wrapText="1"/>
    </xf>
    <xf numFmtId="170" fontId="14" fillId="4" borderId="12" xfId="20" applyNumberFormat="1" applyFont="1" applyFill="1" applyBorder="1" applyAlignment="1">
      <alignment horizontal="center" vertical="center" wrapText="1"/>
      <protection/>
    </xf>
    <xf numFmtId="170" fontId="36" fillId="0" borderId="29" xfId="0" applyNumberFormat="1" applyFont="1" applyBorder="1" applyAlignment="1">
      <alignment horizontal="center" vertical="center" wrapText="1"/>
    </xf>
    <xf numFmtId="170" fontId="2" fillId="0" borderId="0" xfId="20" applyNumberFormat="1" applyAlignment="1">
      <alignment horizontal="center"/>
      <protection/>
    </xf>
    <xf numFmtId="170" fontId="2" fillId="0" borderId="0" xfId="20" applyNumberFormat="1" applyFont="1" applyAlignment="1">
      <alignment horizontal="center" vertical="center"/>
      <protection/>
    </xf>
    <xf numFmtId="170" fontId="6" fillId="0" borderId="0" xfId="20" applyNumberFormat="1" applyFont="1" applyAlignment="1">
      <alignment horizontal="center" vertical="center"/>
      <protection/>
    </xf>
    <xf numFmtId="170" fontId="2" fillId="0" borderId="15" xfId="20" applyNumberFormat="1" applyFont="1" applyBorder="1" applyAlignment="1">
      <alignment horizontal="center" vertical="center"/>
      <protection/>
    </xf>
    <xf numFmtId="170" fontId="2" fillId="4" borderId="7" xfId="20" applyNumberFormat="1" applyFont="1" applyFill="1" applyBorder="1" applyAlignment="1">
      <alignment horizontal="center" vertical="center"/>
      <protection/>
    </xf>
    <xf numFmtId="170" fontId="2" fillId="0" borderId="4" xfId="20" applyNumberFormat="1" applyBorder="1" applyAlignment="1">
      <alignment horizontal="center" vertical="center"/>
      <protection/>
    </xf>
    <xf numFmtId="170" fontId="2" fillId="0" borderId="5" xfId="20" applyNumberFormat="1" applyFont="1" applyBorder="1" applyAlignment="1">
      <alignment horizontal="center" vertical="center"/>
      <protection/>
    </xf>
    <xf numFmtId="170" fontId="2" fillId="0" borderId="4" xfId="20" applyNumberFormat="1" applyFont="1" applyBorder="1" applyAlignment="1">
      <alignment horizontal="center" vertical="center"/>
      <protection/>
    </xf>
    <xf numFmtId="170" fontId="2" fillId="0" borderId="9" xfId="20" applyNumberFormat="1" applyFont="1" applyBorder="1" applyAlignment="1">
      <alignment horizontal="center" vertical="center"/>
      <protection/>
    </xf>
    <xf numFmtId="170" fontId="2" fillId="0" borderId="2" xfId="20" applyNumberFormat="1" applyFont="1" applyBorder="1" applyAlignment="1">
      <alignment horizontal="center" vertical="center"/>
      <protection/>
    </xf>
    <xf numFmtId="170" fontId="2" fillId="4" borderId="0" xfId="20" applyNumberFormat="1" applyFont="1" applyFill="1" applyAlignment="1">
      <alignment horizontal="center" vertical="center"/>
      <protection/>
    </xf>
    <xf numFmtId="170" fontId="24" fillId="0" borderId="16" xfId="20" applyNumberFormat="1" applyFont="1" applyBorder="1" applyAlignment="1">
      <alignment horizontal="center" vertical="center"/>
      <protection/>
    </xf>
    <xf numFmtId="170" fontId="20" fillId="0" borderId="16" xfId="20" applyNumberFormat="1" applyFont="1" applyBorder="1" applyAlignment="1">
      <alignment horizontal="center" vertical="center"/>
      <protection/>
    </xf>
    <xf numFmtId="170" fontId="14" fillId="0" borderId="29" xfId="20" applyNumberFormat="1" applyFont="1" applyFill="1" applyBorder="1" applyAlignment="1" applyProtection="1">
      <alignment horizontal="center" vertical="center"/>
      <protection locked="0"/>
    </xf>
    <xf numFmtId="170" fontId="27" fillId="0" borderId="29" xfId="20" applyNumberFormat="1" applyFont="1" applyBorder="1" applyAlignment="1" applyProtection="1">
      <alignment horizontal="center"/>
      <protection locked="0"/>
    </xf>
    <xf numFmtId="170" fontId="2" fillId="0" borderId="0" xfId="20" applyNumberFormat="1" applyFont="1" applyAlignment="1" applyProtection="1">
      <alignment horizontal="center" vertical="center"/>
      <protection locked="0"/>
    </xf>
    <xf numFmtId="0" fontId="4" fillId="7" borderId="0" xfId="20" applyFont="1" applyFill="1" applyAlignment="1">
      <alignment horizontal="center" vertical="center"/>
      <protection/>
    </xf>
    <xf numFmtId="0" fontId="2" fillId="0" borderId="5" xfId="20" applyFont="1" applyBorder="1" applyAlignment="1">
      <alignment vertical="center"/>
      <protection/>
    </xf>
    <xf numFmtId="0" fontId="2" fillId="3" borderId="7" xfId="20" applyFont="1" applyFill="1" applyBorder="1" applyAlignment="1">
      <alignment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/>
    </xf>
    <xf numFmtId="0" fontId="0" fillId="0" borderId="14" xfId="0" applyFont="1" applyBorder="1" applyAlignment="1">
      <alignment vertical="center"/>
    </xf>
    <xf numFmtId="166" fontId="25" fillId="0" borderId="15" xfId="0" applyNumberFormat="1" applyFont="1" applyBorder="1" applyAlignment="1">
      <alignment/>
    </xf>
    <xf numFmtId="166" fontId="25" fillId="0" borderId="17" xfId="0" applyNumberFormat="1" applyFont="1" applyBorder="1" applyAlignment="1">
      <alignment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7" fillId="0" borderId="3" xfId="0" applyFont="1" applyBorder="1" applyAlignment="1">
      <alignment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67" fontId="14" fillId="0" borderId="19" xfId="0" applyNumberFormat="1" applyFont="1" applyBorder="1" applyAlignment="1" applyProtection="1">
      <alignment vertical="center"/>
      <protection locked="0"/>
    </xf>
    <xf numFmtId="4" fontId="14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166" fontId="15" fillId="0" borderId="0" xfId="0" applyNumberFormat="1" applyFont="1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5" fillId="0" borderId="31" xfId="0" applyFont="1" applyBorder="1" applyAlignment="1">
      <alignment horizontal="left" vertical="center"/>
    </xf>
    <xf numFmtId="166" fontId="15" fillId="0" borderId="16" xfId="0" applyNumberFormat="1" applyFont="1" applyBorder="1" applyAlignment="1">
      <alignment vertical="center"/>
    </xf>
    <xf numFmtId="166" fontId="15" fillId="0" borderId="32" xfId="0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24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0" fontId="8" fillId="0" borderId="23" xfId="20" applyFont="1" applyBorder="1" applyAlignment="1">
      <alignment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11" fillId="0" borderId="23" xfId="20" applyFont="1" applyBorder="1" applyAlignment="1">
      <alignment vertical="center"/>
      <protection/>
    </xf>
    <xf numFmtId="0" fontId="14" fillId="0" borderId="29" xfId="20" applyFont="1" applyBorder="1" applyAlignment="1" applyProtection="1">
      <alignment horizontal="center" vertical="center"/>
      <protection locked="0"/>
    </xf>
    <xf numFmtId="49" fontId="14" fillId="0" borderId="29" xfId="20" applyNumberFormat="1" applyFont="1" applyBorder="1" applyAlignment="1" applyProtection="1">
      <alignment horizontal="left" vertical="center" wrapText="1"/>
      <protection locked="0"/>
    </xf>
    <xf numFmtId="4" fontId="14" fillId="0" borderId="29" xfId="20" applyNumberFormat="1" applyFont="1" applyBorder="1" applyAlignment="1" applyProtection="1">
      <alignment vertical="center"/>
      <protection locked="0"/>
    </xf>
    <xf numFmtId="0" fontId="27" fillId="0" borderId="29" xfId="20" applyFont="1" applyBorder="1" applyAlignment="1">
      <alignment horizontal="left"/>
      <protection/>
    </xf>
    <xf numFmtId="4" fontId="24" fillId="0" borderId="29" xfId="20" applyNumberFormat="1" applyFont="1" applyBorder="1" applyAlignment="1">
      <alignment/>
      <protection/>
    </xf>
    <xf numFmtId="0" fontId="14" fillId="0" borderId="11" xfId="20" applyFont="1" applyBorder="1" applyAlignment="1" applyProtection="1">
      <alignment horizontal="center" vertical="center"/>
      <protection locked="0"/>
    </xf>
    <xf numFmtId="0" fontId="38" fillId="0" borderId="29" xfId="0" applyFont="1" applyBorder="1" applyAlignment="1">
      <alignment horizontal="left" vertical="center" shrinkToFit="1"/>
    </xf>
    <xf numFmtId="0" fontId="38" fillId="0" borderId="29" xfId="0" applyFont="1" applyBorder="1" applyAlignment="1">
      <alignment horizontal="right" vertical="center" shrinkToFit="1"/>
    </xf>
    <xf numFmtId="169" fontId="38" fillId="0" borderId="29" xfId="0" applyNumberFormat="1" applyFont="1" applyBorder="1" applyAlignment="1">
      <alignment horizontal="right" vertical="center" shrinkToFit="1"/>
    </xf>
    <xf numFmtId="0" fontId="39" fillId="0" borderId="29" xfId="0" applyFont="1" applyBorder="1" applyAlignment="1">
      <alignment horizontal="left" vertical="center" shrinkToFit="1"/>
    </xf>
    <xf numFmtId="0" fontId="41" fillId="0" borderId="29" xfId="0" applyFont="1" applyBorder="1" applyAlignment="1">
      <alignment horizontal="left" vertical="center" shrinkToFit="1"/>
    </xf>
    <xf numFmtId="168" fontId="41" fillId="0" borderId="29" xfId="0" applyNumberFormat="1" applyFont="1" applyBorder="1" applyAlignment="1">
      <alignment horizontal="right" vertical="center" shrinkToFit="1"/>
    </xf>
    <xf numFmtId="169" fontId="41" fillId="0" borderId="29" xfId="0" applyNumberFormat="1" applyFont="1" applyBorder="1" applyAlignment="1">
      <alignment horizontal="right" vertical="center" shrinkToFit="1"/>
    </xf>
    <xf numFmtId="0" fontId="42" fillId="0" borderId="29" xfId="0" applyFont="1" applyBorder="1" applyAlignment="1">
      <alignment horizontal="left" vertical="center" shrinkToFit="1"/>
    </xf>
    <xf numFmtId="0" fontId="42" fillId="0" borderId="29" xfId="0" applyFont="1" applyBorder="1" applyAlignment="1">
      <alignment horizontal="right" vertical="center" shrinkToFit="1"/>
    </xf>
    <xf numFmtId="0" fontId="2" fillId="0" borderId="20" xfId="20" applyBorder="1">
      <alignment/>
      <protection/>
    </xf>
    <xf numFmtId="0" fontId="2" fillId="0" borderId="21" xfId="20" applyBorder="1">
      <alignment/>
      <protection/>
    </xf>
    <xf numFmtId="170" fontId="2" fillId="0" borderId="21" xfId="20" applyNumberFormat="1" applyBorder="1" applyAlignment="1">
      <alignment horizontal="center"/>
      <protection/>
    </xf>
    <xf numFmtId="0" fontId="2" fillId="0" borderId="22" xfId="20" applyBorder="1">
      <alignment/>
      <protection/>
    </xf>
    <xf numFmtId="170" fontId="2" fillId="0" borderId="0" xfId="20" applyNumberFormat="1" applyBorder="1" applyAlignment="1">
      <alignment horizontal="center"/>
      <protection/>
    </xf>
    <xf numFmtId="170" fontId="2" fillId="0" borderId="0" xfId="20" applyNumberFormat="1" applyFont="1" applyBorder="1" applyAlignment="1">
      <alignment horizontal="center" vertical="center"/>
      <protection/>
    </xf>
    <xf numFmtId="170" fontId="6" fillId="0" borderId="0" xfId="20" applyNumberFormat="1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left" vertical="center"/>
      <protection/>
    </xf>
    <xf numFmtId="165" fontId="7" fillId="0" borderId="24" xfId="20" applyNumberFormat="1" applyFont="1" applyBorder="1" applyAlignment="1">
      <alignment horizontal="left" vertical="center"/>
      <protection/>
    </xf>
    <xf numFmtId="0" fontId="7" fillId="2" borderId="24" xfId="20" applyFont="1" applyFill="1" applyBorder="1" applyAlignment="1" applyProtection="1">
      <alignment horizontal="left" vertical="center"/>
      <protection locked="0"/>
    </xf>
    <xf numFmtId="0" fontId="2" fillId="0" borderId="23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170" fontId="2" fillId="0" borderId="0" xfId="20" applyNumberFormat="1" applyFont="1" applyBorder="1" applyAlignment="1">
      <alignment horizontal="center" vertical="center" wrapText="1"/>
      <protection/>
    </xf>
    <xf numFmtId="0" fontId="2" fillId="0" borderId="24" xfId="20" applyFont="1" applyBorder="1" applyAlignment="1">
      <alignment vertical="center" wrapText="1"/>
      <protection/>
    </xf>
    <xf numFmtId="0" fontId="2" fillId="0" borderId="33" xfId="20" applyFont="1" applyBorder="1" applyAlignment="1">
      <alignment vertical="center"/>
      <protection/>
    </xf>
    <xf numFmtId="0" fontId="9" fillId="0" borderId="0" xfId="20" applyFont="1" applyBorder="1" applyAlignment="1">
      <alignment horizontal="left" vertical="center"/>
      <protection/>
    </xf>
    <xf numFmtId="4" fontId="16" fillId="0" borderId="24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6" fillId="0" borderId="24" xfId="20" applyFont="1" applyBorder="1" applyAlignment="1">
      <alignment horizontal="right" vertical="center"/>
      <protection/>
    </xf>
    <xf numFmtId="4" fontId="6" fillId="0" borderId="24" xfId="20" applyNumberFormat="1" applyFont="1" applyBorder="1" applyAlignment="1">
      <alignment vertical="center"/>
      <protection/>
    </xf>
    <xf numFmtId="0" fontId="2" fillId="4" borderId="0" xfId="20" applyFont="1" applyFill="1" applyBorder="1" applyAlignment="1">
      <alignment vertical="center"/>
      <protection/>
    </xf>
    <xf numFmtId="4" fontId="11" fillId="4" borderId="34" xfId="20" applyNumberFormat="1" applyFont="1" applyFill="1" applyBorder="1" applyAlignment="1">
      <alignment vertical="center"/>
      <protection/>
    </xf>
    <xf numFmtId="0" fontId="2" fillId="0" borderId="23" xfId="20" applyBorder="1" applyAlignment="1">
      <alignment vertical="center"/>
      <protection/>
    </xf>
    <xf numFmtId="0" fontId="2" fillId="0" borderId="35" xfId="20" applyBorder="1" applyAlignment="1">
      <alignment vertical="center"/>
      <protection/>
    </xf>
    <xf numFmtId="0" fontId="6" fillId="0" borderId="36" xfId="20" applyFont="1" applyBorder="1" applyAlignment="1">
      <alignment horizontal="right" vertical="center"/>
      <protection/>
    </xf>
    <xf numFmtId="0" fontId="2" fillId="0" borderId="35" xfId="20" applyFont="1" applyBorder="1" applyAlignment="1">
      <alignment vertical="center"/>
      <protection/>
    </xf>
    <xf numFmtId="170" fontId="2" fillId="0" borderId="27" xfId="20" applyNumberFormat="1" applyFont="1" applyBorder="1" applyAlignment="1">
      <alignment horizontal="center" vertical="center"/>
      <protection/>
    </xf>
    <xf numFmtId="0" fontId="15" fillId="5" borderId="0" xfId="20" applyFont="1" applyFill="1" applyBorder="1" applyAlignment="1" applyProtection="1">
      <alignment horizontal="left" vertical="center"/>
      <protection locked="0"/>
    </xf>
    <xf numFmtId="170" fontId="2" fillId="0" borderId="21" xfId="20" applyNumberFormat="1" applyFont="1" applyBorder="1" applyAlignment="1">
      <alignment horizontal="center" vertical="center"/>
      <protection/>
    </xf>
    <xf numFmtId="0" fontId="7" fillId="0" borderId="24" xfId="20" applyFont="1" applyBorder="1" applyAlignment="1">
      <alignment horizontal="left" vertical="center" wrapText="1"/>
      <protection/>
    </xf>
    <xf numFmtId="4" fontId="16" fillId="0" borderId="24" xfId="20" applyNumberFormat="1" applyFont="1" applyBorder="1" applyAlignment="1">
      <alignment/>
      <protection/>
    </xf>
    <xf numFmtId="170" fontId="27" fillId="0" borderId="0" xfId="20" applyNumberFormat="1" applyFont="1" applyBorder="1" applyAlignment="1" applyProtection="1">
      <alignment horizontal="center"/>
      <protection locked="0"/>
    </xf>
    <xf numFmtId="4" fontId="24" fillId="0" borderId="24" xfId="20" applyNumberFormat="1" applyFont="1" applyBorder="1" applyAlignment="1">
      <alignment/>
      <protection/>
    </xf>
    <xf numFmtId="0" fontId="2" fillId="0" borderId="37" xfId="20" applyFont="1" applyBorder="1" applyAlignment="1">
      <alignment vertical="center"/>
      <protection/>
    </xf>
    <xf numFmtId="4" fontId="20" fillId="0" borderId="0" xfId="0" applyNumberFormat="1" applyFont="1" applyAlignment="1" applyProtection="1">
      <alignment horizontal="center"/>
      <protection/>
    </xf>
    <xf numFmtId="4" fontId="24" fillId="0" borderId="0" xfId="20" applyNumberFormat="1" applyFont="1" applyAlignment="1">
      <alignment horizontal="center"/>
      <protection/>
    </xf>
    <xf numFmtId="0" fontId="6" fillId="0" borderId="0" xfId="20" applyFont="1" applyBorder="1" applyAlignment="1">
      <alignment horizontal="left" vertical="top"/>
      <protection/>
    </xf>
    <xf numFmtId="0" fontId="8" fillId="0" borderId="0" xfId="20" applyFont="1" applyBorder="1" applyAlignment="1">
      <alignment horizontal="left" vertical="top"/>
      <protection/>
    </xf>
    <xf numFmtId="14" fontId="7" fillId="2" borderId="0" xfId="20" applyNumberFormat="1" applyFont="1" applyFill="1" applyBorder="1" applyAlignment="1" applyProtection="1">
      <alignment horizontal="left" vertical="center"/>
      <protection locked="0"/>
    </xf>
    <xf numFmtId="49" fontId="7" fillId="2" borderId="0" xfId="20" applyNumberFormat="1" applyFont="1" applyFill="1" applyBorder="1" applyAlignment="1" applyProtection="1">
      <alignment horizontal="left" vertical="center"/>
      <protection locked="0"/>
    </xf>
    <xf numFmtId="49" fontId="7" fillId="2" borderId="0" xfId="20" applyNumberFormat="1" applyFont="1" applyFill="1" applyBorder="1" applyAlignment="1" applyProtection="1">
      <alignment vertical="center"/>
      <protection locked="0"/>
    </xf>
    <xf numFmtId="49" fontId="7" fillId="0" borderId="0" xfId="20" applyNumberFormat="1" applyFont="1" applyBorder="1" applyAlignment="1">
      <alignment vertical="center"/>
      <protection/>
    </xf>
    <xf numFmtId="0" fontId="6" fillId="0" borderId="23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24" xfId="20" applyFont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2" fillId="3" borderId="24" xfId="20" applyFont="1" applyFill="1" applyBorder="1" applyAlignment="1">
      <alignment vertical="center"/>
      <protection/>
    </xf>
    <xf numFmtId="4" fontId="16" fillId="6" borderId="24" xfId="20" applyNumberFormat="1" applyFont="1" applyFill="1" applyBorder="1" applyAlignment="1">
      <alignment/>
      <protection/>
    </xf>
    <xf numFmtId="4" fontId="24" fillId="6" borderId="24" xfId="20" applyNumberFormat="1" applyFont="1" applyFill="1" applyBorder="1" applyAlignment="1">
      <alignment/>
      <protection/>
    </xf>
    <xf numFmtId="4" fontId="14" fillId="5" borderId="38" xfId="20" applyNumberFormat="1" applyFont="1" applyFill="1" applyBorder="1" applyAlignment="1" applyProtection="1">
      <alignment vertical="center"/>
      <protection locked="0"/>
    </xf>
    <xf numFmtId="4" fontId="20" fillId="6" borderId="24" xfId="20" applyNumberFormat="1" applyFont="1" applyFill="1" applyBorder="1" applyAlignment="1">
      <alignment/>
      <protection/>
    </xf>
    <xf numFmtId="4" fontId="14" fillId="5" borderId="38" xfId="0" applyNumberFormat="1" applyFont="1" applyFill="1" applyBorder="1" applyAlignment="1" applyProtection="1">
      <alignment vertical="center"/>
      <protection locked="0"/>
    </xf>
    <xf numFmtId="0" fontId="31" fillId="0" borderId="26" xfId="20" applyFont="1" applyBorder="1" applyAlignment="1">
      <alignment vertical="center"/>
      <protection/>
    </xf>
    <xf numFmtId="4" fontId="2" fillId="0" borderId="0" xfId="20" applyNumberFormat="1">
      <alignment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167" fontId="14" fillId="0" borderId="29" xfId="20" applyNumberFormat="1" applyFont="1" applyBorder="1" applyAlignment="1" applyProtection="1">
      <alignment horizontal="center" vertical="center"/>
      <protection locked="0"/>
    </xf>
    <xf numFmtId="4" fontId="14" fillId="2" borderId="29" xfId="20" applyNumberFormat="1" applyFont="1" applyFill="1" applyBorder="1" applyAlignment="1" applyProtection="1">
      <alignment vertical="center"/>
      <protection locked="0"/>
    </xf>
    <xf numFmtId="0" fontId="37" fillId="0" borderId="29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0" borderId="29" xfId="20" applyFont="1" applyBorder="1" applyAlignment="1" applyProtection="1">
      <alignment horizontal="left" vertical="center" wrapText="1"/>
      <protection locked="0"/>
    </xf>
    <xf numFmtId="4" fontId="14" fillId="2" borderId="19" xfId="0" applyNumberFormat="1" applyFont="1" applyFill="1" applyBorder="1" applyAlignment="1" applyProtection="1">
      <alignment vertical="center"/>
      <protection/>
    </xf>
    <xf numFmtId="4" fontId="33" fillId="2" borderId="19" xfId="0" applyNumberFormat="1" applyFont="1" applyFill="1" applyBorder="1" applyAlignment="1" applyProtection="1">
      <alignment vertical="center"/>
      <protection/>
    </xf>
    <xf numFmtId="170" fontId="36" fillId="2" borderId="29" xfId="0" applyNumberFormat="1" applyFont="1" applyFill="1" applyBorder="1" applyAlignment="1">
      <alignment horizontal="center" vertical="center" wrapText="1"/>
    </xf>
    <xf numFmtId="170" fontId="34" fillId="2" borderId="29" xfId="0" applyNumberFormat="1" applyFont="1" applyFill="1" applyBorder="1" applyAlignment="1">
      <alignment horizontal="center" vertical="center" wrapText="1"/>
    </xf>
    <xf numFmtId="170" fontId="14" fillId="2" borderId="29" xfId="20" applyNumberFormat="1" applyFont="1" applyFill="1" applyBorder="1" applyAlignment="1" applyProtection="1">
      <alignment horizontal="center" vertical="center"/>
      <protection locked="0"/>
    </xf>
    <xf numFmtId="169" fontId="41" fillId="2" borderId="29" xfId="0" applyNumberFormat="1" applyFont="1" applyFill="1" applyBorder="1" applyAlignment="1">
      <alignment horizontal="right" vertical="center" shrinkToFit="1"/>
    </xf>
    <xf numFmtId="169" fontId="42" fillId="0" borderId="29" xfId="0" applyNumberFormat="1" applyFont="1" applyFill="1" applyBorder="1" applyAlignment="1">
      <alignment horizontal="right" vertical="center" shrinkToFit="1"/>
    </xf>
    <xf numFmtId="4" fontId="14" fillId="0" borderId="29" xfId="20" applyNumberFormat="1" applyFont="1" applyFill="1" applyBorder="1" applyAlignment="1" applyProtection="1">
      <alignment vertical="center"/>
      <protection locked="0"/>
    </xf>
    <xf numFmtId="167" fontId="44" fillId="5" borderId="19" xfId="20" applyNumberFormat="1" applyFont="1" applyFill="1" applyBorder="1" applyAlignment="1" applyProtection="1">
      <alignment vertical="center"/>
      <protection locked="0"/>
    </xf>
    <xf numFmtId="0" fontId="44" fillId="5" borderId="19" xfId="20" applyFont="1" applyFill="1" applyBorder="1" applyAlignment="1" applyProtection="1">
      <alignment horizontal="left" vertical="center" wrapText="1"/>
      <protection locked="0"/>
    </xf>
    <xf numFmtId="0" fontId="44" fillId="0" borderId="29" xfId="20" applyFont="1" applyBorder="1" applyAlignment="1" applyProtection="1">
      <alignment horizontal="center" vertical="center"/>
      <protection locked="0"/>
    </xf>
    <xf numFmtId="49" fontId="44" fillId="0" borderId="29" xfId="20" applyNumberFormat="1" applyFont="1" applyBorder="1" applyAlignment="1" applyProtection="1">
      <alignment horizontal="left" vertical="center" wrapText="1"/>
      <protection locked="0"/>
    </xf>
    <xf numFmtId="0" fontId="44" fillId="0" borderId="29" xfId="20" applyFont="1" applyBorder="1" applyAlignment="1" applyProtection="1">
      <alignment horizontal="left" vertical="center" wrapText="1"/>
      <protection locked="0"/>
    </xf>
    <xf numFmtId="0" fontId="44" fillId="0" borderId="29" xfId="20" applyFont="1" applyBorder="1" applyAlignment="1" applyProtection="1">
      <alignment horizontal="center" vertical="center" wrapText="1"/>
      <protection locked="0"/>
    </xf>
    <xf numFmtId="3" fontId="44" fillId="0" borderId="29" xfId="20" applyNumberFormat="1" applyFont="1" applyBorder="1" applyAlignment="1" applyProtection="1">
      <alignment horizontal="center" vertical="center"/>
      <protection locked="0"/>
    </xf>
    <xf numFmtId="170" fontId="46" fillId="2" borderId="29" xfId="20" applyNumberFormat="1" applyFont="1" applyFill="1" applyBorder="1" applyAlignment="1" applyProtection="1">
      <alignment horizontal="center" vertical="center"/>
      <protection locked="0"/>
    </xf>
    <xf numFmtId="4" fontId="44" fillId="0" borderId="29" xfId="20" applyNumberFormat="1" applyFont="1" applyBorder="1" applyAlignment="1" applyProtection="1">
      <alignment vertical="center"/>
      <protection locked="0"/>
    </xf>
    <xf numFmtId="0" fontId="48" fillId="0" borderId="29" xfId="2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>
      <alignment wrapText="1"/>
    </xf>
    <xf numFmtId="0" fontId="21" fillId="0" borderId="0" xfId="20" applyFont="1" applyBorder="1" applyAlignment="1">
      <alignment horizontal="left" vertical="center" wrapText="1"/>
      <protection/>
    </xf>
    <xf numFmtId="4" fontId="20" fillId="0" borderId="0" xfId="20" applyNumberFormat="1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0" fontId="20" fillId="0" borderId="24" xfId="20" applyFont="1" applyBorder="1" applyAlignment="1">
      <alignment vertical="center"/>
      <protection/>
    </xf>
    <xf numFmtId="4" fontId="16" fillId="0" borderId="0" xfId="20" applyNumberFormat="1" applyFont="1" applyBorder="1" applyAlignment="1">
      <alignment horizontal="right" vertical="center"/>
      <protection/>
    </xf>
    <xf numFmtId="4" fontId="16" fillId="0" borderId="0" xfId="20" applyNumberFormat="1" applyFont="1" applyBorder="1" applyAlignment="1">
      <alignment vertical="center"/>
      <protection/>
    </xf>
    <xf numFmtId="4" fontId="16" fillId="0" borderId="24" xfId="20" applyNumberFormat="1" applyFont="1" applyBorder="1" applyAlignment="1">
      <alignment vertical="center"/>
      <protection/>
    </xf>
    <xf numFmtId="165" fontId="7" fillId="0" borderId="0" xfId="20" applyNumberFormat="1" applyFont="1" applyBorder="1" applyAlignment="1">
      <alignment horizontal="left" vertical="center"/>
      <protection/>
    </xf>
    <xf numFmtId="0" fontId="7" fillId="0" borderId="0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14" fillId="4" borderId="6" xfId="20" applyFont="1" applyFill="1" applyBorder="1" applyAlignment="1">
      <alignment horizontal="center" vertical="center"/>
      <protection/>
    </xf>
    <xf numFmtId="0" fontId="14" fillId="4" borderId="7" xfId="20" applyFont="1" applyFill="1" applyBorder="1" applyAlignment="1">
      <alignment horizontal="left" vertical="center"/>
      <protection/>
    </xf>
    <xf numFmtId="0" fontId="14" fillId="4" borderId="7" xfId="20" applyFont="1" applyFill="1" applyBorder="1" applyAlignment="1">
      <alignment horizontal="center" vertical="center"/>
      <protection/>
    </xf>
    <xf numFmtId="0" fontId="14" fillId="4" borderId="7" xfId="20" applyFont="1" applyFill="1" applyBorder="1" applyAlignment="1">
      <alignment horizontal="right" vertical="center"/>
      <protection/>
    </xf>
    <xf numFmtId="0" fontId="14" fillId="4" borderId="34" xfId="20" applyFont="1" applyFill="1" applyBorder="1" applyAlignment="1">
      <alignment horizontal="left" vertical="center"/>
      <protection/>
    </xf>
    <xf numFmtId="164" fontId="6" fillId="0" borderId="0" xfId="20" applyNumberFormat="1" applyFont="1" applyBorder="1" applyAlignment="1">
      <alignment horizontal="left" vertical="center"/>
      <protection/>
    </xf>
    <xf numFmtId="0" fontId="6" fillId="0" borderId="0" xfId="20" applyFont="1" applyBorder="1" applyAlignment="1">
      <alignment vertical="center"/>
      <protection/>
    </xf>
    <xf numFmtId="4" fontId="10" fillId="0" borderId="0" xfId="20" applyNumberFormat="1" applyFont="1" applyBorder="1" applyAlignment="1">
      <alignment vertical="center"/>
      <protection/>
    </xf>
    <xf numFmtId="0" fontId="11" fillId="3" borderId="7" xfId="20" applyFont="1" applyFill="1" applyBorder="1" applyAlignment="1">
      <alignment horizontal="left" vertical="center"/>
      <protection/>
    </xf>
    <xf numFmtId="0" fontId="2" fillId="3" borderId="7" xfId="20" applyFont="1" applyFill="1" applyBorder="1" applyAlignment="1">
      <alignment vertical="center"/>
      <protection/>
    </xf>
    <xf numFmtId="4" fontId="11" fillId="3" borderId="7" xfId="20" applyNumberFormat="1" applyFont="1" applyFill="1" applyBorder="1" applyAlignment="1">
      <alignment vertical="center"/>
      <protection/>
    </xf>
    <xf numFmtId="0" fontId="2" fillId="3" borderId="30" xfId="20" applyFont="1" applyFill="1" applyBorder="1" applyAlignment="1">
      <alignment vertical="center"/>
      <protection/>
    </xf>
    <xf numFmtId="0" fontId="8" fillId="0" borderId="0" xfId="20" applyFont="1" applyBorder="1" applyAlignment="1">
      <alignment horizontal="left" vertical="center" wrapText="1"/>
      <protection/>
    </xf>
    <xf numFmtId="0" fontId="8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2" fillId="0" borderId="0" xfId="20" applyBorder="1">
      <alignment/>
      <protection/>
    </xf>
    <xf numFmtId="0" fontId="8" fillId="0" borderId="0" xfId="20" applyFont="1" applyBorder="1" applyAlignment="1">
      <alignment horizontal="left" vertical="top" wrapText="1"/>
      <protection/>
    </xf>
    <xf numFmtId="0" fontId="7" fillId="0" borderId="0" xfId="20" applyFont="1" applyBorder="1" applyAlignment="1">
      <alignment horizontal="left" vertical="center" wrapText="1"/>
      <protection/>
    </xf>
    <xf numFmtId="4" fontId="9" fillId="0" borderId="5" xfId="20" applyNumberFormat="1" applyFont="1" applyBorder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vertical="center"/>
      <protection/>
    </xf>
    <xf numFmtId="0" fontId="4" fillId="5" borderId="0" xfId="20" applyFont="1" applyFill="1" applyAlignment="1">
      <alignment horizontal="center" vertical="center"/>
      <protection/>
    </xf>
    <xf numFmtId="0" fontId="2" fillId="5" borderId="0" xfId="20" applyFill="1">
      <alignment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8" fillId="0" borderId="0" xfId="20" applyFont="1" applyAlignment="1">
      <alignment horizontal="left" vertical="center" wrapText="1"/>
      <protection/>
    </xf>
    <xf numFmtId="0" fontId="7" fillId="2" borderId="0" xfId="20" applyFont="1" applyFill="1" applyAlignment="1" applyProtection="1">
      <alignment horizontal="left" vertical="center"/>
      <protection locked="0"/>
    </xf>
    <xf numFmtId="0" fontId="7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6" fillId="0" borderId="0" xfId="20" applyFont="1" applyBorder="1" applyAlignment="1">
      <alignment horizontal="left" vertical="center" wrapText="1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7" borderId="0" xfId="20" applyFont="1" applyFill="1" applyAlignment="1">
      <alignment horizontal="center" vertical="center"/>
      <protection/>
    </xf>
    <xf numFmtId="0" fontId="2" fillId="0" borderId="0" xfId="20">
      <alignment/>
      <protection/>
    </xf>
    <xf numFmtId="0" fontId="7" fillId="2" borderId="0" xfId="20" applyFont="1" applyFill="1" applyBorder="1" applyAlignment="1" applyProtection="1">
      <alignment horizontal="left" vertical="center"/>
      <protection locked="0"/>
    </xf>
    <xf numFmtId="3" fontId="14" fillId="0" borderId="29" xfId="2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%20May\Prodlou&#382;en&#237;%20podchodu%20-%20n&#225;dra&#382;&#237;%20Bene&#353;ov%20-%20studie%20Za%20N&#225;dra&#382;&#237;m\Rozpo&#269;et\Prodlou&#382;en&#237;%20podchodu%20&#382;st.%20Bene&#353;ov%20-%20stavebn&#237;%20&#250;pravy%20haly%20SAB%20Koh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701 - Prodloužení podc..."/>
    </sheetNames>
    <sheetDataSet>
      <sheetData sheetId="0">
        <row r="6">
          <cell r="K6" t="str">
            <v>Prodloužení podchodu žst. Benešov - přístupová komunikace - napojení na ulici Jana Nohy</v>
          </cell>
        </row>
        <row r="8">
          <cell r="AN8" t="str">
            <v>18. 8. 2021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5"/>
  <sheetViews>
    <sheetView showGridLines="0" zoomScale="70" zoomScaleNormal="70" workbookViewId="0" topLeftCell="A36">
      <selection activeCell="AN94" sqref="AN94:AP94"/>
    </sheetView>
  </sheetViews>
  <sheetFormatPr defaultColWidth="9.140625" defaultRowHeight="15"/>
  <cols>
    <col min="1" max="1" width="7.140625" style="2" customWidth="1"/>
    <col min="2" max="2" width="1.421875" style="2" customWidth="1"/>
    <col min="3" max="3" width="3.57421875" style="2" customWidth="1"/>
    <col min="4" max="33" width="2.28125" style="2" customWidth="1"/>
    <col min="34" max="34" width="2.8515625" style="2" customWidth="1"/>
    <col min="35" max="35" width="27.140625" style="2" customWidth="1"/>
    <col min="36" max="37" width="2.140625" style="2" customWidth="1"/>
    <col min="38" max="38" width="15.140625" style="2" customWidth="1"/>
    <col min="39" max="39" width="2.8515625" style="2" customWidth="1"/>
    <col min="40" max="40" width="11.421875" style="2" customWidth="1"/>
    <col min="41" max="41" width="6.421875" style="2" customWidth="1"/>
    <col min="42" max="42" width="3.57421875" style="2" customWidth="1"/>
    <col min="43" max="43" width="13.421875" style="2" customWidth="1"/>
    <col min="44" max="44" width="11.7109375" style="2" customWidth="1"/>
    <col min="45" max="16384" width="9.140625" style="2" customWidth="1"/>
  </cols>
  <sheetData>
    <row r="1" spans="1:61" ht="15">
      <c r="A1" s="1"/>
      <c r="BG1" s="1"/>
      <c r="BH1" s="1" t="s">
        <v>1</v>
      </c>
      <c r="BI1" s="1" t="s">
        <v>2</v>
      </c>
    </row>
    <row r="2" spans="44:59" ht="36.95" customHeight="1">
      <c r="AR2" s="370" t="s">
        <v>3</v>
      </c>
      <c r="BF2" s="3"/>
      <c r="BG2" s="3"/>
    </row>
    <row r="3" spans="2:59" ht="6.95" customHeight="1">
      <c r="B3" s="505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8"/>
      <c r="AQ3" s="5"/>
      <c r="AR3" s="6"/>
      <c r="BF3" s="3"/>
      <c r="BG3" s="3"/>
    </row>
    <row r="4" spans="2:58" ht="24.95" customHeight="1">
      <c r="B4" s="195"/>
      <c r="C4" s="196"/>
      <c r="D4" s="193" t="s">
        <v>4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7"/>
      <c r="AR4" s="6"/>
      <c r="BF4" s="3"/>
    </row>
    <row r="5" spans="2:58" ht="12" customHeight="1">
      <c r="B5" s="195"/>
      <c r="C5" s="196"/>
      <c r="D5" s="541"/>
      <c r="E5" s="196"/>
      <c r="F5" s="196"/>
      <c r="G5" s="196"/>
      <c r="H5" s="196"/>
      <c r="I5" s="196"/>
      <c r="J5" s="196"/>
      <c r="K5" s="609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197"/>
      <c r="AR5" s="6"/>
      <c r="BF5" s="3"/>
    </row>
    <row r="6" spans="2:58" ht="36.95" customHeight="1">
      <c r="B6" s="195"/>
      <c r="C6" s="196"/>
      <c r="D6" s="542" t="s">
        <v>6</v>
      </c>
      <c r="E6" s="196"/>
      <c r="F6" s="196"/>
      <c r="G6" s="196"/>
      <c r="H6" s="196"/>
      <c r="I6" s="196"/>
      <c r="J6" s="196"/>
      <c r="K6" s="611" t="s">
        <v>132</v>
      </c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197"/>
      <c r="AR6" s="6"/>
      <c r="BF6" s="3"/>
    </row>
    <row r="7" spans="2:58" ht="12" customHeight="1">
      <c r="B7" s="195"/>
      <c r="C7" s="196"/>
      <c r="D7" s="375" t="s">
        <v>9</v>
      </c>
      <c r="E7" s="196"/>
      <c r="F7" s="196"/>
      <c r="G7" s="196"/>
      <c r="H7" s="196"/>
      <c r="I7" s="196"/>
      <c r="J7" s="196"/>
      <c r="K7" s="199" t="s">
        <v>10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375" t="s">
        <v>11</v>
      </c>
      <c r="AL7" s="196"/>
      <c r="AM7" s="196"/>
      <c r="AN7" s="543">
        <v>44426</v>
      </c>
      <c r="AO7" s="196"/>
      <c r="AP7" s="197"/>
      <c r="AR7" s="6"/>
      <c r="BF7" s="3"/>
    </row>
    <row r="8" spans="2:58" ht="14.45" customHeight="1"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7"/>
      <c r="AR8" s="6"/>
      <c r="BF8" s="3"/>
    </row>
    <row r="9" spans="2:58" ht="12" customHeight="1">
      <c r="B9" s="195"/>
      <c r="C9" s="196"/>
      <c r="D9" s="375" t="s">
        <v>12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375" t="s">
        <v>13</v>
      </c>
      <c r="AL9" s="196"/>
      <c r="AM9" s="196"/>
      <c r="AN9" s="199" t="s">
        <v>134</v>
      </c>
      <c r="AO9" s="196"/>
      <c r="AP9" s="197"/>
      <c r="AR9" s="6"/>
      <c r="BF9" s="3"/>
    </row>
    <row r="10" spans="2:58" ht="18.4" customHeight="1">
      <c r="B10" s="195"/>
      <c r="C10" s="196"/>
      <c r="D10" s="196"/>
      <c r="E10" s="199" t="s">
        <v>133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375" t="s">
        <v>14</v>
      </c>
      <c r="AL10" s="196"/>
      <c r="AM10" s="196"/>
      <c r="AN10" s="199" t="s">
        <v>0</v>
      </c>
      <c r="AO10" s="196"/>
      <c r="AP10" s="197"/>
      <c r="AR10" s="6"/>
      <c r="BF10" s="3"/>
    </row>
    <row r="11" spans="2:58" ht="6.95" customHeight="1"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7"/>
      <c r="AR11" s="6"/>
      <c r="BF11" s="3"/>
    </row>
    <row r="12" spans="2:58" ht="12" customHeight="1">
      <c r="B12" s="195"/>
      <c r="C12" s="196"/>
      <c r="D12" s="375" t="s">
        <v>15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375" t="s">
        <v>13</v>
      </c>
      <c r="AL12" s="196"/>
      <c r="AM12" s="196"/>
      <c r="AN12" s="544" t="s">
        <v>16</v>
      </c>
      <c r="AO12" s="196"/>
      <c r="AP12" s="197"/>
      <c r="AR12" s="6"/>
      <c r="BF12" s="3"/>
    </row>
    <row r="13" spans="2:58" ht="12.75">
      <c r="B13" s="195"/>
      <c r="C13" s="196"/>
      <c r="D13" s="196"/>
      <c r="E13" s="545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375" t="s">
        <v>14</v>
      </c>
      <c r="AL13" s="196"/>
      <c r="AM13" s="196"/>
      <c r="AN13" s="544" t="s">
        <v>16</v>
      </c>
      <c r="AO13" s="196"/>
      <c r="AP13" s="197"/>
      <c r="AR13" s="6"/>
      <c r="BF13" s="3"/>
    </row>
    <row r="14" spans="2:58" ht="6.9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7"/>
      <c r="AR14" s="6"/>
      <c r="BF14" s="3"/>
    </row>
    <row r="15" spans="2:58" ht="12" customHeight="1">
      <c r="B15" s="195"/>
      <c r="C15" s="196"/>
      <c r="D15" s="375" t="s">
        <v>17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375" t="s">
        <v>13</v>
      </c>
      <c r="AL15" s="196"/>
      <c r="AM15" s="196"/>
      <c r="AN15" s="199" t="s">
        <v>0</v>
      </c>
      <c r="AO15" s="196"/>
      <c r="AP15" s="197"/>
      <c r="AR15" s="6"/>
      <c r="BF15" s="3"/>
    </row>
    <row r="16" spans="2:58" ht="18.4" customHeight="1">
      <c r="B16" s="195"/>
      <c r="C16" s="196"/>
      <c r="D16" s="196"/>
      <c r="E16" s="199" t="s">
        <v>10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375" t="s">
        <v>14</v>
      </c>
      <c r="AL16" s="196"/>
      <c r="AM16" s="196"/>
      <c r="AN16" s="199" t="s">
        <v>0</v>
      </c>
      <c r="AO16" s="196"/>
      <c r="AP16" s="197"/>
      <c r="AR16" s="6"/>
      <c r="BF16" s="3"/>
    </row>
    <row r="17" spans="2:58" ht="6.95" customHeight="1"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7"/>
      <c r="AR17" s="6"/>
      <c r="BF17" s="3"/>
    </row>
    <row r="18" spans="2:58" ht="12" customHeight="1">
      <c r="B18" s="195"/>
      <c r="C18" s="196"/>
      <c r="D18" s="375" t="s">
        <v>18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375" t="s">
        <v>13</v>
      </c>
      <c r="AL18" s="196"/>
      <c r="AM18" s="196"/>
      <c r="AN18" s="199" t="s">
        <v>0</v>
      </c>
      <c r="AO18" s="196"/>
      <c r="AP18" s="197"/>
      <c r="AR18" s="6"/>
      <c r="BF18" s="3"/>
    </row>
    <row r="19" spans="2:58" ht="18.4" customHeight="1">
      <c r="B19" s="195"/>
      <c r="C19" s="196"/>
      <c r="D19" s="196"/>
      <c r="E19" s="199" t="s">
        <v>10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375" t="s">
        <v>14</v>
      </c>
      <c r="AL19" s="196"/>
      <c r="AM19" s="196"/>
      <c r="AN19" s="199" t="s">
        <v>0</v>
      </c>
      <c r="AO19" s="196"/>
      <c r="AP19" s="197"/>
      <c r="AR19" s="6"/>
      <c r="BF19" s="3"/>
    </row>
    <row r="20" spans="2:44" ht="6.95" customHeight="1"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7"/>
      <c r="AR20" s="6"/>
    </row>
    <row r="21" spans="2:44" ht="12" customHeight="1">
      <c r="B21" s="195"/>
      <c r="C21" s="196"/>
      <c r="D21" s="375" t="s">
        <v>19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7"/>
      <c r="AR21" s="6"/>
    </row>
    <row r="22" spans="2:44" ht="23.25" customHeight="1">
      <c r="B22" s="195"/>
      <c r="C22" s="196"/>
      <c r="D22" s="196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612"/>
      <c r="AD22" s="612"/>
      <c r="AE22" s="612"/>
      <c r="AF22" s="612"/>
      <c r="AG22" s="612"/>
      <c r="AH22" s="612"/>
      <c r="AI22" s="612"/>
      <c r="AJ22" s="612"/>
      <c r="AK22" s="612"/>
      <c r="AL22" s="612"/>
      <c r="AM22" s="612"/>
      <c r="AN22" s="612"/>
      <c r="AO22" s="196"/>
      <c r="AP22" s="197"/>
      <c r="AR22" s="6"/>
    </row>
    <row r="23" spans="2:44" ht="6.95" customHeight="1"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7"/>
      <c r="AR23" s="6"/>
    </row>
    <row r="24" spans="2:44" ht="6.95" customHeight="1">
      <c r="B24" s="195"/>
      <c r="C24" s="19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97"/>
      <c r="AR24" s="6"/>
    </row>
    <row r="25" spans="1:44" s="16" customFormat="1" ht="25.9" customHeight="1">
      <c r="A25" s="12"/>
      <c r="B25" s="192"/>
      <c r="C25" s="374"/>
      <c r="D25" s="14" t="s">
        <v>20</v>
      </c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613">
        <f>SUM(AG99+AG98+AG97+AG96+AG95+AG94)</f>
        <v>0</v>
      </c>
      <c r="AL25" s="614"/>
      <c r="AM25" s="614"/>
      <c r="AN25" s="614"/>
      <c r="AO25" s="614"/>
      <c r="AP25" s="194"/>
      <c r="AQ25" s="12"/>
      <c r="AR25" s="13"/>
    </row>
    <row r="26" spans="1:44" s="16" customFormat="1" ht="6.95" customHeight="1">
      <c r="A26" s="12"/>
      <c r="B26" s="192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194"/>
      <c r="AQ26" s="12"/>
      <c r="AR26" s="13"/>
    </row>
    <row r="27" spans="1:44" s="16" customFormat="1" ht="12.75">
      <c r="A27" s="12"/>
      <c r="B27" s="192"/>
      <c r="C27" s="374"/>
      <c r="D27" s="374"/>
      <c r="E27" s="374"/>
      <c r="F27" s="374"/>
      <c r="G27" s="374"/>
      <c r="H27" s="374"/>
      <c r="I27" s="374"/>
      <c r="J27" s="374"/>
      <c r="K27" s="374"/>
      <c r="L27" s="615" t="s">
        <v>21</v>
      </c>
      <c r="M27" s="615"/>
      <c r="N27" s="615"/>
      <c r="O27" s="615"/>
      <c r="P27" s="615"/>
      <c r="Q27" s="374"/>
      <c r="R27" s="374"/>
      <c r="S27" s="374"/>
      <c r="T27" s="374"/>
      <c r="U27" s="374"/>
      <c r="V27" s="374"/>
      <c r="W27" s="615" t="s">
        <v>22</v>
      </c>
      <c r="X27" s="615"/>
      <c r="Y27" s="615"/>
      <c r="Z27" s="615"/>
      <c r="AA27" s="615"/>
      <c r="AB27" s="615"/>
      <c r="AC27" s="615"/>
      <c r="AD27" s="615"/>
      <c r="AE27" s="615"/>
      <c r="AF27" s="374"/>
      <c r="AG27" s="374"/>
      <c r="AH27" s="374"/>
      <c r="AI27" s="374"/>
      <c r="AJ27" s="374"/>
      <c r="AK27" s="615" t="s">
        <v>23</v>
      </c>
      <c r="AL27" s="615"/>
      <c r="AM27" s="615"/>
      <c r="AN27" s="615"/>
      <c r="AO27" s="615"/>
      <c r="AP27" s="194"/>
      <c r="AQ27" s="12"/>
      <c r="AR27" s="13"/>
    </row>
    <row r="28" spans="2:44" s="17" customFormat="1" ht="14.45" customHeight="1">
      <c r="B28" s="547"/>
      <c r="C28" s="548"/>
      <c r="D28" s="375" t="s">
        <v>24</v>
      </c>
      <c r="E28" s="548"/>
      <c r="F28" s="375" t="s">
        <v>25</v>
      </c>
      <c r="G28" s="548"/>
      <c r="H28" s="548"/>
      <c r="I28" s="548"/>
      <c r="J28" s="548"/>
      <c r="K28" s="548"/>
      <c r="L28" s="600">
        <v>0.21</v>
      </c>
      <c r="M28" s="601"/>
      <c r="N28" s="601"/>
      <c r="O28" s="601"/>
      <c r="P28" s="601"/>
      <c r="Q28" s="548"/>
      <c r="R28" s="548"/>
      <c r="S28" s="548"/>
      <c r="T28" s="548"/>
      <c r="U28" s="548"/>
      <c r="V28" s="548"/>
      <c r="W28" s="602">
        <f>AK25</f>
        <v>0</v>
      </c>
      <c r="X28" s="601"/>
      <c r="Y28" s="601"/>
      <c r="Z28" s="601"/>
      <c r="AA28" s="601"/>
      <c r="AB28" s="601"/>
      <c r="AC28" s="601"/>
      <c r="AD28" s="601"/>
      <c r="AE28" s="601"/>
      <c r="AF28" s="548"/>
      <c r="AG28" s="548"/>
      <c r="AH28" s="548"/>
      <c r="AI28" s="548"/>
      <c r="AJ28" s="548"/>
      <c r="AK28" s="602">
        <f>W28/100*21</f>
        <v>0</v>
      </c>
      <c r="AL28" s="601"/>
      <c r="AM28" s="601"/>
      <c r="AN28" s="601"/>
      <c r="AO28" s="601"/>
      <c r="AP28" s="549"/>
      <c r="AR28" s="18"/>
    </row>
    <row r="29" spans="2:44" s="17" customFormat="1" ht="14.45" customHeight="1">
      <c r="B29" s="547"/>
      <c r="C29" s="548"/>
      <c r="D29" s="548"/>
      <c r="E29" s="548"/>
      <c r="F29" s="375" t="s">
        <v>26</v>
      </c>
      <c r="G29" s="548"/>
      <c r="H29" s="548"/>
      <c r="I29" s="548"/>
      <c r="J29" s="548"/>
      <c r="K29" s="548"/>
      <c r="L29" s="600">
        <v>0.15</v>
      </c>
      <c r="M29" s="601"/>
      <c r="N29" s="601"/>
      <c r="O29" s="601"/>
      <c r="P29" s="601"/>
      <c r="Q29" s="548"/>
      <c r="R29" s="548"/>
      <c r="S29" s="548"/>
      <c r="T29" s="548"/>
      <c r="U29" s="548"/>
      <c r="V29" s="548"/>
      <c r="W29" s="602">
        <v>0</v>
      </c>
      <c r="X29" s="601"/>
      <c r="Y29" s="601"/>
      <c r="Z29" s="601"/>
      <c r="AA29" s="601"/>
      <c r="AB29" s="601"/>
      <c r="AC29" s="601"/>
      <c r="AD29" s="601"/>
      <c r="AE29" s="601"/>
      <c r="AF29" s="548"/>
      <c r="AG29" s="548"/>
      <c r="AH29" s="548"/>
      <c r="AI29" s="548"/>
      <c r="AJ29" s="548"/>
      <c r="AK29" s="602">
        <f>W29/100*15</f>
        <v>0</v>
      </c>
      <c r="AL29" s="601"/>
      <c r="AM29" s="601"/>
      <c r="AN29" s="601"/>
      <c r="AO29" s="601"/>
      <c r="AP29" s="549"/>
      <c r="AR29" s="18"/>
    </row>
    <row r="30" spans="2:44" s="17" customFormat="1" ht="14.45" customHeight="1" hidden="1">
      <c r="B30" s="547"/>
      <c r="C30" s="548"/>
      <c r="D30" s="548"/>
      <c r="E30" s="548"/>
      <c r="F30" s="375" t="s">
        <v>27</v>
      </c>
      <c r="G30" s="548"/>
      <c r="H30" s="548"/>
      <c r="I30" s="548"/>
      <c r="J30" s="548"/>
      <c r="K30" s="548"/>
      <c r="L30" s="600">
        <v>0.21</v>
      </c>
      <c r="M30" s="601"/>
      <c r="N30" s="601"/>
      <c r="O30" s="601"/>
      <c r="P30" s="601"/>
      <c r="Q30" s="548"/>
      <c r="R30" s="548"/>
      <c r="S30" s="548"/>
      <c r="T30" s="548"/>
      <c r="U30" s="548"/>
      <c r="V30" s="548"/>
      <c r="W30" s="602" t="e">
        <f>ROUND(#REF!,2)</f>
        <v>#REF!</v>
      </c>
      <c r="X30" s="601"/>
      <c r="Y30" s="601"/>
      <c r="Z30" s="601"/>
      <c r="AA30" s="601"/>
      <c r="AB30" s="601"/>
      <c r="AC30" s="601"/>
      <c r="AD30" s="601"/>
      <c r="AE30" s="601"/>
      <c r="AF30" s="548"/>
      <c r="AG30" s="548"/>
      <c r="AH30" s="548"/>
      <c r="AI30" s="548"/>
      <c r="AJ30" s="548"/>
      <c r="AK30" s="602">
        <v>0</v>
      </c>
      <c r="AL30" s="601"/>
      <c r="AM30" s="601"/>
      <c r="AN30" s="601"/>
      <c r="AO30" s="601"/>
      <c r="AP30" s="549"/>
      <c r="AR30" s="18"/>
    </row>
    <row r="31" spans="2:44" s="17" customFormat="1" ht="14.45" customHeight="1" hidden="1">
      <c r="B31" s="547"/>
      <c r="C31" s="548"/>
      <c r="D31" s="548"/>
      <c r="E31" s="548"/>
      <c r="F31" s="375" t="s">
        <v>28</v>
      </c>
      <c r="G31" s="548"/>
      <c r="H31" s="548"/>
      <c r="I31" s="548"/>
      <c r="J31" s="548"/>
      <c r="K31" s="548"/>
      <c r="L31" s="600">
        <v>0.15</v>
      </c>
      <c r="M31" s="601"/>
      <c r="N31" s="601"/>
      <c r="O31" s="601"/>
      <c r="P31" s="601"/>
      <c r="Q31" s="548"/>
      <c r="R31" s="548"/>
      <c r="S31" s="548"/>
      <c r="T31" s="548"/>
      <c r="U31" s="548"/>
      <c r="V31" s="548"/>
      <c r="W31" s="602" t="e">
        <f>ROUND(#REF!,2)</f>
        <v>#REF!</v>
      </c>
      <c r="X31" s="601"/>
      <c r="Y31" s="601"/>
      <c r="Z31" s="601"/>
      <c r="AA31" s="601"/>
      <c r="AB31" s="601"/>
      <c r="AC31" s="601"/>
      <c r="AD31" s="601"/>
      <c r="AE31" s="601"/>
      <c r="AF31" s="548"/>
      <c r="AG31" s="548"/>
      <c r="AH31" s="548"/>
      <c r="AI31" s="548"/>
      <c r="AJ31" s="548"/>
      <c r="AK31" s="602">
        <v>0</v>
      </c>
      <c r="AL31" s="601"/>
      <c r="AM31" s="601"/>
      <c r="AN31" s="601"/>
      <c r="AO31" s="601"/>
      <c r="AP31" s="549"/>
      <c r="AR31" s="18"/>
    </row>
    <row r="32" spans="2:44" s="17" customFormat="1" ht="14.45" customHeight="1" hidden="1">
      <c r="B32" s="547"/>
      <c r="C32" s="548"/>
      <c r="D32" s="548"/>
      <c r="E32" s="548"/>
      <c r="F32" s="375" t="s">
        <v>29</v>
      </c>
      <c r="G32" s="548"/>
      <c r="H32" s="548"/>
      <c r="I32" s="548"/>
      <c r="J32" s="548"/>
      <c r="K32" s="548"/>
      <c r="L32" s="600">
        <v>0</v>
      </c>
      <c r="M32" s="601"/>
      <c r="N32" s="601"/>
      <c r="O32" s="601"/>
      <c r="P32" s="601"/>
      <c r="Q32" s="548"/>
      <c r="R32" s="548"/>
      <c r="S32" s="548"/>
      <c r="T32" s="548"/>
      <c r="U32" s="548"/>
      <c r="V32" s="548"/>
      <c r="W32" s="602" t="e">
        <f>ROUND(#REF!,2)</f>
        <v>#REF!</v>
      </c>
      <c r="X32" s="601"/>
      <c r="Y32" s="601"/>
      <c r="Z32" s="601"/>
      <c r="AA32" s="601"/>
      <c r="AB32" s="601"/>
      <c r="AC32" s="601"/>
      <c r="AD32" s="601"/>
      <c r="AE32" s="601"/>
      <c r="AF32" s="548"/>
      <c r="AG32" s="548"/>
      <c r="AH32" s="548"/>
      <c r="AI32" s="548"/>
      <c r="AJ32" s="548"/>
      <c r="AK32" s="602">
        <v>0</v>
      </c>
      <c r="AL32" s="601"/>
      <c r="AM32" s="601"/>
      <c r="AN32" s="601"/>
      <c r="AO32" s="601"/>
      <c r="AP32" s="549"/>
      <c r="AR32" s="18"/>
    </row>
    <row r="33" spans="1:44" s="16" customFormat="1" ht="6.95" customHeight="1">
      <c r="A33" s="12"/>
      <c r="B33" s="192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194"/>
      <c r="AQ33" s="12"/>
      <c r="AR33" s="13"/>
    </row>
    <row r="34" spans="1:44" s="16" customFormat="1" ht="25.9" customHeight="1">
      <c r="A34" s="12"/>
      <c r="B34" s="192"/>
      <c r="C34" s="550"/>
      <c r="D34" s="20" t="s">
        <v>30</v>
      </c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21" t="s">
        <v>31</v>
      </c>
      <c r="U34" s="372"/>
      <c r="V34" s="372"/>
      <c r="W34" s="372"/>
      <c r="X34" s="603" t="s">
        <v>32</v>
      </c>
      <c r="Y34" s="604"/>
      <c r="Z34" s="604"/>
      <c r="AA34" s="604"/>
      <c r="AB34" s="604"/>
      <c r="AC34" s="372"/>
      <c r="AD34" s="372"/>
      <c r="AE34" s="372"/>
      <c r="AF34" s="372"/>
      <c r="AG34" s="372"/>
      <c r="AH34" s="372"/>
      <c r="AI34" s="372"/>
      <c r="AJ34" s="372"/>
      <c r="AK34" s="605">
        <f>SUM(AK25:AK32)</f>
        <v>0</v>
      </c>
      <c r="AL34" s="604"/>
      <c r="AM34" s="604"/>
      <c r="AN34" s="604"/>
      <c r="AO34" s="606"/>
      <c r="AP34" s="551"/>
      <c r="AQ34" s="19"/>
      <c r="AR34" s="13"/>
    </row>
    <row r="35" spans="1:44" s="16" customFormat="1" ht="6.95" customHeight="1">
      <c r="A35" s="12"/>
      <c r="B35" s="192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194"/>
      <c r="AQ35" s="12"/>
      <c r="AR35" s="13"/>
    </row>
    <row r="36" spans="1:44" s="16" customFormat="1" ht="14.45" customHeight="1">
      <c r="A36" s="12"/>
      <c r="B36" s="21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6"/>
      <c r="AQ36" s="12"/>
      <c r="AR36" s="13"/>
    </row>
    <row r="37" spans="2:44" ht="14.45" customHeight="1" hidden="1">
      <c r="B37" s="6"/>
      <c r="AR37" s="6"/>
    </row>
    <row r="38" spans="2:44" ht="14.45" customHeight="1" hidden="1">
      <c r="B38" s="6"/>
      <c r="AR38" s="6"/>
    </row>
    <row r="39" spans="2:44" ht="14.45" customHeight="1" hidden="1">
      <c r="B39" s="6"/>
      <c r="AR39" s="6"/>
    </row>
    <row r="40" spans="2:44" ht="14.45" customHeight="1" hidden="1">
      <c r="B40" s="6"/>
      <c r="AR40" s="6"/>
    </row>
    <row r="41" spans="2:44" ht="14.45" customHeight="1" hidden="1">
      <c r="B41" s="6"/>
      <c r="AR41" s="6"/>
    </row>
    <row r="42" spans="2:44" ht="14.45" customHeight="1" hidden="1">
      <c r="B42" s="6"/>
      <c r="AR42" s="6"/>
    </row>
    <row r="43" spans="2:44" ht="14.45" customHeight="1" hidden="1">
      <c r="B43" s="6"/>
      <c r="AR43" s="6"/>
    </row>
    <row r="44" spans="2:44" ht="14.45" customHeight="1" hidden="1">
      <c r="B44" s="6"/>
      <c r="AR44" s="6"/>
    </row>
    <row r="45" spans="2:44" ht="14.45" customHeight="1" hidden="1">
      <c r="B45" s="6"/>
      <c r="AR45" s="6"/>
    </row>
    <row r="46" spans="2:44" ht="14.45" customHeight="1" hidden="1">
      <c r="B46" s="6"/>
      <c r="AR46" s="6"/>
    </row>
    <row r="47" spans="2:44" ht="14.45" customHeight="1" hidden="1">
      <c r="B47" s="6"/>
      <c r="AR47" s="6"/>
    </row>
    <row r="48" spans="2:44" s="16" customFormat="1" ht="14.45" customHeight="1" hidden="1">
      <c r="B48" s="22"/>
      <c r="D48" s="23" t="s">
        <v>33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 t="s">
        <v>34</v>
      </c>
      <c r="AI48" s="24"/>
      <c r="AJ48" s="24"/>
      <c r="AK48" s="24"/>
      <c r="AL48" s="24"/>
      <c r="AM48" s="24"/>
      <c r="AN48" s="24"/>
      <c r="AO48" s="24"/>
      <c r="AR48" s="22"/>
    </row>
    <row r="49" spans="2:44" ht="15" hidden="1">
      <c r="B49" s="6"/>
      <c r="AR49" s="6"/>
    </row>
    <row r="50" spans="2:44" ht="15" hidden="1">
      <c r="B50" s="6"/>
      <c r="AR50" s="6"/>
    </row>
    <row r="51" spans="2:44" ht="15" hidden="1">
      <c r="B51" s="6"/>
      <c r="AR51" s="6"/>
    </row>
    <row r="52" spans="2:44" ht="15" hidden="1">
      <c r="B52" s="6"/>
      <c r="AR52" s="6"/>
    </row>
    <row r="53" spans="2:44" ht="15" hidden="1">
      <c r="B53" s="6"/>
      <c r="AR53" s="6"/>
    </row>
    <row r="54" spans="2:44" ht="15" hidden="1">
      <c r="B54" s="6"/>
      <c r="AR54" s="6"/>
    </row>
    <row r="55" spans="2:44" ht="15" hidden="1">
      <c r="B55" s="6"/>
      <c r="AR55" s="6"/>
    </row>
    <row r="56" spans="2:44" ht="15" hidden="1">
      <c r="B56" s="6"/>
      <c r="AR56" s="6"/>
    </row>
    <row r="57" spans="2:44" ht="15" hidden="1">
      <c r="B57" s="6"/>
      <c r="AR57" s="6"/>
    </row>
    <row r="58" spans="2:44" ht="15" hidden="1">
      <c r="B58" s="6"/>
      <c r="AR58" s="6"/>
    </row>
    <row r="59" spans="1:44" s="16" customFormat="1" ht="12.75" hidden="1">
      <c r="A59" s="12"/>
      <c r="B59" s="13"/>
      <c r="C59" s="12"/>
      <c r="D59" s="25" t="s">
        <v>35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5" t="s">
        <v>36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25" t="s">
        <v>35</v>
      </c>
      <c r="AI59" s="15"/>
      <c r="AJ59" s="15"/>
      <c r="AK59" s="15"/>
      <c r="AL59" s="15"/>
      <c r="AM59" s="25" t="s">
        <v>36</v>
      </c>
      <c r="AN59" s="15"/>
      <c r="AO59" s="15"/>
      <c r="AP59" s="12"/>
      <c r="AQ59" s="12"/>
      <c r="AR59" s="13"/>
    </row>
    <row r="60" spans="2:44" ht="15" hidden="1">
      <c r="B60" s="6"/>
      <c r="AR60" s="6"/>
    </row>
    <row r="61" spans="2:44" ht="15" hidden="1">
      <c r="B61" s="6"/>
      <c r="AR61" s="6"/>
    </row>
    <row r="62" spans="2:44" ht="15" hidden="1">
      <c r="B62" s="6"/>
      <c r="AR62" s="6"/>
    </row>
    <row r="63" spans="1:44" s="16" customFormat="1" ht="12.75" hidden="1">
      <c r="A63" s="12"/>
      <c r="B63" s="13"/>
      <c r="C63" s="12"/>
      <c r="D63" s="23" t="s">
        <v>37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3" t="s">
        <v>38</v>
      </c>
      <c r="AI63" s="26"/>
      <c r="AJ63" s="26"/>
      <c r="AK63" s="26"/>
      <c r="AL63" s="26"/>
      <c r="AM63" s="26"/>
      <c r="AN63" s="26"/>
      <c r="AO63" s="26"/>
      <c r="AP63" s="12"/>
      <c r="AQ63" s="12"/>
      <c r="AR63" s="13"/>
    </row>
    <row r="64" spans="2:44" ht="15" hidden="1">
      <c r="B64" s="6"/>
      <c r="AR64" s="6"/>
    </row>
    <row r="65" spans="2:44" ht="15" hidden="1">
      <c r="B65" s="6"/>
      <c r="AR65" s="6"/>
    </row>
    <row r="66" spans="2:44" ht="15" hidden="1">
      <c r="B66" s="6"/>
      <c r="AR66" s="6"/>
    </row>
    <row r="67" spans="2:44" ht="15" hidden="1">
      <c r="B67" s="6"/>
      <c r="AR67" s="6"/>
    </row>
    <row r="68" spans="2:44" ht="15" hidden="1">
      <c r="B68" s="6"/>
      <c r="AR68" s="6"/>
    </row>
    <row r="69" spans="2:44" ht="15" hidden="1">
      <c r="B69" s="6"/>
      <c r="AR69" s="6"/>
    </row>
    <row r="70" spans="2:44" ht="15" hidden="1">
      <c r="B70" s="6"/>
      <c r="AR70" s="6"/>
    </row>
    <row r="71" spans="2:44" ht="15" hidden="1">
      <c r="B71" s="6"/>
      <c r="AR71" s="6"/>
    </row>
    <row r="72" spans="2:44" ht="15" hidden="1">
      <c r="B72" s="6"/>
      <c r="AR72" s="6"/>
    </row>
    <row r="73" spans="2:44" ht="15" hidden="1">
      <c r="B73" s="6"/>
      <c r="AR73" s="6"/>
    </row>
    <row r="74" spans="1:44" s="16" customFormat="1" ht="12.75" hidden="1">
      <c r="A74" s="12"/>
      <c r="B74" s="13"/>
      <c r="C74" s="12"/>
      <c r="D74" s="25" t="s">
        <v>35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5" t="s">
        <v>36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25" t="s">
        <v>35</v>
      </c>
      <c r="AI74" s="15"/>
      <c r="AJ74" s="15"/>
      <c r="AK74" s="15"/>
      <c r="AL74" s="15"/>
      <c r="AM74" s="25" t="s">
        <v>36</v>
      </c>
      <c r="AN74" s="15"/>
      <c r="AO74" s="15"/>
      <c r="AP74" s="12"/>
      <c r="AQ74" s="12"/>
      <c r="AR74" s="13"/>
    </row>
    <row r="75" spans="1:44" s="16" customFormat="1" ht="15" hidden="1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</row>
    <row r="76" spans="1:44" s="16" customFormat="1" ht="6.95" customHeight="1" hidden="1">
      <c r="A76" s="12"/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13"/>
    </row>
    <row r="80" spans="1:44" s="16" customFormat="1" ht="6.95" customHeight="1">
      <c r="A80" s="12"/>
      <c r="B80" s="189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1"/>
      <c r="AQ80" s="30"/>
      <c r="AR80" s="13"/>
    </row>
    <row r="81" spans="1:44" s="16" customFormat="1" ht="24.95" customHeight="1">
      <c r="A81" s="12"/>
      <c r="B81" s="192"/>
      <c r="C81" s="193" t="s">
        <v>39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4"/>
      <c r="AO81" s="374"/>
      <c r="AP81" s="194"/>
      <c r="AQ81" s="12"/>
      <c r="AR81" s="13"/>
    </row>
    <row r="82" spans="1:44" s="16" customFormat="1" ht="6.95" customHeight="1">
      <c r="A82" s="12"/>
      <c r="B82" s="192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  <c r="AO82" s="374"/>
      <c r="AP82" s="194"/>
      <c r="AQ82" s="12"/>
      <c r="AR82" s="13"/>
    </row>
    <row r="83" spans="2:44" s="31" customFormat="1" ht="12" customHeight="1">
      <c r="B83" s="486"/>
      <c r="C83" s="375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80"/>
      <c r="AR83" s="32"/>
    </row>
    <row r="84" spans="2:44" s="33" customFormat="1" ht="36.95" customHeight="1">
      <c r="B84" s="487"/>
      <c r="C84" s="488" t="s">
        <v>6</v>
      </c>
      <c r="D84" s="481"/>
      <c r="E84" s="481"/>
      <c r="F84" s="481"/>
      <c r="G84" s="481"/>
      <c r="H84" s="481"/>
      <c r="I84" s="481"/>
      <c r="J84" s="481"/>
      <c r="K84" s="481"/>
      <c r="L84" s="607" t="str">
        <f>K6</f>
        <v>Prodloužení podchodu žst. Benešov - přístupová komunikace - napojení na ulici Jana Nohy</v>
      </c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8"/>
      <c r="Z84" s="608"/>
      <c r="AA84" s="608"/>
      <c r="AB84" s="608"/>
      <c r="AC84" s="608"/>
      <c r="AD84" s="608"/>
      <c r="AE84" s="608"/>
      <c r="AF84" s="608"/>
      <c r="AG84" s="608"/>
      <c r="AH84" s="608"/>
      <c r="AI84" s="608"/>
      <c r="AJ84" s="608"/>
      <c r="AK84" s="608"/>
      <c r="AL84" s="608"/>
      <c r="AM84" s="608"/>
      <c r="AN84" s="608"/>
      <c r="AO84" s="608"/>
      <c r="AP84" s="482"/>
      <c r="AR84" s="34"/>
    </row>
    <row r="85" spans="1:44" s="16" customFormat="1" ht="6.95" customHeight="1">
      <c r="A85" s="12"/>
      <c r="B85" s="192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194"/>
      <c r="AQ85" s="12"/>
      <c r="AR85" s="13"/>
    </row>
    <row r="86" spans="1:44" s="16" customFormat="1" ht="12" customHeight="1">
      <c r="A86" s="12"/>
      <c r="B86" s="192"/>
      <c r="C86" s="375" t="s">
        <v>9</v>
      </c>
      <c r="D86" s="374"/>
      <c r="E86" s="374"/>
      <c r="F86" s="374"/>
      <c r="G86" s="374"/>
      <c r="H86" s="374"/>
      <c r="I86" s="374"/>
      <c r="J86" s="374"/>
      <c r="K86" s="374"/>
      <c r="L86" s="483" t="str">
        <f>IF(K7="","",K7)</f>
        <v xml:space="preserve"> </v>
      </c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5" t="s">
        <v>11</v>
      </c>
      <c r="AJ86" s="374"/>
      <c r="AK86" s="374"/>
      <c r="AL86" s="374"/>
      <c r="AM86" s="591">
        <f>IF(AN7="","",AN7)</f>
        <v>44426</v>
      </c>
      <c r="AN86" s="591"/>
      <c r="AO86" s="374"/>
      <c r="AP86" s="194"/>
      <c r="AQ86" s="12"/>
      <c r="AR86" s="13"/>
    </row>
    <row r="87" spans="1:44" s="16" customFormat="1" ht="6.95" customHeight="1">
      <c r="A87" s="12"/>
      <c r="B87" s="192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194"/>
      <c r="AQ87" s="12"/>
      <c r="AR87" s="13"/>
    </row>
    <row r="88" spans="1:44" s="16" customFormat="1" ht="15.2" customHeight="1">
      <c r="A88" s="12"/>
      <c r="B88" s="192"/>
      <c r="C88" s="375" t="s">
        <v>12</v>
      </c>
      <c r="D88" s="374"/>
      <c r="E88" s="374"/>
      <c r="F88" s="374"/>
      <c r="G88" s="374"/>
      <c r="H88" s="374"/>
      <c r="I88" s="374"/>
      <c r="J88" s="374"/>
      <c r="K88" s="374"/>
      <c r="L88" s="479" t="str">
        <f>IF(E10="","",E10)</f>
        <v>Město Benešov, Masarykovo náměstí 100, 256 01 Benešov</v>
      </c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5" t="s">
        <v>17</v>
      </c>
      <c r="AJ88" s="374"/>
      <c r="AK88" s="374"/>
      <c r="AL88" s="374"/>
      <c r="AM88" s="592" t="str">
        <f>IF(E16="","",E16)</f>
        <v xml:space="preserve"> </v>
      </c>
      <c r="AN88" s="593"/>
      <c r="AO88" s="593"/>
      <c r="AP88" s="594"/>
      <c r="AQ88" s="12"/>
      <c r="AR88" s="13"/>
    </row>
    <row r="89" spans="1:44" s="16" customFormat="1" ht="15.2" customHeight="1">
      <c r="A89" s="12"/>
      <c r="B89" s="192"/>
      <c r="C89" s="375" t="s">
        <v>15</v>
      </c>
      <c r="D89" s="374"/>
      <c r="E89" s="374"/>
      <c r="F89" s="374"/>
      <c r="G89" s="374"/>
      <c r="H89" s="374"/>
      <c r="I89" s="374"/>
      <c r="J89" s="374"/>
      <c r="K89" s="374"/>
      <c r="L89" s="479">
        <f>IF(E13="Vyplň údaj","",E13)</f>
        <v>0</v>
      </c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5" t="s">
        <v>18</v>
      </c>
      <c r="AJ89" s="374"/>
      <c r="AK89" s="374"/>
      <c r="AL89" s="374"/>
      <c r="AM89" s="592" t="str">
        <f>IF(E19="","",E19)</f>
        <v xml:space="preserve"> </v>
      </c>
      <c r="AN89" s="593"/>
      <c r="AO89" s="593"/>
      <c r="AP89" s="594"/>
      <c r="AQ89" s="12"/>
      <c r="AR89" s="13"/>
    </row>
    <row r="90" spans="1:44" s="16" customFormat="1" ht="10.9" customHeight="1">
      <c r="A90" s="12"/>
      <c r="B90" s="192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194"/>
      <c r="AQ90" s="12"/>
      <c r="AR90" s="13"/>
    </row>
    <row r="91" spans="1:44" s="16" customFormat="1" ht="29.25" customHeight="1">
      <c r="A91" s="12"/>
      <c r="B91" s="192"/>
      <c r="C91" s="595" t="s">
        <v>40</v>
      </c>
      <c r="D91" s="596"/>
      <c r="E91" s="596"/>
      <c r="F91" s="596"/>
      <c r="G91" s="596"/>
      <c r="H91" s="37"/>
      <c r="I91" s="597" t="s">
        <v>41</v>
      </c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8" t="s">
        <v>42</v>
      </c>
      <c r="AH91" s="596"/>
      <c r="AI91" s="596"/>
      <c r="AJ91" s="596"/>
      <c r="AK91" s="596"/>
      <c r="AL91" s="596"/>
      <c r="AM91" s="596"/>
      <c r="AN91" s="597" t="s">
        <v>43</v>
      </c>
      <c r="AO91" s="596"/>
      <c r="AP91" s="599"/>
      <c r="AQ91" s="38" t="s">
        <v>44</v>
      </c>
      <c r="AR91" s="13"/>
    </row>
    <row r="92" spans="1:44" s="16" customFormat="1" ht="10.9" customHeight="1">
      <c r="A92" s="12"/>
      <c r="B92" s="192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  <c r="AO92" s="374"/>
      <c r="AP92" s="194"/>
      <c r="AQ92" s="12"/>
      <c r="AR92" s="13"/>
    </row>
    <row r="93" spans="2:77" s="44" customFormat="1" ht="32.45" customHeight="1">
      <c r="B93" s="489"/>
      <c r="C93" s="203" t="s">
        <v>45</v>
      </c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4"/>
      <c r="AF93" s="484"/>
      <c r="AG93" s="588"/>
      <c r="AH93" s="588"/>
      <c r="AI93" s="588"/>
      <c r="AJ93" s="588"/>
      <c r="AK93" s="588"/>
      <c r="AL93" s="588"/>
      <c r="AM93" s="588"/>
      <c r="AN93" s="589"/>
      <c r="AO93" s="589"/>
      <c r="AP93" s="590"/>
      <c r="AQ93" s="47" t="s">
        <v>0</v>
      </c>
      <c r="AR93" s="45"/>
      <c r="BF93" s="48"/>
      <c r="BG93" s="48"/>
      <c r="BH93" s="49"/>
      <c r="BI93" s="48"/>
      <c r="BJ93" s="48"/>
      <c r="BK93" s="48"/>
      <c r="BY93" s="48" t="s">
        <v>0</v>
      </c>
    </row>
    <row r="94" spans="1:77" s="31" customFormat="1" ht="29.25" customHeight="1">
      <c r="A94" s="50"/>
      <c r="B94" s="486"/>
      <c r="C94" s="485"/>
      <c r="D94" s="485"/>
      <c r="E94" s="584" t="s">
        <v>124</v>
      </c>
      <c r="F94" s="584"/>
      <c r="G94" s="584"/>
      <c r="H94" s="584"/>
      <c r="I94" s="584"/>
      <c r="J94" s="485"/>
      <c r="K94" s="584" t="s">
        <v>125</v>
      </c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584"/>
      <c r="AD94" s="584"/>
      <c r="AE94" s="584"/>
      <c r="AF94" s="584"/>
      <c r="AG94" s="585">
        <f>'SO 01'!J32</f>
        <v>0</v>
      </c>
      <c r="AH94" s="586"/>
      <c r="AI94" s="586"/>
      <c r="AJ94" s="586"/>
      <c r="AK94" s="586"/>
      <c r="AL94" s="586"/>
      <c r="AM94" s="586"/>
      <c r="AN94" s="585">
        <f>AG94*1.21</f>
        <v>0</v>
      </c>
      <c r="AO94" s="586"/>
      <c r="AP94" s="587"/>
      <c r="AQ94" s="52" t="s">
        <v>50</v>
      </c>
      <c r="AR94" s="32"/>
      <c r="BG94" s="9"/>
      <c r="BI94" s="9"/>
      <c r="BJ94" s="9"/>
      <c r="BK94" s="9"/>
      <c r="BY94" s="9" t="s">
        <v>0</v>
      </c>
    </row>
    <row r="95" spans="1:77" s="31" customFormat="1" ht="31.5" customHeight="1">
      <c r="A95" s="50"/>
      <c r="B95" s="486"/>
      <c r="C95" s="485"/>
      <c r="D95" s="485"/>
      <c r="E95" s="584" t="s">
        <v>558</v>
      </c>
      <c r="F95" s="584"/>
      <c r="G95" s="584"/>
      <c r="H95" s="584"/>
      <c r="I95" s="584"/>
      <c r="J95" s="485"/>
      <c r="K95" s="584" t="s">
        <v>126</v>
      </c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5">
        <f>SUM('SO 701'!J96)</f>
        <v>0</v>
      </c>
      <c r="AH95" s="586"/>
      <c r="AI95" s="586"/>
      <c r="AJ95" s="586"/>
      <c r="AK95" s="586"/>
      <c r="AL95" s="586"/>
      <c r="AM95" s="586"/>
      <c r="AN95" s="585">
        <f aca="true" t="shared" si="0" ref="AN95:AN99">AG95*1.21</f>
        <v>0</v>
      </c>
      <c r="AO95" s="586"/>
      <c r="AP95" s="587"/>
      <c r="AQ95" s="52" t="s">
        <v>50</v>
      </c>
      <c r="AR95" s="32"/>
      <c r="BG95" s="9"/>
      <c r="BI95" s="9"/>
      <c r="BJ95" s="9"/>
      <c r="BK95" s="9"/>
      <c r="BY95" s="9" t="s">
        <v>0</v>
      </c>
    </row>
    <row r="96" spans="1:77" s="31" customFormat="1" ht="24.75" customHeight="1">
      <c r="A96" s="50"/>
      <c r="B96" s="486"/>
      <c r="C96" s="485"/>
      <c r="D96" s="485"/>
      <c r="E96" s="584" t="s">
        <v>127</v>
      </c>
      <c r="F96" s="584"/>
      <c r="G96" s="584"/>
      <c r="H96" s="584"/>
      <c r="I96" s="584"/>
      <c r="J96" s="485"/>
      <c r="K96" s="584" t="s">
        <v>128</v>
      </c>
      <c r="L96" s="584"/>
      <c r="M96" s="584"/>
      <c r="N96" s="584"/>
      <c r="O96" s="584"/>
      <c r="P96" s="584"/>
      <c r="Q96" s="584"/>
      <c r="R96" s="584"/>
      <c r="S96" s="584"/>
      <c r="T96" s="584"/>
      <c r="U96" s="584"/>
      <c r="V96" s="584"/>
      <c r="W96" s="584"/>
      <c r="X96" s="584"/>
      <c r="Y96" s="584"/>
      <c r="Z96" s="584"/>
      <c r="AA96" s="584"/>
      <c r="AB96" s="584"/>
      <c r="AC96" s="584"/>
      <c r="AD96" s="584"/>
      <c r="AE96" s="584"/>
      <c r="AF96" s="584"/>
      <c r="AG96" s="585">
        <f>'SO 03'!J32</f>
        <v>0</v>
      </c>
      <c r="AH96" s="586"/>
      <c r="AI96" s="586"/>
      <c r="AJ96" s="586"/>
      <c r="AK96" s="586"/>
      <c r="AL96" s="586"/>
      <c r="AM96" s="586"/>
      <c r="AN96" s="585">
        <f t="shared" si="0"/>
        <v>0</v>
      </c>
      <c r="AO96" s="586"/>
      <c r="AP96" s="587"/>
      <c r="AQ96" s="52" t="s">
        <v>50</v>
      </c>
      <c r="AR96" s="32"/>
      <c r="BG96" s="9"/>
      <c r="BI96" s="9"/>
      <c r="BJ96" s="9"/>
      <c r="BK96" s="9"/>
      <c r="BY96" s="9" t="s">
        <v>0</v>
      </c>
    </row>
    <row r="97" spans="1:77" s="31" customFormat="1" ht="21.75" customHeight="1">
      <c r="A97" s="50"/>
      <c r="B97" s="486"/>
      <c r="C97" s="485"/>
      <c r="D97" s="485"/>
      <c r="E97" s="584" t="s">
        <v>559</v>
      </c>
      <c r="F97" s="584"/>
      <c r="G97" s="584"/>
      <c r="H97" s="584"/>
      <c r="I97" s="584"/>
      <c r="J97" s="485"/>
      <c r="K97" s="584" t="s">
        <v>129</v>
      </c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4"/>
      <c r="AE97" s="584"/>
      <c r="AF97" s="584"/>
      <c r="AG97" s="585">
        <f>'SO 702'!J32</f>
        <v>0</v>
      </c>
      <c r="AH97" s="586"/>
      <c r="AI97" s="586"/>
      <c r="AJ97" s="586"/>
      <c r="AK97" s="586"/>
      <c r="AL97" s="586"/>
      <c r="AM97" s="586"/>
      <c r="AN97" s="585">
        <f t="shared" si="0"/>
        <v>0</v>
      </c>
      <c r="AO97" s="586"/>
      <c r="AP97" s="587"/>
      <c r="AQ97" s="52" t="s">
        <v>50</v>
      </c>
      <c r="AR97" s="32"/>
      <c r="BG97" s="9"/>
      <c r="BI97" s="9"/>
      <c r="BJ97" s="9"/>
      <c r="BK97" s="9"/>
      <c r="BY97" s="9" t="s">
        <v>0</v>
      </c>
    </row>
    <row r="98" spans="1:77" s="31" customFormat="1" ht="24" customHeight="1">
      <c r="A98" s="50"/>
      <c r="B98" s="486"/>
      <c r="C98" s="485"/>
      <c r="D98" s="485"/>
      <c r="E98" s="584" t="s">
        <v>560</v>
      </c>
      <c r="F98" s="584"/>
      <c r="G98" s="584"/>
      <c r="H98" s="584"/>
      <c r="I98" s="584"/>
      <c r="J98" s="485"/>
      <c r="K98" s="584" t="s">
        <v>130</v>
      </c>
      <c r="L98" s="584"/>
      <c r="M98" s="584"/>
      <c r="N98" s="584"/>
      <c r="O98" s="584"/>
      <c r="P98" s="584"/>
      <c r="Q98" s="584"/>
      <c r="R98" s="584"/>
      <c r="S98" s="584"/>
      <c r="T98" s="584"/>
      <c r="U98" s="584"/>
      <c r="V98" s="584"/>
      <c r="W98" s="584"/>
      <c r="X98" s="584"/>
      <c r="Y98" s="584"/>
      <c r="Z98" s="584"/>
      <c r="AA98" s="584"/>
      <c r="AB98" s="584"/>
      <c r="AC98" s="584"/>
      <c r="AD98" s="584"/>
      <c r="AE98" s="584"/>
      <c r="AF98" s="584"/>
      <c r="AG98" s="585">
        <f>'SO 401'!J32</f>
        <v>0</v>
      </c>
      <c r="AH98" s="586"/>
      <c r="AI98" s="586"/>
      <c r="AJ98" s="586"/>
      <c r="AK98" s="586"/>
      <c r="AL98" s="586"/>
      <c r="AM98" s="586"/>
      <c r="AN98" s="585">
        <f t="shared" si="0"/>
        <v>0</v>
      </c>
      <c r="AO98" s="586"/>
      <c r="AP98" s="587"/>
      <c r="AQ98" s="52" t="s">
        <v>50</v>
      </c>
      <c r="AR98" s="32"/>
      <c r="BG98" s="9"/>
      <c r="BI98" s="9"/>
      <c r="BJ98" s="9"/>
      <c r="BK98" s="9"/>
      <c r="BY98" s="9" t="s">
        <v>0</v>
      </c>
    </row>
    <row r="99" spans="1:77" s="31" customFormat="1" ht="24.75" customHeight="1">
      <c r="A99" s="50"/>
      <c r="B99" s="486"/>
      <c r="C99" s="485"/>
      <c r="D99" s="485"/>
      <c r="E99" s="584" t="s">
        <v>561</v>
      </c>
      <c r="F99" s="584"/>
      <c r="G99" s="584"/>
      <c r="H99" s="584"/>
      <c r="I99" s="584"/>
      <c r="J99" s="485"/>
      <c r="K99" s="584" t="s">
        <v>131</v>
      </c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584"/>
      <c r="AG99" s="585">
        <f>'SO 402'!J32</f>
        <v>0</v>
      </c>
      <c r="AH99" s="586"/>
      <c r="AI99" s="586"/>
      <c r="AJ99" s="586"/>
      <c r="AK99" s="586"/>
      <c r="AL99" s="586"/>
      <c r="AM99" s="586"/>
      <c r="AN99" s="585">
        <f t="shared" si="0"/>
        <v>0</v>
      </c>
      <c r="AO99" s="586"/>
      <c r="AP99" s="587"/>
      <c r="AQ99" s="52" t="s">
        <v>50</v>
      </c>
      <c r="AR99" s="32"/>
      <c r="BG99" s="9"/>
      <c r="BI99" s="9"/>
      <c r="BJ99" s="9"/>
      <c r="BK99" s="9"/>
      <c r="BY99" s="9" t="s">
        <v>0</v>
      </c>
    </row>
    <row r="100" spans="1:44" s="16" customFormat="1" ht="30" customHeight="1">
      <c r="A100" s="12"/>
      <c r="B100" s="192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4"/>
      <c r="AI100" s="374"/>
      <c r="AJ100" s="374"/>
      <c r="AK100" s="374"/>
      <c r="AL100" s="374"/>
      <c r="AM100" s="374"/>
      <c r="AN100" s="374"/>
      <c r="AO100" s="374"/>
      <c r="AP100" s="194"/>
      <c r="AQ100" s="12"/>
      <c r="AR100" s="13"/>
    </row>
    <row r="101" spans="1:44" s="16" customFormat="1" ht="6.95" customHeight="1">
      <c r="A101" s="12"/>
      <c r="B101" s="214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6"/>
      <c r="AQ101" s="28"/>
      <c r="AR101" s="13"/>
    </row>
    <row r="105" ht="15">
      <c r="AL105" s="558"/>
    </row>
  </sheetData>
  <sheetProtection sheet="1" objects="1" scenarios="1"/>
  <mergeCells count="58">
    <mergeCell ref="K5:AO5"/>
    <mergeCell ref="K6:AO6"/>
    <mergeCell ref="E22:AN22"/>
    <mergeCell ref="AK25:AO25"/>
    <mergeCell ref="L27:P27"/>
    <mergeCell ref="W27:AE27"/>
    <mergeCell ref="AK27:AO27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C91:G91"/>
    <mergeCell ref="I91:AF91"/>
    <mergeCell ref="AG91:AM91"/>
    <mergeCell ref="AN91:AP91"/>
    <mergeCell ref="L32:P32"/>
    <mergeCell ref="W32:AE32"/>
    <mergeCell ref="AK32:AO32"/>
    <mergeCell ref="X34:AB34"/>
    <mergeCell ref="AK34:AO34"/>
    <mergeCell ref="L84:AO84"/>
    <mergeCell ref="AG93:AM93"/>
    <mergeCell ref="AN93:AP93"/>
    <mergeCell ref="AM86:AN86"/>
    <mergeCell ref="AM88:AP88"/>
    <mergeCell ref="AM89:AP89"/>
    <mergeCell ref="E95:I95"/>
    <mergeCell ref="K95:AF95"/>
    <mergeCell ref="AG95:AM95"/>
    <mergeCell ref="AN95:AP95"/>
    <mergeCell ref="E94:I94"/>
    <mergeCell ref="K94:AF94"/>
    <mergeCell ref="AG94:AM94"/>
    <mergeCell ref="AN94:AP94"/>
    <mergeCell ref="E96:I96"/>
    <mergeCell ref="K96:AF96"/>
    <mergeCell ref="AG96:AM96"/>
    <mergeCell ref="AN96:AP96"/>
    <mergeCell ref="E97:I97"/>
    <mergeCell ref="K97:AF97"/>
    <mergeCell ref="AG97:AM97"/>
    <mergeCell ref="AN97:AP97"/>
    <mergeCell ref="E99:I99"/>
    <mergeCell ref="K99:AF99"/>
    <mergeCell ref="AG99:AM99"/>
    <mergeCell ref="AN99:AP99"/>
    <mergeCell ref="E98:I98"/>
    <mergeCell ref="K98:AF98"/>
    <mergeCell ref="AG98:AM98"/>
    <mergeCell ref="AN98:AP9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64"/>
  <sheetViews>
    <sheetView showGridLines="0" zoomScale="78" zoomScaleNormal="78" workbookViewId="0" topLeftCell="A325">
      <selection activeCell="F352" sqref="F35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98.421875" style="2" customWidth="1"/>
    <col min="7" max="7" width="6.421875" style="2" customWidth="1"/>
    <col min="8" max="8" width="12.00390625" style="2" customWidth="1"/>
    <col min="9" max="9" width="13.57421875" style="2" customWidth="1"/>
    <col min="10" max="10" width="19.140625" style="2" customWidth="1"/>
    <col min="11" max="11" width="23.8515625" style="2" customWidth="1"/>
    <col min="12" max="12" width="9.28125" style="2" hidden="1" customWidth="1"/>
    <col min="13" max="13" width="9.140625" style="2" customWidth="1"/>
    <col min="14" max="19" width="12.140625" style="2" hidden="1" customWidth="1"/>
    <col min="20" max="20" width="14.00390625" style="2" hidden="1" customWidth="1"/>
    <col min="21" max="21" width="10.57421875" style="2" customWidth="1"/>
    <col min="22" max="22" width="14.00390625" style="2" customWidth="1"/>
    <col min="23" max="23" width="10.57421875" style="2" customWidth="1"/>
    <col min="24" max="24" width="12.8515625" style="2" customWidth="1"/>
    <col min="25" max="25" width="9.421875" style="2" customWidth="1"/>
    <col min="26" max="26" width="12.8515625" style="2" customWidth="1"/>
    <col min="27" max="27" width="14.00390625" style="2" customWidth="1"/>
    <col min="28" max="28" width="9.421875" style="2" customWidth="1"/>
    <col min="29" max="29" width="12.8515625" style="2" customWidth="1"/>
    <col min="30" max="30" width="14.00390625" style="2" customWidth="1"/>
    <col min="31" max="16384" width="9.140625" style="2" customWidth="1"/>
  </cols>
  <sheetData>
    <row r="1" spans="11:21" ht="15"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1:45" ht="36.95" customHeight="1">
      <c r="K2" s="617"/>
      <c r="L2" s="618"/>
      <c r="M2" s="618"/>
      <c r="N2" s="618"/>
      <c r="O2" s="618"/>
      <c r="P2" s="618"/>
      <c r="Q2" s="618"/>
      <c r="R2" s="618"/>
      <c r="S2" s="618"/>
      <c r="T2" s="618"/>
      <c r="U2" s="618"/>
      <c r="AS2" s="3"/>
    </row>
    <row r="3" spans="2:45" ht="6.95" customHeight="1">
      <c r="B3" s="4"/>
      <c r="C3" s="5"/>
      <c r="D3" s="5"/>
      <c r="E3" s="5"/>
      <c r="F3" s="5"/>
      <c r="G3" s="5"/>
      <c r="H3" s="5"/>
      <c r="I3" s="5"/>
      <c r="J3" s="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AS3" s="3"/>
    </row>
    <row r="4" spans="2:45" ht="24.95" customHeight="1">
      <c r="B4" s="6"/>
      <c r="D4" s="7" t="s">
        <v>51</v>
      </c>
      <c r="K4" s="6"/>
      <c r="L4" s="54"/>
      <c r="AS4" s="3"/>
    </row>
    <row r="5" spans="2:11" ht="6.95" customHeight="1">
      <c r="B5" s="6"/>
      <c r="K5" s="6"/>
    </row>
    <row r="6" spans="2:11" ht="12" customHeight="1">
      <c r="B6" s="6"/>
      <c r="D6" s="8" t="s">
        <v>6</v>
      </c>
      <c r="K6" s="6"/>
    </row>
    <row r="7" spans="2:11" ht="16.5" customHeight="1">
      <c r="B7" s="6"/>
      <c r="E7" s="619" t="str">
        <f>'Rekapitulace stavby'!K6</f>
        <v>Prodloužení podchodu žst. Benešov - přístupová komunikace - napojení na ulici Jana Nohy</v>
      </c>
      <c r="F7" s="620"/>
      <c r="G7" s="620"/>
      <c r="H7" s="620"/>
      <c r="K7" s="6"/>
    </row>
    <row r="8" spans="2:11" ht="12" customHeight="1">
      <c r="B8" s="6"/>
      <c r="D8" s="8"/>
      <c r="K8" s="6"/>
    </row>
    <row r="9" spans="1:30" s="16" customFormat="1" ht="16.5" customHeight="1">
      <c r="A9" s="12"/>
      <c r="B9" s="13"/>
      <c r="C9" s="12"/>
      <c r="D9" s="12"/>
      <c r="E9" s="619"/>
      <c r="F9" s="621"/>
      <c r="G9" s="621"/>
      <c r="H9" s="621"/>
      <c r="I9" s="12"/>
      <c r="J9" s="12"/>
      <c r="K9" s="2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12"/>
      <c r="I10" s="12"/>
      <c r="J10" s="12"/>
      <c r="K10" s="2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16" customFormat="1" ht="16.5" customHeight="1">
      <c r="A11" s="12"/>
      <c r="B11" s="13"/>
      <c r="C11" s="12"/>
      <c r="D11" s="12"/>
      <c r="E11" s="622" t="s">
        <v>135</v>
      </c>
      <c r="F11" s="621"/>
      <c r="G11" s="621"/>
      <c r="H11" s="621"/>
      <c r="I11" s="12"/>
      <c r="J11" s="12"/>
      <c r="K11" s="2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6" customFormat="1" ht="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2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12"/>
      <c r="I13" s="8" t="s">
        <v>8</v>
      </c>
      <c r="J13" s="9" t="s">
        <v>0</v>
      </c>
      <c r="K13" s="2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12"/>
      <c r="I14" s="8" t="s">
        <v>11</v>
      </c>
      <c r="J14" s="56">
        <f>'Rekapitulace stavby'!AN7</f>
        <v>44426</v>
      </c>
      <c r="K14" s="2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16" customFormat="1" ht="10.9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2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12"/>
      <c r="I16" s="8" t="s">
        <v>13</v>
      </c>
      <c r="J16" s="9" t="s">
        <v>0</v>
      </c>
      <c r="K16" s="2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12"/>
      <c r="I17" s="8" t="s">
        <v>14</v>
      </c>
      <c r="J17" s="9" t="s">
        <v>0</v>
      </c>
      <c r="K17" s="2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6" customFormat="1" ht="6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2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12"/>
      <c r="I19" s="8" t="s">
        <v>13</v>
      </c>
      <c r="J19" s="10" t="str">
        <f>'Rekapitulace stavby'!AN12</f>
        <v>Vyplň údaj</v>
      </c>
      <c r="K19" s="2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6" customFormat="1" ht="18" customHeight="1">
      <c r="A20" s="12"/>
      <c r="B20" s="13"/>
      <c r="C20" s="12"/>
      <c r="D20" s="12"/>
      <c r="E20" s="623">
        <f>'Rekapitulace stavby'!E13</f>
        <v>0</v>
      </c>
      <c r="F20" s="624"/>
      <c r="G20" s="624"/>
      <c r="H20" s="624"/>
      <c r="I20" s="8" t="s">
        <v>14</v>
      </c>
      <c r="J20" s="10" t="str">
        <f>'Rekapitulace stavby'!AN13</f>
        <v>Vyplň údaj</v>
      </c>
      <c r="K20" s="2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6" customFormat="1" ht="6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2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12"/>
      <c r="I22" s="8" t="s">
        <v>13</v>
      </c>
      <c r="J22" s="9" t="str">
        <f>IF('Rekapitulace stavby'!AN15="","",'Rekapitulace stavby'!AN15)</f>
        <v/>
      </c>
      <c r="K22" s="2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12"/>
      <c r="I23" s="8" t="s">
        <v>14</v>
      </c>
      <c r="J23" s="9" t="str">
        <f>IF('Rekapitulace stavby'!AN16="","",'Rekapitulace stavby'!AN16)</f>
        <v/>
      </c>
      <c r="K23" s="2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6" customFormat="1" ht="6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2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12"/>
      <c r="I25" s="8" t="s">
        <v>13</v>
      </c>
      <c r="J25" s="9" t="str">
        <f>IF('Rekapitulace stavby'!AN18="","",'Rekapitulace stavby'!AN18)</f>
        <v/>
      </c>
      <c r="K25" s="2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12"/>
      <c r="I26" s="8" t="s">
        <v>14</v>
      </c>
      <c r="J26" s="9" t="str">
        <f>IF('Rekapitulace stavby'!AN19="","",'Rekapitulace stavby'!AN19)</f>
        <v/>
      </c>
      <c r="K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6" customFormat="1" ht="6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2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12"/>
      <c r="I28" s="12"/>
      <c r="J28" s="12"/>
      <c r="K28" s="2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60" customFormat="1" ht="16.5" customHeight="1">
      <c r="A29" s="57"/>
      <c r="B29" s="58"/>
      <c r="C29" s="57"/>
      <c r="D29" s="57"/>
      <c r="E29" s="625" t="s">
        <v>0</v>
      </c>
      <c r="F29" s="625"/>
      <c r="G29" s="625"/>
      <c r="H29" s="625"/>
      <c r="I29" s="57"/>
      <c r="J29" s="57"/>
      <c r="K29" s="5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s="16" customFormat="1" ht="6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2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6" customFormat="1" ht="6.95" customHeight="1">
      <c r="A31" s="12"/>
      <c r="B31" s="13"/>
      <c r="C31" s="12"/>
      <c r="D31" s="43"/>
      <c r="E31" s="43"/>
      <c r="F31" s="43"/>
      <c r="G31" s="43"/>
      <c r="H31" s="43"/>
      <c r="I31" s="43"/>
      <c r="J31" s="43"/>
      <c r="K31" s="2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12"/>
      <c r="I32" s="12"/>
      <c r="J32" s="62">
        <f>ROUND(J127,2)</f>
        <v>0</v>
      </c>
      <c r="K32" s="2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6" customFormat="1" ht="6.95" customHeight="1">
      <c r="A33" s="12"/>
      <c r="B33" s="13"/>
      <c r="C33" s="12"/>
      <c r="D33" s="43"/>
      <c r="E33" s="43"/>
      <c r="F33" s="43"/>
      <c r="G33" s="43"/>
      <c r="H33" s="43"/>
      <c r="I33" s="43"/>
      <c r="J33" s="43"/>
      <c r="K33" s="2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12"/>
      <c r="I34" s="63" t="s">
        <v>21</v>
      </c>
      <c r="J34" s="63" t="s">
        <v>23</v>
      </c>
      <c r="K34" s="2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J32</f>
        <v>0</v>
      </c>
      <c r="G35" s="12"/>
      <c r="H35" s="12"/>
      <c r="I35" s="66">
        <v>0.21</v>
      </c>
      <c r="J35" s="65">
        <f>F35/100*21</f>
        <v>0</v>
      </c>
      <c r="K35" s="2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6" customFormat="1" ht="14.45" customHeight="1">
      <c r="A36" s="12"/>
      <c r="B36" s="13"/>
      <c r="C36" s="12"/>
      <c r="D36" s="12"/>
      <c r="E36" s="8" t="s">
        <v>26</v>
      </c>
      <c r="F36" s="65">
        <f>ROUND((SUM(BE127:BE179)),2)</f>
        <v>0</v>
      </c>
      <c r="G36" s="12"/>
      <c r="H36" s="12"/>
      <c r="I36" s="66">
        <v>0.15</v>
      </c>
      <c r="J36" s="65">
        <f>ROUND(((SUM(BE127:BE179))*I36),2)</f>
        <v>0</v>
      </c>
      <c r="K36" s="2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6" customFormat="1" ht="14.45" customHeight="1" hidden="1">
      <c r="A37" s="12"/>
      <c r="B37" s="13"/>
      <c r="C37" s="12"/>
      <c r="D37" s="12"/>
      <c r="E37" s="8" t="s">
        <v>27</v>
      </c>
      <c r="F37" s="65">
        <f>ROUND((SUM(BF127:BF179)),2)</f>
        <v>0</v>
      </c>
      <c r="G37" s="12"/>
      <c r="H37" s="12"/>
      <c r="I37" s="66">
        <v>0.21</v>
      </c>
      <c r="J37" s="65">
        <f>0</f>
        <v>0</v>
      </c>
      <c r="K37" s="2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6" customFormat="1" ht="14.45" customHeight="1" hidden="1">
      <c r="A38" s="12"/>
      <c r="B38" s="13"/>
      <c r="C38" s="12"/>
      <c r="D38" s="12"/>
      <c r="E38" s="8" t="s">
        <v>28</v>
      </c>
      <c r="F38" s="65">
        <f>ROUND((SUM(BG127:BG179)),2)</f>
        <v>0</v>
      </c>
      <c r="G38" s="12"/>
      <c r="H38" s="12"/>
      <c r="I38" s="66">
        <v>0.15</v>
      </c>
      <c r="J38" s="65">
        <f>0</f>
        <v>0</v>
      </c>
      <c r="K38" s="2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6" customFormat="1" ht="14.45" customHeight="1" hidden="1">
      <c r="A39" s="12"/>
      <c r="B39" s="13"/>
      <c r="C39" s="12"/>
      <c r="D39" s="12"/>
      <c r="E39" s="8" t="s">
        <v>29</v>
      </c>
      <c r="F39" s="65">
        <f>ROUND((SUM(BH127:BH179)),2)</f>
        <v>0</v>
      </c>
      <c r="G39" s="12"/>
      <c r="H39" s="12"/>
      <c r="I39" s="66">
        <v>0</v>
      </c>
      <c r="J39" s="65">
        <f>0</f>
        <v>0</v>
      </c>
      <c r="K39" s="2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6" customFormat="1" ht="6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2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2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6" customFormat="1" ht="14.4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2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2:11" ht="14.45" customHeight="1">
      <c r="B43" s="6"/>
      <c r="K43" s="6"/>
    </row>
    <row r="44" spans="2:11" ht="14.45" customHeight="1">
      <c r="B44" s="6"/>
      <c r="K44" s="6"/>
    </row>
    <row r="45" spans="2:11" ht="14.45" customHeight="1">
      <c r="B45" s="6"/>
      <c r="K45" s="6"/>
    </row>
    <row r="46" spans="2:11" ht="14.45" customHeight="1">
      <c r="B46" s="6"/>
      <c r="K46" s="6"/>
    </row>
    <row r="47" spans="2:11" ht="14.45" customHeight="1">
      <c r="B47" s="6"/>
      <c r="K47" s="6"/>
    </row>
    <row r="48" spans="2:11" ht="14.45" customHeight="1">
      <c r="B48" s="6"/>
      <c r="K48" s="6"/>
    </row>
    <row r="49" spans="2:11" ht="14.45" customHeight="1">
      <c r="B49" s="6"/>
      <c r="K49" s="6"/>
    </row>
    <row r="50" spans="2:11" s="16" customFormat="1" ht="14.45" customHeight="1">
      <c r="B50" s="22"/>
      <c r="D50" s="23" t="s">
        <v>33</v>
      </c>
      <c r="E50" s="24"/>
      <c r="F50" s="24"/>
      <c r="G50" s="23" t="s">
        <v>34</v>
      </c>
      <c r="H50" s="24"/>
      <c r="I50" s="24"/>
      <c r="J50" s="24"/>
      <c r="K50" s="22"/>
    </row>
    <row r="51" spans="2:11" ht="15">
      <c r="B51" s="6"/>
      <c r="K51" s="6"/>
    </row>
    <row r="52" spans="2:11" ht="15">
      <c r="B52" s="6"/>
      <c r="K52" s="6"/>
    </row>
    <row r="53" spans="2:11" ht="15">
      <c r="B53" s="6"/>
      <c r="K53" s="6"/>
    </row>
    <row r="54" spans="2:11" ht="15">
      <c r="B54" s="6"/>
      <c r="K54" s="6"/>
    </row>
    <row r="55" spans="2:11" ht="15">
      <c r="B55" s="6"/>
      <c r="K55" s="6"/>
    </row>
    <row r="56" spans="2:11" ht="15">
      <c r="B56" s="6"/>
      <c r="K56" s="6"/>
    </row>
    <row r="57" spans="2:11" ht="15">
      <c r="B57" s="6"/>
      <c r="K57" s="6"/>
    </row>
    <row r="58" spans="2:11" ht="15">
      <c r="B58" s="6"/>
      <c r="K58" s="6"/>
    </row>
    <row r="59" spans="2:11" ht="15">
      <c r="B59" s="6"/>
      <c r="K59" s="6"/>
    </row>
    <row r="60" spans="2:11" ht="15">
      <c r="B60" s="6"/>
      <c r="K60" s="6"/>
    </row>
    <row r="61" spans="1:30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15"/>
      <c r="I61" s="15"/>
      <c r="J61" s="73" t="s">
        <v>36</v>
      </c>
      <c r="K61" s="2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2:11" ht="15">
      <c r="B62" s="6"/>
      <c r="K62" s="6"/>
    </row>
    <row r="63" spans="2:11" ht="15">
      <c r="B63" s="6"/>
      <c r="K63" s="6"/>
    </row>
    <row r="64" spans="2:11" ht="15">
      <c r="B64" s="6"/>
      <c r="K64" s="6"/>
    </row>
    <row r="65" spans="1:30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26"/>
      <c r="I65" s="26"/>
      <c r="J65" s="26"/>
      <c r="K65" s="2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2:11" ht="15">
      <c r="B66" s="6"/>
      <c r="K66" s="6"/>
    </row>
    <row r="67" spans="2:11" ht="15">
      <c r="B67" s="6"/>
      <c r="K67" s="6"/>
    </row>
    <row r="68" spans="2:11" ht="15">
      <c r="B68" s="6"/>
      <c r="K68" s="6"/>
    </row>
    <row r="69" spans="2:11" ht="15">
      <c r="B69" s="6"/>
      <c r="K69" s="6"/>
    </row>
    <row r="70" spans="2:11" ht="15">
      <c r="B70" s="6"/>
      <c r="K70" s="6"/>
    </row>
    <row r="71" spans="2:11" ht="15">
      <c r="B71" s="6"/>
      <c r="K71" s="6"/>
    </row>
    <row r="72" spans="2:11" ht="15">
      <c r="B72" s="6"/>
      <c r="K72" s="6"/>
    </row>
    <row r="73" spans="2:11" ht="15">
      <c r="B73" s="6"/>
      <c r="K73" s="6"/>
    </row>
    <row r="74" spans="2:11" ht="15">
      <c r="B74" s="6"/>
      <c r="K74" s="6"/>
    </row>
    <row r="75" spans="2:11" ht="15">
      <c r="B75" s="6"/>
      <c r="K75" s="6"/>
    </row>
    <row r="76" spans="1:30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15"/>
      <c r="I76" s="15"/>
      <c r="J76" s="73" t="s">
        <v>36</v>
      </c>
      <c r="K76" s="2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16" customFormat="1" ht="14.45" customHeight="1">
      <c r="A77" s="12"/>
      <c r="B77" s="27"/>
      <c r="C77" s="28"/>
      <c r="D77" s="28"/>
      <c r="E77" s="28"/>
      <c r="F77" s="28"/>
      <c r="G77" s="28"/>
      <c r="H77" s="28"/>
      <c r="I77" s="28"/>
      <c r="J77" s="28"/>
      <c r="K77" s="2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81" spans="1:30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0"/>
      <c r="J81" s="30"/>
      <c r="K81" s="2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12"/>
      <c r="J82" s="12"/>
      <c r="K82" s="2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2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12"/>
      <c r="J84" s="12"/>
      <c r="K84" s="2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16" customFormat="1" ht="16.5" customHeight="1" hidden="1">
      <c r="A85" s="12"/>
      <c r="B85" s="13"/>
      <c r="C85" s="12"/>
      <c r="D85" s="12"/>
      <c r="E85" s="619" t="str">
        <f>E7</f>
        <v>Prodloužení podchodu žst. Benešov - přístupová komunikace - napojení na ulici Jana Nohy</v>
      </c>
      <c r="F85" s="620"/>
      <c r="G85" s="620"/>
      <c r="H85" s="620"/>
      <c r="I85" s="12"/>
      <c r="J85" s="12"/>
      <c r="K85" s="2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2:11" ht="12" customHeight="1" hidden="1">
      <c r="B86" s="6"/>
      <c r="C86" s="8" t="s">
        <v>52</v>
      </c>
      <c r="K86" s="6"/>
    </row>
    <row r="87" spans="1:30" s="16" customFormat="1" ht="16.5" customHeight="1" hidden="1">
      <c r="A87" s="12"/>
      <c r="B87" s="13"/>
      <c r="C87" s="12"/>
      <c r="D87" s="12"/>
      <c r="E87" s="619" t="s">
        <v>53</v>
      </c>
      <c r="F87" s="621"/>
      <c r="G87" s="621"/>
      <c r="H87" s="621"/>
      <c r="I87" s="12"/>
      <c r="J87" s="12"/>
      <c r="K87" s="2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12"/>
      <c r="J88" s="12"/>
      <c r="K88" s="2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16" customFormat="1" ht="16.5" customHeight="1" hidden="1">
      <c r="A89" s="12"/>
      <c r="B89" s="13"/>
      <c r="C89" s="12"/>
      <c r="D89" s="12"/>
      <c r="E89" s="622" t="str">
        <f>E11</f>
        <v>SO 01 - Přístupová a příjezdová komunikace a opěrné zdi</v>
      </c>
      <c r="F89" s="621"/>
      <c r="G89" s="621"/>
      <c r="H89" s="621"/>
      <c r="I89" s="12"/>
      <c r="J89" s="12"/>
      <c r="K89" s="2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2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8" t="s">
        <v>11</v>
      </c>
      <c r="J91" s="56">
        <f>IF(J14="","",J14)</f>
        <v>44426</v>
      </c>
      <c r="K91" s="2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2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8" t="s">
        <v>17</v>
      </c>
      <c r="J93" s="74" t="str">
        <f>E23</f>
        <v xml:space="preserve"> </v>
      </c>
      <c r="K93" s="2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8" t="s">
        <v>18</v>
      </c>
      <c r="J94" s="74" t="str">
        <f>E26</f>
        <v xml:space="preserve"> </v>
      </c>
      <c r="K94" s="2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2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67"/>
      <c r="J96" s="76" t="s">
        <v>57</v>
      </c>
      <c r="K96" s="2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2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46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12"/>
      <c r="J98" s="62">
        <f>J127</f>
        <v>0</v>
      </c>
      <c r="K98" s="2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T98" s="3"/>
    </row>
    <row r="99" spans="2:11" s="78" customFormat="1" ht="24.95" customHeight="1" hidden="1">
      <c r="B99" s="79"/>
      <c r="D99" s="80" t="s">
        <v>60</v>
      </c>
      <c r="E99" s="81"/>
      <c r="F99" s="81"/>
      <c r="G99" s="81"/>
      <c r="H99" s="81"/>
      <c r="I99" s="81"/>
      <c r="J99" s="82">
        <f>J128</f>
        <v>0</v>
      </c>
      <c r="K99" s="79"/>
    </row>
    <row r="100" spans="2:11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81"/>
      <c r="J100" s="82">
        <f>J146</f>
        <v>0</v>
      </c>
      <c r="K100" s="79"/>
    </row>
    <row r="101" spans="2:11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85"/>
      <c r="J101" s="86">
        <f>J147</f>
        <v>0</v>
      </c>
      <c r="K101" s="83"/>
    </row>
    <row r="102" spans="2:11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85"/>
      <c r="J102" s="86" t="e">
        <f>#REF!</f>
        <v>#REF!</v>
      </c>
      <c r="K102" s="83"/>
    </row>
    <row r="103" spans="2:11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81"/>
      <c r="J103" s="82">
        <f>J179</f>
        <v>0</v>
      </c>
      <c r="K103" s="79"/>
    </row>
    <row r="104" spans="2:11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85"/>
      <c r="J104" s="86" t="e">
        <f>#REF!</f>
        <v>#REF!</v>
      </c>
      <c r="K104" s="83"/>
    </row>
    <row r="105" spans="2:11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85"/>
      <c r="J105" s="86" t="e">
        <f>#REF!</f>
        <v>#REF!</v>
      </c>
      <c r="K105" s="83"/>
    </row>
    <row r="106" spans="1:30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2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28"/>
      <c r="J107" s="28"/>
      <c r="K107" s="2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ht="15" hidden="1"/>
    <row r="109" ht="15" hidden="1"/>
    <row r="110" ht="15" hidden="1"/>
    <row r="111" spans="1:30" s="16" customFormat="1" ht="6.95" customHeight="1">
      <c r="A111" s="12"/>
      <c r="B111" s="189"/>
      <c r="C111" s="190"/>
      <c r="D111" s="190"/>
      <c r="E111" s="190"/>
      <c r="F111" s="190"/>
      <c r="G111" s="190"/>
      <c r="H111" s="190"/>
      <c r="I111" s="190"/>
      <c r="J111" s="191"/>
      <c r="K111" s="121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16" customFormat="1" ht="24.95" customHeight="1">
      <c r="A112" s="12"/>
      <c r="B112" s="192"/>
      <c r="C112" s="193" t="s">
        <v>67</v>
      </c>
      <c r="D112" s="374"/>
      <c r="E112" s="374"/>
      <c r="F112" s="374"/>
      <c r="G112" s="374"/>
      <c r="H112" s="374"/>
      <c r="I112" s="374"/>
      <c r="J112" s="194"/>
      <c r="K112" s="121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16" customFormat="1" ht="6.95" customHeight="1">
      <c r="A113" s="12"/>
      <c r="B113" s="192"/>
      <c r="C113" s="374"/>
      <c r="D113" s="374"/>
      <c r="E113" s="374"/>
      <c r="F113" s="374"/>
      <c r="G113" s="374"/>
      <c r="H113" s="374"/>
      <c r="I113" s="374"/>
      <c r="J113" s="194"/>
      <c r="K113" s="121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16" customFormat="1" ht="12" customHeight="1">
      <c r="A114" s="12"/>
      <c r="B114" s="192"/>
      <c r="C114" s="375" t="s">
        <v>6</v>
      </c>
      <c r="D114" s="374"/>
      <c r="E114" s="374"/>
      <c r="F114" s="374"/>
      <c r="G114" s="374"/>
      <c r="H114" s="374"/>
      <c r="I114" s="374"/>
      <c r="J114" s="194"/>
      <c r="K114" s="121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6" customFormat="1" ht="16.5" customHeight="1">
      <c r="A115" s="12"/>
      <c r="B115" s="192"/>
      <c r="C115" s="374"/>
      <c r="D115" s="374"/>
      <c r="E115" s="626" t="str">
        <f>E7</f>
        <v>Prodloužení podchodu žst. Benešov - přístupová komunikace - napojení na ulici Jana Nohy</v>
      </c>
      <c r="F115" s="627"/>
      <c r="G115" s="627"/>
      <c r="H115" s="627"/>
      <c r="I115" s="374"/>
      <c r="J115" s="194"/>
      <c r="K115" s="121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2:11" ht="12" customHeight="1">
      <c r="B116" s="195"/>
      <c r="C116" s="375"/>
      <c r="D116" s="196"/>
      <c r="E116" s="196"/>
      <c r="F116" s="196"/>
      <c r="G116" s="196"/>
      <c r="H116" s="196"/>
      <c r="I116" s="196"/>
      <c r="J116" s="197"/>
      <c r="K116" s="196"/>
    </row>
    <row r="117" spans="1:30" s="16" customFormat="1" ht="16.5" customHeight="1">
      <c r="A117" s="12"/>
      <c r="B117" s="192"/>
      <c r="C117" s="374"/>
      <c r="D117" s="374"/>
      <c r="E117" s="626"/>
      <c r="F117" s="616"/>
      <c r="G117" s="616"/>
      <c r="H117" s="616"/>
      <c r="I117" s="374"/>
      <c r="J117" s="194"/>
      <c r="K117" s="121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6" customFormat="1" ht="12" customHeight="1">
      <c r="A118" s="12"/>
      <c r="B118" s="192"/>
      <c r="C118" s="375" t="s">
        <v>54</v>
      </c>
      <c r="D118" s="374"/>
      <c r="E118" s="374"/>
      <c r="F118" s="374"/>
      <c r="G118" s="374"/>
      <c r="H118" s="374"/>
      <c r="I118" s="374"/>
      <c r="J118" s="194"/>
      <c r="K118" s="121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6" customFormat="1" ht="16.5" customHeight="1">
      <c r="A119" s="12"/>
      <c r="B119" s="192"/>
      <c r="C119" s="374"/>
      <c r="D119" s="374"/>
      <c r="E119" s="607" t="str">
        <f>E11</f>
        <v>SO 01 - Přístupová a příjezdová komunikace a opěrné zdi</v>
      </c>
      <c r="F119" s="616"/>
      <c r="G119" s="616"/>
      <c r="H119" s="616"/>
      <c r="I119" s="374"/>
      <c r="J119" s="194"/>
      <c r="K119" s="121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6" customFormat="1" ht="6.95" customHeight="1">
      <c r="A120" s="12"/>
      <c r="B120" s="192"/>
      <c r="C120" s="374"/>
      <c r="D120" s="374"/>
      <c r="E120" s="374"/>
      <c r="F120" s="374"/>
      <c r="G120" s="374"/>
      <c r="H120" s="374"/>
      <c r="I120" s="374"/>
      <c r="J120" s="194"/>
      <c r="K120" s="121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6" customFormat="1" ht="12" customHeight="1">
      <c r="A121" s="12"/>
      <c r="B121" s="192"/>
      <c r="C121" s="375" t="s">
        <v>9</v>
      </c>
      <c r="D121" s="374"/>
      <c r="E121" s="374"/>
      <c r="F121" s="199" t="str">
        <f>F14</f>
        <v xml:space="preserve"> </v>
      </c>
      <c r="G121" s="374"/>
      <c r="H121" s="374"/>
      <c r="I121" s="375" t="s">
        <v>11</v>
      </c>
      <c r="J121" s="513">
        <f>IF(J14="","",J14)</f>
        <v>44426</v>
      </c>
      <c r="K121" s="121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6" customFormat="1" ht="6.95" customHeight="1">
      <c r="A122" s="12"/>
      <c r="B122" s="192"/>
      <c r="C122" s="374"/>
      <c r="D122" s="374"/>
      <c r="E122" s="374"/>
      <c r="F122" s="374"/>
      <c r="G122" s="374"/>
      <c r="H122" s="374"/>
      <c r="I122" s="374"/>
      <c r="J122" s="194"/>
      <c r="K122" s="121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6" customFormat="1" ht="15.2" customHeight="1">
      <c r="A123" s="12"/>
      <c r="B123" s="192"/>
      <c r="C123" s="375" t="s">
        <v>12</v>
      </c>
      <c r="D123" s="374"/>
      <c r="E123" s="374"/>
      <c r="F123" s="199" t="str">
        <f>'Rekapitulace stavby'!E10</f>
        <v>Město Benešov, Masarykovo náměstí 100, 256 01 Benešov</v>
      </c>
      <c r="G123" s="374"/>
      <c r="H123" s="374"/>
      <c r="I123" s="375" t="s">
        <v>17</v>
      </c>
      <c r="J123" s="534" t="str">
        <f>E23</f>
        <v xml:space="preserve"> </v>
      </c>
      <c r="K123" s="121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6" customFormat="1" ht="15.2" customHeight="1">
      <c r="A124" s="12"/>
      <c r="B124" s="192"/>
      <c r="C124" s="375" t="s">
        <v>15</v>
      </c>
      <c r="D124" s="374"/>
      <c r="E124" s="374"/>
      <c r="F124" s="200">
        <f>'Rekapitulace stavby'!E13</f>
        <v>0</v>
      </c>
      <c r="G124" s="374"/>
      <c r="H124" s="374"/>
      <c r="I124" s="375" t="s">
        <v>18</v>
      </c>
      <c r="J124" s="534" t="str">
        <f>E26</f>
        <v xml:space="preserve"> </v>
      </c>
      <c r="K124" s="121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6" customFormat="1" ht="10.35" customHeight="1">
      <c r="A125" s="12"/>
      <c r="B125" s="192"/>
      <c r="C125" s="374"/>
      <c r="D125" s="374"/>
      <c r="E125" s="374"/>
      <c r="F125" s="374"/>
      <c r="G125" s="374"/>
      <c r="H125" s="374"/>
      <c r="I125" s="374"/>
      <c r="J125" s="194"/>
      <c r="K125" s="121"/>
      <c r="M125" s="121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92" customFormat="1" ht="29.25" customHeight="1">
      <c r="A126" s="87"/>
      <c r="B126" s="201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202" t="s">
        <v>57</v>
      </c>
      <c r="K126" s="221"/>
      <c r="L126" s="39"/>
      <c r="M126" s="218"/>
      <c r="N126" s="40"/>
      <c r="O126" s="40"/>
      <c r="P126" s="40"/>
      <c r="Q126" s="40"/>
      <c r="R126" s="40"/>
      <c r="S126" s="41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</row>
    <row r="127" spans="1:62" s="16" customFormat="1" ht="22.9" customHeight="1">
      <c r="A127" s="12"/>
      <c r="B127" s="192"/>
      <c r="C127" s="298" t="s">
        <v>79</v>
      </c>
      <c r="D127" s="299"/>
      <c r="E127" s="299"/>
      <c r="F127" s="299"/>
      <c r="G127" s="299"/>
      <c r="H127" s="299"/>
      <c r="I127" s="299"/>
      <c r="J127" s="552">
        <f>J128+J146</f>
        <v>0</v>
      </c>
      <c r="K127" s="198"/>
      <c r="L127" s="42"/>
      <c r="M127" s="121"/>
      <c r="N127" s="43"/>
      <c r="O127" s="94"/>
      <c r="P127" s="43"/>
      <c r="Q127" s="94"/>
      <c r="R127" s="43"/>
      <c r="S127" s="9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S127" s="3"/>
      <c r="AT127" s="3"/>
      <c r="BJ127" s="96"/>
    </row>
    <row r="128" spans="2:62" s="97" customFormat="1" ht="25.9" customHeight="1">
      <c r="B128" s="204"/>
      <c r="C128" s="293"/>
      <c r="D128" s="294" t="s">
        <v>46</v>
      </c>
      <c r="E128" s="297" t="s">
        <v>80</v>
      </c>
      <c r="F128" s="297" t="s">
        <v>81</v>
      </c>
      <c r="G128" s="293"/>
      <c r="H128" s="293"/>
      <c r="I128" s="296"/>
      <c r="J128" s="553">
        <f>SUM(J129:J145)</f>
        <v>0</v>
      </c>
      <c r="K128" s="104"/>
      <c r="L128" s="103"/>
      <c r="M128" s="104"/>
      <c r="N128" s="104"/>
      <c r="O128" s="105"/>
      <c r="P128" s="104"/>
      <c r="Q128" s="105"/>
      <c r="R128" s="104"/>
      <c r="S128" s="106"/>
      <c r="AQ128" s="99"/>
      <c r="AS128" s="107"/>
      <c r="AT128" s="107"/>
      <c r="AX128" s="99"/>
      <c r="BJ128" s="108"/>
    </row>
    <row r="129" spans="1:64" s="16" customFormat="1" ht="24">
      <c r="A129" s="12"/>
      <c r="B129" s="208"/>
      <c r="C129" s="247" t="s">
        <v>48</v>
      </c>
      <c r="D129" s="247" t="s">
        <v>84</v>
      </c>
      <c r="E129" s="248" t="s">
        <v>259</v>
      </c>
      <c r="F129" s="249" t="s">
        <v>260</v>
      </c>
      <c r="G129" s="250" t="s">
        <v>85</v>
      </c>
      <c r="H129" s="251">
        <v>921</v>
      </c>
      <c r="I129" s="300"/>
      <c r="J129" s="554">
        <f>ROUND(I129*H129,2)</f>
        <v>0</v>
      </c>
      <c r="K129" s="198"/>
      <c r="L129" s="111"/>
      <c r="M129" s="112"/>
      <c r="N129" s="35"/>
      <c r="O129" s="113"/>
      <c r="P129" s="113"/>
      <c r="Q129" s="113"/>
      <c r="R129" s="113"/>
      <c r="S129" s="114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Q129" s="115"/>
      <c r="AS129" s="115"/>
      <c r="AT129" s="115"/>
      <c r="AX129" s="3"/>
      <c r="BD129" s="116"/>
      <c r="BE129" s="116"/>
      <c r="BF129" s="116"/>
      <c r="BG129" s="116"/>
      <c r="BH129" s="116"/>
      <c r="BI129" s="3"/>
      <c r="BJ129" s="116"/>
      <c r="BK129" s="3"/>
      <c r="BL129" s="115"/>
    </row>
    <row r="130" spans="1:46" s="16" customFormat="1" ht="15">
      <c r="A130" s="12"/>
      <c r="B130" s="192"/>
      <c r="C130" s="171"/>
      <c r="D130" s="252" t="s">
        <v>86</v>
      </c>
      <c r="E130" s="171"/>
      <c r="F130" s="246" t="s">
        <v>260</v>
      </c>
      <c r="G130" s="171"/>
      <c r="H130" s="171"/>
      <c r="I130" s="253"/>
      <c r="J130" s="254"/>
      <c r="K130" s="198"/>
      <c r="L130" s="120"/>
      <c r="M130" s="121"/>
      <c r="N130" s="35"/>
      <c r="O130" s="35"/>
      <c r="P130" s="35"/>
      <c r="Q130" s="35"/>
      <c r="R130" s="35"/>
      <c r="S130" s="3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S130" s="3"/>
      <c r="AT130" s="3"/>
    </row>
    <row r="131" spans="1:46" s="16" customFormat="1" ht="78">
      <c r="A131" s="12"/>
      <c r="B131" s="192"/>
      <c r="C131" s="171"/>
      <c r="D131" s="252" t="s">
        <v>87</v>
      </c>
      <c r="E131" s="171"/>
      <c r="F131" s="245" t="s">
        <v>288</v>
      </c>
      <c r="G131" s="171"/>
      <c r="H131" s="171"/>
      <c r="I131" s="253"/>
      <c r="J131" s="254"/>
      <c r="K131" s="198"/>
      <c r="L131" s="120"/>
      <c r="M131" s="121"/>
      <c r="N131" s="35"/>
      <c r="O131" s="35"/>
      <c r="P131" s="35"/>
      <c r="Q131" s="35"/>
      <c r="R131" s="35"/>
      <c r="S131" s="3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S131" s="3"/>
      <c r="AT131" s="3"/>
    </row>
    <row r="132" spans="1:46" s="16" customFormat="1" ht="15">
      <c r="A132" s="229"/>
      <c r="B132" s="192"/>
      <c r="C132" s="171"/>
      <c r="D132" s="252" t="s">
        <v>89</v>
      </c>
      <c r="E132" s="171"/>
      <c r="F132" s="230" t="s">
        <v>303</v>
      </c>
      <c r="G132" s="171"/>
      <c r="H132" s="171">
        <v>47</v>
      </c>
      <c r="I132" s="253"/>
      <c r="J132" s="254"/>
      <c r="K132" s="228"/>
      <c r="L132" s="120"/>
      <c r="M132" s="121"/>
      <c r="N132" s="228"/>
      <c r="O132" s="228"/>
      <c r="P132" s="228"/>
      <c r="Q132" s="228"/>
      <c r="R132" s="228"/>
      <c r="S132" s="36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S132" s="3"/>
      <c r="AT132" s="3"/>
    </row>
    <row r="133" spans="2:50" s="123" customFormat="1" ht="15">
      <c r="B133" s="209"/>
      <c r="C133" s="177"/>
      <c r="D133" s="252" t="s">
        <v>89</v>
      </c>
      <c r="E133" s="255"/>
      <c r="F133" s="230" t="s">
        <v>301</v>
      </c>
      <c r="G133" s="177"/>
      <c r="H133" s="231">
        <f>460*1.9</f>
        <v>874</v>
      </c>
      <c r="I133" s="256"/>
      <c r="J133" s="257"/>
      <c r="K133" s="130"/>
      <c r="L133" s="129"/>
      <c r="M133" s="130"/>
      <c r="N133" s="130"/>
      <c r="O133" s="130"/>
      <c r="P133" s="130"/>
      <c r="Q133" s="130"/>
      <c r="R133" s="130"/>
      <c r="S133" s="131"/>
      <c r="AS133" s="125"/>
      <c r="AT133" s="125"/>
      <c r="AX133" s="125"/>
    </row>
    <row r="134" spans="2:50" s="123" customFormat="1" ht="15">
      <c r="B134" s="209"/>
      <c r="C134" s="178"/>
      <c r="D134" s="252" t="s">
        <v>89</v>
      </c>
      <c r="E134" s="258" t="s">
        <v>0</v>
      </c>
      <c r="F134" s="259" t="s">
        <v>92</v>
      </c>
      <c r="G134" s="178"/>
      <c r="H134" s="260">
        <f>SUM(H132:H133)</f>
        <v>921</v>
      </c>
      <c r="I134" s="256"/>
      <c r="J134" s="257"/>
      <c r="K134" s="130"/>
      <c r="L134" s="129"/>
      <c r="M134" s="130"/>
      <c r="N134" s="130"/>
      <c r="O134" s="130"/>
      <c r="P134" s="130"/>
      <c r="Q134" s="130"/>
      <c r="R134" s="130"/>
      <c r="S134" s="131"/>
      <c r="AS134" s="125"/>
      <c r="AT134" s="125"/>
      <c r="AX134" s="125"/>
    </row>
    <row r="135" spans="1:64" s="239" customFormat="1" ht="24.75" customHeight="1">
      <c r="A135" s="232"/>
      <c r="B135" s="233"/>
      <c r="C135" s="247">
        <v>2</v>
      </c>
      <c r="D135" s="247" t="s">
        <v>84</v>
      </c>
      <c r="E135" s="248" t="s">
        <v>186</v>
      </c>
      <c r="F135" s="249" t="s">
        <v>261</v>
      </c>
      <c r="G135" s="250" t="s">
        <v>85</v>
      </c>
      <c r="H135" s="251">
        <v>17.86</v>
      </c>
      <c r="I135" s="300"/>
      <c r="J135" s="554">
        <f>ROUND(I135*H135,2)</f>
        <v>0</v>
      </c>
      <c r="K135" s="234"/>
      <c r="L135" s="235"/>
      <c r="M135" s="236"/>
      <c r="N135" s="234"/>
      <c r="O135" s="237"/>
      <c r="P135" s="237"/>
      <c r="Q135" s="237"/>
      <c r="R135" s="237"/>
      <c r="S135" s="238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Q135" s="240"/>
      <c r="AS135" s="240"/>
      <c r="AT135" s="240"/>
      <c r="AX135" s="241"/>
      <c r="BD135" s="242"/>
      <c r="BE135" s="242"/>
      <c r="BF135" s="242"/>
      <c r="BG135" s="242"/>
      <c r="BH135" s="242"/>
      <c r="BI135" s="241"/>
      <c r="BJ135" s="242"/>
      <c r="BK135" s="241"/>
      <c r="BL135" s="240"/>
    </row>
    <row r="136" spans="1:46" s="16" customFormat="1" ht="15">
      <c r="A136" s="225"/>
      <c r="B136" s="192"/>
      <c r="C136" s="171"/>
      <c r="D136" s="252" t="s">
        <v>86</v>
      </c>
      <c r="E136" s="171"/>
      <c r="F136" s="246" t="s">
        <v>261</v>
      </c>
      <c r="G136" s="171"/>
      <c r="H136" s="171"/>
      <c r="I136" s="253"/>
      <c r="J136" s="254"/>
      <c r="K136" s="223"/>
      <c r="L136" s="120"/>
      <c r="M136" s="121"/>
      <c r="N136" s="223"/>
      <c r="O136" s="223"/>
      <c r="P136" s="223"/>
      <c r="Q136" s="223"/>
      <c r="R136" s="223"/>
      <c r="S136" s="36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S136" s="3"/>
      <c r="AT136" s="3"/>
    </row>
    <row r="137" spans="1:46" s="16" customFormat="1" ht="78">
      <c r="A137" s="225"/>
      <c r="B137" s="192"/>
      <c r="C137" s="171"/>
      <c r="D137" s="252" t="s">
        <v>87</v>
      </c>
      <c r="E137" s="171"/>
      <c r="F137" s="245" t="s">
        <v>288</v>
      </c>
      <c r="G137" s="171"/>
      <c r="H137" s="171"/>
      <c r="I137" s="253"/>
      <c r="J137" s="254"/>
      <c r="K137" s="223"/>
      <c r="L137" s="120"/>
      <c r="M137" s="121"/>
      <c r="N137" s="223"/>
      <c r="O137" s="223"/>
      <c r="P137" s="223"/>
      <c r="Q137" s="223"/>
      <c r="R137" s="223"/>
      <c r="S137" s="36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S137" s="3"/>
      <c r="AT137" s="3"/>
    </row>
    <row r="138" spans="2:50" s="123" customFormat="1" ht="15">
      <c r="B138" s="209"/>
      <c r="C138" s="177"/>
      <c r="D138" s="252" t="s">
        <v>89</v>
      </c>
      <c r="E138" s="255"/>
      <c r="F138" s="230" t="s">
        <v>302</v>
      </c>
      <c r="G138" s="177"/>
      <c r="H138" s="231">
        <f>94*0.1*1.9</f>
        <v>17.86</v>
      </c>
      <c r="I138" s="256"/>
      <c r="J138" s="257"/>
      <c r="K138" s="130"/>
      <c r="L138" s="129"/>
      <c r="M138" s="130"/>
      <c r="N138" s="130"/>
      <c r="O138" s="130"/>
      <c r="P138" s="130"/>
      <c r="Q138" s="130"/>
      <c r="R138" s="130"/>
      <c r="S138" s="131"/>
      <c r="AS138" s="125"/>
      <c r="AT138" s="125"/>
      <c r="AX138" s="125"/>
    </row>
    <row r="139" spans="1:64" s="16" customFormat="1" ht="12">
      <c r="A139" s="12"/>
      <c r="B139" s="208"/>
      <c r="C139" s="247">
        <v>3</v>
      </c>
      <c r="D139" s="247" t="s">
        <v>84</v>
      </c>
      <c r="E139" s="248" t="s">
        <v>90</v>
      </c>
      <c r="F139" s="249" t="s">
        <v>91</v>
      </c>
      <c r="G139" s="250" t="s">
        <v>85</v>
      </c>
      <c r="H139" s="251">
        <v>24.626</v>
      </c>
      <c r="I139" s="300"/>
      <c r="J139" s="554">
        <f>ROUND(I139*H139,2)</f>
        <v>0</v>
      </c>
      <c r="K139" s="198"/>
      <c r="L139" s="111"/>
      <c r="M139" s="112"/>
      <c r="N139" s="35"/>
      <c r="O139" s="113"/>
      <c r="P139" s="113"/>
      <c r="Q139" s="113"/>
      <c r="R139" s="113"/>
      <c r="S139" s="114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Q139" s="115"/>
      <c r="AS139" s="115"/>
      <c r="AT139" s="115"/>
      <c r="AX139" s="3"/>
      <c r="BD139" s="116"/>
      <c r="BE139" s="116"/>
      <c r="BF139" s="116"/>
      <c r="BG139" s="116"/>
      <c r="BH139" s="116"/>
      <c r="BI139" s="3"/>
      <c r="BJ139" s="116"/>
      <c r="BK139" s="3"/>
      <c r="BL139" s="115"/>
    </row>
    <row r="140" spans="1:46" s="16" customFormat="1" ht="15">
      <c r="A140" s="12"/>
      <c r="B140" s="192"/>
      <c r="C140" s="171"/>
      <c r="D140" s="252" t="s">
        <v>86</v>
      </c>
      <c r="E140" s="171"/>
      <c r="F140" s="246" t="s">
        <v>91</v>
      </c>
      <c r="G140" s="171"/>
      <c r="H140" s="171"/>
      <c r="I140" s="253"/>
      <c r="J140" s="254"/>
      <c r="K140" s="198"/>
      <c r="L140" s="120"/>
      <c r="M140" s="121"/>
      <c r="N140" s="35"/>
      <c r="O140" s="35"/>
      <c r="P140" s="35"/>
      <c r="Q140" s="35"/>
      <c r="R140" s="35"/>
      <c r="S140" s="3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S140" s="3"/>
      <c r="AT140" s="3"/>
    </row>
    <row r="141" spans="1:46" s="16" customFormat="1" ht="48.75">
      <c r="A141" s="12"/>
      <c r="B141" s="192"/>
      <c r="C141" s="171"/>
      <c r="D141" s="252" t="s">
        <v>87</v>
      </c>
      <c r="E141" s="171"/>
      <c r="F141" s="245" t="s">
        <v>88</v>
      </c>
      <c r="G141" s="171"/>
      <c r="H141" s="171"/>
      <c r="I141" s="253"/>
      <c r="J141" s="254"/>
      <c r="K141" s="198"/>
      <c r="L141" s="120"/>
      <c r="M141" s="121"/>
      <c r="N141" s="35"/>
      <c r="O141" s="35"/>
      <c r="P141" s="35"/>
      <c r="Q141" s="35"/>
      <c r="R141" s="35"/>
      <c r="S141" s="3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S141" s="3"/>
      <c r="AT141" s="3"/>
    </row>
    <row r="142" spans="2:50" s="123" customFormat="1" ht="15">
      <c r="B142" s="209"/>
      <c r="C142" s="177"/>
      <c r="D142" s="252" t="s">
        <v>89</v>
      </c>
      <c r="E142" s="255" t="s">
        <v>0</v>
      </c>
      <c r="F142" s="230" t="s">
        <v>300</v>
      </c>
      <c r="G142" s="177"/>
      <c r="H142" s="231">
        <v>7.706</v>
      </c>
      <c r="I142" s="256"/>
      <c r="J142" s="257"/>
      <c r="K142" s="130"/>
      <c r="L142" s="129"/>
      <c r="M142" s="130"/>
      <c r="N142" s="130"/>
      <c r="O142" s="130"/>
      <c r="P142" s="130"/>
      <c r="Q142" s="130"/>
      <c r="R142" s="130"/>
      <c r="S142" s="131"/>
      <c r="AS142" s="125"/>
      <c r="AT142" s="125"/>
      <c r="AX142" s="125"/>
    </row>
    <row r="143" spans="2:50" s="123" customFormat="1" ht="15">
      <c r="B143" s="209"/>
      <c r="C143" s="177"/>
      <c r="D143" s="252" t="s">
        <v>89</v>
      </c>
      <c r="E143" s="255" t="s">
        <v>0</v>
      </c>
      <c r="F143" s="230" t="s">
        <v>289</v>
      </c>
      <c r="G143" s="177"/>
      <c r="H143" s="231">
        <v>9</v>
      </c>
      <c r="I143" s="256"/>
      <c r="J143" s="257"/>
      <c r="K143" s="130"/>
      <c r="L143" s="129"/>
      <c r="M143" s="130"/>
      <c r="N143" s="130"/>
      <c r="O143" s="130"/>
      <c r="P143" s="130"/>
      <c r="Q143" s="130"/>
      <c r="R143" s="130"/>
      <c r="S143" s="131"/>
      <c r="AS143" s="125"/>
      <c r="AT143" s="125"/>
      <c r="AX143" s="125"/>
    </row>
    <row r="144" spans="2:50" s="123" customFormat="1" ht="15">
      <c r="B144" s="209"/>
      <c r="C144" s="177"/>
      <c r="D144" s="252" t="s">
        <v>89</v>
      </c>
      <c r="E144" s="255" t="s">
        <v>0</v>
      </c>
      <c r="F144" s="230" t="s">
        <v>248</v>
      </c>
      <c r="G144" s="177"/>
      <c r="H144" s="231">
        <v>7.92</v>
      </c>
      <c r="I144" s="256"/>
      <c r="J144" s="257"/>
      <c r="K144" s="130"/>
      <c r="L144" s="129"/>
      <c r="M144" s="130"/>
      <c r="N144" s="130"/>
      <c r="O144" s="130"/>
      <c r="P144" s="130"/>
      <c r="Q144" s="130"/>
      <c r="R144" s="130"/>
      <c r="S144" s="131"/>
      <c r="AS144" s="125"/>
      <c r="AT144" s="125"/>
      <c r="AX144" s="125"/>
    </row>
    <row r="145" spans="2:50" s="132" customFormat="1" ht="15">
      <c r="B145" s="210"/>
      <c r="C145" s="178"/>
      <c r="D145" s="252" t="s">
        <v>89</v>
      </c>
      <c r="E145" s="258" t="s">
        <v>0</v>
      </c>
      <c r="F145" s="259" t="s">
        <v>92</v>
      </c>
      <c r="G145" s="178"/>
      <c r="H145" s="260">
        <f>SUM(H142:H144)</f>
        <v>24.625999999999998</v>
      </c>
      <c r="I145" s="261"/>
      <c r="J145" s="262"/>
      <c r="K145" s="135"/>
      <c r="L145" s="134"/>
      <c r="M145" s="135"/>
      <c r="N145" s="135"/>
      <c r="O145" s="135"/>
      <c r="P145" s="135"/>
      <c r="Q145" s="135"/>
      <c r="R145" s="135"/>
      <c r="S145" s="136"/>
      <c r="AS145" s="133"/>
      <c r="AT145" s="133"/>
      <c r="AX145" s="133"/>
    </row>
    <row r="146" spans="2:62" s="97" customFormat="1" ht="25.9" customHeight="1">
      <c r="B146" s="204"/>
      <c r="C146" s="293"/>
      <c r="D146" s="294" t="s">
        <v>46</v>
      </c>
      <c r="E146" s="297" t="s">
        <v>93</v>
      </c>
      <c r="F146" s="297" t="s">
        <v>94</v>
      </c>
      <c r="G146" s="293"/>
      <c r="H146" s="293"/>
      <c r="I146" s="296"/>
      <c r="J146" s="553">
        <f>J147+J215+J241+J247+J254+J316+J321</f>
        <v>0</v>
      </c>
      <c r="K146" s="104"/>
      <c r="L146" s="103"/>
      <c r="M146" s="104"/>
      <c r="N146" s="104"/>
      <c r="O146" s="105"/>
      <c r="P146" s="104"/>
      <c r="Q146" s="105"/>
      <c r="R146" s="104"/>
      <c r="S146" s="106"/>
      <c r="AQ146" s="99"/>
      <c r="AS146" s="107"/>
      <c r="AT146" s="107"/>
      <c r="AX146" s="99"/>
      <c r="BJ146" s="108"/>
    </row>
    <row r="147" spans="2:62" s="97" customFormat="1" ht="22.9" customHeight="1">
      <c r="B147" s="204"/>
      <c r="C147" s="293"/>
      <c r="D147" s="294" t="s">
        <v>46</v>
      </c>
      <c r="E147" s="295" t="s">
        <v>48</v>
      </c>
      <c r="F147" s="295" t="s">
        <v>95</v>
      </c>
      <c r="G147" s="293"/>
      <c r="H147" s="293"/>
      <c r="I147" s="296"/>
      <c r="J147" s="555">
        <f>SUM(J148:J214)</f>
        <v>0</v>
      </c>
      <c r="K147" s="104"/>
      <c r="L147" s="103"/>
      <c r="M147" s="104"/>
      <c r="N147" s="104"/>
      <c r="O147" s="105"/>
      <c r="P147" s="104"/>
      <c r="Q147" s="105"/>
      <c r="R147" s="104"/>
      <c r="S147" s="106"/>
      <c r="AQ147" s="99"/>
      <c r="AS147" s="107"/>
      <c r="AT147" s="107"/>
      <c r="AX147" s="99"/>
      <c r="BJ147" s="108"/>
    </row>
    <row r="148" spans="1:64" s="239" customFormat="1" ht="16.5" customHeight="1">
      <c r="A148" s="232"/>
      <c r="B148" s="233"/>
      <c r="C148" s="247">
        <v>4</v>
      </c>
      <c r="D148" s="247" t="s">
        <v>84</v>
      </c>
      <c r="E148" s="248" t="s">
        <v>98</v>
      </c>
      <c r="F148" s="249" t="s">
        <v>99</v>
      </c>
      <c r="G148" s="250" t="s">
        <v>96</v>
      </c>
      <c r="H148" s="251">
        <f>(383+517+67+22+1057+60+60)+(547+129+40)</f>
        <v>2882</v>
      </c>
      <c r="I148" s="300"/>
      <c r="J148" s="554">
        <f>ROUND(I148*H148,2)</f>
        <v>0</v>
      </c>
      <c r="K148" s="234"/>
      <c r="L148" s="235"/>
      <c r="M148" s="236"/>
      <c r="N148" s="234"/>
      <c r="O148" s="237"/>
      <c r="P148" s="237"/>
      <c r="Q148" s="237"/>
      <c r="R148" s="237"/>
      <c r="S148" s="238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Q148" s="240"/>
      <c r="AS148" s="240"/>
      <c r="AT148" s="240"/>
      <c r="AX148" s="241"/>
      <c r="BD148" s="242"/>
      <c r="BE148" s="242"/>
      <c r="BF148" s="242"/>
      <c r="BG148" s="242"/>
      <c r="BH148" s="242"/>
      <c r="BI148" s="241"/>
      <c r="BJ148" s="242"/>
      <c r="BK148" s="241"/>
      <c r="BL148" s="240"/>
    </row>
    <row r="149" spans="1:46" s="16" customFormat="1" ht="15">
      <c r="A149" s="12"/>
      <c r="B149" s="192"/>
      <c r="C149" s="171"/>
      <c r="D149" s="252" t="s">
        <v>86</v>
      </c>
      <c r="E149" s="171"/>
      <c r="F149" s="246" t="s">
        <v>99</v>
      </c>
      <c r="G149" s="171"/>
      <c r="H149" s="171"/>
      <c r="I149" s="253"/>
      <c r="J149" s="254"/>
      <c r="K149" s="198"/>
      <c r="L149" s="120"/>
      <c r="M149" s="121"/>
      <c r="N149" s="35"/>
      <c r="O149" s="35"/>
      <c r="P149" s="35"/>
      <c r="Q149" s="35"/>
      <c r="R149" s="35"/>
      <c r="S149" s="3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S149" s="3"/>
      <c r="AT149" s="3"/>
    </row>
    <row r="150" spans="1:46" s="16" customFormat="1" ht="39" customHeight="1">
      <c r="A150" s="12"/>
      <c r="B150" s="192"/>
      <c r="C150" s="171"/>
      <c r="D150" s="252" t="s">
        <v>87</v>
      </c>
      <c r="E150" s="171"/>
      <c r="F150" s="245" t="s">
        <v>193</v>
      </c>
      <c r="G150" s="171"/>
      <c r="H150" s="171"/>
      <c r="I150" s="253"/>
      <c r="J150" s="254"/>
      <c r="K150" s="198"/>
      <c r="L150" s="120"/>
      <c r="M150" s="121"/>
      <c r="N150" s="35"/>
      <c r="O150" s="35"/>
      <c r="P150" s="35"/>
      <c r="Q150" s="35"/>
      <c r="R150" s="35"/>
      <c r="S150" s="3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S150" s="3"/>
      <c r="AT150" s="3"/>
    </row>
    <row r="151" spans="1:46" s="16" customFormat="1" ht="22.5" customHeight="1">
      <c r="A151" s="55"/>
      <c r="B151" s="192"/>
      <c r="C151" s="171"/>
      <c r="D151" s="252" t="s">
        <v>188</v>
      </c>
      <c r="E151" s="171"/>
      <c r="F151" s="230" t="s">
        <v>189</v>
      </c>
      <c r="G151" s="171"/>
      <c r="H151" s="263">
        <f>(383+517+67+22+1057+60+60)+(547+129+40)</f>
        <v>2882</v>
      </c>
      <c r="I151" s="253"/>
      <c r="J151" s="254"/>
      <c r="K151" s="198"/>
      <c r="L151" s="120"/>
      <c r="M151" s="121"/>
      <c r="N151" s="35"/>
      <c r="O151" s="35"/>
      <c r="P151" s="35"/>
      <c r="Q151" s="35"/>
      <c r="R151" s="35"/>
      <c r="S151" s="36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S151" s="3"/>
      <c r="AT151" s="3"/>
    </row>
    <row r="152" spans="1:64" s="239" customFormat="1" ht="16.5" customHeight="1">
      <c r="A152" s="232"/>
      <c r="B152" s="233"/>
      <c r="C152" s="247">
        <v>5</v>
      </c>
      <c r="D152" s="247" t="s">
        <v>84</v>
      </c>
      <c r="E152" s="248" t="s">
        <v>304</v>
      </c>
      <c r="F152" s="249" t="s">
        <v>305</v>
      </c>
      <c r="G152" s="250" t="s">
        <v>119</v>
      </c>
      <c r="H152" s="251">
        <v>8</v>
      </c>
      <c r="I152" s="300"/>
      <c r="J152" s="554">
        <f>ROUND(I152*H152,2)</f>
        <v>0</v>
      </c>
      <c r="K152" s="234"/>
      <c r="L152" s="235"/>
      <c r="M152" s="236"/>
      <c r="N152" s="234"/>
      <c r="O152" s="237"/>
      <c r="P152" s="237"/>
      <c r="Q152" s="237"/>
      <c r="R152" s="237"/>
      <c r="S152" s="238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Q152" s="240"/>
      <c r="AS152" s="240"/>
      <c r="AT152" s="240"/>
      <c r="AX152" s="241"/>
      <c r="BD152" s="242"/>
      <c r="BE152" s="242"/>
      <c r="BF152" s="242"/>
      <c r="BG152" s="242"/>
      <c r="BH152" s="242"/>
      <c r="BI152" s="241"/>
      <c r="BJ152" s="242"/>
      <c r="BK152" s="241"/>
      <c r="BL152" s="240"/>
    </row>
    <row r="153" spans="1:46" s="16" customFormat="1" ht="15">
      <c r="A153" s="229"/>
      <c r="B153" s="192"/>
      <c r="C153" s="171"/>
      <c r="D153" s="252" t="s">
        <v>86</v>
      </c>
      <c r="E153" s="171"/>
      <c r="F153" s="246" t="s">
        <v>305</v>
      </c>
      <c r="G153" s="171"/>
      <c r="H153" s="171"/>
      <c r="I153" s="253"/>
      <c r="J153" s="254"/>
      <c r="K153" s="228"/>
      <c r="L153" s="120"/>
      <c r="M153" s="121"/>
      <c r="N153" s="228"/>
      <c r="O153" s="228"/>
      <c r="P153" s="228"/>
      <c r="Q153" s="228"/>
      <c r="R153" s="228"/>
      <c r="S153" s="36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S153" s="3"/>
      <c r="AT153" s="3"/>
    </row>
    <row r="154" spans="1:46" s="16" customFormat="1" ht="100.5" customHeight="1">
      <c r="A154" s="229"/>
      <c r="B154" s="192"/>
      <c r="C154" s="171"/>
      <c r="D154" s="252" t="s">
        <v>87</v>
      </c>
      <c r="E154" s="171"/>
      <c r="F154" s="245" t="s">
        <v>306</v>
      </c>
      <c r="G154" s="171"/>
      <c r="H154" s="171"/>
      <c r="I154" s="253"/>
      <c r="J154" s="254"/>
      <c r="K154" s="228"/>
      <c r="L154" s="120"/>
      <c r="M154" s="121"/>
      <c r="N154" s="228"/>
      <c r="O154" s="228"/>
      <c r="P154" s="228"/>
      <c r="Q154" s="228"/>
      <c r="R154" s="228"/>
      <c r="S154" s="36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S154" s="3"/>
      <c r="AT154" s="3"/>
    </row>
    <row r="155" spans="1:46" s="16" customFormat="1" ht="22.5" customHeight="1">
      <c r="A155" s="229"/>
      <c r="B155" s="192"/>
      <c r="C155" s="171"/>
      <c r="D155" s="252" t="s">
        <v>188</v>
      </c>
      <c r="E155" s="171"/>
      <c r="F155" s="230" t="s">
        <v>307</v>
      </c>
      <c r="G155" s="171"/>
      <c r="H155" s="263">
        <v>8</v>
      </c>
      <c r="I155" s="253"/>
      <c r="J155" s="254"/>
      <c r="K155" s="228"/>
      <c r="L155" s="120"/>
      <c r="M155" s="121"/>
      <c r="N155" s="228"/>
      <c r="O155" s="228"/>
      <c r="P155" s="228"/>
      <c r="Q155" s="228"/>
      <c r="R155" s="228"/>
      <c r="S155" s="36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S155" s="3"/>
      <c r="AT155" s="3"/>
    </row>
    <row r="156" spans="1:64" s="239" customFormat="1" ht="16.5" customHeight="1">
      <c r="A156" s="232"/>
      <c r="B156" s="233"/>
      <c r="C156" s="247" t="s">
        <v>100</v>
      </c>
      <c r="D156" s="247" t="s">
        <v>84</v>
      </c>
      <c r="E156" s="248" t="s">
        <v>101</v>
      </c>
      <c r="F156" s="249" t="s">
        <v>102</v>
      </c>
      <c r="G156" s="250" t="s">
        <v>103</v>
      </c>
      <c r="H156" s="251">
        <v>328</v>
      </c>
      <c r="I156" s="300"/>
      <c r="J156" s="554">
        <f>ROUND(I156*H156,2)</f>
        <v>0</v>
      </c>
      <c r="K156" s="234"/>
      <c r="L156" s="235"/>
      <c r="M156" s="236"/>
      <c r="N156" s="234"/>
      <c r="O156" s="237"/>
      <c r="P156" s="237"/>
      <c r="Q156" s="237"/>
      <c r="R156" s="237"/>
      <c r="S156" s="238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Q156" s="240"/>
      <c r="AS156" s="240"/>
      <c r="AT156" s="240"/>
      <c r="AX156" s="241"/>
      <c r="BD156" s="242"/>
      <c r="BE156" s="242"/>
      <c r="BF156" s="242"/>
      <c r="BG156" s="242"/>
      <c r="BH156" s="242"/>
      <c r="BI156" s="241"/>
      <c r="BJ156" s="242"/>
      <c r="BK156" s="241"/>
      <c r="BL156" s="240"/>
    </row>
    <row r="157" spans="1:46" s="16" customFormat="1" ht="15">
      <c r="A157" s="12"/>
      <c r="B157" s="192"/>
      <c r="C157" s="171"/>
      <c r="D157" s="252" t="s">
        <v>86</v>
      </c>
      <c r="E157" s="171"/>
      <c r="F157" s="246" t="s">
        <v>102</v>
      </c>
      <c r="G157" s="171"/>
      <c r="H157" s="171"/>
      <c r="I157" s="253"/>
      <c r="J157" s="254"/>
      <c r="K157" s="198"/>
      <c r="L157" s="120"/>
      <c r="M157" s="121"/>
      <c r="N157" s="35"/>
      <c r="O157" s="35"/>
      <c r="P157" s="35"/>
      <c r="Q157" s="35"/>
      <c r="R157" s="35"/>
      <c r="S157" s="36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S157" s="3"/>
      <c r="AT157" s="3"/>
    </row>
    <row r="158" spans="1:46" s="16" customFormat="1" ht="33.75" customHeight="1">
      <c r="A158" s="12"/>
      <c r="B158" s="192"/>
      <c r="C158" s="171"/>
      <c r="D158" s="252" t="s">
        <v>87</v>
      </c>
      <c r="E158" s="171"/>
      <c r="F158" s="245" t="s">
        <v>104</v>
      </c>
      <c r="G158" s="171"/>
      <c r="H158" s="171"/>
      <c r="I158" s="253"/>
      <c r="J158" s="254"/>
      <c r="K158" s="198"/>
      <c r="L158" s="120"/>
      <c r="M158" s="121"/>
      <c r="N158" s="35"/>
      <c r="O158" s="35"/>
      <c r="P158" s="35"/>
      <c r="Q158" s="35"/>
      <c r="R158" s="35"/>
      <c r="S158" s="36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S158" s="3"/>
      <c r="AT158" s="3"/>
    </row>
    <row r="159" spans="1:46" s="16" customFormat="1" ht="19.5">
      <c r="A159" s="12"/>
      <c r="B159" s="192"/>
      <c r="C159" s="171"/>
      <c r="D159" s="252" t="s">
        <v>105</v>
      </c>
      <c r="E159" s="171"/>
      <c r="F159" s="264" t="s">
        <v>106</v>
      </c>
      <c r="G159" s="171"/>
      <c r="H159" s="171"/>
      <c r="I159" s="253"/>
      <c r="J159" s="254"/>
      <c r="K159" s="198"/>
      <c r="L159" s="120"/>
      <c r="M159" s="121"/>
      <c r="N159" s="35"/>
      <c r="O159" s="35"/>
      <c r="P159" s="35"/>
      <c r="Q159" s="35"/>
      <c r="R159" s="35"/>
      <c r="S159" s="36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S159" s="3"/>
      <c r="AT159" s="3"/>
    </row>
    <row r="160" spans="2:50" s="123" customFormat="1" ht="15">
      <c r="B160" s="209"/>
      <c r="C160" s="177"/>
      <c r="D160" s="252" t="s">
        <v>89</v>
      </c>
      <c r="E160" s="255" t="s">
        <v>0</v>
      </c>
      <c r="F160" s="230" t="s">
        <v>190</v>
      </c>
      <c r="G160" s="177"/>
      <c r="H160" s="263">
        <v>328</v>
      </c>
      <c r="I160" s="256"/>
      <c r="J160" s="257"/>
      <c r="K160" s="130"/>
      <c r="L160" s="129"/>
      <c r="M160" s="130"/>
      <c r="N160" s="130"/>
      <c r="O160" s="130"/>
      <c r="P160" s="130"/>
      <c r="Q160" s="130"/>
      <c r="R160" s="130"/>
      <c r="S160" s="131"/>
      <c r="AS160" s="125"/>
      <c r="AT160" s="125"/>
      <c r="AX160" s="125"/>
    </row>
    <row r="161" spans="1:64" s="239" customFormat="1" ht="12">
      <c r="A161" s="232"/>
      <c r="B161" s="233"/>
      <c r="C161" s="247">
        <v>7</v>
      </c>
      <c r="D161" s="247" t="s">
        <v>84</v>
      </c>
      <c r="E161" s="248" t="s">
        <v>111</v>
      </c>
      <c r="F161" s="249" t="s">
        <v>112</v>
      </c>
      <c r="G161" s="250" t="s">
        <v>96</v>
      </c>
      <c r="H161" s="251">
        <v>716</v>
      </c>
      <c r="I161" s="300"/>
      <c r="J161" s="554">
        <f>ROUND(I161*H161,2)</f>
        <v>0</v>
      </c>
      <c r="K161" s="234"/>
      <c r="L161" s="235"/>
      <c r="M161" s="236"/>
      <c r="N161" s="234"/>
      <c r="O161" s="237"/>
      <c r="P161" s="237"/>
      <c r="Q161" s="237"/>
      <c r="R161" s="237"/>
      <c r="S161" s="238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Q161" s="240"/>
      <c r="AS161" s="240"/>
      <c r="AT161" s="240"/>
      <c r="AX161" s="241"/>
      <c r="BD161" s="242"/>
      <c r="BE161" s="242"/>
      <c r="BF161" s="242"/>
      <c r="BG161" s="242"/>
      <c r="BH161" s="242"/>
      <c r="BI161" s="241"/>
      <c r="BJ161" s="242"/>
      <c r="BK161" s="241"/>
      <c r="BL161" s="240"/>
    </row>
    <row r="162" spans="1:46" s="16" customFormat="1" ht="15">
      <c r="A162" s="12"/>
      <c r="B162" s="192"/>
      <c r="C162" s="171"/>
      <c r="D162" s="252" t="s">
        <v>86</v>
      </c>
      <c r="E162" s="171"/>
      <c r="F162" s="246" t="s">
        <v>112</v>
      </c>
      <c r="G162" s="171"/>
      <c r="H162" s="171"/>
      <c r="I162" s="253"/>
      <c r="J162" s="254"/>
      <c r="K162" s="198"/>
      <c r="L162" s="120"/>
      <c r="M162" s="121"/>
      <c r="N162" s="35"/>
      <c r="O162" s="35"/>
      <c r="P162" s="35"/>
      <c r="Q162" s="35"/>
      <c r="R162" s="35"/>
      <c r="S162" s="36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S162" s="3"/>
      <c r="AT162" s="3"/>
    </row>
    <row r="163" spans="1:46" s="16" customFormat="1" ht="19.5">
      <c r="A163" s="12"/>
      <c r="B163" s="192"/>
      <c r="C163" s="171"/>
      <c r="D163" s="252" t="s">
        <v>87</v>
      </c>
      <c r="E163" s="171"/>
      <c r="F163" s="264" t="s">
        <v>113</v>
      </c>
      <c r="G163" s="171"/>
      <c r="H163" s="171"/>
      <c r="I163" s="253"/>
      <c r="J163" s="254"/>
      <c r="K163" s="198"/>
      <c r="L163" s="120"/>
      <c r="M163" s="121"/>
      <c r="N163" s="35"/>
      <c r="O163" s="35"/>
      <c r="P163" s="35"/>
      <c r="Q163" s="35"/>
      <c r="R163" s="35"/>
      <c r="S163" s="36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S163" s="3"/>
      <c r="AT163" s="3"/>
    </row>
    <row r="164" spans="2:50" s="123" customFormat="1" ht="15">
      <c r="B164" s="209"/>
      <c r="C164" s="177"/>
      <c r="D164" s="252" t="s">
        <v>89</v>
      </c>
      <c r="E164" s="255" t="s">
        <v>0</v>
      </c>
      <c r="F164" s="230" t="s">
        <v>192</v>
      </c>
      <c r="G164" s="177"/>
      <c r="H164" s="231">
        <f>(547+129+40)</f>
        <v>716</v>
      </c>
      <c r="I164" s="256"/>
      <c r="J164" s="257"/>
      <c r="K164" s="130"/>
      <c r="L164" s="129"/>
      <c r="M164" s="130"/>
      <c r="N164" s="130"/>
      <c r="O164" s="130"/>
      <c r="P164" s="130"/>
      <c r="Q164" s="130"/>
      <c r="R164" s="130"/>
      <c r="S164" s="131"/>
      <c r="AS164" s="125"/>
      <c r="AT164" s="125"/>
      <c r="AX164" s="125"/>
    </row>
    <row r="165" spans="1:64" s="16" customFormat="1" ht="16.5" customHeight="1">
      <c r="A165" s="12"/>
      <c r="B165" s="208"/>
      <c r="C165" s="247">
        <v>8</v>
      </c>
      <c r="D165" s="247" t="s">
        <v>84</v>
      </c>
      <c r="E165" s="248" t="s">
        <v>114</v>
      </c>
      <c r="F165" s="249" t="s">
        <v>115</v>
      </c>
      <c r="G165" s="250" t="s">
        <v>96</v>
      </c>
      <c r="H165" s="251">
        <v>21.6</v>
      </c>
      <c r="I165" s="300"/>
      <c r="J165" s="554">
        <f>ROUND(I165*H165,2)</f>
        <v>0</v>
      </c>
      <c r="K165" s="198"/>
      <c r="L165" s="111"/>
      <c r="M165" s="112"/>
      <c r="N165" s="35"/>
      <c r="O165" s="113"/>
      <c r="P165" s="113"/>
      <c r="Q165" s="113"/>
      <c r="R165" s="113"/>
      <c r="S165" s="114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Q165" s="115"/>
      <c r="AS165" s="115"/>
      <c r="AT165" s="115"/>
      <c r="AX165" s="3"/>
      <c r="BD165" s="116"/>
      <c r="BE165" s="116"/>
      <c r="BF165" s="116"/>
      <c r="BG165" s="116"/>
      <c r="BH165" s="116"/>
      <c r="BI165" s="3"/>
      <c r="BJ165" s="116"/>
      <c r="BK165" s="3"/>
      <c r="BL165" s="115"/>
    </row>
    <row r="166" spans="1:46" s="16" customFormat="1" ht="15">
      <c r="A166" s="12"/>
      <c r="B166" s="192"/>
      <c r="C166" s="171"/>
      <c r="D166" s="252" t="s">
        <v>86</v>
      </c>
      <c r="E166" s="171"/>
      <c r="F166" s="246" t="s">
        <v>115</v>
      </c>
      <c r="G166" s="171"/>
      <c r="H166" s="171"/>
      <c r="I166" s="253"/>
      <c r="J166" s="254"/>
      <c r="K166" s="198"/>
      <c r="L166" s="120"/>
      <c r="M166" s="121"/>
      <c r="N166" s="35"/>
      <c r="O166" s="35"/>
      <c r="P166" s="35"/>
      <c r="Q166" s="35"/>
      <c r="R166" s="35"/>
      <c r="S166" s="36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S166" s="3"/>
      <c r="AT166" s="3"/>
    </row>
    <row r="167" spans="1:46" s="16" customFormat="1" ht="29.25">
      <c r="A167" s="12"/>
      <c r="B167" s="192"/>
      <c r="C167" s="171"/>
      <c r="D167" s="252" t="s">
        <v>87</v>
      </c>
      <c r="E167" s="171"/>
      <c r="F167" s="264" t="s">
        <v>116</v>
      </c>
      <c r="G167" s="171"/>
      <c r="H167" s="171"/>
      <c r="I167" s="253"/>
      <c r="J167" s="254"/>
      <c r="K167" s="198"/>
      <c r="L167" s="120"/>
      <c r="M167" s="121"/>
      <c r="N167" s="35"/>
      <c r="O167" s="35"/>
      <c r="P167" s="35"/>
      <c r="Q167" s="35"/>
      <c r="R167" s="35"/>
      <c r="S167" s="36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S167" s="3"/>
      <c r="AT167" s="3"/>
    </row>
    <row r="168" spans="2:50" s="123" customFormat="1" ht="15">
      <c r="B168" s="209"/>
      <c r="C168" s="177"/>
      <c r="D168" s="252" t="s">
        <v>89</v>
      </c>
      <c r="E168" s="255" t="s">
        <v>0</v>
      </c>
      <c r="F168" s="230" t="s">
        <v>287</v>
      </c>
      <c r="G168" s="177"/>
      <c r="H168" s="231">
        <v>21.6</v>
      </c>
      <c r="I168" s="256"/>
      <c r="J168" s="257"/>
      <c r="K168" s="130"/>
      <c r="L168" s="129"/>
      <c r="M168" s="130"/>
      <c r="N168" s="130"/>
      <c r="O168" s="130"/>
      <c r="P168" s="130"/>
      <c r="Q168" s="130"/>
      <c r="R168" s="130"/>
      <c r="S168" s="131"/>
      <c r="AS168" s="125"/>
      <c r="AT168" s="125"/>
      <c r="AX168" s="125"/>
    </row>
    <row r="169" spans="1:64" s="16" customFormat="1" ht="16.5" customHeight="1">
      <c r="A169" s="225"/>
      <c r="B169" s="208"/>
      <c r="C169" s="247">
        <v>9</v>
      </c>
      <c r="D169" s="247" t="s">
        <v>84</v>
      </c>
      <c r="E169" s="248" t="s">
        <v>251</v>
      </c>
      <c r="F169" s="249" t="s">
        <v>252</v>
      </c>
      <c r="G169" s="250" t="s">
        <v>103</v>
      </c>
      <c r="H169" s="251">
        <v>9.4</v>
      </c>
      <c r="I169" s="300"/>
      <c r="J169" s="554">
        <f>ROUND(I169*H169,2)</f>
        <v>0</v>
      </c>
      <c r="K169" s="223"/>
      <c r="L169" s="111"/>
      <c r="M169" s="112"/>
      <c r="N169" s="223"/>
      <c r="O169" s="113"/>
      <c r="P169" s="113"/>
      <c r="Q169" s="113"/>
      <c r="R169" s="113"/>
      <c r="S169" s="114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Q169" s="115"/>
      <c r="AS169" s="115"/>
      <c r="AT169" s="115"/>
      <c r="AX169" s="3"/>
      <c r="BD169" s="116"/>
      <c r="BE169" s="116"/>
      <c r="BF169" s="116"/>
      <c r="BG169" s="116"/>
      <c r="BH169" s="116"/>
      <c r="BI169" s="3"/>
      <c r="BJ169" s="116"/>
      <c r="BK169" s="3"/>
      <c r="BL169" s="115"/>
    </row>
    <row r="170" spans="1:46" s="16" customFormat="1" ht="15">
      <c r="A170" s="225"/>
      <c r="B170" s="192"/>
      <c r="C170" s="171"/>
      <c r="D170" s="252" t="s">
        <v>86</v>
      </c>
      <c r="E170" s="171"/>
      <c r="F170" s="246" t="s">
        <v>252</v>
      </c>
      <c r="G170" s="171"/>
      <c r="H170" s="171"/>
      <c r="I170" s="253"/>
      <c r="J170" s="254"/>
      <c r="K170" s="171"/>
      <c r="L170" s="120"/>
      <c r="M170" s="121"/>
      <c r="N170" s="223"/>
      <c r="O170" s="223"/>
      <c r="P170" s="223"/>
      <c r="Q170" s="223"/>
      <c r="R170" s="223"/>
      <c r="S170" s="36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S170" s="3"/>
      <c r="AT170" s="3"/>
    </row>
    <row r="171" spans="1:46" s="16" customFormat="1" ht="38.25" customHeight="1">
      <c r="A171" s="225"/>
      <c r="B171" s="192"/>
      <c r="C171" s="171"/>
      <c r="D171" s="252" t="s">
        <v>87</v>
      </c>
      <c r="E171" s="171"/>
      <c r="F171" s="245" t="s">
        <v>253</v>
      </c>
      <c r="G171" s="171"/>
      <c r="H171" s="171"/>
      <c r="I171" s="253"/>
      <c r="J171" s="254"/>
      <c r="K171" s="171"/>
      <c r="L171" s="120"/>
      <c r="M171" s="121"/>
      <c r="N171" s="223"/>
      <c r="O171" s="223"/>
      <c r="P171" s="223"/>
      <c r="Q171" s="223"/>
      <c r="R171" s="223"/>
      <c r="S171" s="36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S171" s="3"/>
      <c r="AT171" s="3"/>
    </row>
    <row r="172" spans="2:50" s="123" customFormat="1" ht="15">
      <c r="B172" s="209"/>
      <c r="C172" s="177"/>
      <c r="D172" s="252" t="s">
        <v>89</v>
      </c>
      <c r="E172" s="255"/>
      <c r="F172" s="230" t="s">
        <v>309</v>
      </c>
      <c r="G172" s="177"/>
      <c r="H172" s="231">
        <v>9.4</v>
      </c>
      <c r="I172" s="256"/>
      <c r="J172" s="257"/>
      <c r="K172" s="177"/>
      <c r="L172" s="129"/>
      <c r="M172" s="130"/>
      <c r="N172" s="130"/>
      <c r="O172" s="130"/>
      <c r="P172" s="130"/>
      <c r="Q172" s="130"/>
      <c r="R172" s="130"/>
      <c r="S172" s="131"/>
      <c r="AS172" s="125"/>
      <c r="AT172" s="125"/>
      <c r="AX172" s="125"/>
    </row>
    <row r="173" spans="1:64" s="16" customFormat="1" ht="12">
      <c r="A173" s="12"/>
      <c r="B173" s="208"/>
      <c r="C173" s="247">
        <v>10</v>
      </c>
      <c r="D173" s="247" t="s">
        <v>84</v>
      </c>
      <c r="E173" s="248" t="s">
        <v>136</v>
      </c>
      <c r="F173" s="249" t="s">
        <v>137</v>
      </c>
      <c r="G173" s="250" t="s">
        <v>103</v>
      </c>
      <c r="H173" s="251">
        <v>23.5</v>
      </c>
      <c r="I173" s="300"/>
      <c r="J173" s="554">
        <f>ROUND(I173*H173,2)</f>
        <v>0</v>
      </c>
      <c r="K173" s="171"/>
      <c r="L173" s="111"/>
      <c r="M173" s="112"/>
      <c r="N173" s="35"/>
      <c r="O173" s="113"/>
      <c r="P173" s="113"/>
      <c r="Q173" s="113"/>
      <c r="R173" s="113"/>
      <c r="S173" s="114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Q173" s="115"/>
      <c r="AS173" s="115"/>
      <c r="AT173" s="115"/>
      <c r="AX173" s="3"/>
      <c r="BD173" s="116"/>
      <c r="BE173" s="116"/>
      <c r="BF173" s="116"/>
      <c r="BG173" s="116"/>
      <c r="BH173" s="116"/>
      <c r="BI173" s="3"/>
      <c r="BJ173" s="116"/>
      <c r="BK173" s="3"/>
      <c r="BL173" s="115"/>
    </row>
    <row r="174" spans="1:46" s="16" customFormat="1" ht="15">
      <c r="A174" s="12"/>
      <c r="B174" s="192"/>
      <c r="C174" s="171"/>
      <c r="D174" s="252" t="s">
        <v>86</v>
      </c>
      <c r="E174" s="171"/>
      <c r="F174" s="246" t="s">
        <v>137</v>
      </c>
      <c r="G174" s="171"/>
      <c r="H174" s="171"/>
      <c r="I174" s="253"/>
      <c r="J174" s="254"/>
      <c r="K174" s="198"/>
      <c r="L174" s="120"/>
      <c r="M174" s="121"/>
      <c r="N174" s="35"/>
      <c r="O174" s="35"/>
      <c r="P174" s="35"/>
      <c r="Q174" s="35"/>
      <c r="R174" s="35"/>
      <c r="S174" s="36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S174" s="3"/>
      <c r="AT174" s="3"/>
    </row>
    <row r="175" spans="1:46" s="16" customFormat="1" ht="43.5" customHeight="1">
      <c r="A175" s="12"/>
      <c r="B175" s="192"/>
      <c r="C175" s="171"/>
      <c r="D175" s="252" t="s">
        <v>87</v>
      </c>
      <c r="E175" s="171"/>
      <c r="F175" s="245" t="s">
        <v>138</v>
      </c>
      <c r="G175" s="171"/>
      <c r="H175" s="171"/>
      <c r="I175" s="253"/>
      <c r="J175" s="254"/>
      <c r="K175" s="198"/>
      <c r="L175" s="120"/>
      <c r="M175" s="121"/>
      <c r="N175" s="35"/>
      <c r="O175" s="35"/>
      <c r="P175" s="35"/>
      <c r="Q175" s="35"/>
      <c r="R175" s="35"/>
      <c r="S175" s="36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S175" s="3"/>
      <c r="AT175" s="3"/>
    </row>
    <row r="176" spans="1:46" s="16" customFormat="1" ht="15">
      <c r="A176" s="12"/>
      <c r="B176" s="209"/>
      <c r="C176" s="177"/>
      <c r="D176" s="252" t="s">
        <v>89</v>
      </c>
      <c r="E176" s="255" t="s">
        <v>0</v>
      </c>
      <c r="F176" s="230" t="s">
        <v>308</v>
      </c>
      <c r="G176" s="177"/>
      <c r="H176" s="231">
        <f>94*0.25</f>
        <v>23.5</v>
      </c>
      <c r="I176" s="256"/>
      <c r="J176" s="257"/>
      <c r="K176" s="198"/>
      <c r="L176" s="120"/>
      <c r="M176" s="121"/>
      <c r="N176" s="35"/>
      <c r="O176" s="35"/>
      <c r="P176" s="35"/>
      <c r="Q176" s="35"/>
      <c r="R176" s="35"/>
      <c r="S176" s="36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S176" s="3"/>
      <c r="AT176" s="3"/>
    </row>
    <row r="177" spans="1:46" s="16" customFormat="1" ht="12">
      <c r="A177" s="12"/>
      <c r="B177" s="208"/>
      <c r="C177" s="247">
        <v>11</v>
      </c>
      <c r="D177" s="247" t="s">
        <v>84</v>
      </c>
      <c r="E177" s="248" t="s">
        <v>139</v>
      </c>
      <c r="F177" s="249" t="s">
        <v>140</v>
      </c>
      <c r="G177" s="250" t="s">
        <v>118</v>
      </c>
      <c r="H177" s="251">
        <v>93.4</v>
      </c>
      <c r="I177" s="300"/>
      <c r="J177" s="554">
        <f>ROUND(I177*H177,2)</f>
        <v>0</v>
      </c>
      <c r="K177" s="198"/>
      <c r="L177" s="120"/>
      <c r="M177" s="121"/>
      <c r="N177" s="35"/>
      <c r="O177" s="35"/>
      <c r="P177" s="35"/>
      <c r="Q177" s="35"/>
      <c r="R177" s="35"/>
      <c r="S177" s="36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S177" s="3"/>
      <c r="AT177" s="3"/>
    </row>
    <row r="178" spans="2:50" s="123" customFormat="1" ht="15">
      <c r="B178" s="192"/>
      <c r="C178" s="171"/>
      <c r="D178" s="252" t="s">
        <v>86</v>
      </c>
      <c r="E178" s="171"/>
      <c r="F178" s="246" t="s">
        <v>140</v>
      </c>
      <c r="G178" s="171"/>
      <c r="H178" s="171"/>
      <c r="I178" s="253"/>
      <c r="J178" s="254"/>
      <c r="K178" s="130"/>
      <c r="L178" s="129"/>
      <c r="M178" s="130"/>
      <c r="N178" s="130"/>
      <c r="O178" s="130"/>
      <c r="P178" s="130"/>
      <c r="Q178" s="130"/>
      <c r="R178" s="130"/>
      <c r="S178" s="131"/>
      <c r="AS178" s="125"/>
      <c r="AT178" s="125"/>
      <c r="AX178" s="125"/>
    </row>
    <row r="179" spans="2:62" s="97" customFormat="1" ht="43.5" customHeight="1">
      <c r="B179" s="192"/>
      <c r="C179" s="171"/>
      <c r="D179" s="252" t="s">
        <v>87</v>
      </c>
      <c r="E179" s="171"/>
      <c r="F179" s="245" t="s">
        <v>138</v>
      </c>
      <c r="G179" s="171"/>
      <c r="H179" s="171"/>
      <c r="I179" s="253"/>
      <c r="J179" s="254"/>
      <c r="K179" s="104"/>
      <c r="L179" s="103"/>
      <c r="M179" s="104"/>
      <c r="N179" s="104"/>
      <c r="O179" s="105"/>
      <c r="P179" s="104"/>
      <c r="Q179" s="105"/>
      <c r="R179" s="104"/>
      <c r="S179" s="106"/>
      <c r="AQ179" s="99"/>
      <c r="AS179" s="107"/>
      <c r="AT179" s="107"/>
      <c r="AX179" s="99"/>
      <c r="BJ179" s="108"/>
    </row>
    <row r="180" spans="1:64" s="16" customFormat="1" ht="19.5">
      <c r="A180" s="55"/>
      <c r="B180" s="192"/>
      <c r="C180" s="171"/>
      <c r="D180" s="252" t="s">
        <v>105</v>
      </c>
      <c r="E180" s="171"/>
      <c r="F180" s="264" t="s">
        <v>121</v>
      </c>
      <c r="G180" s="171"/>
      <c r="H180" s="171"/>
      <c r="I180" s="253"/>
      <c r="J180" s="254"/>
      <c r="K180" s="198"/>
      <c r="L180" s="111"/>
      <c r="M180" s="112"/>
      <c r="N180" s="35"/>
      <c r="O180" s="113"/>
      <c r="P180" s="113"/>
      <c r="Q180" s="113"/>
      <c r="R180" s="113"/>
      <c r="S180" s="114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Q180" s="115"/>
      <c r="AS180" s="115"/>
      <c r="AT180" s="115"/>
      <c r="AX180" s="3"/>
      <c r="BD180" s="116"/>
      <c r="BE180" s="116"/>
      <c r="BF180" s="116"/>
      <c r="BG180" s="116"/>
      <c r="BH180" s="116"/>
      <c r="BI180" s="3"/>
      <c r="BJ180" s="116"/>
      <c r="BK180" s="3"/>
      <c r="BL180" s="115"/>
    </row>
    <row r="181" spans="2:62" s="97" customFormat="1" ht="20.25" customHeight="1">
      <c r="B181" s="209"/>
      <c r="C181" s="177"/>
      <c r="D181" s="252" t="s">
        <v>89</v>
      </c>
      <c r="E181" s="255" t="s">
        <v>0</v>
      </c>
      <c r="F181" s="230" t="s">
        <v>299</v>
      </c>
      <c r="G181" s="177"/>
      <c r="H181" s="231">
        <v>93.4</v>
      </c>
      <c r="I181" s="256"/>
      <c r="J181" s="257"/>
      <c r="K181" s="104"/>
      <c r="L181" s="104"/>
      <c r="M181" s="104"/>
      <c r="N181" s="104"/>
      <c r="O181" s="105"/>
      <c r="P181" s="104"/>
      <c r="Q181" s="105"/>
      <c r="R181" s="104"/>
      <c r="S181" s="105"/>
      <c r="AQ181" s="99"/>
      <c r="AS181" s="107"/>
      <c r="AT181" s="107"/>
      <c r="AX181" s="99"/>
      <c r="BJ181" s="108"/>
    </row>
    <row r="182" spans="1:30" s="16" customFormat="1" ht="17.25" customHeight="1">
      <c r="A182" s="12"/>
      <c r="B182" s="208"/>
      <c r="C182" s="247">
        <v>12</v>
      </c>
      <c r="D182" s="247" t="s">
        <v>84</v>
      </c>
      <c r="E182" s="248" t="s">
        <v>255</v>
      </c>
      <c r="F182" s="249" t="s">
        <v>256</v>
      </c>
      <c r="G182" s="250" t="s">
        <v>103</v>
      </c>
      <c r="H182" s="251">
        <v>3.6</v>
      </c>
      <c r="I182" s="300"/>
      <c r="J182" s="554">
        <f>ROUND(I182*H182,2)</f>
        <v>0</v>
      </c>
      <c r="K182" s="198"/>
      <c r="L182" s="12"/>
      <c r="M182" s="121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2:13" ht="15">
      <c r="B183" s="192"/>
      <c r="C183" s="171"/>
      <c r="D183" s="252" t="s">
        <v>86</v>
      </c>
      <c r="E183" s="171"/>
      <c r="F183" s="246" t="s">
        <v>256</v>
      </c>
      <c r="G183" s="171"/>
      <c r="H183" s="171"/>
      <c r="I183" s="253"/>
      <c r="J183" s="254"/>
      <c r="M183" s="196"/>
    </row>
    <row r="184" spans="2:13" ht="32.25" customHeight="1">
      <c r="B184" s="192"/>
      <c r="C184" s="171"/>
      <c r="D184" s="252" t="s">
        <v>87</v>
      </c>
      <c r="E184" s="171"/>
      <c r="F184" s="245" t="s">
        <v>253</v>
      </c>
      <c r="G184" s="171"/>
      <c r="H184" s="171"/>
      <c r="I184" s="253"/>
      <c r="J184" s="254"/>
      <c r="M184" s="196"/>
    </row>
    <row r="185" spans="2:13" ht="15">
      <c r="B185" s="192"/>
      <c r="C185" s="171"/>
      <c r="D185" s="252" t="s">
        <v>89</v>
      </c>
      <c r="E185" s="171"/>
      <c r="F185" s="264" t="s">
        <v>257</v>
      </c>
      <c r="G185" s="171"/>
      <c r="H185" s="171">
        <f>4.5*4*0.2</f>
        <v>3.6</v>
      </c>
      <c r="I185" s="253"/>
      <c r="J185" s="254"/>
      <c r="M185" s="196"/>
    </row>
    <row r="186" spans="2:10" ht="12">
      <c r="B186" s="208"/>
      <c r="C186" s="247">
        <v>13</v>
      </c>
      <c r="D186" s="247" t="s">
        <v>84</v>
      </c>
      <c r="E186" s="248" t="s">
        <v>243</v>
      </c>
      <c r="F186" s="249" t="s">
        <v>244</v>
      </c>
      <c r="G186" s="250" t="s">
        <v>103</v>
      </c>
      <c r="H186" s="251">
        <v>460</v>
      </c>
      <c r="I186" s="300"/>
      <c r="J186" s="554">
        <f>ROUND(I186*H186,2)</f>
        <v>0</v>
      </c>
    </row>
    <row r="187" spans="2:10" ht="15">
      <c r="B187" s="192"/>
      <c r="C187" s="171"/>
      <c r="D187" s="252" t="s">
        <v>86</v>
      </c>
      <c r="E187" s="171"/>
      <c r="F187" s="246" t="s">
        <v>245</v>
      </c>
      <c r="G187" s="171"/>
      <c r="H187" s="171"/>
      <c r="I187" s="253"/>
      <c r="J187" s="254"/>
    </row>
    <row r="188" spans="2:10" ht="240.75" customHeight="1">
      <c r="B188" s="192"/>
      <c r="C188" s="171"/>
      <c r="D188" s="252" t="s">
        <v>105</v>
      </c>
      <c r="E188" s="171"/>
      <c r="F188" s="245" t="s">
        <v>246</v>
      </c>
      <c r="G188" s="171"/>
      <c r="H188" s="171"/>
      <c r="I188" s="253"/>
      <c r="J188" s="254"/>
    </row>
    <row r="189" spans="2:10" ht="15">
      <c r="B189" s="209"/>
      <c r="C189" s="177"/>
      <c r="D189" s="252" t="s">
        <v>89</v>
      </c>
      <c r="E189" s="255" t="s">
        <v>0</v>
      </c>
      <c r="F189" s="230" t="s">
        <v>195</v>
      </c>
      <c r="G189" s="177"/>
      <c r="H189" s="231">
        <v>460</v>
      </c>
      <c r="I189" s="256"/>
      <c r="J189" s="257"/>
    </row>
    <row r="190" spans="2:10" s="243" customFormat="1" ht="12">
      <c r="B190" s="233"/>
      <c r="C190" s="247">
        <v>14</v>
      </c>
      <c r="D190" s="247" t="s">
        <v>84</v>
      </c>
      <c r="E190" s="248" t="s">
        <v>141</v>
      </c>
      <c r="F190" s="249" t="s">
        <v>142</v>
      </c>
      <c r="G190" s="250" t="s">
        <v>103</v>
      </c>
      <c r="H190" s="251">
        <v>80</v>
      </c>
      <c r="I190" s="300"/>
      <c r="J190" s="554">
        <f>ROUND(I190*H190,2)</f>
        <v>0</v>
      </c>
    </row>
    <row r="191" spans="2:10" ht="15">
      <c r="B191" s="192"/>
      <c r="C191" s="171"/>
      <c r="D191" s="252" t="s">
        <v>86</v>
      </c>
      <c r="E191" s="171"/>
      <c r="F191" s="246" t="s">
        <v>142</v>
      </c>
      <c r="G191" s="171"/>
      <c r="H191" s="171"/>
      <c r="I191" s="253"/>
      <c r="J191" s="254"/>
    </row>
    <row r="192" spans="2:10" ht="219" customHeight="1">
      <c r="B192" s="192"/>
      <c r="C192" s="171"/>
      <c r="D192" s="252" t="s">
        <v>105</v>
      </c>
      <c r="E192" s="171"/>
      <c r="F192" s="245" t="s">
        <v>143</v>
      </c>
      <c r="G192" s="171"/>
      <c r="H192" s="171"/>
      <c r="I192" s="253"/>
      <c r="J192" s="254"/>
    </row>
    <row r="193" spans="2:10" ht="15">
      <c r="B193" s="209"/>
      <c r="C193" s="177"/>
      <c r="D193" s="252" t="s">
        <v>89</v>
      </c>
      <c r="E193" s="255" t="s">
        <v>0</v>
      </c>
      <c r="F193" s="230" t="s">
        <v>194</v>
      </c>
      <c r="G193" s="177"/>
      <c r="H193" s="231">
        <v>80</v>
      </c>
      <c r="I193" s="256"/>
      <c r="J193" s="257"/>
    </row>
    <row r="194" spans="2:10" s="224" customFormat="1" ht="12">
      <c r="B194" s="226"/>
      <c r="C194" s="247">
        <v>15</v>
      </c>
      <c r="D194" s="247" t="s">
        <v>84</v>
      </c>
      <c r="E194" s="248" t="s">
        <v>107</v>
      </c>
      <c r="F194" s="249" t="s">
        <v>108</v>
      </c>
      <c r="G194" s="250" t="s">
        <v>103</v>
      </c>
      <c r="H194" s="251">
        <v>788</v>
      </c>
      <c r="I194" s="300"/>
      <c r="J194" s="554">
        <f>ROUND(I194*H194,2)</f>
        <v>0</v>
      </c>
    </row>
    <row r="195" spans="2:10" s="138" customFormat="1" ht="15">
      <c r="B195" s="192"/>
      <c r="C195" s="171"/>
      <c r="D195" s="252" t="s">
        <v>86</v>
      </c>
      <c r="E195" s="171"/>
      <c r="F195" s="246" t="s">
        <v>108</v>
      </c>
      <c r="G195" s="171"/>
      <c r="H195" s="171"/>
      <c r="I195" s="253"/>
      <c r="J195" s="254"/>
    </row>
    <row r="196" spans="2:10" s="138" customFormat="1" ht="143.25" customHeight="1">
      <c r="B196" s="192"/>
      <c r="C196" s="171"/>
      <c r="D196" s="252" t="s">
        <v>105</v>
      </c>
      <c r="E196" s="171"/>
      <c r="F196" s="245" t="s">
        <v>109</v>
      </c>
      <c r="G196" s="171"/>
      <c r="H196" s="171"/>
      <c r="I196" s="253"/>
      <c r="J196" s="254"/>
    </row>
    <row r="197" spans="2:10" s="138" customFormat="1" ht="15">
      <c r="B197" s="209"/>
      <c r="C197" s="177"/>
      <c r="D197" s="252" t="s">
        <v>89</v>
      </c>
      <c r="E197" s="255" t="s">
        <v>0</v>
      </c>
      <c r="F197" s="230" t="s">
        <v>191</v>
      </c>
      <c r="G197" s="177"/>
      <c r="H197" s="263">
        <v>328</v>
      </c>
      <c r="I197" s="256"/>
      <c r="J197" s="257"/>
    </row>
    <row r="198" spans="2:10" s="222" customFormat="1" ht="15">
      <c r="B198" s="209"/>
      <c r="C198" s="177"/>
      <c r="D198" s="252" t="s">
        <v>89</v>
      </c>
      <c r="E198" s="255"/>
      <c r="F198" s="230" t="s">
        <v>247</v>
      </c>
      <c r="G198" s="177"/>
      <c r="H198" s="263">
        <v>460</v>
      </c>
      <c r="I198" s="256"/>
      <c r="J198" s="257"/>
    </row>
    <row r="199" spans="2:10" s="222" customFormat="1" ht="15">
      <c r="B199" s="209"/>
      <c r="C199" s="177"/>
      <c r="D199" s="252" t="s">
        <v>89</v>
      </c>
      <c r="E199" s="258" t="s">
        <v>0</v>
      </c>
      <c r="F199" s="259" t="s">
        <v>92</v>
      </c>
      <c r="G199" s="178"/>
      <c r="H199" s="260">
        <f>SUM(H197:H198)</f>
        <v>788</v>
      </c>
      <c r="I199" s="256"/>
      <c r="J199" s="257"/>
    </row>
    <row r="200" spans="2:10" s="224" customFormat="1" ht="12">
      <c r="B200" s="226"/>
      <c r="C200" s="247">
        <v>16</v>
      </c>
      <c r="D200" s="247" t="s">
        <v>84</v>
      </c>
      <c r="E200" s="248" t="s">
        <v>249</v>
      </c>
      <c r="F200" s="249" t="s">
        <v>250</v>
      </c>
      <c r="G200" s="250" t="s">
        <v>103</v>
      </c>
      <c r="H200" s="251">
        <v>267</v>
      </c>
      <c r="I200" s="300"/>
      <c r="J200" s="554">
        <f>ROUND(I200*H200,2)</f>
        <v>0</v>
      </c>
    </row>
    <row r="201" spans="2:10" s="222" customFormat="1" ht="15">
      <c r="B201" s="192"/>
      <c r="C201" s="171"/>
      <c r="D201" s="252" t="s">
        <v>86</v>
      </c>
      <c r="E201" s="171"/>
      <c r="F201" s="246" t="s">
        <v>250</v>
      </c>
      <c r="G201" s="171"/>
      <c r="H201" s="171"/>
      <c r="I201" s="253"/>
      <c r="J201" s="254"/>
    </row>
    <row r="202" spans="2:11" s="222" customFormat="1" ht="201" customHeight="1">
      <c r="B202" s="192"/>
      <c r="C202" s="171"/>
      <c r="D202" s="252" t="s">
        <v>105</v>
      </c>
      <c r="E202" s="171"/>
      <c r="F202" s="245" t="s">
        <v>286</v>
      </c>
      <c r="G202" s="171"/>
      <c r="H202" s="171"/>
      <c r="I202" s="253"/>
      <c r="J202" s="254"/>
      <c r="K202" s="244"/>
    </row>
    <row r="203" spans="2:10" s="222" customFormat="1" ht="15">
      <c r="B203" s="209"/>
      <c r="C203" s="177"/>
      <c r="D203" s="252" t="s">
        <v>89</v>
      </c>
      <c r="E203" s="255"/>
      <c r="F203" s="230" t="s">
        <v>258</v>
      </c>
      <c r="G203" s="177"/>
      <c r="H203" s="263">
        <v>267</v>
      </c>
      <c r="I203" s="256"/>
      <c r="J203" s="257"/>
    </row>
    <row r="204" spans="2:10" ht="12">
      <c r="B204" s="208"/>
      <c r="C204" s="247">
        <v>17</v>
      </c>
      <c r="D204" s="247" t="s">
        <v>84</v>
      </c>
      <c r="E204" s="248" t="s">
        <v>144</v>
      </c>
      <c r="F204" s="249" t="s">
        <v>145</v>
      </c>
      <c r="G204" s="250" t="s">
        <v>96</v>
      </c>
      <c r="H204" s="251">
        <v>1704</v>
      </c>
      <c r="I204" s="300"/>
      <c r="J204" s="554">
        <f>ROUND(I204*H204,2)</f>
        <v>0</v>
      </c>
    </row>
    <row r="205" spans="2:10" ht="15">
      <c r="B205" s="192"/>
      <c r="C205" s="171"/>
      <c r="D205" s="252" t="s">
        <v>86</v>
      </c>
      <c r="E205" s="171"/>
      <c r="F205" s="246" t="s">
        <v>145</v>
      </c>
      <c r="G205" s="171"/>
      <c r="H205" s="171"/>
      <c r="I205" s="253"/>
      <c r="J205" s="254"/>
    </row>
    <row r="206" spans="2:10" ht="19.5">
      <c r="B206" s="192"/>
      <c r="C206" s="171"/>
      <c r="D206" s="252" t="s">
        <v>87</v>
      </c>
      <c r="E206" s="171"/>
      <c r="F206" s="245" t="s">
        <v>146</v>
      </c>
      <c r="G206" s="171"/>
      <c r="H206" s="171"/>
      <c r="I206" s="253"/>
      <c r="J206" s="254"/>
    </row>
    <row r="207" spans="2:10" s="222" customFormat="1" ht="15">
      <c r="B207" s="192"/>
      <c r="C207" s="171"/>
      <c r="D207" s="252" t="s">
        <v>89</v>
      </c>
      <c r="E207" s="255" t="s">
        <v>0</v>
      </c>
      <c r="F207" s="230" t="s">
        <v>200</v>
      </c>
      <c r="G207" s="177"/>
      <c r="H207" s="231">
        <v>1034</v>
      </c>
      <c r="I207" s="253"/>
      <c r="J207" s="254"/>
    </row>
    <row r="208" spans="2:10" s="222" customFormat="1" ht="15">
      <c r="B208" s="192"/>
      <c r="C208" s="171"/>
      <c r="D208" s="252" t="s">
        <v>89</v>
      </c>
      <c r="E208" s="255"/>
      <c r="F208" s="230" t="s">
        <v>212</v>
      </c>
      <c r="G208" s="177"/>
      <c r="H208" s="231">
        <v>128</v>
      </c>
      <c r="I208" s="253"/>
      <c r="J208" s="254"/>
    </row>
    <row r="209" spans="2:10" s="222" customFormat="1" ht="15">
      <c r="B209" s="192"/>
      <c r="C209" s="171"/>
      <c r="D209" s="252" t="s">
        <v>89</v>
      </c>
      <c r="E209" s="255" t="s">
        <v>0</v>
      </c>
      <c r="F209" s="230" t="s">
        <v>199</v>
      </c>
      <c r="G209" s="177"/>
      <c r="H209" s="231">
        <v>542</v>
      </c>
      <c r="I209" s="253"/>
      <c r="J209" s="254"/>
    </row>
    <row r="210" spans="2:10" ht="15">
      <c r="B210" s="209"/>
      <c r="C210" s="177"/>
      <c r="D210" s="252" t="s">
        <v>89</v>
      </c>
      <c r="E210" s="258" t="s">
        <v>0</v>
      </c>
      <c r="F210" s="259" t="s">
        <v>92</v>
      </c>
      <c r="G210" s="178"/>
      <c r="H210" s="260">
        <f>SUM(H207:H209)</f>
        <v>1704</v>
      </c>
      <c r="I210" s="256"/>
      <c r="J210" s="257"/>
    </row>
    <row r="211" spans="2:10" s="220" customFormat="1" ht="12">
      <c r="B211" s="226"/>
      <c r="C211" s="247">
        <v>18</v>
      </c>
      <c r="D211" s="247" t="s">
        <v>84</v>
      </c>
      <c r="E211" s="248" t="s">
        <v>147</v>
      </c>
      <c r="F211" s="249" t="s">
        <v>148</v>
      </c>
      <c r="G211" s="250" t="s">
        <v>103</v>
      </c>
      <c r="H211" s="251">
        <v>80</v>
      </c>
      <c r="I211" s="300"/>
      <c r="J211" s="554">
        <f>ROUND(I211*H211,2)</f>
        <v>0</v>
      </c>
    </row>
    <row r="212" spans="2:10" ht="15">
      <c r="B212" s="192"/>
      <c r="C212" s="171"/>
      <c r="D212" s="252" t="s">
        <v>86</v>
      </c>
      <c r="E212" s="171"/>
      <c r="F212" s="246" t="s">
        <v>148</v>
      </c>
      <c r="G212" s="171"/>
      <c r="H212" s="171"/>
      <c r="I212" s="253"/>
      <c r="J212" s="254"/>
    </row>
    <row r="213" spans="2:10" ht="19.5">
      <c r="B213" s="192"/>
      <c r="C213" s="171"/>
      <c r="D213" s="252" t="s">
        <v>87</v>
      </c>
      <c r="E213" s="171"/>
      <c r="F213" s="245" t="s">
        <v>149</v>
      </c>
      <c r="G213" s="171"/>
      <c r="H213" s="171"/>
      <c r="I213" s="253"/>
      <c r="J213" s="254"/>
    </row>
    <row r="214" spans="2:10" ht="15">
      <c r="B214" s="209"/>
      <c r="C214" s="177"/>
      <c r="D214" s="252" t="s">
        <v>89</v>
      </c>
      <c r="E214" s="255" t="s">
        <v>0</v>
      </c>
      <c r="F214" s="230" t="s">
        <v>190</v>
      </c>
      <c r="G214" s="177"/>
      <c r="H214" s="231">
        <v>80</v>
      </c>
      <c r="I214" s="256"/>
      <c r="J214" s="257"/>
    </row>
    <row r="215" spans="2:10" ht="12.75">
      <c r="B215" s="204"/>
      <c r="C215" s="293"/>
      <c r="D215" s="294" t="s">
        <v>46</v>
      </c>
      <c r="E215" s="295" t="s">
        <v>49</v>
      </c>
      <c r="F215" s="295" t="s">
        <v>150</v>
      </c>
      <c r="G215" s="293"/>
      <c r="H215" s="293"/>
      <c r="I215" s="296"/>
      <c r="J215" s="555">
        <f>SUM(J216:J239)</f>
        <v>0</v>
      </c>
    </row>
    <row r="216" spans="2:10" ht="12">
      <c r="B216" s="208"/>
      <c r="C216" s="247">
        <v>19</v>
      </c>
      <c r="D216" s="247" t="s">
        <v>84</v>
      </c>
      <c r="E216" s="248" t="s">
        <v>208</v>
      </c>
      <c r="F216" s="249" t="s">
        <v>209</v>
      </c>
      <c r="G216" s="250" t="s">
        <v>118</v>
      </c>
      <c r="H216" s="251">
        <v>400</v>
      </c>
      <c r="I216" s="300"/>
      <c r="J216" s="554">
        <f>ROUND(I216*H216,2)</f>
        <v>0</v>
      </c>
    </row>
    <row r="217" spans="2:10" ht="15">
      <c r="B217" s="192"/>
      <c r="C217" s="171"/>
      <c r="D217" s="252" t="s">
        <v>86</v>
      </c>
      <c r="E217" s="171"/>
      <c r="F217" s="246" t="s">
        <v>209</v>
      </c>
      <c r="G217" s="171"/>
      <c r="H217" s="171"/>
      <c r="I217" s="253"/>
      <c r="J217" s="254"/>
    </row>
    <row r="218" spans="2:10" ht="108.75" customHeight="1">
      <c r="B218" s="192"/>
      <c r="C218" s="171"/>
      <c r="D218" s="252" t="s">
        <v>105</v>
      </c>
      <c r="E218" s="171"/>
      <c r="F218" s="245" t="s">
        <v>210</v>
      </c>
      <c r="G218" s="171"/>
      <c r="H218" s="171"/>
      <c r="I218" s="253"/>
      <c r="J218" s="254"/>
    </row>
    <row r="219" spans="2:10" ht="15">
      <c r="B219" s="209"/>
      <c r="C219" s="177"/>
      <c r="D219" s="252" t="s">
        <v>89</v>
      </c>
      <c r="E219" s="255" t="s">
        <v>0</v>
      </c>
      <c r="F219" s="230" t="s">
        <v>211</v>
      </c>
      <c r="G219" s="177"/>
      <c r="H219" s="231">
        <v>400</v>
      </c>
      <c r="I219" s="256"/>
      <c r="J219" s="257"/>
    </row>
    <row r="220" spans="2:10" s="219" customFormat="1" ht="12">
      <c r="B220" s="208"/>
      <c r="C220" s="247">
        <v>20</v>
      </c>
      <c r="D220" s="247" t="s">
        <v>84</v>
      </c>
      <c r="E220" s="248" t="s">
        <v>216</v>
      </c>
      <c r="F220" s="574" t="s">
        <v>750</v>
      </c>
      <c r="G220" s="250" t="s">
        <v>96</v>
      </c>
      <c r="H220" s="251">
        <v>800</v>
      </c>
      <c r="I220" s="300"/>
      <c r="J220" s="554">
        <f>ROUND(I220*H220,2)</f>
        <v>0</v>
      </c>
    </row>
    <row r="221" spans="2:10" s="219" customFormat="1" ht="15">
      <c r="B221" s="192"/>
      <c r="C221" s="171"/>
      <c r="D221" s="252" t="s">
        <v>86</v>
      </c>
      <c r="E221" s="171"/>
      <c r="F221" s="246" t="s">
        <v>754</v>
      </c>
      <c r="G221" s="171"/>
      <c r="H221" s="171"/>
      <c r="I221" s="253"/>
      <c r="J221" s="254"/>
    </row>
    <row r="222" spans="2:10" s="219" customFormat="1" ht="80.25" customHeight="1">
      <c r="B222" s="192"/>
      <c r="C222" s="171"/>
      <c r="D222" s="252"/>
      <c r="E222" s="171"/>
      <c r="F222" s="245" t="s">
        <v>217</v>
      </c>
      <c r="G222" s="171"/>
      <c r="H222" s="171"/>
      <c r="I222" s="253"/>
      <c r="J222" s="254"/>
    </row>
    <row r="223" spans="2:10" s="219" customFormat="1" ht="15">
      <c r="B223" s="209"/>
      <c r="C223" s="177"/>
      <c r="D223" s="252" t="s">
        <v>89</v>
      </c>
      <c r="E223" s="255"/>
      <c r="F223" s="230" t="s">
        <v>218</v>
      </c>
      <c r="G223" s="177"/>
      <c r="H223" s="231">
        <v>800</v>
      </c>
      <c r="I223" s="256"/>
      <c r="J223" s="257"/>
    </row>
    <row r="224" spans="2:10" ht="12">
      <c r="B224" s="208"/>
      <c r="C224" s="247">
        <v>21</v>
      </c>
      <c r="D224" s="247" t="s">
        <v>84</v>
      </c>
      <c r="E224" s="248" t="s">
        <v>151</v>
      </c>
      <c r="F224" s="249" t="s">
        <v>152</v>
      </c>
      <c r="G224" s="250" t="s">
        <v>96</v>
      </c>
      <c r="H224" s="251">
        <v>1620</v>
      </c>
      <c r="I224" s="300"/>
      <c r="J224" s="554">
        <f>ROUND(I224*H224,2)</f>
        <v>0</v>
      </c>
    </row>
    <row r="225" spans="2:10" ht="15">
      <c r="B225" s="192"/>
      <c r="C225" s="171"/>
      <c r="D225" s="252" t="s">
        <v>86</v>
      </c>
      <c r="E225" s="171"/>
      <c r="F225" s="246" t="s">
        <v>152</v>
      </c>
      <c r="G225" s="171"/>
      <c r="H225" s="171"/>
      <c r="I225" s="253"/>
      <c r="J225" s="254"/>
    </row>
    <row r="226" spans="2:10" ht="29.25">
      <c r="B226" s="192"/>
      <c r="C226" s="171"/>
      <c r="D226" s="252" t="s">
        <v>87</v>
      </c>
      <c r="E226" s="171"/>
      <c r="F226" s="264" t="s">
        <v>153</v>
      </c>
      <c r="G226" s="171"/>
      <c r="H226" s="171"/>
      <c r="I226" s="253"/>
      <c r="J226" s="254"/>
    </row>
    <row r="227" spans="2:10" ht="15">
      <c r="B227" s="209"/>
      <c r="C227" s="177"/>
      <c r="D227" s="252" t="s">
        <v>89</v>
      </c>
      <c r="E227" s="255" t="s">
        <v>0</v>
      </c>
      <c r="F227" s="230" t="s">
        <v>215</v>
      </c>
      <c r="G227" s="177"/>
      <c r="H227" s="231">
        <v>1620</v>
      </c>
      <c r="I227" s="256"/>
      <c r="J227" s="257"/>
    </row>
    <row r="228" spans="2:10" s="227" customFormat="1" ht="10.5" customHeight="1">
      <c r="B228" s="208"/>
      <c r="C228" s="247">
        <v>22</v>
      </c>
      <c r="D228" s="247" t="s">
        <v>84</v>
      </c>
      <c r="E228" s="248" t="s">
        <v>268</v>
      </c>
      <c r="F228" s="249" t="s">
        <v>269</v>
      </c>
      <c r="G228" s="250" t="s">
        <v>103</v>
      </c>
      <c r="H228" s="251">
        <v>65.175</v>
      </c>
      <c r="I228" s="300"/>
      <c r="J228" s="554">
        <f>ROUND(I228*H228,2)</f>
        <v>0</v>
      </c>
    </row>
    <row r="229" spans="2:10" s="227" customFormat="1" ht="10.5" customHeight="1">
      <c r="B229" s="192"/>
      <c r="C229" s="171"/>
      <c r="D229" s="252" t="s">
        <v>86</v>
      </c>
      <c r="E229" s="171"/>
      <c r="F229" s="246" t="s">
        <v>269</v>
      </c>
      <c r="G229" s="171"/>
      <c r="H229" s="171"/>
      <c r="I229" s="253"/>
      <c r="J229" s="254"/>
    </row>
    <row r="230" spans="2:10" s="227" customFormat="1" ht="25.5" customHeight="1">
      <c r="B230" s="192"/>
      <c r="C230" s="171"/>
      <c r="D230" s="252" t="s">
        <v>87</v>
      </c>
      <c r="E230" s="171"/>
      <c r="F230" s="265" t="s">
        <v>270</v>
      </c>
      <c r="G230" s="171"/>
      <c r="H230" s="171"/>
      <c r="I230" s="253"/>
      <c r="J230" s="254"/>
    </row>
    <row r="231" spans="2:10" s="227" customFormat="1" ht="10.5" customHeight="1">
      <c r="B231" s="209"/>
      <c r="C231" s="177"/>
      <c r="D231" s="252" t="s">
        <v>89</v>
      </c>
      <c r="E231" s="255"/>
      <c r="F231" s="230" t="s">
        <v>271</v>
      </c>
      <c r="G231" s="177"/>
      <c r="H231" s="231">
        <v>65.175</v>
      </c>
      <c r="I231" s="256"/>
      <c r="J231" s="257"/>
    </row>
    <row r="232" spans="2:10" s="227" customFormat="1" ht="10.5" customHeight="1">
      <c r="B232" s="208"/>
      <c r="C232" s="247">
        <v>23</v>
      </c>
      <c r="D232" s="247" t="s">
        <v>84</v>
      </c>
      <c r="E232" s="248" t="s">
        <v>283</v>
      </c>
      <c r="F232" s="249" t="s">
        <v>282</v>
      </c>
      <c r="G232" s="250" t="s">
        <v>103</v>
      </c>
      <c r="H232" s="251">
        <v>69</v>
      </c>
      <c r="I232" s="300"/>
      <c r="J232" s="554">
        <f>ROUND(I232*H232,2)</f>
        <v>0</v>
      </c>
    </row>
    <row r="233" spans="2:10" s="227" customFormat="1" ht="10.5" customHeight="1">
      <c r="B233" s="192"/>
      <c r="C233" s="171"/>
      <c r="D233" s="252" t="s">
        <v>86</v>
      </c>
      <c r="E233" s="171"/>
      <c r="F233" s="246" t="s">
        <v>282</v>
      </c>
      <c r="G233" s="171"/>
      <c r="H233" s="171"/>
      <c r="I233" s="253"/>
      <c r="J233" s="254"/>
    </row>
    <row r="234" spans="2:10" s="227" customFormat="1" ht="209.25" customHeight="1">
      <c r="B234" s="192"/>
      <c r="C234" s="171"/>
      <c r="D234" s="252" t="s">
        <v>87</v>
      </c>
      <c r="E234" s="171"/>
      <c r="F234" s="265" t="s">
        <v>284</v>
      </c>
      <c r="G234" s="171"/>
      <c r="H234" s="171"/>
      <c r="I234" s="253"/>
      <c r="J234" s="254"/>
    </row>
    <row r="235" spans="2:10" s="227" customFormat="1" ht="10.5" customHeight="1">
      <c r="B235" s="209"/>
      <c r="C235" s="177"/>
      <c r="D235" s="252" t="s">
        <v>89</v>
      </c>
      <c r="E235" s="255"/>
      <c r="F235" s="230" t="s">
        <v>285</v>
      </c>
      <c r="G235" s="177"/>
      <c r="H235" s="231">
        <v>69</v>
      </c>
      <c r="I235" s="256"/>
      <c r="J235" s="257"/>
    </row>
    <row r="236" spans="2:10" ht="12">
      <c r="B236" s="208"/>
      <c r="C236" s="247">
        <v>24</v>
      </c>
      <c r="D236" s="247" t="s">
        <v>84</v>
      </c>
      <c r="E236" s="248" t="s">
        <v>154</v>
      </c>
      <c r="F236" s="249" t="s">
        <v>155</v>
      </c>
      <c r="G236" s="250" t="s">
        <v>96</v>
      </c>
      <c r="H236" s="251">
        <v>497</v>
      </c>
      <c r="I236" s="300"/>
      <c r="J236" s="554">
        <f>ROUND(I236*H236,2)</f>
        <v>0</v>
      </c>
    </row>
    <row r="237" spans="2:10" ht="15">
      <c r="B237" s="192"/>
      <c r="C237" s="171"/>
      <c r="D237" s="252" t="s">
        <v>86</v>
      </c>
      <c r="E237" s="171"/>
      <c r="F237" s="246" t="s">
        <v>155</v>
      </c>
      <c r="G237" s="171"/>
      <c r="H237" s="171"/>
      <c r="I237" s="253"/>
      <c r="J237" s="254"/>
    </row>
    <row r="238" spans="2:10" ht="77.25" customHeight="1">
      <c r="B238" s="192"/>
      <c r="C238" s="171"/>
      <c r="D238" s="252" t="s">
        <v>105</v>
      </c>
      <c r="E238" s="171"/>
      <c r="F238" s="245" t="s">
        <v>156</v>
      </c>
      <c r="G238" s="171"/>
      <c r="H238" s="171"/>
      <c r="I238" s="253"/>
      <c r="J238" s="254"/>
    </row>
    <row r="239" spans="2:10" ht="15">
      <c r="B239" s="209"/>
      <c r="C239" s="177"/>
      <c r="D239" s="252" t="s">
        <v>89</v>
      </c>
      <c r="E239" s="255" t="s">
        <v>0</v>
      </c>
      <c r="F239" s="230" t="s">
        <v>207</v>
      </c>
      <c r="G239" s="177"/>
      <c r="H239" s="231">
        <v>497</v>
      </c>
      <c r="I239" s="256"/>
      <c r="J239" s="257"/>
    </row>
    <row r="240" spans="2:10" s="227" customFormat="1" ht="15">
      <c r="B240" s="209"/>
      <c r="C240" s="177"/>
      <c r="D240" s="252"/>
      <c r="E240" s="255"/>
      <c r="F240" s="230"/>
      <c r="G240" s="177"/>
      <c r="H240" s="231"/>
      <c r="I240" s="256"/>
      <c r="J240" s="257"/>
    </row>
    <row r="241" spans="2:10" s="222" customFormat="1" ht="12.75">
      <c r="B241" s="204"/>
      <c r="C241" s="293"/>
      <c r="D241" s="294" t="s">
        <v>46</v>
      </c>
      <c r="E241" s="295">
        <v>3</v>
      </c>
      <c r="F241" s="295" t="s">
        <v>263</v>
      </c>
      <c r="G241" s="293"/>
      <c r="H241" s="293"/>
      <c r="I241" s="296"/>
      <c r="J241" s="555">
        <f>SUM(J242)</f>
        <v>0</v>
      </c>
    </row>
    <row r="242" spans="2:10" s="222" customFormat="1" ht="24">
      <c r="B242" s="208"/>
      <c r="C242" s="247">
        <v>25</v>
      </c>
      <c r="D242" s="247" t="s">
        <v>84</v>
      </c>
      <c r="E242" s="248" t="s">
        <v>264</v>
      </c>
      <c r="F242" s="249" t="s">
        <v>266</v>
      </c>
      <c r="G242" s="250" t="s">
        <v>103</v>
      </c>
      <c r="H242" s="251">
        <v>246</v>
      </c>
      <c r="I242" s="300"/>
      <c r="J242" s="554">
        <f>ROUND(I242*H242,2)</f>
        <v>0</v>
      </c>
    </row>
    <row r="243" spans="2:10" s="222" customFormat="1" ht="19.5">
      <c r="B243" s="192"/>
      <c r="C243" s="171"/>
      <c r="D243" s="252" t="s">
        <v>86</v>
      </c>
      <c r="E243" s="171"/>
      <c r="F243" s="246" t="s">
        <v>266</v>
      </c>
      <c r="G243" s="171"/>
      <c r="H243" s="171"/>
      <c r="I243" s="253"/>
      <c r="J243" s="254"/>
    </row>
    <row r="244" spans="2:10" s="222" customFormat="1" ht="19.5">
      <c r="B244" s="192"/>
      <c r="C244" s="171"/>
      <c r="D244" s="252" t="s">
        <v>105</v>
      </c>
      <c r="E244" s="171"/>
      <c r="F244" s="266" t="s">
        <v>267</v>
      </c>
      <c r="G244" s="171"/>
      <c r="H244" s="171"/>
      <c r="I244" s="253"/>
      <c r="J244" s="254"/>
    </row>
    <row r="245" spans="2:10" s="222" customFormat="1" ht="15">
      <c r="B245" s="209"/>
      <c r="C245" s="177"/>
      <c r="D245" s="252" t="s">
        <v>89</v>
      </c>
      <c r="E245" s="255"/>
      <c r="F245" s="230" t="s">
        <v>265</v>
      </c>
      <c r="G245" s="177"/>
      <c r="H245" s="231">
        <v>246</v>
      </c>
      <c r="I245" s="256"/>
      <c r="J245" s="257"/>
    </row>
    <row r="246" spans="2:10" s="222" customFormat="1" ht="15">
      <c r="B246" s="209"/>
      <c r="C246" s="177"/>
      <c r="D246" s="252"/>
      <c r="E246" s="255"/>
      <c r="F246" s="230"/>
      <c r="G246" s="177"/>
      <c r="H246" s="231"/>
      <c r="I246" s="256"/>
      <c r="J246" s="257"/>
    </row>
    <row r="247" spans="2:10" s="227" customFormat="1" ht="12.75">
      <c r="B247" s="204"/>
      <c r="C247" s="293"/>
      <c r="D247" s="294" t="s">
        <v>46</v>
      </c>
      <c r="E247" s="295">
        <v>4</v>
      </c>
      <c r="F247" s="295" t="s">
        <v>273</v>
      </c>
      <c r="G247" s="293"/>
      <c r="H247" s="293"/>
      <c r="I247" s="296"/>
      <c r="J247" s="555">
        <f>SUM(J248:J252)</f>
        <v>0</v>
      </c>
    </row>
    <row r="248" spans="2:10" s="227" customFormat="1" ht="12">
      <c r="B248" s="208"/>
      <c r="C248" s="267">
        <v>26</v>
      </c>
      <c r="D248" s="267" t="s">
        <v>84</v>
      </c>
      <c r="E248" s="268" t="s">
        <v>274</v>
      </c>
      <c r="F248" s="269" t="s">
        <v>275</v>
      </c>
      <c r="G248" s="270" t="s">
        <v>103</v>
      </c>
      <c r="H248" s="271">
        <v>75</v>
      </c>
      <c r="I248" s="301"/>
      <c r="J248" s="556">
        <f>ROUND(I248*H248,2)</f>
        <v>0</v>
      </c>
    </row>
    <row r="249" spans="2:10" s="227" customFormat="1" ht="15">
      <c r="B249" s="192"/>
      <c r="C249" s="272"/>
      <c r="D249" s="273" t="s">
        <v>86</v>
      </c>
      <c r="E249" s="272"/>
      <c r="F249" s="274" t="s">
        <v>275</v>
      </c>
      <c r="G249" s="272"/>
      <c r="H249" s="272"/>
      <c r="I249" s="275"/>
      <c r="J249" s="276"/>
    </row>
    <row r="250" spans="2:10" s="227" customFormat="1" ht="29.25">
      <c r="B250" s="192"/>
      <c r="C250" s="272"/>
      <c r="D250" s="273" t="s">
        <v>87</v>
      </c>
      <c r="E250" s="272"/>
      <c r="F250" s="277" t="s">
        <v>272</v>
      </c>
      <c r="G250" s="272"/>
      <c r="H250" s="272"/>
      <c r="I250" s="275"/>
      <c r="J250" s="276"/>
    </row>
    <row r="251" spans="2:10" s="227" customFormat="1" ht="29.25">
      <c r="B251" s="192"/>
      <c r="C251" s="272"/>
      <c r="D251" s="273" t="s">
        <v>105</v>
      </c>
      <c r="E251" s="272"/>
      <c r="F251" s="278" t="s">
        <v>277</v>
      </c>
      <c r="G251" s="272"/>
      <c r="H251" s="272"/>
      <c r="I251" s="275"/>
      <c r="J251" s="276"/>
    </row>
    <row r="252" spans="2:10" s="227" customFormat="1" ht="15">
      <c r="B252" s="209"/>
      <c r="C252" s="279"/>
      <c r="D252" s="273" t="s">
        <v>89</v>
      </c>
      <c r="E252" s="280" t="s">
        <v>0</v>
      </c>
      <c r="F252" s="281" t="s">
        <v>276</v>
      </c>
      <c r="G252" s="279"/>
      <c r="H252" s="282">
        <v>75</v>
      </c>
      <c r="I252" s="283"/>
      <c r="J252" s="284"/>
    </row>
    <row r="253" spans="2:10" s="227" customFormat="1" ht="15">
      <c r="B253" s="209"/>
      <c r="C253" s="177"/>
      <c r="D253" s="252"/>
      <c r="E253" s="255"/>
      <c r="F253" s="230"/>
      <c r="G253" s="177"/>
      <c r="H253" s="231"/>
      <c r="I253" s="256"/>
      <c r="J253" s="257"/>
    </row>
    <row r="254" spans="2:10" ht="12.75">
      <c r="B254" s="204"/>
      <c r="C254" s="293"/>
      <c r="D254" s="294" t="s">
        <v>46</v>
      </c>
      <c r="E254" s="295" t="s">
        <v>97</v>
      </c>
      <c r="F254" s="295" t="s">
        <v>157</v>
      </c>
      <c r="G254" s="293"/>
      <c r="H254" s="293"/>
      <c r="I254" s="296"/>
      <c r="J254" s="555">
        <f>SUM(J255:J314)</f>
        <v>0</v>
      </c>
    </row>
    <row r="255" spans="2:10" s="227" customFormat="1" ht="12">
      <c r="B255" s="208"/>
      <c r="C255" s="247">
        <v>27</v>
      </c>
      <c r="D255" s="247" t="s">
        <v>84</v>
      </c>
      <c r="E255" s="248" t="s">
        <v>278</v>
      </c>
      <c r="F255" s="249" t="s">
        <v>279</v>
      </c>
      <c r="G255" s="250" t="s">
        <v>103</v>
      </c>
      <c r="H255" s="251">
        <v>69</v>
      </c>
      <c r="I255" s="300"/>
      <c r="J255" s="556">
        <f>ROUND(I255*H255,2)</f>
        <v>0</v>
      </c>
    </row>
    <row r="256" spans="2:10" s="227" customFormat="1" ht="15">
      <c r="B256" s="192"/>
      <c r="C256" s="171"/>
      <c r="D256" s="252" t="s">
        <v>86</v>
      </c>
      <c r="E256" s="171"/>
      <c r="F256" s="246" t="s">
        <v>279</v>
      </c>
      <c r="G256" s="171"/>
      <c r="H256" s="171"/>
      <c r="I256" s="253"/>
      <c r="J256" s="254"/>
    </row>
    <row r="257" spans="2:10" s="227" customFormat="1" ht="78">
      <c r="B257" s="192"/>
      <c r="C257" s="171"/>
      <c r="D257" s="252" t="s">
        <v>87</v>
      </c>
      <c r="E257" s="171"/>
      <c r="F257" s="266" t="s">
        <v>280</v>
      </c>
      <c r="G257" s="171"/>
      <c r="H257" s="171"/>
      <c r="I257" s="253"/>
      <c r="J257" s="254"/>
    </row>
    <row r="258" spans="2:10" s="227" customFormat="1" ht="15">
      <c r="B258" s="192"/>
      <c r="C258" s="171"/>
      <c r="D258" s="252" t="s">
        <v>105</v>
      </c>
      <c r="E258" s="171"/>
      <c r="F258" s="264" t="s">
        <v>281</v>
      </c>
      <c r="G258" s="171"/>
      <c r="H258" s="171"/>
      <c r="I258" s="253"/>
      <c r="J258" s="254"/>
    </row>
    <row r="259" spans="2:10" s="227" customFormat="1" ht="15">
      <c r="B259" s="209"/>
      <c r="C259" s="177"/>
      <c r="D259" s="252" t="s">
        <v>89</v>
      </c>
      <c r="E259" s="255"/>
      <c r="F259" s="230" t="s">
        <v>254</v>
      </c>
      <c r="G259" s="177"/>
      <c r="H259" s="231">
        <v>69</v>
      </c>
      <c r="I259" s="256"/>
      <c r="J259" s="257"/>
    </row>
    <row r="260" spans="2:10" ht="12">
      <c r="B260" s="208"/>
      <c r="C260" s="247">
        <v>28</v>
      </c>
      <c r="D260" s="247" t="s">
        <v>84</v>
      </c>
      <c r="E260" s="248" t="s">
        <v>206</v>
      </c>
      <c r="F260" s="249" t="s">
        <v>753</v>
      </c>
      <c r="G260" s="250" t="s">
        <v>96</v>
      </c>
      <c r="H260" s="251">
        <v>542</v>
      </c>
      <c r="I260" s="300"/>
      <c r="J260" s="554">
        <f>ROUND(I260*H260,2)</f>
        <v>0</v>
      </c>
    </row>
    <row r="261" spans="2:10" ht="15">
      <c r="B261" s="192"/>
      <c r="C261" s="171"/>
      <c r="D261" s="252" t="s">
        <v>86</v>
      </c>
      <c r="E261" s="171"/>
      <c r="F261" s="246" t="s">
        <v>752</v>
      </c>
      <c r="G261" s="171"/>
      <c r="H261" s="171"/>
      <c r="I261" s="253"/>
      <c r="J261" s="254"/>
    </row>
    <row r="262" spans="2:10" ht="29.25">
      <c r="B262" s="192"/>
      <c r="C262" s="171"/>
      <c r="D262" s="252" t="s">
        <v>87</v>
      </c>
      <c r="E262" s="171"/>
      <c r="F262" s="264" t="s">
        <v>158</v>
      </c>
      <c r="G262" s="171"/>
      <c r="H262" s="171"/>
      <c r="I262" s="253"/>
      <c r="J262" s="254"/>
    </row>
    <row r="263" spans="2:10" ht="19.5">
      <c r="B263" s="192"/>
      <c r="C263" s="171"/>
      <c r="D263" s="252" t="s">
        <v>105</v>
      </c>
      <c r="E263" s="171"/>
      <c r="F263" s="264" t="s">
        <v>262</v>
      </c>
      <c r="G263" s="171"/>
      <c r="H263" s="171"/>
      <c r="I263" s="253"/>
      <c r="J263" s="254"/>
    </row>
    <row r="264" spans="2:10" ht="15">
      <c r="B264" s="209"/>
      <c r="C264" s="177"/>
      <c r="D264" s="252" t="s">
        <v>89</v>
      </c>
      <c r="E264" s="255" t="s">
        <v>0</v>
      </c>
      <c r="F264" s="230" t="s">
        <v>199</v>
      </c>
      <c r="G264" s="177"/>
      <c r="H264" s="231">
        <v>542</v>
      </c>
      <c r="I264" s="256"/>
      <c r="J264" s="257"/>
    </row>
    <row r="265" spans="2:10" ht="12">
      <c r="B265" s="208"/>
      <c r="C265" s="247">
        <v>29</v>
      </c>
      <c r="D265" s="247" t="s">
        <v>84</v>
      </c>
      <c r="E265" s="248" t="s">
        <v>204</v>
      </c>
      <c r="F265" s="249" t="s">
        <v>205</v>
      </c>
      <c r="G265" s="250" t="s">
        <v>96</v>
      </c>
      <c r="H265" s="251">
        <v>1704</v>
      </c>
      <c r="I265" s="300"/>
      <c r="J265" s="554">
        <f>ROUND(I265*H265,2)</f>
        <v>0</v>
      </c>
    </row>
    <row r="266" spans="2:10" ht="15">
      <c r="B266" s="192"/>
      <c r="C266" s="171"/>
      <c r="D266" s="252" t="s">
        <v>86</v>
      </c>
      <c r="E266" s="171"/>
      <c r="F266" s="246" t="s">
        <v>159</v>
      </c>
      <c r="G266" s="171"/>
      <c r="H266" s="171"/>
      <c r="I266" s="253"/>
      <c r="J266" s="254"/>
    </row>
    <row r="267" spans="2:10" ht="29.25">
      <c r="B267" s="192"/>
      <c r="C267" s="171"/>
      <c r="D267" s="252" t="s">
        <v>87</v>
      </c>
      <c r="E267" s="171"/>
      <c r="F267" s="264" t="s">
        <v>158</v>
      </c>
      <c r="G267" s="171"/>
      <c r="H267" s="171"/>
      <c r="I267" s="253"/>
      <c r="J267" s="254"/>
    </row>
    <row r="268" spans="2:10" ht="19.5">
      <c r="B268" s="192"/>
      <c r="C268" s="171"/>
      <c r="D268" s="252" t="s">
        <v>105</v>
      </c>
      <c r="E268" s="171"/>
      <c r="F268" s="264" t="s">
        <v>160</v>
      </c>
      <c r="G268" s="171"/>
      <c r="H268" s="171"/>
      <c r="I268" s="253"/>
      <c r="J268" s="254"/>
    </row>
    <row r="269" spans="2:10" ht="15">
      <c r="B269" s="209"/>
      <c r="C269" s="177"/>
      <c r="D269" s="252" t="s">
        <v>89</v>
      </c>
      <c r="E269" s="255" t="s">
        <v>0</v>
      </c>
      <c r="F269" s="230" t="s">
        <v>200</v>
      </c>
      <c r="G269" s="177"/>
      <c r="H269" s="231">
        <v>1034</v>
      </c>
      <c r="I269" s="256"/>
      <c r="J269" s="257"/>
    </row>
    <row r="270" spans="2:10" s="219" customFormat="1" ht="15">
      <c r="B270" s="209"/>
      <c r="C270" s="177"/>
      <c r="D270" s="252" t="s">
        <v>89</v>
      </c>
      <c r="E270" s="255"/>
      <c r="F270" s="230" t="s">
        <v>212</v>
      </c>
      <c r="G270" s="177"/>
      <c r="H270" s="231">
        <v>128</v>
      </c>
      <c r="I270" s="256"/>
      <c r="J270" s="257"/>
    </row>
    <row r="271" spans="2:10" ht="15">
      <c r="B271" s="209"/>
      <c r="C271" s="177"/>
      <c r="D271" s="252" t="s">
        <v>89</v>
      </c>
      <c r="E271" s="255" t="s">
        <v>0</v>
      </c>
      <c r="F271" s="230" t="s">
        <v>199</v>
      </c>
      <c r="G271" s="177"/>
      <c r="H271" s="231">
        <v>542</v>
      </c>
      <c r="I271" s="256"/>
      <c r="J271" s="257"/>
    </row>
    <row r="272" spans="2:10" ht="15">
      <c r="B272" s="210"/>
      <c r="C272" s="178"/>
      <c r="D272" s="252" t="s">
        <v>89</v>
      </c>
      <c r="E272" s="258" t="s">
        <v>0</v>
      </c>
      <c r="F272" s="259" t="s">
        <v>92</v>
      </c>
      <c r="G272" s="178"/>
      <c r="H272" s="260">
        <f>SUM(H269:H271)</f>
        <v>1704</v>
      </c>
      <c r="I272" s="261"/>
      <c r="J272" s="262"/>
    </row>
    <row r="273" spans="2:10" ht="12">
      <c r="B273" s="208"/>
      <c r="C273" s="247">
        <v>30</v>
      </c>
      <c r="D273" s="247" t="s">
        <v>84</v>
      </c>
      <c r="E273" s="248" t="s">
        <v>161</v>
      </c>
      <c r="F273" s="249" t="s">
        <v>162</v>
      </c>
      <c r="G273" s="250" t="s">
        <v>96</v>
      </c>
      <c r="H273" s="251">
        <v>1704</v>
      </c>
      <c r="I273" s="300"/>
      <c r="J273" s="554">
        <f>ROUND(I273*H273,2)</f>
        <v>0</v>
      </c>
    </row>
    <row r="274" spans="2:10" ht="15">
      <c r="B274" s="192"/>
      <c r="C274" s="171"/>
      <c r="D274" s="252" t="s">
        <v>86</v>
      </c>
      <c r="E274" s="171"/>
      <c r="F274" s="246" t="s">
        <v>162</v>
      </c>
      <c r="G274" s="171"/>
      <c r="H274" s="171"/>
      <c r="I274" s="253"/>
      <c r="J274" s="254"/>
    </row>
    <row r="275" spans="2:10" ht="29.25">
      <c r="B275" s="192"/>
      <c r="C275" s="171"/>
      <c r="D275" s="252" t="s">
        <v>87</v>
      </c>
      <c r="E275" s="171"/>
      <c r="F275" s="264" t="s">
        <v>163</v>
      </c>
      <c r="G275" s="171"/>
      <c r="H275" s="171"/>
      <c r="I275" s="253"/>
      <c r="J275" s="254"/>
    </row>
    <row r="276" spans="2:10" s="219" customFormat="1" ht="15">
      <c r="B276" s="192"/>
      <c r="C276" s="171"/>
      <c r="D276" s="252"/>
      <c r="E276" s="171"/>
      <c r="F276" s="230" t="s">
        <v>200</v>
      </c>
      <c r="G276" s="171"/>
      <c r="H276" s="171">
        <v>1034</v>
      </c>
      <c r="I276" s="253"/>
      <c r="J276" s="254"/>
    </row>
    <row r="277" spans="2:10" s="219" customFormat="1" ht="15">
      <c r="B277" s="192"/>
      <c r="C277" s="171"/>
      <c r="D277" s="252"/>
      <c r="E277" s="171"/>
      <c r="F277" s="230" t="s">
        <v>212</v>
      </c>
      <c r="G277" s="177"/>
      <c r="H277" s="231">
        <v>128</v>
      </c>
      <c r="I277" s="253"/>
      <c r="J277" s="254"/>
    </row>
    <row r="278" spans="2:10" ht="15">
      <c r="B278" s="209"/>
      <c r="C278" s="177"/>
      <c r="D278" s="252" t="s">
        <v>89</v>
      </c>
      <c r="E278" s="255" t="s">
        <v>0</v>
      </c>
      <c r="F278" s="230" t="s">
        <v>199</v>
      </c>
      <c r="G278" s="177"/>
      <c r="H278" s="231">
        <v>542</v>
      </c>
      <c r="I278" s="256"/>
      <c r="J278" s="257"/>
    </row>
    <row r="279" spans="2:10" s="219" customFormat="1" ht="15">
      <c r="B279" s="209"/>
      <c r="C279" s="177"/>
      <c r="D279" s="252" t="s">
        <v>89</v>
      </c>
      <c r="E279" s="258" t="s">
        <v>0</v>
      </c>
      <c r="F279" s="259" t="s">
        <v>92</v>
      </c>
      <c r="G279" s="178"/>
      <c r="H279" s="260">
        <f>SUM(H276:H278)</f>
        <v>1704</v>
      </c>
      <c r="I279" s="256"/>
      <c r="J279" s="257"/>
    </row>
    <row r="280" spans="2:10" ht="12">
      <c r="B280" s="208"/>
      <c r="C280" s="247">
        <v>31</v>
      </c>
      <c r="D280" s="247" t="s">
        <v>84</v>
      </c>
      <c r="E280" s="248" t="s">
        <v>164</v>
      </c>
      <c r="F280" s="249" t="s">
        <v>165</v>
      </c>
      <c r="G280" s="250" t="s">
        <v>96</v>
      </c>
      <c r="H280" s="251">
        <v>1704</v>
      </c>
      <c r="I280" s="300"/>
      <c r="J280" s="554">
        <f>ROUND(I280*H280,2)</f>
        <v>0</v>
      </c>
    </row>
    <row r="281" spans="2:10" ht="15">
      <c r="B281" s="192"/>
      <c r="C281" s="171"/>
      <c r="D281" s="252" t="s">
        <v>86</v>
      </c>
      <c r="E281" s="171"/>
      <c r="F281" s="246" t="s">
        <v>165</v>
      </c>
      <c r="G281" s="171"/>
      <c r="H281" s="171"/>
      <c r="I281" s="253"/>
      <c r="J281" s="254"/>
    </row>
    <row r="282" spans="2:10" ht="29.25">
      <c r="B282" s="192"/>
      <c r="C282" s="171"/>
      <c r="D282" s="252" t="s">
        <v>87</v>
      </c>
      <c r="E282" s="171"/>
      <c r="F282" s="245" t="s">
        <v>163</v>
      </c>
      <c r="G282" s="171"/>
      <c r="H282" s="171"/>
      <c r="I282" s="253"/>
      <c r="J282" s="254"/>
    </row>
    <row r="283" spans="2:10" ht="15">
      <c r="B283" s="209"/>
      <c r="C283" s="177"/>
      <c r="D283" s="252" t="s">
        <v>89</v>
      </c>
      <c r="E283" s="255" t="s">
        <v>0</v>
      </c>
      <c r="F283" s="230" t="s">
        <v>200</v>
      </c>
      <c r="G283" s="177"/>
      <c r="H283" s="231">
        <v>1034</v>
      </c>
      <c r="I283" s="256"/>
      <c r="J283" s="257"/>
    </row>
    <row r="284" spans="2:10" s="219" customFormat="1" ht="15">
      <c r="B284" s="209"/>
      <c r="C284" s="177"/>
      <c r="D284" s="252"/>
      <c r="E284" s="255"/>
      <c r="F284" s="230" t="s">
        <v>212</v>
      </c>
      <c r="G284" s="177"/>
      <c r="H284" s="231">
        <v>128</v>
      </c>
      <c r="I284" s="256"/>
      <c r="J284" s="257"/>
    </row>
    <row r="285" spans="2:10" ht="15">
      <c r="B285" s="209"/>
      <c r="C285" s="177"/>
      <c r="D285" s="252" t="s">
        <v>89</v>
      </c>
      <c r="E285" s="255" t="s">
        <v>0</v>
      </c>
      <c r="F285" s="230" t="s">
        <v>199</v>
      </c>
      <c r="G285" s="177"/>
      <c r="H285" s="231">
        <v>542</v>
      </c>
      <c r="I285" s="256"/>
      <c r="J285" s="257"/>
    </row>
    <row r="286" spans="2:10" ht="15">
      <c r="B286" s="210"/>
      <c r="C286" s="178"/>
      <c r="D286" s="252" t="s">
        <v>89</v>
      </c>
      <c r="E286" s="258" t="s">
        <v>0</v>
      </c>
      <c r="F286" s="259" t="s">
        <v>92</v>
      </c>
      <c r="G286" s="178"/>
      <c r="H286" s="260">
        <f>SUM(H283:H285)</f>
        <v>1704</v>
      </c>
      <c r="I286" s="261"/>
      <c r="J286" s="262"/>
    </row>
    <row r="287" spans="2:10" ht="12">
      <c r="B287" s="208"/>
      <c r="C287" s="247">
        <v>32</v>
      </c>
      <c r="D287" s="247" t="s">
        <v>84</v>
      </c>
      <c r="E287" s="248" t="s">
        <v>196</v>
      </c>
      <c r="F287" s="249" t="s">
        <v>197</v>
      </c>
      <c r="G287" s="250" t="s">
        <v>96</v>
      </c>
      <c r="H287" s="251">
        <v>1162</v>
      </c>
      <c r="I287" s="300"/>
      <c r="J287" s="554">
        <f>ROUND(I287*H287,2)</f>
        <v>0</v>
      </c>
    </row>
    <row r="288" spans="2:10" ht="15">
      <c r="B288" s="192"/>
      <c r="C288" s="171"/>
      <c r="D288" s="252" t="s">
        <v>86</v>
      </c>
      <c r="E288" s="171"/>
      <c r="F288" s="246" t="s">
        <v>198</v>
      </c>
      <c r="G288" s="171"/>
      <c r="H288" s="171"/>
      <c r="I288" s="253"/>
      <c r="J288" s="254"/>
    </row>
    <row r="289" spans="2:10" ht="48.75">
      <c r="B289" s="192"/>
      <c r="C289" s="171"/>
      <c r="D289" s="252" t="s">
        <v>87</v>
      </c>
      <c r="E289" s="171"/>
      <c r="F289" s="245" t="s">
        <v>166</v>
      </c>
      <c r="G289" s="171"/>
      <c r="H289" s="171"/>
      <c r="I289" s="253"/>
      <c r="J289" s="254"/>
    </row>
    <row r="290" spans="2:10" s="219" customFormat="1" ht="15">
      <c r="B290" s="192"/>
      <c r="C290" s="171"/>
      <c r="D290" s="252" t="s">
        <v>89</v>
      </c>
      <c r="E290" s="171"/>
      <c r="F290" s="230" t="s">
        <v>200</v>
      </c>
      <c r="G290" s="171"/>
      <c r="H290" s="171">
        <v>1034</v>
      </c>
      <c r="I290" s="253"/>
      <c r="J290" s="254"/>
    </row>
    <row r="291" spans="2:10" ht="15">
      <c r="B291" s="209"/>
      <c r="C291" s="177"/>
      <c r="D291" s="252" t="s">
        <v>89</v>
      </c>
      <c r="E291" s="255" t="s">
        <v>0</v>
      </c>
      <c r="F291" s="230" t="s">
        <v>212</v>
      </c>
      <c r="G291" s="177"/>
      <c r="H291" s="231">
        <v>128</v>
      </c>
      <c r="I291" s="256"/>
      <c r="J291" s="257"/>
    </row>
    <row r="292" spans="2:10" s="219" customFormat="1" ht="15">
      <c r="B292" s="209"/>
      <c r="C292" s="177"/>
      <c r="D292" s="252" t="s">
        <v>89</v>
      </c>
      <c r="E292" s="258" t="s">
        <v>0</v>
      </c>
      <c r="F292" s="259" t="s">
        <v>92</v>
      </c>
      <c r="G292" s="178"/>
      <c r="H292" s="260">
        <f>SUM(H290:H291)</f>
        <v>1162</v>
      </c>
      <c r="I292" s="256"/>
      <c r="J292" s="257"/>
    </row>
    <row r="293" spans="2:10" s="219" customFormat="1" ht="12">
      <c r="B293" s="208"/>
      <c r="C293" s="247">
        <v>33</v>
      </c>
      <c r="D293" s="247" t="s">
        <v>84</v>
      </c>
      <c r="E293" s="248" t="s">
        <v>213</v>
      </c>
      <c r="F293" s="249" t="s">
        <v>214</v>
      </c>
      <c r="G293" s="250" t="s">
        <v>96</v>
      </c>
      <c r="H293" s="251">
        <v>542</v>
      </c>
      <c r="I293" s="300"/>
      <c r="J293" s="554">
        <f>ROUND(I293*H293,2)</f>
        <v>0</v>
      </c>
    </row>
    <row r="294" spans="2:10" s="219" customFormat="1" ht="15">
      <c r="B294" s="192"/>
      <c r="C294" s="171"/>
      <c r="D294" s="252" t="s">
        <v>86</v>
      </c>
      <c r="E294" s="171"/>
      <c r="F294" s="246" t="s">
        <v>198</v>
      </c>
      <c r="G294" s="171"/>
      <c r="H294" s="171"/>
      <c r="I294" s="253"/>
      <c r="J294" s="254"/>
    </row>
    <row r="295" spans="2:10" s="219" customFormat="1" ht="60.75" customHeight="1">
      <c r="B295" s="192"/>
      <c r="C295" s="171"/>
      <c r="D295" s="252" t="s">
        <v>87</v>
      </c>
      <c r="E295" s="171"/>
      <c r="F295" s="245" t="s">
        <v>166</v>
      </c>
      <c r="G295" s="171"/>
      <c r="H295" s="171"/>
      <c r="I295" s="253"/>
      <c r="J295" s="254"/>
    </row>
    <row r="296" spans="2:10" s="219" customFormat="1" ht="15">
      <c r="B296" s="209"/>
      <c r="C296" s="177"/>
      <c r="D296" s="252" t="s">
        <v>89</v>
      </c>
      <c r="E296" s="171"/>
      <c r="F296" s="230" t="s">
        <v>199</v>
      </c>
      <c r="G296" s="171"/>
      <c r="H296" s="171">
        <v>542</v>
      </c>
      <c r="I296" s="256"/>
      <c r="J296" s="257"/>
    </row>
    <row r="297" spans="2:10" ht="12">
      <c r="B297" s="208"/>
      <c r="C297" s="247">
        <v>34</v>
      </c>
      <c r="D297" s="247" t="s">
        <v>84</v>
      </c>
      <c r="E297" s="248" t="s">
        <v>167</v>
      </c>
      <c r="F297" s="249" t="s">
        <v>168</v>
      </c>
      <c r="G297" s="250" t="s">
        <v>96</v>
      </c>
      <c r="H297" s="251">
        <v>1162</v>
      </c>
      <c r="I297" s="300"/>
      <c r="J297" s="554">
        <f>ROUND(I297*H297,2)</f>
        <v>0</v>
      </c>
    </row>
    <row r="298" spans="2:10" ht="15">
      <c r="B298" s="192"/>
      <c r="C298" s="171"/>
      <c r="D298" s="252" t="s">
        <v>86</v>
      </c>
      <c r="E298" s="171"/>
      <c r="F298" s="246" t="s">
        <v>168</v>
      </c>
      <c r="G298" s="171"/>
      <c r="H298" s="171"/>
      <c r="I298" s="253"/>
      <c r="J298" s="254"/>
    </row>
    <row r="299" spans="2:10" ht="48.75">
      <c r="B299" s="192"/>
      <c r="C299" s="171"/>
      <c r="D299" s="252" t="s">
        <v>87</v>
      </c>
      <c r="E299" s="171"/>
      <c r="F299" s="245" t="s">
        <v>166</v>
      </c>
      <c r="G299" s="171"/>
      <c r="H299" s="171"/>
      <c r="I299" s="253"/>
      <c r="J299" s="254"/>
    </row>
    <row r="300" spans="2:10" s="222" customFormat="1" ht="15">
      <c r="B300" s="192"/>
      <c r="C300" s="171"/>
      <c r="D300" s="252" t="s">
        <v>89</v>
      </c>
      <c r="E300" s="171"/>
      <c r="F300" s="230" t="s">
        <v>200</v>
      </c>
      <c r="G300" s="171"/>
      <c r="H300" s="171">
        <v>1034</v>
      </c>
      <c r="I300" s="253"/>
      <c r="J300" s="254"/>
    </row>
    <row r="301" spans="2:10" s="222" customFormat="1" ht="15">
      <c r="B301" s="192"/>
      <c r="C301" s="171"/>
      <c r="D301" s="252" t="s">
        <v>89</v>
      </c>
      <c r="E301" s="255" t="s">
        <v>0</v>
      </c>
      <c r="F301" s="230" t="s">
        <v>212</v>
      </c>
      <c r="G301" s="177"/>
      <c r="H301" s="231">
        <v>128</v>
      </c>
      <c r="I301" s="253"/>
      <c r="J301" s="254"/>
    </row>
    <row r="302" spans="2:10" ht="15">
      <c r="B302" s="209"/>
      <c r="C302" s="177"/>
      <c r="D302" s="252" t="s">
        <v>89</v>
      </c>
      <c r="E302" s="258" t="s">
        <v>0</v>
      </c>
      <c r="F302" s="259" t="s">
        <v>92</v>
      </c>
      <c r="G302" s="178"/>
      <c r="H302" s="260">
        <f>SUM(H300:H301)</f>
        <v>1162</v>
      </c>
      <c r="I302" s="256"/>
      <c r="J302" s="257"/>
    </row>
    <row r="303" spans="2:10" s="219" customFormat="1" ht="12">
      <c r="B303" s="208"/>
      <c r="C303" s="247">
        <v>35</v>
      </c>
      <c r="D303" s="247" t="s">
        <v>84</v>
      </c>
      <c r="E303" s="248" t="s">
        <v>201</v>
      </c>
      <c r="F303" s="249" t="s">
        <v>202</v>
      </c>
      <c r="G303" s="250" t="s">
        <v>96</v>
      </c>
      <c r="H303" s="251">
        <v>542</v>
      </c>
      <c r="I303" s="300"/>
      <c r="J303" s="554">
        <f>ROUND(I303*H303,2)</f>
        <v>0</v>
      </c>
    </row>
    <row r="304" spans="2:10" s="219" customFormat="1" ht="15">
      <c r="B304" s="192"/>
      <c r="C304" s="171"/>
      <c r="D304" s="252" t="s">
        <v>86</v>
      </c>
      <c r="E304" s="171"/>
      <c r="F304" s="246" t="s">
        <v>202</v>
      </c>
      <c r="G304" s="171"/>
      <c r="H304" s="171"/>
      <c r="I304" s="253"/>
      <c r="J304" s="254"/>
    </row>
    <row r="305" spans="2:10" s="219" customFormat="1" ht="48.75">
      <c r="B305" s="192"/>
      <c r="C305" s="171"/>
      <c r="D305" s="252" t="s">
        <v>87</v>
      </c>
      <c r="E305" s="171"/>
      <c r="F305" s="245" t="s">
        <v>166</v>
      </c>
      <c r="G305" s="171"/>
      <c r="H305" s="171"/>
      <c r="I305" s="253"/>
      <c r="J305" s="254"/>
    </row>
    <row r="306" spans="2:10" s="219" customFormat="1" ht="15">
      <c r="B306" s="209"/>
      <c r="C306" s="177"/>
      <c r="D306" s="252" t="s">
        <v>89</v>
      </c>
      <c r="E306" s="255" t="s">
        <v>0</v>
      </c>
      <c r="F306" s="230" t="s">
        <v>203</v>
      </c>
      <c r="G306" s="177"/>
      <c r="H306" s="231">
        <v>542</v>
      </c>
      <c r="I306" s="256"/>
      <c r="J306" s="257"/>
    </row>
    <row r="307" spans="2:10" ht="12">
      <c r="B307" s="208"/>
      <c r="C307" s="247">
        <v>36</v>
      </c>
      <c r="D307" s="247" t="s">
        <v>84</v>
      </c>
      <c r="E307" s="248" t="s">
        <v>295</v>
      </c>
      <c r="F307" s="249" t="s">
        <v>296</v>
      </c>
      <c r="G307" s="250" t="s">
        <v>96</v>
      </c>
      <c r="H307" s="251">
        <v>26.65</v>
      </c>
      <c r="I307" s="300"/>
      <c r="J307" s="554">
        <f>ROUND(I307*H307,2)</f>
        <v>0</v>
      </c>
    </row>
    <row r="308" spans="2:10" ht="15">
      <c r="B308" s="192"/>
      <c r="C308" s="171"/>
      <c r="D308" s="252" t="s">
        <v>86</v>
      </c>
      <c r="E308" s="171"/>
      <c r="F308" s="246" t="s">
        <v>296</v>
      </c>
      <c r="G308" s="171"/>
      <c r="H308" s="171"/>
      <c r="I308" s="253"/>
      <c r="J308" s="254"/>
    </row>
    <row r="309" spans="2:10" ht="78">
      <c r="B309" s="192"/>
      <c r="C309" s="171"/>
      <c r="D309" s="252" t="s">
        <v>87</v>
      </c>
      <c r="E309" s="171"/>
      <c r="F309" s="265" t="s">
        <v>297</v>
      </c>
      <c r="G309" s="171"/>
      <c r="H309" s="171"/>
      <c r="I309" s="253"/>
      <c r="J309" s="254"/>
    </row>
    <row r="310" spans="2:10" ht="15">
      <c r="B310" s="192"/>
      <c r="C310" s="171"/>
      <c r="D310" s="252" t="s">
        <v>89</v>
      </c>
      <c r="E310" s="171"/>
      <c r="F310" s="264" t="s">
        <v>298</v>
      </c>
      <c r="G310" s="171"/>
      <c r="H310" s="171">
        <v>26.65</v>
      </c>
      <c r="I310" s="253"/>
      <c r="J310" s="254"/>
    </row>
    <row r="311" spans="2:10" ht="12">
      <c r="B311" s="208"/>
      <c r="C311" s="247">
        <v>37</v>
      </c>
      <c r="D311" s="247" t="s">
        <v>84</v>
      </c>
      <c r="E311" s="248" t="s">
        <v>169</v>
      </c>
      <c r="F311" s="249" t="s">
        <v>170</v>
      </c>
      <c r="G311" s="250" t="s">
        <v>118</v>
      </c>
      <c r="H311" s="251">
        <v>88.5</v>
      </c>
      <c r="I311" s="300"/>
      <c r="J311" s="554">
        <f>ROUND(I311*H311,2)</f>
        <v>0</v>
      </c>
    </row>
    <row r="312" spans="2:10" ht="15">
      <c r="B312" s="192"/>
      <c r="C312" s="171"/>
      <c r="D312" s="252" t="s">
        <v>86</v>
      </c>
      <c r="E312" s="171"/>
      <c r="F312" s="246" t="s">
        <v>170</v>
      </c>
      <c r="G312" s="171"/>
      <c r="H312" s="171"/>
      <c r="I312" s="253"/>
      <c r="J312" s="254"/>
    </row>
    <row r="313" spans="2:10" ht="42" customHeight="1">
      <c r="B313" s="192"/>
      <c r="C313" s="171"/>
      <c r="D313" s="252" t="s">
        <v>105</v>
      </c>
      <c r="E313" s="171"/>
      <c r="F313" s="245" t="s">
        <v>171</v>
      </c>
      <c r="G313" s="171"/>
      <c r="H313" s="171"/>
      <c r="I313" s="253"/>
      <c r="J313" s="254"/>
    </row>
    <row r="314" spans="2:10" ht="15">
      <c r="B314" s="209"/>
      <c r="C314" s="177"/>
      <c r="D314" s="252" t="s">
        <v>89</v>
      </c>
      <c r="E314" s="255" t="s">
        <v>0</v>
      </c>
      <c r="F314" s="230" t="s">
        <v>293</v>
      </c>
      <c r="G314" s="177"/>
      <c r="H314" s="231">
        <v>88.5</v>
      </c>
      <c r="I314" s="256"/>
      <c r="J314" s="257"/>
    </row>
    <row r="315" spans="2:10" s="227" customFormat="1" ht="15">
      <c r="B315" s="209"/>
      <c r="C315" s="177"/>
      <c r="D315" s="252"/>
      <c r="E315" s="255"/>
      <c r="F315" s="230"/>
      <c r="G315" s="177"/>
      <c r="H315" s="231"/>
      <c r="I315" s="256"/>
      <c r="J315" s="257"/>
    </row>
    <row r="316" spans="2:10" s="227" customFormat="1" ht="12.75">
      <c r="B316" s="204"/>
      <c r="C316" s="293"/>
      <c r="D316" s="294" t="s">
        <v>46</v>
      </c>
      <c r="E316" s="295">
        <v>8</v>
      </c>
      <c r="F316" s="295" t="s">
        <v>172</v>
      </c>
      <c r="G316" s="293"/>
      <c r="H316" s="293"/>
      <c r="I316" s="296"/>
      <c r="J316" s="555">
        <f>SUM(J317)</f>
        <v>0</v>
      </c>
    </row>
    <row r="317" spans="2:10" s="227" customFormat="1" ht="12">
      <c r="B317" s="208"/>
      <c r="C317" s="247">
        <v>38</v>
      </c>
      <c r="D317" s="247" t="s">
        <v>84</v>
      </c>
      <c r="E317" s="248" t="s">
        <v>290</v>
      </c>
      <c r="F317" s="249" t="s">
        <v>292</v>
      </c>
      <c r="G317" s="250" t="s">
        <v>119</v>
      </c>
      <c r="H317" s="251">
        <v>6</v>
      </c>
      <c r="I317" s="300"/>
      <c r="J317" s="554">
        <f>ROUND(I317*H317,2)</f>
        <v>0</v>
      </c>
    </row>
    <row r="318" spans="2:10" s="227" customFormat="1" ht="15">
      <c r="B318" s="192"/>
      <c r="C318" s="171"/>
      <c r="D318" s="252" t="s">
        <v>86</v>
      </c>
      <c r="E318" s="171"/>
      <c r="F318" s="246" t="s">
        <v>292</v>
      </c>
      <c r="G318" s="171"/>
      <c r="H318" s="171"/>
      <c r="I318" s="253"/>
      <c r="J318" s="254"/>
    </row>
    <row r="319" spans="2:10" s="227" customFormat="1" ht="58.5">
      <c r="B319" s="192"/>
      <c r="C319" s="171"/>
      <c r="D319" s="252" t="s">
        <v>105</v>
      </c>
      <c r="E319" s="171"/>
      <c r="F319" s="245" t="s">
        <v>291</v>
      </c>
      <c r="G319" s="171"/>
      <c r="H319" s="171"/>
      <c r="I319" s="253"/>
      <c r="J319" s="254"/>
    </row>
    <row r="320" spans="2:10" s="227" customFormat="1" ht="15">
      <c r="B320" s="209"/>
      <c r="C320" s="177"/>
      <c r="D320" s="252" t="s">
        <v>89</v>
      </c>
      <c r="E320" s="255"/>
      <c r="F320" s="230" t="s">
        <v>276</v>
      </c>
      <c r="G320" s="177"/>
      <c r="H320" s="231">
        <v>6</v>
      </c>
      <c r="I320" s="256"/>
      <c r="J320" s="257"/>
    </row>
    <row r="321" spans="2:10" ht="12.75">
      <c r="B321" s="204"/>
      <c r="C321" s="293"/>
      <c r="D321" s="294" t="s">
        <v>46</v>
      </c>
      <c r="E321" s="295" t="s">
        <v>110</v>
      </c>
      <c r="F321" s="295" t="s">
        <v>117</v>
      </c>
      <c r="G321" s="293"/>
      <c r="H321" s="293"/>
      <c r="I321" s="296"/>
      <c r="J321" s="555">
        <f>SUM(J322:J364)</f>
        <v>0</v>
      </c>
    </row>
    <row r="322" spans="2:10" ht="12">
      <c r="B322" s="208"/>
      <c r="C322" s="247">
        <v>39</v>
      </c>
      <c r="D322" s="247" t="s">
        <v>84</v>
      </c>
      <c r="E322" s="248" t="s">
        <v>173</v>
      </c>
      <c r="F322" s="249" t="s">
        <v>174</v>
      </c>
      <c r="G322" s="250" t="s">
        <v>119</v>
      </c>
      <c r="H322" s="251">
        <v>16</v>
      </c>
      <c r="I322" s="300"/>
      <c r="J322" s="554">
        <f>ROUND(I322*H322,2)</f>
        <v>0</v>
      </c>
    </row>
    <row r="323" spans="2:10" ht="15">
      <c r="B323" s="192"/>
      <c r="C323" s="171"/>
      <c r="D323" s="252" t="s">
        <v>86</v>
      </c>
      <c r="E323" s="171"/>
      <c r="F323" s="246" t="s">
        <v>174</v>
      </c>
      <c r="G323" s="171"/>
      <c r="H323" s="171"/>
      <c r="I323" s="253"/>
      <c r="J323" s="254"/>
    </row>
    <row r="324" spans="2:10" ht="19.5">
      <c r="B324" s="192"/>
      <c r="C324" s="171"/>
      <c r="D324" s="252" t="s">
        <v>87</v>
      </c>
      <c r="E324" s="171"/>
      <c r="F324" s="245" t="s">
        <v>175</v>
      </c>
      <c r="G324" s="171"/>
      <c r="H324" s="171"/>
      <c r="I324" s="253"/>
      <c r="J324" s="254"/>
    </row>
    <row r="325" spans="2:10" ht="15">
      <c r="B325" s="209"/>
      <c r="C325" s="177"/>
      <c r="D325" s="252" t="s">
        <v>89</v>
      </c>
      <c r="E325" s="255" t="s">
        <v>0</v>
      </c>
      <c r="F325" s="230" t="s">
        <v>219</v>
      </c>
      <c r="G325" s="177"/>
      <c r="H325" s="231">
        <v>2</v>
      </c>
      <c r="I325" s="256"/>
      <c r="J325" s="257"/>
    </row>
    <row r="326" spans="2:10" ht="15">
      <c r="B326" s="209"/>
      <c r="C326" s="177"/>
      <c r="D326" s="252" t="s">
        <v>89</v>
      </c>
      <c r="E326" s="255" t="s">
        <v>0</v>
      </c>
      <c r="F326" s="230" t="s">
        <v>220</v>
      </c>
      <c r="G326" s="177"/>
      <c r="H326" s="231">
        <v>2</v>
      </c>
      <c r="I326" s="256"/>
      <c r="J326" s="257"/>
    </row>
    <row r="327" spans="2:10" ht="15">
      <c r="B327" s="209"/>
      <c r="C327" s="177"/>
      <c r="D327" s="252" t="s">
        <v>89</v>
      </c>
      <c r="E327" s="255" t="s">
        <v>0</v>
      </c>
      <c r="F327" s="230" t="s">
        <v>221</v>
      </c>
      <c r="G327" s="177"/>
      <c r="H327" s="231">
        <v>4</v>
      </c>
      <c r="I327" s="256"/>
      <c r="J327" s="257"/>
    </row>
    <row r="328" spans="2:10" ht="15">
      <c r="B328" s="209"/>
      <c r="C328" s="177"/>
      <c r="D328" s="252" t="s">
        <v>89</v>
      </c>
      <c r="E328" s="255" t="s">
        <v>0</v>
      </c>
      <c r="F328" s="230" t="s">
        <v>222</v>
      </c>
      <c r="G328" s="177"/>
      <c r="H328" s="231">
        <v>1</v>
      </c>
      <c r="I328" s="256"/>
      <c r="J328" s="257"/>
    </row>
    <row r="329" spans="2:10" ht="15">
      <c r="B329" s="209"/>
      <c r="C329" s="177"/>
      <c r="D329" s="252" t="s">
        <v>89</v>
      </c>
      <c r="E329" s="255" t="s">
        <v>0</v>
      </c>
      <c r="F329" s="230" t="s">
        <v>223</v>
      </c>
      <c r="G329" s="177"/>
      <c r="H329" s="231">
        <v>1</v>
      </c>
      <c r="I329" s="256"/>
      <c r="J329" s="257"/>
    </row>
    <row r="330" spans="2:10" ht="15">
      <c r="B330" s="209"/>
      <c r="C330" s="177"/>
      <c r="D330" s="252" t="s">
        <v>89</v>
      </c>
      <c r="E330" s="255" t="s">
        <v>0</v>
      </c>
      <c r="F330" s="230" t="s">
        <v>224</v>
      </c>
      <c r="G330" s="177"/>
      <c r="H330" s="231">
        <v>3</v>
      </c>
      <c r="I330" s="256"/>
      <c r="J330" s="257"/>
    </row>
    <row r="331" spans="2:10" ht="15">
      <c r="B331" s="209"/>
      <c r="C331" s="177"/>
      <c r="D331" s="252" t="s">
        <v>89</v>
      </c>
      <c r="E331" s="255" t="s">
        <v>0</v>
      </c>
      <c r="F331" s="230" t="s">
        <v>225</v>
      </c>
      <c r="G331" s="177"/>
      <c r="H331" s="231">
        <v>3</v>
      </c>
      <c r="I331" s="256"/>
      <c r="J331" s="257"/>
    </row>
    <row r="332" spans="2:10" ht="15">
      <c r="B332" s="210"/>
      <c r="C332" s="178"/>
      <c r="D332" s="252" t="s">
        <v>89</v>
      </c>
      <c r="E332" s="258" t="s">
        <v>0</v>
      </c>
      <c r="F332" s="259" t="s">
        <v>92</v>
      </c>
      <c r="G332" s="178"/>
      <c r="H332" s="260">
        <f>SUM(H325:H331)</f>
        <v>16</v>
      </c>
      <c r="I332" s="261"/>
      <c r="J332" s="262"/>
    </row>
    <row r="333" spans="2:10" ht="12">
      <c r="B333" s="208"/>
      <c r="C333" s="247">
        <v>40</v>
      </c>
      <c r="D333" s="247" t="s">
        <v>84</v>
      </c>
      <c r="E333" s="248" t="s">
        <v>176</v>
      </c>
      <c r="F333" s="249" t="s">
        <v>177</v>
      </c>
      <c r="G333" s="250" t="s">
        <v>119</v>
      </c>
      <c r="H333" s="251">
        <v>8</v>
      </c>
      <c r="I333" s="300"/>
      <c r="J333" s="554">
        <f>ROUND(I333*H333,2)</f>
        <v>0</v>
      </c>
    </row>
    <row r="334" spans="2:10" ht="15">
      <c r="B334" s="192"/>
      <c r="C334" s="171"/>
      <c r="D334" s="252" t="s">
        <v>86</v>
      </c>
      <c r="E334" s="171"/>
      <c r="F334" s="246" t="s">
        <v>177</v>
      </c>
      <c r="G334" s="171"/>
      <c r="H334" s="171"/>
      <c r="I334" s="253"/>
      <c r="J334" s="254"/>
    </row>
    <row r="335" spans="2:10" ht="53.25" customHeight="1">
      <c r="B335" s="192"/>
      <c r="C335" s="171"/>
      <c r="D335" s="252" t="s">
        <v>105</v>
      </c>
      <c r="E335" s="171"/>
      <c r="F335" s="245" t="s">
        <v>236</v>
      </c>
      <c r="G335" s="171"/>
      <c r="H335" s="171"/>
      <c r="I335" s="253"/>
      <c r="J335" s="254"/>
    </row>
    <row r="336" spans="2:10" ht="15">
      <c r="B336" s="210"/>
      <c r="C336" s="178"/>
      <c r="D336" s="252" t="s">
        <v>89</v>
      </c>
      <c r="E336" s="258" t="s">
        <v>0</v>
      </c>
      <c r="F336" s="230" t="s">
        <v>232</v>
      </c>
      <c r="G336" s="178"/>
      <c r="H336" s="260"/>
      <c r="I336" s="261"/>
      <c r="J336" s="262"/>
    </row>
    <row r="337" spans="2:10" s="222" customFormat="1" ht="12">
      <c r="B337" s="208"/>
      <c r="C337" s="247">
        <v>41</v>
      </c>
      <c r="D337" s="247" t="s">
        <v>84</v>
      </c>
      <c r="E337" s="248" t="s">
        <v>237</v>
      </c>
      <c r="F337" s="249" t="s">
        <v>238</v>
      </c>
      <c r="G337" s="250" t="s">
        <v>119</v>
      </c>
      <c r="H337" s="251">
        <v>18</v>
      </c>
      <c r="I337" s="300"/>
      <c r="J337" s="554">
        <f>ROUND(I337*H337,2)</f>
        <v>0</v>
      </c>
    </row>
    <row r="338" spans="2:10" s="222" customFormat="1" ht="15">
      <c r="B338" s="192"/>
      <c r="C338" s="171"/>
      <c r="D338" s="252" t="s">
        <v>86</v>
      </c>
      <c r="E338" s="171"/>
      <c r="F338" s="246" t="s">
        <v>238</v>
      </c>
      <c r="G338" s="171"/>
      <c r="H338" s="171"/>
      <c r="I338" s="253"/>
      <c r="J338" s="254"/>
    </row>
    <row r="339" spans="2:10" s="222" customFormat="1" ht="30" customHeight="1">
      <c r="B339" s="192"/>
      <c r="C339" s="171"/>
      <c r="D339" s="252" t="s">
        <v>105</v>
      </c>
      <c r="E339" s="171"/>
      <c r="F339" s="245" t="s">
        <v>294</v>
      </c>
      <c r="G339" s="171"/>
      <c r="H339" s="171"/>
      <c r="I339" s="253"/>
      <c r="J339" s="254"/>
    </row>
    <row r="340" spans="2:10" s="222" customFormat="1" ht="15">
      <c r="B340" s="210"/>
      <c r="C340" s="178"/>
      <c r="D340" s="252" t="s">
        <v>89</v>
      </c>
      <c r="E340" s="258"/>
      <c r="F340" s="230" t="s">
        <v>239</v>
      </c>
      <c r="G340" s="178"/>
      <c r="H340" s="285">
        <v>18</v>
      </c>
      <c r="I340" s="261"/>
      <c r="J340" s="262"/>
    </row>
    <row r="341" spans="2:10" ht="20.25" customHeight="1">
      <c r="B341" s="208"/>
      <c r="C341" s="247">
        <v>42</v>
      </c>
      <c r="D341" s="247" t="s">
        <v>84</v>
      </c>
      <c r="E341" s="248" t="s">
        <v>178</v>
      </c>
      <c r="F341" s="249" t="s">
        <v>179</v>
      </c>
      <c r="G341" s="250" t="s">
        <v>96</v>
      </c>
      <c r="H341" s="251">
        <v>58.15</v>
      </c>
      <c r="I341" s="300"/>
      <c r="J341" s="554">
        <f>ROUND(I341*H341,2)</f>
        <v>0</v>
      </c>
    </row>
    <row r="342" spans="2:10" ht="15">
      <c r="B342" s="192"/>
      <c r="C342" s="171"/>
      <c r="D342" s="252" t="s">
        <v>86</v>
      </c>
      <c r="E342" s="171"/>
      <c r="F342" s="246" t="s">
        <v>179</v>
      </c>
      <c r="G342" s="171"/>
      <c r="H342" s="171"/>
      <c r="I342" s="253"/>
      <c r="J342" s="254"/>
    </row>
    <row r="343" spans="2:10" ht="19.5">
      <c r="B343" s="192"/>
      <c r="C343" s="171"/>
      <c r="D343" s="252" t="s">
        <v>87</v>
      </c>
      <c r="E343" s="171"/>
      <c r="F343" s="264" t="s">
        <v>180</v>
      </c>
      <c r="G343" s="171"/>
      <c r="H343" s="171"/>
      <c r="I343" s="253"/>
      <c r="J343" s="254"/>
    </row>
    <row r="344" spans="2:10" s="138" customFormat="1" ht="15">
      <c r="B344" s="209"/>
      <c r="C344" s="177"/>
      <c r="D344" s="252" t="s">
        <v>89</v>
      </c>
      <c r="E344" s="255"/>
      <c r="F344" s="230" t="s">
        <v>230</v>
      </c>
      <c r="G344" s="177"/>
      <c r="H344" s="231">
        <v>53.9</v>
      </c>
      <c r="I344" s="256"/>
      <c r="J344" s="257"/>
    </row>
    <row r="345" spans="2:10" s="222" customFormat="1" ht="15">
      <c r="B345" s="209"/>
      <c r="C345" s="177"/>
      <c r="D345" s="252" t="s">
        <v>89</v>
      </c>
      <c r="E345" s="255"/>
      <c r="F345" s="230" t="s">
        <v>231</v>
      </c>
      <c r="G345" s="177"/>
      <c r="H345" s="231">
        <v>4.25</v>
      </c>
      <c r="I345" s="256"/>
      <c r="J345" s="257"/>
    </row>
    <row r="346" spans="2:10" s="222" customFormat="1" ht="15">
      <c r="B346" s="209"/>
      <c r="C346" s="177"/>
      <c r="D346" s="252"/>
      <c r="E346" s="255"/>
      <c r="F346" s="259" t="s">
        <v>92</v>
      </c>
      <c r="G346" s="178"/>
      <c r="H346" s="260">
        <f>SUM(H344:H345)</f>
        <v>58.15</v>
      </c>
      <c r="I346" s="256"/>
      <c r="J346" s="257"/>
    </row>
    <row r="347" spans="2:10" s="222" customFormat="1" ht="12">
      <c r="B347" s="208"/>
      <c r="C347" s="247">
        <v>43</v>
      </c>
      <c r="D347" s="247" t="s">
        <v>84</v>
      </c>
      <c r="E347" s="248" t="s">
        <v>240</v>
      </c>
      <c r="F347" s="249" t="s">
        <v>241</v>
      </c>
      <c r="G347" s="250" t="s">
        <v>96</v>
      </c>
      <c r="H347" s="573">
        <v>14</v>
      </c>
      <c r="I347" s="300"/>
      <c r="J347" s="554">
        <f>ROUND(I347*H347,2)</f>
        <v>0</v>
      </c>
    </row>
    <row r="348" spans="2:10" s="222" customFormat="1" ht="15">
      <c r="B348" s="192"/>
      <c r="C348" s="171"/>
      <c r="D348" s="252" t="s">
        <v>86</v>
      </c>
      <c r="E348" s="171"/>
      <c r="F348" s="246" t="s">
        <v>241</v>
      </c>
      <c r="G348" s="171"/>
      <c r="H348" s="171"/>
      <c r="I348" s="253"/>
      <c r="J348" s="254"/>
    </row>
    <row r="349" spans="2:10" s="222" customFormat="1" ht="15">
      <c r="B349" s="192"/>
      <c r="C349" s="171"/>
      <c r="D349" s="252" t="s">
        <v>87</v>
      </c>
      <c r="E349" s="171"/>
      <c r="F349" s="264" t="s">
        <v>242</v>
      </c>
      <c r="G349" s="171"/>
      <c r="H349" s="171"/>
      <c r="I349" s="253"/>
      <c r="J349" s="254"/>
    </row>
    <row r="350" spans="2:10" s="222" customFormat="1" ht="15">
      <c r="B350" s="209"/>
      <c r="C350" s="177"/>
      <c r="D350" s="252" t="s">
        <v>89</v>
      </c>
      <c r="E350" s="255"/>
      <c r="F350" s="259" t="s">
        <v>751</v>
      </c>
      <c r="G350" s="177"/>
      <c r="H350" s="231">
        <v>1.4</v>
      </c>
      <c r="I350" s="256"/>
      <c r="J350" s="257"/>
    </row>
    <row r="351" spans="2:10" ht="12">
      <c r="B351" s="208"/>
      <c r="C351" s="247">
        <v>44</v>
      </c>
      <c r="D351" s="247" t="s">
        <v>84</v>
      </c>
      <c r="E351" s="248" t="s">
        <v>226</v>
      </c>
      <c r="F351" s="249" t="s">
        <v>227</v>
      </c>
      <c r="G351" s="250" t="s">
        <v>118</v>
      </c>
      <c r="H351" s="251">
        <v>126</v>
      </c>
      <c r="I351" s="300"/>
      <c r="J351" s="554">
        <f>ROUND(I351*H351,2)</f>
        <v>0</v>
      </c>
    </row>
    <row r="352" spans="2:10" ht="15">
      <c r="B352" s="192"/>
      <c r="C352" s="171"/>
      <c r="D352" s="252" t="s">
        <v>86</v>
      </c>
      <c r="E352" s="171"/>
      <c r="F352" s="246" t="s">
        <v>227</v>
      </c>
      <c r="G352" s="171"/>
      <c r="H352" s="171"/>
      <c r="I352" s="253"/>
      <c r="J352" s="254"/>
    </row>
    <row r="353" spans="2:10" ht="19.5">
      <c r="B353" s="192"/>
      <c r="C353" s="171"/>
      <c r="D353" s="252" t="s">
        <v>87</v>
      </c>
      <c r="E353" s="171"/>
      <c r="F353" s="245" t="s">
        <v>181</v>
      </c>
      <c r="G353" s="171"/>
      <c r="H353" s="171"/>
      <c r="I353" s="253"/>
      <c r="J353" s="254"/>
    </row>
    <row r="354" spans="2:10" ht="19.5">
      <c r="B354" s="192"/>
      <c r="C354" s="171"/>
      <c r="D354" s="252" t="s">
        <v>105</v>
      </c>
      <c r="E354" s="171"/>
      <c r="F354" s="264" t="s">
        <v>182</v>
      </c>
      <c r="G354" s="171"/>
      <c r="H354" s="171"/>
      <c r="I354" s="253"/>
      <c r="J354" s="254"/>
    </row>
    <row r="355" spans="2:10" ht="15">
      <c r="B355" s="209"/>
      <c r="C355" s="177"/>
      <c r="D355" s="252" t="s">
        <v>89</v>
      </c>
      <c r="E355" s="255" t="s">
        <v>0</v>
      </c>
      <c r="F355" s="230" t="s">
        <v>228</v>
      </c>
      <c r="G355" s="177"/>
      <c r="H355" s="231">
        <v>126</v>
      </c>
      <c r="I355" s="256"/>
      <c r="J355" s="257"/>
    </row>
    <row r="356" spans="2:10" ht="12">
      <c r="B356" s="208"/>
      <c r="C356" s="247">
        <v>45</v>
      </c>
      <c r="D356" s="247" t="s">
        <v>84</v>
      </c>
      <c r="E356" s="248" t="s">
        <v>183</v>
      </c>
      <c r="F356" s="249" t="s">
        <v>184</v>
      </c>
      <c r="G356" s="250" t="s">
        <v>118</v>
      </c>
      <c r="H356" s="251">
        <v>550</v>
      </c>
      <c r="I356" s="300"/>
      <c r="J356" s="554">
        <f>ROUND(I356*H356,2)</f>
        <v>0</v>
      </c>
    </row>
    <row r="357" spans="2:10" ht="15">
      <c r="B357" s="192"/>
      <c r="C357" s="171"/>
      <c r="D357" s="252" t="s">
        <v>86</v>
      </c>
      <c r="E357" s="171"/>
      <c r="F357" s="246" t="s">
        <v>184</v>
      </c>
      <c r="G357" s="171"/>
      <c r="H357" s="171"/>
      <c r="I357" s="253"/>
      <c r="J357" s="254"/>
    </row>
    <row r="358" spans="2:10" ht="19.5">
      <c r="B358" s="192"/>
      <c r="C358" s="171"/>
      <c r="D358" s="252" t="s">
        <v>87</v>
      </c>
      <c r="E358" s="171"/>
      <c r="F358" s="245" t="s">
        <v>181</v>
      </c>
      <c r="G358" s="171"/>
      <c r="H358" s="171"/>
      <c r="I358" s="253"/>
      <c r="J358" s="254"/>
    </row>
    <row r="359" spans="2:10" ht="19.5">
      <c r="B359" s="192"/>
      <c r="C359" s="171"/>
      <c r="D359" s="252" t="s">
        <v>105</v>
      </c>
      <c r="E359" s="171"/>
      <c r="F359" s="264" t="s">
        <v>185</v>
      </c>
      <c r="G359" s="171"/>
      <c r="H359" s="171"/>
      <c r="I359" s="253"/>
      <c r="J359" s="254"/>
    </row>
    <row r="360" spans="2:10" ht="15">
      <c r="B360" s="209"/>
      <c r="C360" s="177"/>
      <c r="D360" s="252" t="s">
        <v>89</v>
      </c>
      <c r="E360" s="255" t="s">
        <v>0</v>
      </c>
      <c r="F360" s="230" t="s">
        <v>229</v>
      </c>
      <c r="G360" s="177"/>
      <c r="H360" s="231">
        <v>550</v>
      </c>
      <c r="I360" s="256"/>
      <c r="J360" s="257"/>
    </row>
    <row r="361" spans="2:10" ht="12">
      <c r="B361" s="208"/>
      <c r="C361" s="247">
        <v>46</v>
      </c>
      <c r="D361" s="247" t="s">
        <v>84</v>
      </c>
      <c r="E361" s="248" t="s">
        <v>234</v>
      </c>
      <c r="F361" s="249" t="s">
        <v>235</v>
      </c>
      <c r="G361" s="250" t="s">
        <v>118</v>
      </c>
      <c r="H361" s="251">
        <v>88.5</v>
      </c>
      <c r="I361" s="300"/>
      <c r="J361" s="554">
        <f>ROUND(I361*H361,2)</f>
        <v>0</v>
      </c>
    </row>
    <row r="362" spans="2:10" ht="15">
      <c r="B362" s="192"/>
      <c r="C362" s="171"/>
      <c r="D362" s="252" t="s">
        <v>86</v>
      </c>
      <c r="E362" s="171"/>
      <c r="F362" s="246" t="s">
        <v>235</v>
      </c>
      <c r="G362" s="171"/>
      <c r="H362" s="171"/>
      <c r="I362" s="253"/>
      <c r="J362" s="254"/>
    </row>
    <row r="363" spans="2:10" ht="39">
      <c r="B363" s="192"/>
      <c r="C363" s="171"/>
      <c r="D363" s="252" t="s">
        <v>87</v>
      </c>
      <c r="E363" s="171"/>
      <c r="F363" s="245" t="s">
        <v>233</v>
      </c>
      <c r="G363" s="171"/>
      <c r="H363" s="171"/>
      <c r="I363" s="253"/>
      <c r="J363" s="254"/>
    </row>
    <row r="364" spans="2:10" ht="15">
      <c r="B364" s="557"/>
      <c r="C364" s="286"/>
      <c r="D364" s="287" t="s">
        <v>89</v>
      </c>
      <c r="E364" s="288" t="s">
        <v>0</v>
      </c>
      <c r="F364" s="289" t="s">
        <v>211</v>
      </c>
      <c r="G364" s="286"/>
      <c r="H364" s="290">
        <v>88.5</v>
      </c>
      <c r="I364" s="291"/>
      <c r="J364" s="292"/>
    </row>
  </sheetData>
  <autoFilter ref="C126:J179"/>
  <mergeCells count="12">
    <mergeCell ref="E119:H119"/>
    <mergeCell ref="K2:U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  <ignoredErrors>
    <ignoredError sqref="E3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0"/>
  <sheetViews>
    <sheetView showGridLines="0" zoomScale="85" zoomScaleNormal="85" workbookViewId="0" topLeftCell="A108">
      <selection activeCell="I129" sqref="I129:I159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customWidth="1"/>
    <col min="13" max="13" width="9.28125" style="0" hidden="1" customWidth="1"/>
    <col min="14" max="19" width="12.140625" style="0" hidden="1" customWidth="1"/>
    <col min="20" max="20" width="14.00390625" style="0" hidden="1" customWidth="1"/>
    <col min="21" max="21" width="10.57421875" style="0" customWidth="1"/>
    <col min="22" max="22" width="14.00390625" style="0" customWidth="1"/>
    <col min="23" max="23" width="10.57421875" style="0" customWidth="1"/>
    <col min="24" max="24" width="12.8515625" style="0" customWidth="1"/>
    <col min="25" max="25" width="9.421875" style="0" customWidth="1"/>
    <col min="26" max="26" width="12.8515625" style="0" customWidth="1"/>
    <col min="27" max="27" width="14.00390625" style="0" customWidth="1"/>
    <col min="28" max="28" width="9.421875" style="0" customWidth="1"/>
    <col min="29" max="29" width="12.8515625" style="0" customWidth="1"/>
    <col min="30" max="30" width="14.00390625" style="0" customWidth="1"/>
  </cols>
  <sheetData>
    <row r="1" ht="15">
      <c r="A1" s="376"/>
    </row>
    <row r="2" spans="12:45" ht="36.95" customHeight="1">
      <c r="L2" s="632" t="s">
        <v>3</v>
      </c>
      <c r="M2" s="633"/>
      <c r="N2" s="633"/>
      <c r="O2" s="633"/>
      <c r="P2" s="633"/>
      <c r="Q2" s="633"/>
      <c r="R2" s="633"/>
      <c r="S2" s="633"/>
      <c r="T2" s="633"/>
      <c r="U2" s="633"/>
      <c r="AS2" s="377" t="s">
        <v>659</v>
      </c>
    </row>
    <row r="3" spans="2:45" ht="6.95" customHeight="1">
      <c r="B3" s="378"/>
      <c r="C3" s="379"/>
      <c r="D3" s="379"/>
      <c r="E3" s="379"/>
      <c r="F3" s="379"/>
      <c r="G3" s="379"/>
      <c r="H3" s="379"/>
      <c r="I3" s="379"/>
      <c r="J3" s="379"/>
      <c r="K3" s="379"/>
      <c r="L3" s="380"/>
      <c r="AS3" s="377" t="s">
        <v>49</v>
      </c>
    </row>
    <row r="4" spans="2:45" ht="24.95" customHeight="1">
      <c r="B4" s="380"/>
      <c r="D4" s="381" t="s">
        <v>51</v>
      </c>
      <c r="L4" s="380"/>
      <c r="M4" s="382" t="s">
        <v>5</v>
      </c>
      <c r="AS4" s="377" t="s">
        <v>1</v>
      </c>
    </row>
    <row r="5" spans="2:12" ht="6.95" customHeight="1">
      <c r="B5" s="380"/>
      <c r="L5" s="380"/>
    </row>
    <row r="6" spans="2:12" ht="12" customHeight="1">
      <c r="B6" s="380"/>
      <c r="D6" s="383" t="s">
        <v>6</v>
      </c>
      <c r="L6" s="380"/>
    </row>
    <row r="7" spans="2:12" ht="26.25" customHeight="1">
      <c r="B7" s="380"/>
      <c r="E7" s="628" t="str">
        <f>'[1]Rekapitulace stavby'!K6</f>
        <v>Prodloužení podchodu žst. Benešov - přístupová komunikace - napojení na ulici Jana Nohy</v>
      </c>
      <c r="F7" s="629"/>
      <c r="G7" s="629"/>
      <c r="H7" s="629"/>
      <c r="L7" s="380"/>
    </row>
    <row r="8" spans="1:30" s="387" customFormat="1" ht="12" customHeight="1">
      <c r="A8" s="384"/>
      <c r="B8" s="385"/>
      <c r="C8" s="384"/>
      <c r="D8" s="383" t="s">
        <v>52</v>
      </c>
      <c r="E8" s="384"/>
      <c r="F8" s="384"/>
      <c r="G8" s="384"/>
      <c r="H8" s="384"/>
      <c r="I8" s="384"/>
      <c r="J8" s="384"/>
      <c r="K8" s="384"/>
      <c r="L8" s="386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</row>
    <row r="9" spans="1:30" s="387" customFormat="1" ht="30" customHeight="1">
      <c r="A9" s="384"/>
      <c r="B9" s="385"/>
      <c r="C9" s="384"/>
      <c r="D9" s="384"/>
      <c r="E9" s="630" t="s">
        <v>536</v>
      </c>
      <c r="F9" s="631"/>
      <c r="G9" s="631"/>
      <c r="H9" s="631"/>
      <c r="I9" s="384"/>
      <c r="J9" s="384"/>
      <c r="K9" s="384"/>
      <c r="L9" s="386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</row>
    <row r="10" spans="1:30" s="387" customFormat="1" ht="15">
      <c r="A10" s="384"/>
      <c r="B10" s="385"/>
      <c r="C10" s="384"/>
      <c r="D10" s="384"/>
      <c r="E10" s="384"/>
      <c r="F10" s="384"/>
      <c r="G10" s="384"/>
      <c r="H10" s="384"/>
      <c r="I10" s="384"/>
      <c r="J10" s="384"/>
      <c r="K10" s="384"/>
      <c r="L10" s="386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</row>
    <row r="11" spans="1:30" s="387" customFormat="1" ht="12" customHeight="1">
      <c r="A11" s="384"/>
      <c r="B11" s="385"/>
      <c r="C11" s="384"/>
      <c r="D11" s="383" t="s">
        <v>7</v>
      </c>
      <c r="E11" s="384"/>
      <c r="F11" s="388" t="s">
        <v>0</v>
      </c>
      <c r="G11" s="384"/>
      <c r="H11" s="384"/>
      <c r="I11" s="383" t="s">
        <v>8</v>
      </c>
      <c r="J11" s="388" t="s">
        <v>0</v>
      </c>
      <c r="K11" s="384"/>
      <c r="L11" s="386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</row>
    <row r="12" spans="1:30" s="387" customFormat="1" ht="12" customHeight="1">
      <c r="A12" s="384"/>
      <c r="B12" s="385"/>
      <c r="C12" s="384"/>
      <c r="D12" s="383" t="s">
        <v>9</v>
      </c>
      <c r="E12" s="384"/>
      <c r="F12" s="388" t="s">
        <v>10</v>
      </c>
      <c r="G12" s="384"/>
      <c r="H12" s="384"/>
      <c r="I12" s="383" t="s">
        <v>11</v>
      </c>
      <c r="J12" s="389" t="str">
        <f>'[1]Rekapitulace stavby'!AN8</f>
        <v>18. 8. 2021</v>
      </c>
      <c r="K12" s="384"/>
      <c r="L12" s="386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</row>
    <row r="13" spans="1:30" s="387" customFormat="1" ht="10.9" customHeight="1">
      <c r="A13" s="384"/>
      <c r="B13" s="385"/>
      <c r="C13" s="384"/>
      <c r="D13" s="384"/>
      <c r="E13" s="384"/>
      <c r="F13" s="384"/>
      <c r="G13" s="384"/>
      <c r="H13" s="384"/>
      <c r="I13" s="384"/>
      <c r="J13" s="384"/>
      <c r="K13" s="384"/>
      <c r="L13" s="386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</row>
    <row r="14" spans="1:30" s="387" customFormat="1" ht="12" customHeight="1">
      <c r="A14" s="384"/>
      <c r="B14" s="385"/>
      <c r="C14" s="384"/>
      <c r="D14" s="383" t="s">
        <v>12</v>
      </c>
      <c r="E14" s="384"/>
      <c r="F14" s="384"/>
      <c r="G14" s="384"/>
      <c r="H14" s="384"/>
      <c r="I14" s="383" t="s">
        <v>13</v>
      </c>
      <c r="J14" s="388" t="str">
        <f>IF('[1]Rekapitulace stavby'!AN10="","",'[1]Rekapitulace stavby'!AN10)</f>
        <v/>
      </c>
      <c r="K14" s="384"/>
      <c r="L14" s="386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</row>
    <row r="15" spans="1:30" s="387" customFormat="1" ht="18" customHeight="1">
      <c r="A15" s="384"/>
      <c r="B15" s="385"/>
      <c r="C15" s="384"/>
      <c r="D15" s="384"/>
      <c r="E15" s="388" t="str">
        <f>IF('[1]Rekapitulace stavby'!E11="","",'[1]Rekapitulace stavby'!E11)</f>
        <v xml:space="preserve"> </v>
      </c>
      <c r="F15" s="384"/>
      <c r="G15" s="384"/>
      <c r="H15" s="384"/>
      <c r="I15" s="383" t="s">
        <v>14</v>
      </c>
      <c r="J15" s="388" t="str">
        <f>IF('[1]Rekapitulace stavby'!AN11="","",'[1]Rekapitulace stavby'!AN11)</f>
        <v/>
      </c>
      <c r="K15" s="384"/>
      <c r="L15" s="386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</row>
    <row r="16" spans="1:30" s="387" customFormat="1" ht="6.95" customHeight="1">
      <c r="A16" s="384"/>
      <c r="B16" s="385"/>
      <c r="C16" s="384"/>
      <c r="D16" s="384"/>
      <c r="E16" s="384"/>
      <c r="F16" s="384"/>
      <c r="G16" s="384"/>
      <c r="H16" s="384"/>
      <c r="I16" s="384"/>
      <c r="J16" s="384"/>
      <c r="K16" s="384"/>
      <c r="L16" s="386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</row>
    <row r="17" spans="1:30" s="387" customFormat="1" ht="12" customHeight="1">
      <c r="A17" s="384"/>
      <c r="B17" s="385"/>
      <c r="C17" s="384"/>
      <c r="D17" s="383" t="s">
        <v>660</v>
      </c>
      <c r="E17" s="384"/>
      <c r="F17" s="384"/>
      <c r="G17" s="384"/>
      <c r="H17" s="384"/>
      <c r="I17" s="383" t="s">
        <v>13</v>
      </c>
      <c r="J17" s="388" t="str">
        <f>'[1]Rekapitulace stavby'!AN13</f>
        <v/>
      </c>
      <c r="K17" s="384"/>
      <c r="L17" s="386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</row>
    <row r="18" spans="1:30" s="387" customFormat="1" ht="18" customHeight="1">
      <c r="A18" s="384"/>
      <c r="B18" s="385"/>
      <c r="C18" s="384"/>
      <c r="D18" s="384"/>
      <c r="E18" s="634" t="str">
        <f>'[1]Rekapitulace stavby'!E14</f>
        <v xml:space="preserve"> </v>
      </c>
      <c r="F18" s="634"/>
      <c r="G18" s="634"/>
      <c r="H18" s="634"/>
      <c r="I18" s="383" t="s">
        <v>14</v>
      </c>
      <c r="J18" s="388" t="str">
        <f>'[1]Rekapitulace stavby'!AN14</f>
        <v/>
      </c>
      <c r="K18" s="384"/>
      <c r="L18" s="386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</row>
    <row r="19" spans="1:30" s="387" customFormat="1" ht="6.95" customHeight="1">
      <c r="A19" s="384"/>
      <c r="B19" s="385"/>
      <c r="C19" s="384"/>
      <c r="D19" s="384"/>
      <c r="E19" s="384"/>
      <c r="F19" s="384"/>
      <c r="G19" s="384"/>
      <c r="H19" s="384"/>
      <c r="I19" s="384"/>
      <c r="J19" s="384"/>
      <c r="K19" s="384"/>
      <c r="L19" s="386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</row>
    <row r="20" spans="1:30" s="387" customFormat="1" ht="12" customHeight="1">
      <c r="A20" s="384"/>
      <c r="B20" s="385"/>
      <c r="C20" s="384"/>
      <c r="D20" s="383" t="s">
        <v>17</v>
      </c>
      <c r="E20" s="384"/>
      <c r="F20" s="384"/>
      <c r="G20" s="384"/>
      <c r="H20" s="384"/>
      <c r="I20" s="383" t="s">
        <v>13</v>
      </c>
      <c r="J20" s="388" t="str">
        <f>IF('[1]Rekapitulace stavby'!AN16="","",'[1]Rekapitulace stavby'!AN16)</f>
        <v/>
      </c>
      <c r="K20" s="384"/>
      <c r="L20" s="386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</row>
    <row r="21" spans="1:30" s="387" customFormat="1" ht="18" customHeight="1">
      <c r="A21" s="384"/>
      <c r="B21" s="385"/>
      <c r="C21" s="384"/>
      <c r="D21" s="384"/>
      <c r="E21" s="388" t="str">
        <f>IF('[1]Rekapitulace stavby'!E17="","",'[1]Rekapitulace stavby'!E17)</f>
        <v xml:space="preserve"> </v>
      </c>
      <c r="F21" s="384"/>
      <c r="G21" s="384"/>
      <c r="H21" s="384"/>
      <c r="I21" s="383" t="s">
        <v>14</v>
      </c>
      <c r="J21" s="388" t="str">
        <f>IF('[1]Rekapitulace stavby'!AN17="","",'[1]Rekapitulace stavby'!AN17)</f>
        <v/>
      </c>
      <c r="K21" s="384"/>
      <c r="L21" s="386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</row>
    <row r="22" spans="1:30" s="387" customFormat="1" ht="6.95" customHeight="1">
      <c r="A22" s="384"/>
      <c r="B22" s="385"/>
      <c r="C22" s="384"/>
      <c r="D22" s="384"/>
      <c r="E22" s="384"/>
      <c r="F22" s="384"/>
      <c r="G22" s="384"/>
      <c r="H22" s="384"/>
      <c r="I22" s="384"/>
      <c r="J22" s="384"/>
      <c r="K22" s="384"/>
      <c r="L22" s="386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</row>
    <row r="23" spans="1:30" s="387" customFormat="1" ht="12" customHeight="1">
      <c r="A23" s="384"/>
      <c r="B23" s="385"/>
      <c r="C23" s="384"/>
      <c r="D23" s="383" t="s">
        <v>18</v>
      </c>
      <c r="E23" s="384"/>
      <c r="F23" s="384"/>
      <c r="G23" s="384"/>
      <c r="H23" s="384"/>
      <c r="I23" s="383" t="s">
        <v>13</v>
      </c>
      <c r="J23" s="388" t="str">
        <f>IF('[1]Rekapitulace stavby'!AN19="","",'[1]Rekapitulace stavby'!AN19)</f>
        <v/>
      </c>
      <c r="K23" s="384"/>
      <c r="L23" s="386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</row>
    <row r="24" spans="1:30" s="387" customFormat="1" ht="18" customHeight="1">
      <c r="A24" s="384"/>
      <c r="B24" s="385"/>
      <c r="C24" s="384"/>
      <c r="D24" s="384"/>
      <c r="E24" s="388" t="str">
        <f>IF('[1]Rekapitulace stavby'!E20="","",'[1]Rekapitulace stavby'!E20)</f>
        <v xml:space="preserve"> </v>
      </c>
      <c r="F24" s="384"/>
      <c r="G24" s="384"/>
      <c r="H24" s="384"/>
      <c r="I24" s="383" t="s">
        <v>14</v>
      </c>
      <c r="J24" s="388" t="str">
        <f>IF('[1]Rekapitulace stavby'!AN20="","",'[1]Rekapitulace stavby'!AN20)</f>
        <v/>
      </c>
      <c r="K24" s="384"/>
      <c r="L24" s="386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</row>
    <row r="25" spans="1:30" s="387" customFormat="1" ht="6.95" customHeight="1">
      <c r="A25" s="384"/>
      <c r="B25" s="385"/>
      <c r="C25" s="384"/>
      <c r="D25" s="384"/>
      <c r="E25" s="384"/>
      <c r="F25" s="384"/>
      <c r="G25" s="384"/>
      <c r="H25" s="384"/>
      <c r="I25" s="384"/>
      <c r="J25" s="384"/>
      <c r="K25" s="384"/>
      <c r="L25" s="386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</row>
    <row r="26" spans="1:30" s="387" customFormat="1" ht="12" customHeight="1">
      <c r="A26" s="384"/>
      <c r="B26" s="385"/>
      <c r="C26" s="384"/>
      <c r="D26" s="383" t="s">
        <v>19</v>
      </c>
      <c r="E26" s="384"/>
      <c r="F26" s="384"/>
      <c r="G26" s="384"/>
      <c r="H26" s="384"/>
      <c r="I26" s="384"/>
      <c r="J26" s="384"/>
      <c r="K26" s="384"/>
      <c r="L26" s="386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</row>
    <row r="27" spans="1:30" s="393" customFormat="1" ht="16.5" customHeight="1">
      <c r="A27" s="390"/>
      <c r="B27" s="391"/>
      <c r="C27" s="390"/>
      <c r="D27" s="390"/>
      <c r="E27" s="635" t="s">
        <v>0</v>
      </c>
      <c r="F27" s="635"/>
      <c r="G27" s="635"/>
      <c r="H27" s="635"/>
      <c r="I27" s="390"/>
      <c r="J27" s="390"/>
      <c r="K27" s="390"/>
      <c r="L27" s="392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</row>
    <row r="28" spans="1:30" s="387" customFormat="1" ht="6.95" customHeight="1">
      <c r="A28" s="384"/>
      <c r="B28" s="385"/>
      <c r="C28" s="384"/>
      <c r="D28" s="384"/>
      <c r="E28" s="384"/>
      <c r="F28" s="384"/>
      <c r="G28" s="384"/>
      <c r="H28" s="384"/>
      <c r="I28" s="384"/>
      <c r="J28" s="384"/>
      <c r="K28" s="384"/>
      <c r="L28" s="386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</row>
    <row r="29" spans="1:30" s="387" customFormat="1" ht="6.95" customHeight="1">
      <c r="A29" s="384"/>
      <c r="B29" s="385"/>
      <c r="C29" s="384"/>
      <c r="D29" s="394"/>
      <c r="E29" s="394"/>
      <c r="F29" s="394"/>
      <c r="G29" s="394"/>
      <c r="H29" s="394"/>
      <c r="I29" s="394"/>
      <c r="J29" s="394"/>
      <c r="K29" s="394"/>
      <c r="L29" s="386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</row>
    <row r="30" spans="1:30" s="387" customFormat="1" ht="25.35" customHeight="1">
      <c r="A30" s="384"/>
      <c r="B30" s="385"/>
      <c r="C30" s="384"/>
      <c r="D30" s="395" t="s">
        <v>20</v>
      </c>
      <c r="E30" s="384"/>
      <c r="F30" s="384"/>
      <c r="G30" s="384"/>
      <c r="H30" s="384"/>
      <c r="I30" s="384"/>
      <c r="J30" s="396">
        <f>ROUND(J126,2)</f>
        <v>0</v>
      </c>
      <c r="K30" s="384"/>
      <c r="L30" s="386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</row>
    <row r="31" spans="1:30" s="387" customFormat="1" ht="6.95" customHeight="1">
      <c r="A31" s="384"/>
      <c r="B31" s="385"/>
      <c r="C31" s="384"/>
      <c r="D31" s="394"/>
      <c r="E31" s="394"/>
      <c r="F31" s="394"/>
      <c r="G31" s="394"/>
      <c r="H31" s="394"/>
      <c r="I31" s="394"/>
      <c r="J31" s="394"/>
      <c r="K31" s="394"/>
      <c r="L31" s="386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</row>
    <row r="32" spans="1:30" s="387" customFormat="1" ht="14.45" customHeight="1">
      <c r="A32" s="384"/>
      <c r="B32" s="385"/>
      <c r="C32" s="384"/>
      <c r="D32" s="384"/>
      <c r="E32" s="384"/>
      <c r="F32" s="397" t="s">
        <v>22</v>
      </c>
      <c r="G32" s="384"/>
      <c r="H32" s="384"/>
      <c r="I32" s="397" t="s">
        <v>21</v>
      </c>
      <c r="J32" s="397" t="s">
        <v>23</v>
      </c>
      <c r="K32" s="384"/>
      <c r="L32" s="386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</row>
    <row r="33" spans="1:30" s="387" customFormat="1" ht="14.45" customHeight="1">
      <c r="A33" s="384"/>
      <c r="B33" s="385"/>
      <c r="C33" s="384"/>
      <c r="D33" s="398" t="s">
        <v>24</v>
      </c>
      <c r="E33" s="383" t="s">
        <v>25</v>
      </c>
      <c r="F33" s="399">
        <f>SUM(J30)</f>
        <v>0</v>
      </c>
      <c r="G33" s="384"/>
      <c r="H33" s="384"/>
      <c r="I33" s="400">
        <v>0.21</v>
      </c>
      <c r="J33" s="65">
        <f>F33/100*21</f>
        <v>0</v>
      </c>
      <c r="K33" s="384"/>
      <c r="L33" s="386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</row>
    <row r="34" spans="1:30" s="387" customFormat="1" ht="14.45" customHeight="1">
      <c r="A34" s="384"/>
      <c r="B34" s="385"/>
      <c r="C34" s="384"/>
      <c r="D34" s="384"/>
      <c r="E34" s="383" t="s">
        <v>26</v>
      </c>
      <c r="F34" s="399">
        <v>0</v>
      </c>
      <c r="G34" s="384"/>
      <c r="H34" s="384"/>
      <c r="I34" s="400">
        <v>0.15</v>
      </c>
      <c r="J34" s="399">
        <v>0</v>
      </c>
      <c r="K34" s="384"/>
      <c r="L34" s="386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</row>
    <row r="35" spans="1:30" s="387" customFormat="1" ht="14.45" customHeight="1" hidden="1">
      <c r="A35" s="384"/>
      <c r="B35" s="385"/>
      <c r="C35" s="384"/>
      <c r="D35" s="384"/>
      <c r="E35" s="383" t="s">
        <v>27</v>
      </c>
      <c r="F35" s="399" t="e">
        <f>ROUND((SUM(BF126:BF159)),2)</f>
        <v>#REF!</v>
      </c>
      <c r="G35" s="384"/>
      <c r="H35" s="384"/>
      <c r="I35" s="400">
        <v>0.21</v>
      </c>
      <c r="J35" s="399">
        <f>0</f>
        <v>0</v>
      </c>
      <c r="K35" s="384"/>
      <c r="L35" s="386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</row>
    <row r="36" spans="1:30" s="387" customFormat="1" ht="14.45" customHeight="1" hidden="1">
      <c r="A36" s="384"/>
      <c r="B36" s="385"/>
      <c r="C36" s="384"/>
      <c r="D36" s="384"/>
      <c r="E36" s="383" t="s">
        <v>28</v>
      </c>
      <c r="F36" s="399" t="e">
        <f>ROUND((SUM(BG126:BG159)),2)</f>
        <v>#REF!</v>
      </c>
      <c r="G36" s="384"/>
      <c r="H36" s="384"/>
      <c r="I36" s="400">
        <v>0.15</v>
      </c>
      <c r="J36" s="399">
        <f>0</f>
        <v>0</v>
      </c>
      <c r="K36" s="384"/>
      <c r="L36" s="386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</row>
    <row r="37" spans="1:30" s="387" customFormat="1" ht="14.45" customHeight="1" hidden="1">
      <c r="A37" s="384"/>
      <c r="B37" s="385"/>
      <c r="C37" s="384"/>
      <c r="D37" s="384"/>
      <c r="E37" s="383" t="s">
        <v>29</v>
      </c>
      <c r="F37" s="399" t="e">
        <f>ROUND((SUM(BH126:BH159)),2)</f>
        <v>#REF!</v>
      </c>
      <c r="G37" s="384"/>
      <c r="H37" s="384"/>
      <c r="I37" s="400">
        <v>0</v>
      </c>
      <c r="J37" s="399">
        <f>0</f>
        <v>0</v>
      </c>
      <c r="K37" s="384"/>
      <c r="L37" s="386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</row>
    <row r="38" spans="1:30" s="387" customFormat="1" ht="6.95" customHeight="1">
      <c r="A38" s="384"/>
      <c r="B38" s="385"/>
      <c r="C38" s="384"/>
      <c r="D38" s="384"/>
      <c r="E38" s="384"/>
      <c r="F38" s="384"/>
      <c r="G38" s="384"/>
      <c r="H38" s="384"/>
      <c r="I38" s="384"/>
      <c r="J38" s="384"/>
      <c r="K38" s="384"/>
      <c r="L38" s="386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</row>
    <row r="39" spans="1:30" s="387" customFormat="1" ht="25.35" customHeight="1">
      <c r="A39" s="384"/>
      <c r="B39" s="385"/>
      <c r="C39" s="401"/>
      <c r="D39" s="402" t="s">
        <v>30</v>
      </c>
      <c r="E39" s="403"/>
      <c r="F39" s="403"/>
      <c r="G39" s="404" t="s">
        <v>31</v>
      </c>
      <c r="H39" s="405" t="s">
        <v>32</v>
      </c>
      <c r="I39" s="403"/>
      <c r="J39" s="406">
        <f>SUM(J30:J37)</f>
        <v>0</v>
      </c>
      <c r="K39" s="407"/>
      <c r="L39" s="386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</row>
    <row r="40" spans="1:30" s="387" customFormat="1" ht="14.45" customHeight="1">
      <c r="A40" s="384"/>
      <c r="B40" s="385"/>
      <c r="C40" s="384"/>
      <c r="D40" s="384"/>
      <c r="E40" s="384"/>
      <c r="F40" s="384"/>
      <c r="G40" s="384"/>
      <c r="H40" s="384"/>
      <c r="I40" s="384"/>
      <c r="J40" s="384"/>
      <c r="K40" s="384"/>
      <c r="L40" s="386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</row>
    <row r="41" spans="2:12" ht="14.45" customHeight="1">
      <c r="B41" s="380"/>
      <c r="L41" s="380"/>
    </row>
    <row r="42" spans="2:12" ht="14.45" customHeight="1">
      <c r="B42" s="380"/>
      <c r="L42" s="380"/>
    </row>
    <row r="43" spans="2:12" ht="14.45" customHeight="1">
      <c r="B43" s="380"/>
      <c r="L43" s="380"/>
    </row>
    <row r="44" spans="2:12" ht="14.45" customHeight="1">
      <c r="B44" s="380"/>
      <c r="L44" s="380"/>
    </row>
    <row r="45" spans="2:12" ht="14.45" customHeight="1">
      <c r="B45" s="380"/>
      <c r="L45" s="380"/>
    </row>
    <row r="46" spans="2:12" ht="14.45" customHeight="1">
      <c r="B46" s="380"/>
      <c r="L46" s="380"/>
    </row>
    <row r="47" spans="2:12" ht="14.45" customHeight="1">
      <c r="B47" s="380"/>
      <c r="L47" s="380"/>
    </row>
    <row r="48" spans="2:12" ht="14.45" customHeight="1">
      <c r="B48" s="380"/>
      <c r="L48" s="380"/>
    </row>
    <row r="49" spans="2:12" ht="14.45" customHeight="1">
      <c r="B49" s="380"/>
      <c r="L49" s="380"/>
    </row>
    <row r="50" spans="2:12" s="387" customFormat="1" ht="14.45" customHeight="1">
      <c r="B50" s="386"/>
      <c r="D50" s="408" t="s">
        <v>33</v>
      </c>
      <c r="E50" s="409"/>
      <c r="F50" s="409"/>
      <c r="G50" s="408" t="s">
        <v>34</v>
      </c>
      <c r="H50" s="409"/>
      <c r="I50" s="409"/>
      <c r="J50" s="409"/>
      <c r="K50" s="409"/>
      <c r="L50" s="386"/>
    </row>
    <row r="51" spans="2:12" ht="15">
      <c r="B51" s="380"/>
      <c r="L51" s="380"/>
    </row>
    <row r="52" spans="2:12" ht="15">
      <c r="B52" s="380"/>
      <c r="L52" s="380"/>
    </row>
    <row r="53" spans="2:12" ht="15">
      <c r="B53" s="380"/>
      <c r="L53" s="380"/>
    </row>
    <row r="54" spans="2:12" ht="15">
      <c r="B54" s="380"/>
      <c r="L54" s="380"/>
    </row>
    <row r="55" spans="2:12" ht="15">
      <c r="B55" s="380"/>
      <c r="L55" s="380"/>
    </row>
    <row r="56" spans="2:12" ht="15">
      <c r="B56" s="380"/>
      <c r="L56" s="380"/>
    </row>
    <row r="57" spans="2:12" ht="15">
      <c r="B57" s="380"/>
      <c r="L57" s="380"/>
    </row>
    <row r="58" spans="2:12" ht="15">
      <c r="B58" s="380"/>
      <c r="L58" s="380"/>
    </row>
    <row r="59" spans="2:12" ht="15">
      <c r="B59" s="380"/>
      <c r="L59" s="380"/>
    </row>
    <row r="60" spans="2:12" ht="15">
      <c r="B60" s="380"/>
      <c r="L60" s="380"/>
    </row>
    <row r="61" spans="1:30" s="387" customFormat="1" ht="15">
      <c r="A61" s="384"/>
      <c r="B61" s="385"/>
      <c r="C61" s="384"/>
      <c r="D61" s="410" t="s">
        <v>35</v>
      </c>
      <c r="E61" s="411"/>
      <c r="F61" s="412" t="s">
        <v>36</v>
      </c>
      <c r="G61" s="410" t="s">
        <v>35</v>
      </c>
      <c r="H61" s="411"/>
      <c r="I61" s="411"/>
      <c r="J61" s="413" t="s">
        <v>36</v>
      </c>
      <c r="K61" s="411"/>
      <c r="L61" s="386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</row>
    <row r="62" spans="2:12" ht="15">
      <c r="B62" s="380"/>
      <c r="L62" s="380"/>
    </row>
    <row r="63" spans="2:12" ht="15">
      <c r="B63" s="380"/>
      <c r="L63" s="380"/>
    </row>
    <row r="64" spans="2:12" ht="15">
      <c r="B64" s="380"/>
      <c r="L64" s="380"/>
    </row>
    <row r="65" spans="1:30" s="387" customFormat="1" ht="15">
      <c r="A65" s="384"/>
      <c r="B65" s="385"/>
      <c r="C65" s="384"/>
      <c r="D65" s="408" t="s">
        <v>37</v>
      </c>
      <c r="E65" s="414"/>
      <c r="F65" s="414"/>
      <c r="G65" s="408" t="s">
        <v>661</v>
      </c>
      <c r="H65" s="414"/>
      <c r="I65" s="414"/>
      <c r="J65" s="414"/>
      <c r="K65" s="414"/>
      <c r="L65" s="386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</row>
    <row r="66" spans="2:12" ht="15">
      <c r="B66" s="380"/>
      <c r="L66" s="380"/>
    </row>
    <row r="67" spans="2:12" ht="15">
      <c r="B67" s="380"/>
      <c r="L67" s="380"/>
    </row>
    <row r="68" spans="2:12" ht="15">
      <c r="B68" s="380"/>
      <c r="L68" s="380"/>
    </row>
    <row r="69" spans="2:12" ht="15">
      <c r="B69" s="380"/>
      <c r="L69" s="380"/>
    </row>
    <row r="70" spans="2:12" ht="15">
      <c r="B70" s="380"/>
      <c r="L70" s="380"/>
    </row>
    <row r="71" spans="2:12" ht="15">
      <c r="B71" s="380"/>
      <c r="L71" s="380"/>
    </row>
    <row r="72" spans="2:12" ht="15">
      <c r="B72" s="380"/>
      <c r="L72" s="380"/>
    </row>
    <row r="73" spans="2:12" ht="15">
      <c r="B73" s="380"/>
      <c r="L73" s="380"/>
    </row>
    <row r="74" spans="2:12" ht="15">
      <c r="B74" s="380"/>
      <c r="L74" s="380"/>
    </row>
    <row r="75" spans="2:12" ht="15">
      <c r="B75" s="380"/>
      <c r="L75" s="380"/>
    </row>
    <row r="76" spans="1:30" s="387" customFormat="1" ht="15">
      <c r="A76" s="384"/>
      <c r="B76" s="385"/>
      <c r="C76" s="384"/>
      <c r="D76" s="410" t="s">
        <v>35</v>
      </c>
      <c r="E76" s="411"/>
      <c r="F76" s="412" t="s">
        <v>36</v>
      </c>
      <c r="G76" s="410" t="s">
        <v>35</v>
      </c>
      <c r="H76" s="411"/>
      <c r="I76" s="411"/>
      <c r="J76" s="413" t="s">
        <v>36</v>
      </c>
      <c r="K76" s="411"/>
      <c r="L76" s="386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</row>
    <row r="77" spans="1:30" s="387" customFormat="1" ht="14.45" customHeight="1">
      <c r="A77" s="384"/>
      <c r="B77" s="415"/>
      <c r="C77" s="416"/>
      <c r="D77" s="416"/>
      <c r="E77" s="416"/>
      <c r="F77" s="416"/>
      <c r="G77" s="416"/>
      <c r="H77" s="416"/>
      <c r="I77" s="416"/>
      <c r="J77" s="416"/>
      <c r="K77" s="416"/>
      <c r="L77" s="386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</row>
    <row r="81" spans="1:30" s="387" customFormat="1" ht="6.95" customHeight="1">
      <c r="A81" s="384"/>
      <c r="B81" s="417"/>
      <c r="C81" s="418"/>
      <c r="D81" s="418"/>
      <c r="E81" s="418"/>
      <c r="F81" s="418"/>
      <c r="G81" s="418"/>
      <c r="H81" s="418"/>
      <c r="I81" s="418"/>
      <c r="J81" s="418"/>
      <c r="K81" s="418"/>
      <c r="L81" s="386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</row>
    <row r="82" spans="1:30" s="387" customFormat="1" ht="24.95" customHeight="1">
      <c r="A82" s="384"/>
      <c r="B82" s="385"/>
      <c r="C82" s="381" t="s">
        <v>55</v>
      </c>
      <c r="D82" s="384"/>
      <c r="E82" s="384"/>
      <c r="F82" s="384"/>
      <c r="G82" s="384"/>
      <c r="H82" s="384"/>
      <c r="I82" s="384"/>
      <c r="J82" s="384"/>
      <c r="K82" s="384"/>
      <c r="L82" s="386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</row>
    <row r="83" spans="1:30" s="387" customFormat="1" ht="6.95" customHeight="1">
      <c r="A83" s="384"/>
      <c r="B83" s="385"/>
      <c r="C83" s="384"/>
      <c r="D83" s="384"/>
      <c r="E83" s="384"/>
      <c r="F83" s="384"/>
      <c r="G83" s="384"/>
      <c r="H83" s="384"/>
      <c r="I83" s="384"/>
      <c r="J83" s="384"/>
      <c r="K83" s="384"/>
      <c r="L83" s="386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</row>
    <row r="84" spans="1:30" s="387" customFormat="1" ht="12" customHeight="1">
      <c r="A84" s="384"/>
      <c r="B84" s="385"/>
      <c r="C84" s="383" t="s">
        <v>6</v>
      </c>
      <c r="D84" s="384"/>
      <c r="E84" s="384"/>
      <c r="F84" s="384"/>
      <c r="G84" s="384"/>
      <c r="H84" s="384"/>
      <c r="I84" s="384"/>
      <c r="J84" s="384"/>
      <c r="K84" s="384"/>
      <c r="L84" s="386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</row>
    <row r="85" spans="1:30" s="387" customFormat="1" ht="26.25" customHeight="1">
      <c r="A85" s="384"/>
      <c r="B85" s="385"/>
      <c r="C85" s="384"/>
      <c r="D85" s="384"/>
      <c r="E85" s="628" t="str">
        <f>E7</f>
        <v>Prodloužení podchodu žst. Benešov - přístupová komunikace - napojení na ulici Jana Nohy</v>
      </c>
      <c r="F85" s="629"/>
      <c r="G85" s="629"/>
      <c r="H85" s="629"/>
      <c r="I85" s="384"/>
      <c r="J85" s="384"/>
      <c r="K85" s="384"/>
      <c r="L85" s="386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</row>
    <row r="86" spans="1:30" s="387" customFormat="1" ht="12" customHeight="1">
      <c r="A86" s="384"/>
      <c r="B86" s="385"/>
      <c r="C86" s="383" t="s">
        <v>52</v>
      </c>
      <c r="D86" s="384"/>
      <c r="E86" s="384"/>
      <c r="F86" s="384"/>
      <c r="G86" s="384"/>
      <c r="H86" s="384"/>
      <c r="I86" s="384"/>
      <c r="J86" s="384"/>
      <c r="K86" s="384"/>
      <c r="L86" s="386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</row>
    <row r="87" spans="1:30" s="387" customFormat="1" ht="30" customHeight="1">
      <c r="A87" s="384"/>
      <c r="B87" s="385"/>
      <c r="C87" s="384"/>
      <c r="D87" s="384"/>
      <c r="E87" s="630" t="str">
        <f>E9</f>
        <v>SO 701 - Prodloužení podchodu žst. Benešov - stavební úpravy haly SAB</v>
      </c>
      <c r="F87" s="631"/>
      <c r="G87" s="631"/>
      <c r="H87" s="631"/>
      <c r="I87" s="384"/>
      <c r="J87" s="384"/>
      <c r="K87" s="384"/>
      <c r="L87" s="386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</row>
    <row r="88" spans="1:30" s="387" customFormat="1" ht="6.95" customHeight="1">
      <c r="A88" s="384"/>
      <c r="B88" s="385"/>
      <c r="C88" s="384"/>
      <c r="D88" s="384"/>
      <c r="E88" s="384"/>
      <c r="F88" s="384"/>
      <c r="G88" s="384"/>
      <c r="H88" s="384"/>
      <c r="I88" s="384"/>
      <c r="J88" s="384"/>
      <c r="K88" s="384"/>
      <c r="L88" s="386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</row>
    <row r="89" spans="1:30" s="387" customFormat="1" ht="12" customHeight="1">
      <c r="A89" s="384"/>
      <c r="B89" s="385"/>
      <c r="C89" s="383" t="s">
        <v>9</v>
      </c>
      <c r="D89" s="384"/>
      <c r="E89" s="384"/>
      <c r="F89" s="388" t="str">
        <f>F12</f>
        <v xml:space="preserve"> </v>
      </c>
      <c r="G89" s="384"/>
      <c r="H89" s="384"/>
      <c r="I89" s="383" t="s">
        <v>11</v>
      </c>
      <c r="J89" s="389" t="str">
        <f>IF(J12="","",J12)</f>
        <v>18. 8. 2021</v>
      </c>
      <c r="K89" s="384"/>
      <c r="L89" s="386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</row>
    <row r="90" spans="1:30" s="387" customFormat="1" ht="6.95" customHeight="1">
      <c r="A90" s="384"/>
      <c r="B90" s="385"/>
      <c r="C90" s="384"/>
      <c r="D90" s="384"/>
      <c r="E90" s="384"/>
      <c r="F90" s="384"/>
      <c r="G90" s="384"/>
      <c r="H90" s="384"/>
      <c r="I90" s="384"/>
      <c r="J90" s="384"/>
      <c r="K90" s="384"/>
      <c r="L90" s="386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</row>
    <row r="91" spans="1:30" s="387" customFormat="1" ht="15.2" customHeight="1">
      <c r="A91" s="384"/>
      <c r="B91" s="385"/>
      <c r="C91" s="383" t="s">
        <v>12</v>
      </c>
      <c r="D91" s="384"/>
      <c r="E91" s="384"/>
      <c r="F91" s="388" t="str">
        <f>E15</f>
        <v xml:space="preserve"> </v>
      </c>
      <c r="G91" s="384"/>
      <c r="H91" s="384"/>
      <c r="I91" s="383" t="s">
        <v>17</v>
      </c>
      <c r="J91" s="419" t="str">
        <f>E21</f>
        <v xml:space="preserve"> </v>
      </c>
      <c r="K91" s="384"/>
      <c r="L91" s="386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</row>
    <row r="92" spans="1:30" s="387" customFormat="1" ht="15.2" customHeight="1">
      <c r="A92" s="384"/>
      <c r="B92" s="385"/>
      <c r="C92" s="383" t="s">
        <v>660</v>
      </c>
      <c r="D92" s="384"/>
      <c r="E92" s="384"/>
      <c r="F92" s="388" t="str">
        <f>IF(E18="","",E18)</f>
        <v xml:space="preserve"> </v>
      </c>
      <c r="G92" s="384"/>
      <c r="H92" s="384"/>
      <c r="I92" s="383" t="s">
        <v>18</v>
      </c>
      <c r="J92" s="419" t="str">
        <f>E24</f>
        <v xml:space="preserve"> </v>
      </c>
      <c r="K92" s="384"/>
      <c r="L92" s="386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</row>
    <row r="93" spans="1:30" s="387" customFormat="1" ht="10.35" customHeight="1">
      <c r="A93" s="384"/>
      <c r="B93" s="385"/>
      <c r="C93" s="384"/>
      <c r="D93" s="384"/>
      <c r="E93" s="384"/>
      <c r="F93" s="384"/>
      <c r="G93" s="384"/>
      <c r="H93" s="384"/>
      <c r="I93" s="384"/>
      <c r="J93" s="384"/>
      <c r="K93" s="384"/>
      <c r="L93" s="386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</row>
    <row r="94" spans="1:30" s="387" customFormat="1" ht="29.25" customHeight="1">
      <c r="A94" s="384"/>
      <c r="B94" s="385"/>
      <c r="C94" s="420" t="s">
        <v>56</v>
      </c>
      <c r="D94" s="401"/>
      <c r="E94" s="401"/>
      <c r="F94" s="401"/>
      <c r="G94" s="401"/>
      <c r="H94" s="401"/>
      <c r="I94" s="401"/>
      <c r="J94" s="421" t="s">
        <v>57</v>
      </c>
      <c r="K94" s="401"/>
      <c r="L94" s="386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</row>
    <row r="95" spans="1:30" s="387" customFormat="1" ht="10.35" customHeight="1">
      <c r="A95" s="384"/>
      <c r="B95" s="385"/>
      <c r="C95" s="384"/>
      <c r="D95" s="384"/>
      <c r="E95" s="384"/>
      <c r="F95" s="384"/>
      <c r="G95" s="384"/>
      <c r="H95" s="384"/>
      <c r="I95" s="384"/>
      <c r="J95" s="384"/>
      <c r="K95" s="384"/>
      <c r="L95" s="386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</row>
    <row r="96" spans="1:46" s="387" customFormat="1" ht="22.9" customHeight="1">
      <c r="A96" s="384"/>
      <c r="B96" s="385"/>
      <c r="C96" s="422" t="s">
        <v>58</v>
      </c>
      <c r="D96" s="384"/>
      <c r="E96" s="384"/>
      <c r="F96" s="384"/>
      <c r="G96" s="384"/>
      <c r="H96" s="384"/>
      <c r="I96" s="384"/>
      <c r="J96" s="396">
        <f>J126</f>
        <v>0</v>
      </c>
      <c r="K96" s="384"/>
      <c r="L96" s="386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T96" s="377" t="s">
        <v>59</v>
      </c>
    </row>
    <row r="97" spans="2:12" s="423" customFormat="1" ht="24.95" customHeight="1">
      <c r="B97" s="424"/>
      <c r="D97" s="425" t="s">
        <v>61</v>
      </c>
      <c r="E97" s="426"/>
      <c r="F97" s="426"/>
      <c r="G97" s="426"/>
      <c r="H97" s="426"/>
      <c r="I97" s="426"/>
      <c r="J97" s="427">
        <f>J127</f>
        <v>0</v>
      </c>
      <c r="L97" s="424"/>
    </row>
    <row r="98" spans="2:12" s="428" customFormat="1" ht="19.9" customHeight="1">
      <c r="B98" s="429"/>
      <c r="D98" s="430" t="s">
        <v>62</v>
      </c>
      <c r="E98" s="431"/>
      <c r="F98" s="431"/>
      <c r="G98" s="431"/>
      <c r="H98" s="431"/>
      <c r="I98" s="431"/>
      <c r="J98" s="432">
        <f>J128</f>
        <v>0</v>
      </c>
      <c r="L98" s="429"/>
    </row>
    <row r="99" spans="2:12" s="428" customFormat="1" ht="19.9" customHeight="1">
      <c r="B99" s="429"/>
      <c r="D99" s="430" t="s">
        <v>662</v>
      </c>
      <c r="E99" s="431"/>
      <c r="F99" s="431"/>
      <c r="G99" s="431"/>
      <c r="H99" s="431"/>
      <c r="I99" s="431"/>
      <c r="J99" s="432">
        <f>J131</f>
        <v>0</v>
      </c>
      <c r="L99" s="429"/>
    </row>
    <row r="100" spans="2:12" s="428" customFormat="1" ht="19.9" customHeight="1">
      <c r="B100" s="429"/>
      <c r="D100" s="430" t="s">
        <v>663</v>
      </c>
      <c r="E100" s="431"/>
      <c r="F100" s="431"/>
      <c r="G100" s="431"/>
      <c r="H100" s="431"/>
      <c r="I100" s="431"/>
      <c r="J100" s="432">
        <f>J133</f>
        <v>0</v>
      </c>
      <c r="L100" s="429"/>
    </row>
    <row r="101" spans="2:12" s="428" customFormat="1" ht="19.9" customHeight="1">
      <c r="B101" s="429"/>
      <c r="D101" s="430" t="s">
        <v>63</v>
      </c>
      <c r="E101" s="431"/>
      <c r="F101" s="431"/>
      <c r="G101" s="431"/>
      <c r="H101" s="431"/>
      <c r="I101" s="431"/>
      <c r="J101" s="432">
        <f>J135</f>
        <v>0</v>
      </c>
      <c r="L101" s="429"/>
    </row>
    <row r="102" spans="2:12" s="428" customFormat="1" ht="19.9" customHeight="1">
      <c r="B102" s="429"/>
      <c r="D102" s="430" t="s">
        <v>664</v>
      </c>
      <c r="E102" s="431"/>
      <c r="F102" s="431"/>
      <c r="G102" s="431"/>
      <c r="H102" s="431"/>
      <c r="I102" s="431"/>
      <c r="J102" s="432">
        <f>J141</f>
        <v>0</v>
      </c>
      <c r="L102" s="429"/>
    </row>
    <row r="103" spans="2:12" s="423" customFormat="1" ht="24.95" customHeight="1">
      <c r="B103" s="424"/>
      <c r="D103" s="425" t="s">
        <v>64</v>
      </c>
      <c r="E103" s="426"/>
      <c r="F103" s="426"/>
      <c r="G103" s="426"/>
      <c r="H103" s="426"/>
      <c r="I103" s="426"/>
      <c r="J103" s="427">
        <f>J143</f>
        <v>0</v>
      </c>
      <c r="L103" s="424"/>
    </row>
    <row r="104" spans="2:12" s="428" customFormat="1" ht="19.9" customHeight="1">
      <c r="B104" s="429"/>
      <c r="D104" s="430" t="s">
        <v>665</v>
      </c>
      <c r="E104" s="431"/>
      <c r="F104" s="431"/>
      <c r="G104" s="431"/>
      <c r="H104" s="431"/>
      <c r="I104" s="431"/>
      <c r="J104" s="432">
        <f>J144</f>
        <v>0</v>
      </c>
      <c r="L104" s="429"/>
    </row>
    <row r="105" spans="2:12" s="428" customFormat="1" ht="19.9" customHeight="1">
      <c r="B105" s="429"/>
      <c r="D105" s="430" t="s">
        <v>666</v>
      </c>
      <c r="E105" s="431"/>
      <c r="F105" s="431"/>
      <c r="G105" s="431"/>
      <c r="H105" s="431"/>
      <c r="I105" s="431"/>
      <c r="J105" s="432">
        <f>J148</f>
        <v>0</v>
      </c>
      <c r="L105" s="429"/>
    </row>
    <row r="106" spans="2:12" s="423" customFormat="1" ht="24.95" customHeight="1">
      <c r="B106" s="424"/>
      <c r="D106" s="425" t="s">
        <v>667</v>
      </c>
      <c r="E106" s="426"/>
      <c r="F106" s="426"/>
      <c r="G106" s="426"/>
      <c r="H106" s="426"/>
      <c r="I106" s="426"/>
      <c r="J106" s="427">
        <f>J155</f>
        <v>0</v>
      </c>
      <c r="L106" s="424"/>
    </row>
    <row r="107" spans="1:30" s="387" customFormat="1" ht="21.75" customHeight="1">
      <c r="A107" s="384"/>
      <c r="B107" s="385"/>
      <c r="C107" s="384"/>
      <c r="D107" s="384"/>
      <c r="E107" s="384"/>
      <c r="F107" s="384"/>
      <c r="G107" s="384"/>
      <c r="H107" s="384"/>
      <c r="I107" s="384"/>
      <c r="J107" s="384"/>
      <c r="K107" s="384"/>
      <c r="L107" s="386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</row>
    <row r="108" spans="1:30" s="387" customFormat="1" ht="6.95" customHeight="1">
      <c r="A108" s="384"/>
      <c r="B108" s="415"/>
      <c r="C108" s="416"/>
      <c r="D108" s="416"/>
      <c r="E108" s="416"/>
      <c r="F108" s="416"/>
      <c r="G108" s="416"/>
      <c r="H108" s="416"/>
      <c r="I108" s="416"/>
      <c r="J108" s="416"/>
      <c r="K108" s="416"/>
      <c r="L108" s="386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</row>
    <row r="112" spans="1:30" s="387" customFormat="1" ht="6.95" customHeight="1">
      <c r="A112" s="384"/>
      <c r="B112" s="417"/>
      <c r="C112" s="418"/>
      <c r="D112" s="418"/>
      <c r="E112" s="418"/>
      <c r="F112" s="418"/>
      <c r="G112" s="418"/>
      <c r="H112" s="418"/>
      <c r="I112" s="418"/>
      <c r="J112" s="418"/>
      <c r="K112" s="418"/>
      <c r="L112" s="386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</row>
    <row r="113" spans="1:30" s="387" customFormat="1" ht="24.95" customHeight="1">
      <c r="A113" s="384"/>
      <c r="B113" s="385"/>
      <c r="C113" s="381" t="s">
        <v>67</v>
      </c>
      <c r="D113" s="384"/>
      <c r="E113" s="384"/>
      <c r="F113" s="384"/>
      <c r="G113" s="384"/>
      <c r="H113" s="384"/>
      <c r="I113" s="384"/>
      <c r="J113" s="384"/>
      <c r="K113" s="384"/>
      <c r="L113" s="386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</row>
    <row r="114" spans="1:30" s="387" customFormat="1" ht="6.95" customHeight="1">
      <c r="A114" s="384"/>
      <c r="B114" s="385"/>
      <c r="C114" s="384"/>
      <c r="D114" s="384"/>
      <c r="E114" s="384"/>
      <c r="F114" s="384"/>
      <c r="G114" s="384"/>
      <c r="H114" s="384"/>
      <c r="I114" s="384"/>
      <c r="J114" s="384"/>
      <c r="K114" s="384"/>
      <c r="L114" s="386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</row>
    <row r="115" spans="1:30" s="387" customFormat="1" ht="12" customHeight="1">
      <c r="A115" s="384"/>
      <c r="B115" s="385"/>
      <c r="C115" s="383" t="s">
        <v>6</v>
      </c>
      <c r="D115" s="384"/>
      <c r="E115" s="384"/>
      <c r="F115" s="384"/>
      <c r="G115" s="384"/>
      <c r="H115" s="384"/>
      <c r="I115" s="384"/>
      <c r="J115" s="384"/>
      <c r="K115" s="384"/>
      <c r="L115" s="386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</row>
    <row r="116" spans="1:30" s="387" customFormat="1" ht="26.25" customHeight="1">
      <c r="A116" s="384"/>
      <c r="B116" s="385"/>
      <c r="C116" s="384"/>
      <c r="D116" s="384"/>
      <c r="E116" s="628" t="str">
        <f>E7</f>
        <v>Prodloužení podchodu žst. Benešov - přístupová komunikace - napojení na ulici Jana Nohy</v>
      </c>
      <c r="F116" s="629"/>
      <c r="G116" s="629"/>
      <c r="H116" s="629"/>
      <c r="I116" s="384"/>
      <c r="J116" s="384"/>
      <c r="K116" s="384"/>
      <c r="L116" s="386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</row>
    <row r="117" spans="1:30" s="387" customFormat="1" ht="12" customHeight="1">
      <c r="A117" s="384"/>
      <c r="B117" s="385"/>
      <c r="C117" s="383" t="s">
        <v>52</v>
      </c>
      <c r="D117" s="384"/>
      <c r="E117" s="384"/>
      <c r="F117" s="384"/>
      <c r="G117" s="384"/>
      <c r="H117" s="384"/>
      <c r="I117" s="384"/>
      <c r="J117" s="384"/>
      <c r="K117" s="384"/>
      <c r="L117" s="386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</row>
    <row r="118" spans="1:30" s="387" customFormat="1" ht="30" customHeight="1">
      <c r="A118" s="384"/>
      <c r="B118" s="385"/>
      <c r="C118" s="384"/>
      <c r="D118" s="384"/>
      <c r="E118" s="630" t="str">
        <f>E9</f>
        <v>SO 701 - Prodloužení podchodu žst. Benešov - stavební úpravy haly SAB</v>
      </c>
      <c r="F118" s="631"/>
      <c r="G118" s="631"/>
      <c r="H118" s="631"/>
      <c r="I118" s="384"/>
      <c r="J118" s="384"/>
      <c r="K118" s="384"/>
      <c r="L118" s="386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</row>
    <row r="119" spans="1:30" s="387" customFormat="1" ht="6.95" customHeight="1">
      <c r="A119" s="384"/>
      <c r="B119" s="385"/>
      <c r="C119" s="384"/>
      <c r="D119" s="384"/>
      <c r="E119" s="384"/>
      <c r="F119" s="384"/>
      <c r="G119" s="384"/>
      <c r="H119" s="384"/>
      <c r="I119" s="384"/>
      <c r="J119" s="384"/>
      <c r="K119" s="384"/>
      <c r="L119" s="386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</row>
    <row r="120" spans="1:30" s="387" customFormat="1" ht="12" customHeight="1">
      <c r="A120" s="384"/>
      <c r="B120" s="385"/>
      <c r="C120" s="383" t="s">
        <v>9</v>
      </c>
      <c r="D120" s="384"/>
      <c r="E120" s="384"/>
      <c r="F120" s="388" t="str">
        <f>F12</f>
        <v xml:space="preserve"> </v>
      </c>
      <c r="G120" s="384"/>
      <c r="H120" s="384"/>
      <c r="I120" s="383" t="s">
        <v>11</v>
      </c>
      <c r="J120" s="389" t="str">
        <f>IF(J12="","",J12)</f>
        <v>18. 8. 2021</v>
      </c>
      <c r="K120" s="384"/>
      <c r="L120" s="386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</row>
    <row r="121" spans="1:30" s="387" customFormat="1" ht="6.95" customHeight="1">
      <c r="A121" s="384"/>
      <c r="B121" s="385"/>
      <c r="C121" s="384"/>
      <c r="D121" s="384"/>
      <c r="E121" s="384"/>
      <c r="F121" s="384"/>
      <c r="G121" s="384"/>
      <c r="H121" s="384"/>
      <c r="I121" s="384"/>
      <c r="J121" s="384"/>
      <c r="K121" s="384"/>
      <c r="L121" s="386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</row>
    <row r="122" spans="1:30" s="387" customFormat="1" ht="15.2" customHeight="1">
      <c r="A122" s="384"/>
      <c r="B122" s="385"/>
      <c r="C122" s="383" t="s">
        <v>12</v>
      </c>
      <c r="D122" s="384"/>
      <c r="E122" s="384"/>
      <c r="F122" s="388" t="str">
        <f>E15</f>
        <v xml:space="preserve"> </v>
      </c>
      <c r="G122" s="384"/>
      <c r="H122" s="384"/>
      <c r="I122" s="383" t="s">
        <v>17</v>
      </c>
      <c r="J122" s="419" t="str">
        <f>E21</f>
        <v xml:space="preserve"> </v>
      </c>
      <c r="K122" s="384"/>
      <c r="L122" s="386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</row>
    <row r="123" spans="1:30" s="387" customFormat="1" ht="15.2" customHeight="1">
      <c r="A123" s="384"/>
      <c r="B123" s="385"/>
      <c r="C123" s="383" t="s">
        <v>660</v>
      </c>
      <c r="D123" s="384"/>
      <c r="E123" s="384"/>
      <c r="F123" s="388" t="str">
        <f>IF(E18="","",E18)</f>
        <v xml:space="preserve"> </v>
      </c>
      <c r="G123" s="384"/>
      <c r="H123" s="384"/>
      <c r="I123" s="383" t="s">
        <v>18</v>
      </c>
      <c r="J123" s="419" t="str">
        <f>E24</f>
        <v xml:space="preserve"> </v>
      </c>
      <c r="K123" s="384"/>
      <c r="L123" s="386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</row>
    <row r="124" spans="1:30" s="387" customFormat="1" ht="10.35" customHeight="1">
      <c r="A124" s="384"/>
      <c r="B124" s="385"/>
      <c r="C124" s="384"/>
      <c r="D124" s="384"/>
      <c r="E124" s="384"/>
      <c r="F124" s="384"/>
      <c r="G124" s="384"/>
      <c r="H124" s="384"/>
      <c r="I124" s="384"/>
      <c r="J124" s="384"/>
      <c r="K124" s="384"/>
      <c r="L124" s="386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</row>
    <row r="125" spans="1:30" s="443" customFormat="1" ht="29.25" customHeight="1">
      <c r="A125" s="433"/>
      <c r="B125" s="434"/>
      <c r="C125" s="435" t="s">
        <v>68</v>
      </c>
      <c r="D125" s="436" t="s">
        <v>44</v>
      </c>
      <c r="E125" s="436" t="s">
        <v>40</v>
      </c>
      <c r="F125" s="436" t="s">
        <v>41</v>
      </c>
      <c r="G125" s="436" t="s">
        <v>69</v>
      </c>
      <c r="H125" s="436" t="s">
        <v>70</v>
      </c>
      <c r="I125" s="436" t="s">
        <v>71</v>
      </c>
      <c r="J125" s="437" t="s">
        <v>57</v>
      </c>
      <c r="K125" s="438" t="s">
        <v>72</v>
      </c>
      <c r="L125" s="439"/>
      <c r="M125" s="440" t="s">
        <v>0</v>
      </c>
      <c r="N125" s="441" t="s">
        <v>73</v>
      </c>
      <c r="O125" s="441" t="s">
        <v>74</v>
      </c>
      <c r="P125" s="441" t="s">
        <v>75</v>
      </c>
      <c r="Q125" s="441" t="s">
        <v>76</v>
      </c>
      <c r="R125" s="441" t="s">
        <v>77</v>
      </c>
      <c r="S125" s="442" t="s">
        <v>78</v>
      </c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</row>
    <row r="126" spans="1:62" s="387" customFormat="1" ht="22.9" customHeight="1">
      <c r="A126" s="384"/>
      <c r="B126" s="385"/>
      <c r="C126" s="444" t="s">
        <v>79</v>
      </c>
      <c r="D126" s="384"/>
      <c r="E126" s="384"/>
      <c r="F126" s="384"/>
      <c r="G126" s="384"/>
      <c r="H126" s="384"/>
      <c r="I126" s="384"/>
      <c r="J126" s="445">
        <f>BJ126</f>
        <v>0</v>
      </c>
      <c r="K126" s="384"/>
      <c r="L126" s="385"/>
      <c r="M126" s="446"/>
      <c r="N126" s="394"/>
      <c r="O126" s="447">
        <f>O127+O143+O155</f>
        <v>0.332</v>
      </c>
      <c r="P126" s="394"/>
      <c r="Q126" s="447">
        <f>Q127+Q143+Q155</f>
        <v>0</v>
      </c>
      <c r="R126" s="394"/>
      <c r="S126" s="448">
        <f>S127+S143+S155</f>
        <v>0</v>
      </c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S126" s="377" t="s">
        <v>46</v>
      </c>
      <c r="AT126" s="377" t="s">
        <v>59</v>
      </c>
      <c r="BJ126" s="449">
        <f>BJ127+BJ143+BJ155</f>
        <v>0</v>
      </c>
    </row>
    <row r="127" spans="2:62" s="450" customFormat="1" ht="25.9" customHeight="1">
      <c r="B127" s="451"/>
      <c r="D127" s="452" t="s">
        <v>46</v>
      </c>
      <c r="E127" s="453" t="s">
        <v>93</v>
      </c>
      <c r="F127" s="453" t="s">
        <v>94</v>
      </c>
      <c r="J127" s="454">
        <f>BJ127</f>
        <v>0</v>
      </c>
      <c r="L127" s="451"/>
      <c r="M127" s="455"/>
      <c r="N127" s="456"/>
      <c r="O127" s="457">
        <f>O128+O131+O133+O135+O141</f>
        <v>0.332</v>
      </c>
      <c r="P127" s="456"/>
      <c r="Q127" s="457">
        <f>Q128+Q131+Q133+Q135+Q141</f>
        <v>0</v>
      </c>
      <c r="R127" s="456"/>
      <c r="S127" s="458">
        <f>S128+S131+S133+S135+S141</f>
        <v>0</v>
      </c>
      <c r="AQ127" s="452" t="s">
        <v>48</v>
      </c>
      <c r="AS127" s="459" t="s">
        <v>46</v>
      </c>
      <c r="AT127" s="459" t="s">
        <v>47</v>
      </c>
      <c r="AX127" s="452" t="s">
        <v>83</v>
      </c>
      <c r="BJ127" s="460">
        <f>BJ128+BJ131+BJ133+BJ135+BJ141</f>
        <v>0</v>
      </c>
    </row>
    <row r="128" spans="2:62" s="450" customFormat="1" ht="22.9" customHeight="1">
      <c r="B128" s="451"/>
      <c r="D128" s="452" t="s">
        <v>46</v>
      </c>
      <c r="E128" s="461" t="s">
        <v>48</v>
      </c>
      <c r="F128" s="461" t="s">
        <v>95</v>
      </c>
      <c r="J128" s="462">
        <f>BJ128</f>
        <v>0</v>
      </c>
      <c r="L128" s="451"/>
      <c r="M128" s="455"/>
      <c r="N128" s="456"/>
      <c r="O128" s="457">
        <f>SUM(O129:O130)</f>
        <v>0</v>
      </c>
      <c r="P128" s="456"/>
      <c r="Q128" s="457">
        <f>SUM(Q129:Q130)</f>
        <v>0</v>
      </c>
      <c r="R128" s="456"/>
      <c r="S128" s="458">
        <f>SUM(S129:S130)</f>
        <v>0</v>
      </c>
      <c r="AQ128" s="452" t="s">
        <v>48</v>
      </c>
      <c r="AS128" s="459" t="s">
        <v>46</v>
      </c>
      <c r="AT128" s="459" t="s">
        <v>48</v>
      </c>
      <c r="AX128" s="452" t="s">
        <v>83</v>
      </c>
      <c r="BJ128" s="460">
        <f>SUM(BJ129:BJ130)</f>
        <v>0</v>
      </c>
    </row>
    <row r="129" spans="1:64" s="387" customFormat="1" ht="16.5" customHeight="1">
      <c r="A129" s="384"/>
      <c r="B129" s="463"/>
      <c r="C129" s="464" t="s">
        <v>48</v>
      </c>
      <c r="D129" s="464" t="s">
        <v>84</v>
      </c>
      <c r="E129" s="465" t="s">
        <v>668</v>
      </c>
      <c r="F129" s="466" t="s">
        <v>669</v>
      </c>
      <c r="G129" s="467" t="s">
        <v>485</v>
      </c>
      <c r="H129" s="468">
        <v>1</v>
      </c>
      <c r="I129" s="301"/>
      <c r="J129" s="469">
        <f>ROUND(I129*H129,2)</f>
        <v>0</v>
      </c>
      <c r="K129" s="470"/>
      <c r="L129" s="385"/>
      <c r="M129" s="471" t="s">
        <v>0</v>
      </c>
      <c r="N129" s="472">
        <v>0</v>
      </c>
      <c r="O129" s="472">
        <f>N129*H129</f>
        <v>0</v>
      </c>
      <c r="P129" s="472">
        <v>0</v>
      </c>
      <c r="Q129" s="472">
        <f>P129*H129</f>
        <v>0</v>
      </c>
      <c r="R129" s="472">
        <v>0</v>
      </c>
      <c r="S129" s="473">
        <f>R129*H129</f>
        <v>0</v>
      </c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Q129" s="474" t="s">
        <v>82</v>
      </c>
      <c r="AS129" s="474" t="s">
        <v>84</v>
      </c>
      <c r="AT129" s="474" t="s">
        <v>49</v>
      </c>
      <c r="AX129" s="377" t="s">
        <v>83</v>
      </c>
      <c r="BD129" s="475" t="e">
        <f>IF(#REF!="základní",J129,0)</f>
        <v>#REF!</v>
      </c>
      <c r="BE129" s="475" t="e">
        <f>IF(#REF!="snížená",J129,0)</f>
        <v>#REF!</v>
      </c>
      <c r="BF129" s="475" t="e">
        <f>IF(#REF!="zákl. přenesená",J129,0)</f>
        <v>#REF!</v>
      </c>
      <c r="BG129" s="475" t="e">
        <f>IF(#REF!="sníž. přenesená",J129,0)</f>
        <v>#REF!</v>
      </c>
      <c r="BH129" s="475" t="e">
        <f>IF(#REF!="nulová",J129,0)</f>
        <v>#REF!</v>
      </c>
      <c r="BI129" s="377" t="s">
        <v>48</v>
      </c>
      <c r="BJ129" s="475">
        <f>ROUND(I129*H129,2)</f>
        <v>0</v>
      </c>
      <c r="BK129" s="377" t="s">
        <v>82</v>
      </c>
      <c r="BL129" s="474" t="s">
        <v>670</v>
      </c>
    </row>
    <row r="130" spans="1:64" s="387" customFormat="1" ht="21.75" customHeight="1">
      <c r="A130" s="384"/>
      <c r="B130" s="463"/>
      <c r="C130" s="464" t="s">
        <v>49</v>
      </c>
      <c r="D130" s="464" t="s">
        <v>84</v>
      </c>
      <c r="E130" s="465" t="s">
        <v>671</v>
      </c>
      <c r="F130" s="466" t="s">
        <v>672</v>
      </c>
      <c r="G130" s="467" t="s">
        <v>485</v>
      </c>
      <c r="H130" s="468">
        <v>1</v>
      </c>
      <c r="I130" s="301"/>
      <c r="J130" s="469">
        <f>ROUND(I130*H130,2)</f>
        <v>0</v>
      </c>
      <c r="K130" s="470"/>
      <c r="L130" s="385"/>
      <c r="M130" s="471" t="s">
        <v>0</v>
      </c>
      <c r="N130" s="472">
        <v>0</v>
      </c>
      <c r="O130" s="472">
        <f>N130*H130</f>
        <v>0</v>
      </c>
      <c r="P130" s="472">
        <v>0</v>
      </c>
      <c r="Q130" s="472">
        <f>P130*H130</f>
        <v>0</v>
      </c>
      <c r="R130" s="472">
        <v>0</v>
      </c>
      <c r="S130" s="473">
        <f>R130*H130</f>
        <v>0</v>
      </c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Q130" s="474" t="s">
        <v>82</v>
      </c>
      <c r="AS130" s="474" t="s">
        <v>84</v>
      </c>
      <c r="AT130" s="474" t="s">
        <v>49</v>
      </c>
      <c r="AX130" s="377" t="s">
        <v>83</v>
      </c>
      <c r="BD130" s="475" t="e">
        <f>IF(#REF!="základní",J130,0)</f>
        <v>#REF!</v>
      </c>
      <c r="BE130" s="475" t="e">
        <f>IF(#REF!="snížená",J130,0)</f>
        <v>#REF!</v>
      </c>
      <c r="BF130" s="475" t="e">
        <f>IF(#REF!="zákl. přenesená",J130,0)</f>
        <v>#REF!</v>
      </c>
      <c r="BG130" s="475" t="e">
        <f>IF(#REF!="sníž. přenesená",J130,0)</f>
        <v>#REF!</v>
      </c>
      <c r="BH130" s="475" t="e">
        <f>IF(#REF!="nulová",J130,0)</f>
        <v>#REF!</v>
      </c>
      <c r="BI130" s="377" t="s">
        <v>48</v>
      </c>
      <c r="BJ130" s="475">
        <f>ROUND(I130*H130,2)</f>
        <v>0</v>
      </c>
      <c r="BK130" s="377" t="s">
        <v>82</v>
      </c>
      <c r="BL130" s="474" t="s">
        <v>673</v>
      </c>
    </row>
    <row r="131" spans="2:62" s="450" customFormat="1" ht="22.9" customHeight="1">
      <c r="B131" s="451"/>
      <c r="D131" s="452" t="s">
        <v>46</v>
      </c>
      <c r="E131" s="461" t="s">
        <v>49</v>
      </c>
      <c r="F131" s="461" t="s">
        <v>150</v>
      </c>
      <c r="J131" s="462">
        <f>BJ131</f>
        <v>0</v>
      </c>
      <c r="L131" s="451"/>
      <c r="M131" s="455"/>
      <c r="N131" s="456"/>
      <c r="O131" s="457">
        <f>SUM(O132:O132)</f>
        <v>0</v>
      </c>
      <c r="P131" s="456"/>
      <c r="Q131" s="457">
        <f>SUM(Q132:Q132)</f>
        <v>0</v>
      </c>
      <c r="R131" s="456"/>
      <c r="S131" s="458">
        <f>SUM(S132:S132)</f>
        <v>0</v>
      </c>
      <c r="AQ131" s="452" t="s">
        <v>48</v>
      </c>
      <c r="AS131" s="459" t="s">
        <v>46</v>
      </c>
      <c r="AT131" s="459" t="s">
        <v>48</v>
      </c>
      <c r="AX131" s="452" t="s">
        <v>83</v>
      </c>
      <c r="BJ131" s="460">
        <f>SUM(BJ132:BJ132)</f>
        <v>0</v>
      </c>
    </row>
    <row r="132" spans="1:64" s="387" customFormat="1" ht="35.25" customHeight="1">
      <c r="A132" s="384"/>
      <c r="B132" s="463"/>
      <c r="C132" s="464" t="s">
        <v>316</v>
      </c>
      <c r="D132" s="464" t="s">
        <v>84</v>
      </c>
      <c r="E132" s="465" t="s">
        <v>674</v>
      </c>
      <c r="F132" s="466" t="s">
        <v>675</v>
      </c>
      <c r="G132" s="467" t="s">
        <v>458</v>
      </c>
      <c r="H132" s="468">
        <v>4</v>
      </c>
      <c r="I132" s="301"/>
      <c r="J132" s="469">
        <f>ROUND(I132*H132,2)</f>
        <v>0</v>
      </c>
      <c r="K132" s="470"/>
      <c r="L132" s="385"/>
      <c r="M132" s="471" t="s">
        <v>0</v>
      </c>
      <c r="N132" s="472">
        <v>0</v>
      </c>
      <c r="O132" s="472">
        <f>N132*H132</f>
        <v>0</v>
      </c>
      <c r="P132" s="472">
        <v>0</v>
      </c>
      <c r="Q132" s="472">
        <f>P132*H132</f>
        <v>0</v>
      </c>
      <c r="R132" s="472">
        <v>0</v>
      </c>
      <c r="S132" s="473">
        <f>R132*H132</f>
        <v>0</v>
      </c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Q132" s="474" t="s">
        <v>82</v>
      </c>
      <c r="AS132" s="474" t="s">
        <v>84</v>
      </c>
      <c r="AT132" s="474" t="s">
        <v>49</v>
      </c>
      <c r="AX132" s="377" t="s">
        <v>83</v>
      </c>
      <c r="BD132" s="475" t="e">
        <f>IF(#REF!="základní",J132,0)</f>
        <v>#REF!</v>
      </c>
      <c r="BE132" s="475" t="e">
        <f>IF(#REF!="snížená",J132,0)</f>
        <v>#REF!</v>
      </c>
      <c r="BF132" s="475" t="e">
        <f>IF(#REF!="zákl. přenesená",J132,0)</f>
        <v>#REF!</v>
      </c>
      <c r="BG132" s="475" t="e">
        <f>IF(#REF!="sníž. přenesená",J132,0)</f>
        <v>#REF!</v>
      </c>
      <c r="BH132" s="475" t="e">
        <f>IF(#REF!="nulová",J132,0)</f>
        <v>#REF!</v>
      </c>
      <c r="BI132" s="377" t="s">
        <v>48</v>
      </c>
      <c r="BJ132" s="475">
        <f>ROUND(I132*H132,2)</f>
        <v>0</v>
      </c>
      <c r="BK132" s="377" t="s">
        <v>82</v>
      </c>
      <c r="BL132" s="474" t="s">
        <v>676</v>
      </c>
    </row>
    <row r="133" spans="2:62" s="450" customFormat="1" ht="22.9" customHeight="1">
      <c r="B133" s="451"/>
      <c r="D133" s="452" t="s">
        <v>46</v>
      </c>
      <c r="E133" s="461" t="s">
        <v>316</v>
      </c>
      <c r="F133" s="461" t="s">
        <v>677</v>
      </c>
      <c r="J133" s="462">
        <f>BJ133</f>
        <v>0</v>
      </c>
      <c r="L133" s="451"/>
      <c r="M133" s="455"/>
      <c r="N133" s="456"/>
      <c r="O133" s="457">
        <f>O134</f>
        <v>0</v>
      </c>
      <c r="P133" s="456"/>
      <c r="Q133" s="457">
        <f>Q134</f>
        <v>0</v>
      </c>
      <c r="R133" s="456"/>
      <c r="S133" s="458">
        <f>S134</f>
        <v>0</v>
      </c>
      <c r="AQ133" s="452" t="s">
        <v>48</v>
      </c>
      <c r="AS133" s="459" t="s">
        <v>46</v>
      </c>
      <c r="AT133" s="459" t="s">
        <v>48</v>
      </c>
      <c r="AX133" s="452" t="s">
        <v>83</v>
      </c>
      <c r="BJ133" s="460">
        <f>BJ134</f>
        <v>0</v>
      </c>
    </row>
    <row r="134" spans="1:64" s="387" customFormat="1" ht="16.5" customHeight="1">
      <c r="A134" s="384"/>
      <c r="B134" s="463"/>
      <c r="C134" s="464">
        <v>4</v>
      </c>
      <c r="D134" s="464" t="s">
        <v>84</v>
      </c>
      <c r="E134" s="465" t="s">
        <v>678</v>
      </c>
      <c r="F134" s="466" t="s">
        <v>679</v>
      </c>
      <c r="G134" s="467" t="s">
        <v>485</v>
      </c>
      <c r="H134" s="468">
        <v>1</v>
      </c>
      <c r="I134" s="301"/>
      <c r="J134" s="469">
        <f>ROUND(I134*H134,2)</f>
        <v>0</v>
      </c>
      <c r="K134" s="470"/>
      <c r="L134" s="385"/>
      <c r="M134" s="471" t="s">
        <v>0</v>
      </c>
      <c r="N134" s="472">
        <v>0</v>
      </c>
      <c r="O134" s="472">
        <f>N134*H134</f>
        <v>0</v>
      </c>
      <c r="P134" s="472">
        <v>0</v>
      </c>
      <c r="Q134" s="472">
        <f>P134*H134</f>
        <v>0</v>
      </c>
      <c r="R134" s="472">
        <v>0</v>
      </c>
      <c r="S134" s="473">
        <f>R134*H134</f>
        <v>0</v>
      </c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Q134" s="474" t="s">
        <v>82</v>
      </c>
      <c r="AS134" s="474" t="s">
        <v>84</v>
      </c>
      <c r="AT134" s="474" t="s">
        <v>49</v>
      </c>
      <c r="AX134" s="377" t="s">
        <v>83</v>
      </c>
      <c r="BD134" s="475" t="e">
        <f>IF(#REF!="základní",J134,0)</f>
        <v>#REF!</v>
      </c>
      <c r="BE134" s="475" t="e">
        <f>IF(#REF!="snížená",J134,0)</f>
        <v>#REF!</v>
      </c>
      <c r="BF134" s="475" t="e">
        <f>IF(#REF!="zákl. přenesená",J134,0)</f>
        <v>#REF!</v>
      </c>
      <c r="BG134" s="475" t="e">
        <f>IF(#REF!="sníž. přenesená",J134,0)</f>
        <v>#REF!</v>
      </c>
      <c r="BH134" s="475" t="e">
        <f>IF(#REF!="nulová",J134,0)</f>
        <v>#REF!</v>
      </c>
      <c r="BI134" s="377" t="s">
        <v>48</v>
      </c>
      <c r="BJ134" s="475">
        <f>ROUND(I134*H134,2)</f>
        <v>0</v>
      </c>
      <c r="BK134" s="377" t="s">
        <v>82</v>
      </c>
      <c r="BL134" s="474" t="s">
        <v>680</v>
      </c>
    </row>
    <row r="135" spans="2:62" s="450" customFormat="1" ht="22.9" customHeight="1">
      <c r="B135" s="451"/>
      <c r="D135" s="452" t="s">
        <v>46</v>
      </c>
      <c r="E135" s="461" t="s">
        <v>110</v>
      </c>
      <c r="F135" s="461" t="s">
        <v>117</v>
      </c>
      <c r="J135" s="462">
        <f>BJ135</f>
        <v>0</v>
      </c>
      <c r="L135" s="451"/>
      <c r="M135" s="455"/>
      <c r="N135" s="456"/>
      <c r="O135" s="457">
        <f>SUM(O136:O140)</f>
        <v>0</v>
      </c>
      <c r="P135" s="456"/>
      <c r="Q135" s="457">
        <f>SUM(Q136:Q140)</f>
        <v>0</v>
      </c>
      <c r="R135" s="456"/>
      <c r="S135" s="458">
        <f>SUM(S136:S140)</f>
        <v>0</v>
      </c>
      <c r="AQ135" s="452" t="s">
        <v>48</v>
      </c>
      <c r="AS135" s="459" t="s">
        <v>46</v>
      </c>
      <c r="AT135" s="459" t="s">
        <v>48</v>
      </c>
      <c r="AX135" s="452" t="s">
        <v>83</v>
      </c>
      <c r="BJ135" s="460">
        <f>SUM(BJ136:BJ140)</f>
        <v>0</v>
      </c>
    </row>
    <row r="136" spans="1:64" s="387" customFormat="1" ht="24.2" customHeight="1">
      <c r="A136" s="384"/>
      <c r="B136" s="463"/>
      <c r="C136" s="464">
        <v>5</v>
      </c>
      <c r="D136" s="464" t="s">
        <v>84</v>
      </c>
      <c r="E136" s="465" t="s">
        <v>681</v>
      </c>
      <c r="F136" s="466" t="s">
        <v>682</v>
      </c>
      <c r="G136" s="467" t="s">
        <v>485</v>
      </c>
      <c r="H136" s="468">
        <v>1</v>
      </c>
      <c r="I136" s="301"/>
      <c r="J136" s="469">
        <f>ROUND(I136*H136,2)</f>
        <v>0</v>
      </c>
      <c r="K136" s="470"/>
      <c r="L136" s="385"/>
      <c r="M136" s="471" t="s">
        <v>0</v>
      </c>
      <c r="N136" s="472">
        <v>0</v>
      </c>
      <c r="O136" s="472">
        <f>N136*H136</f>
        <v>0</v>
      </c>
      <c r="P136" s="472">
        <v>0</v>
      </c>
      <c r="Q136" s="472">
        <f>P136*H136</f>
        <v>0</v>
      </c>
      <c r="R136" s="472">
        <v>0</v>
      </c>
      <c r="S136" s="473">
        <f>R136*H136</f>
        <v>0</v>
      </c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Q136" s="474" t="s">
        <v>82</v>
      </c>
      <c r="AS136" s="474" t="s">
        <v>84</v>
      </c>
      <c r="AT136" s="474" t="s">
        <v>49</v>
      </c>
      <c r="AX136" s="377" t="s">
        <v>83</v>
      </c>
      <c r="BD136" s="475" t="e">
        <f>IF(#REF!="základní",J136,0)</f>
        <v>#REF!</v>
      </c>
      <c r="BE136" s="475" t="e">
        <f>IF(#REF!="snížená",J136,0)</f>
        <v>#REF!</v>
      </c>
      <c r="BF136" s="475" t="e">
        <f>IF(#REF!="zákl. přenesená",J136,0)</f>
        <v>#REF!</v>
      </c>
      <c r="BG136" s="475" t="e">
        <f>IF(#REF!="sníž. přenesená",J136,0)</f>
        <v>#REF!</v>
      </c>
      <c r="BH136" s="475" t="e">
        <f>IF(#REF!="nulová",J136,0)</f>
        <v>#REF!</v>
      </c>
      <c r="BI136" s="377" t="s">
        <v>48</v>
      </c>
      <c r="BJ136" s="475">
        <f>ROUND(I136*H136,2)</f>
        <v>0</v>
      </c>
      <c r="BK136" s="377" t="s">
        <v>82</v>
      </c>
      <c r="BL136" s="474" t="s">
        <v>683</v>
      </c>
    </row>
    <row r="137" spans="1:64" s="387" customFormat="1" ht="16.5" customHeight="1">
      <c r="A137" s="384"/>
      <c r="B137" s="463"/>
      <c r="C137" s="464">
        <v>6</v>
      </c>
      <c r="D137" s="464" t="s">
        <v>84</v>
      </c>
      <c r="E137" s="465" t="s">
        <v>684</v>
      </c>
      <c r="F137" s="466" t="s">
        <v>685</v>
      </c>
      <c r="G137" s="467" t="s">
        <v>485</v>
      </c>
      <c r="H137" s="468">
        <v>1</v>
      </c>
      <c r="I137" s="301"/>
      <c r="J137" s="469">
        <f>ROUND(I137*H137,2)</f>
        <v>0</v>
      </c>
      <c r="K137" s="470"/>
      <c r="L137" s="385"/>
      <c r="M137" s="471" t="s">
        <v>0</v>
      </c>
      <c r="N137" s="472">
        <v>0</v>
      </c>
      <c r="O137" s="472">
        <f>N137*H137</f>
        <v>0</v>
      </c>
      <c r="P137" s="472">
        <v>0</v>
      </c>
      <c r="Q137" s="472">
        <f>P137*H137</f>
        <v>0</v>
      </c>
      <c r="R137" s="472">
        <v>0</v>
      </c>
      <c r="S137" s="473">
        <f>R137*H137</f>
        <v>0</v>
      </c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Q137" s="474" t="s">
        <v>82</v>
      </c>
      <c r="AS137" s="474" t="s">
        <v>84</v>
      </c>
      <c r="AT137" s="474" t="s">
        <v>49</v>
      </c>
      <c r="AX137" s="377" t="s">
        <v>83</v>
      </c>
      <c r="BD137" s="475" t="e">
        <f>IF(#REF!="základní",J137,0)</f>
        <v>#REF!</v>
      </c>
      <c r="BE137" s="475" t="e">
        <f>IF(#REF!="snížená",J137,0)</f>
        <v>#REF!</v>
      </c>
      <c r="BF137" s="475" t="e">
        <f>IF(#REF!="zákl. přenesená",J137,0)</f>
        <v>#REF!</v>
      </c>
      <c r="BG137" s="475" t="e">
        <f>IF(#REF!="sníž. přenesená",J137,0)</f>
        <v>#REF!</v>
      </c>
      <c r="BH137" s="475" t="e">
        <f>IF(#REF!="nulová",J137,0)</f>
        <v>#REF!</v>
      </c>
      <c r="BI137" s="377" t="s">
        <v>48</v>
      </c>
      <c r="BJ137" s="475">
        <f>ROUND(I137*H137,2)</f>
        <v>0</v>
      </c>
      <c r="BK137" s="377" t="s">
        <v>82</v>
      </c>
      <c r="BL137" s="474" t="s">
        <v>686</v>
      </c>
    </row>
    <row r="138" spans="1:64" s="387" customFormat="1" ht="16.5" customHeight="1">
      <c r="A138" s="384"/>
      <c r="B138" s="463"/>
      <c r="C138" s="464">
        <v>7</v>
      </c>
      <c r="D138" s="464" t="s">
        <v>84</v>
      </c>
      <c r="E138" s="465" t="s">
        <v>687</v>
      </c>
      <c r="F138" s="466" t="s">
        <v>688</v>
      </c>
      <c r="G138" s="467" t="s">
        <v>485</v>
      </c>
      <c r="H138" s="468">
        <v>1</v>
      </c>
      <c r="I138" s="301"/>
      <c r="J138" s="469">
        <f>ROUND(I138*H138,2)</f>
        <v>0</v>
      </c>
      <c r="K138" s="470"/>
      <c r="L138" s="385"/>
      <c r="M138" s="471" t="s">
        <v>0</v>
      </c>
      <c r="N138" s="472">
        <v>0</v>
      </c>
      <c r="O138" s="472">
        <f>N138*H138</f>
        <v>0</v>
      </c>
      <c r="P138" s="472">
        <v>0</v>
      </c>
      <c r="Q138" s="472">
        <f>P138*H138</f>
        <v>0</v>
      </c>
      <c r="R138" s="472">
        <v>0</v>
      </c>
      <c r="S138" s="473">
        <f>R138*H138</f>
        <v>0</v>
      </c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Q138" s="474" t="s">
        <v>82</v>
      </c>
      <c r="AS138" s="474" t="s">
        <v>84</v>
      </c>
      <c r="AT138" s="474" t="s">
        <v>49</v>
      </c>
      <c r="AX138" s="377" t="s">
        <v>83</v>
      </c>
      <c r="BD138" s="475" t="e">
        <f>IF(#REF!="základní",J138,0)</f>
        <v>#REF!</v>
      </c>
      <c r="BE138" s="475" t="e">
        <f>IF(#REF!="snížená",J138,0)</f>
        <v>#REF!</v>
      </c>
      <c r="BF138" s="475" t="e">
        <f>IF(#REF!="zákl. přenesená",J138,0)</f>
        <v>#REF!</v>
      </c>
      <c r="BG138" s="475" t="e">
        <f>IF(#REF!="sníž. přenesená",J138,0)</f>
        <v>#REF!</v>
      </c>
      <c r="BH138" s="475" t="e">
        <f>IF(#REF!="nulová",J138,0)</f>
        <v>#REF!</v>
      </c>
      <c r="BI138" s="377" t="s">
        <v>48</v>
      </c>
      <c r="BJ138" s="475">
        <f>ROUND(I138*H138,2)</f>
        <v>0</v>
      </c>
      <c r="BK138" s="377" t="s">
        <v>82</v>
      </c>
      <c r="BL138" s="474" t="s">
        <v>689</v>
      </c>
    </row>
    <row r="139" spans="1:64" s="387" customFormat="1" ht="24.2" customHeight="1">
      <c r="A139" s="384"/>
      <c r="B139" s="463"/>
      <c r="C139" s="464">
        <v>8</v>
      </c>
      <c r="D139" s="464" t="s">
        <v>84</v>
      </c>
      <c r="E139" s="465" t="s">
        <v>690</v>
      </c>
      <c r="F139" s="466" t="s">
        <v>691</v>
      </c>
      <c r="G139" s="467" t="s">
        <v>485</v>
      </c>
      <c r="H139" s="468">
        <v>1</v>
      </c>
      <c r="I139" s="301"/>
      <c r="J139" s="469">
        <f>ROUND(I139*H139,2)</f>
        <v>0</v>
      </c>
      <c r="K139" s="470"/>
      <c r="L139" s="385"/>
      <c r="M139" s="471" t="s">
        <v>0</v>
      </c>
      <c r="N139" s="472">
        <v>0</v>
      </c>
      <c r="O139" s="472">
        <f>N139*H139</f>
        <v>0</v>
      </c>
      <c r="P139" s="472">
        <v>0</v>
      </c>
      <c r="Q139" s="472">
        <f>P139*H139</f>
        <v>0</v>
      </c>
      <c r="R139" s="472">
        <v>0</v>
      </c>
      <c r="S139" s="473">
        <f>R139*H139</f>
        <v>0</v>
      </c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Q139" s="474" t="s">
        <v>82</v>
      </c>
      <c r="AS139" s="474" t="s">
        <v>84</v>
      </c>
      <c r="AT139" s="474" t="s">
        <v>49</v>
      </c>
      <c r="AX139" s="377" t="s">
        <v>83</v>
      </c>
      <c r="BD139" s="475" t="e">
        <f>IF(#REF!="základní",J139,0)</f>
        <v>#REF!</v>
      </c>
      <c r="BE139" s="475" t="e">
        <f>IF(#REF!="snížená",J139,0)</f>
        <v>#REF!</v>
      </c>
      <c r="BF139" s="475" t="e">
        <f>IF(#REF!="zákl. přenesená",J139,0)</f>
        <v>#REF!</v>
      </c>
      <c r="BG139" s="475" t="e">
        <f>IF(#REF!="sníž. přenesená",J139,0)</f>
        <v>#REF!</v>
      </c>
      <c r="BH139" s="475" t="e">
        <f>IF(#REF!="nulová",J139,0)</f>
        <v>#REF!</v>
      </c>
      <c r="BI139" s="377" t="s">
        <v>48</v>
      </c>
      <c r="BJ139" s="475">
        <f>ROUND(I139*H139,2)</f>
        <v>0</v>
      </c>
      <c r="BK139" s="377" t="s">
        <v>82</v>
      </c>
      <c r="BL139" s="474" t="s">
        <v>692</v>
      </c>
    </row>
    <row r="140" spans="1:64" s="387" customFormat="1" ht="21.75" customHeight="1">
      <c r="A140" s="384"/>
      <c r="B140" s="463"/>
      <c r="C140" s="464">
        <v>9</v>
      </c>
      <c r="D140" s="464" t="s">
        <v>84</v>
      </c>
      <c r="E140" s="465" t="s">
        <v>693</v>
      </c>
      <c r="F140" s="466" t="s">
        <v>694</v>
      </c>
      <c r="G140" s="467" t="s">
        <v>532</v>
      </c>
      <c r="H140" s="468">
        <v>1960</v>
      </c>
      <c r="I140" s="301"/>
      <c r="J140" s="469">
        <f>ROUND(I140*H140,2)</f>
        <v>0</v>
      </c>
      <c r="K140" s="470"/>
      <c r="L140" s="385"/>
      <c r="M140" s="471" t="s">
        <v>0</v>
      </c>
      <c r="N140" s="472">
        <v>0</v>
      </c>
      <c r="O140" s="472">
        <f>N140*H140</f>
        <v>0</v>
      </c>
      <c r="P140" s="472">
        <v>0</v>
      </c>
      <c r="Q140" s="472">
        <f>P140*H140</f>
        <v>0</v>
      </c>
      <c r="R140" s="472">
        <v>0</v>
      </c>
      <c r="S140" s="473">
        <f>R140*H140</f>
        <v>0</v>
      </c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Q140" s="474" t="s">
        <v>82</v>
      </c>
      <c r="AS140" s="474" t="s">
        <v>84</v>
      </c>
      <c r="AT140" s="474" t="s">
        <v>49</v>
      </c>
      <c r="AX140" s="377" t="s">
        <v>83</v>
      </c>
      <c r="BD140" s="475" t="e">
        <f>IF(#REF!="základní",J140,0)</f>
        <v>#REF!</v>
      </c>
      <c r="BE140" s="475" t="e">
        <f>IF(#REF!="snížená",J140,0)</f>
        <v>#REF!</v>
      </c>
      <c r="BF140" s="475" t="e">
        <f>IF(#REF!="zákl. přenesená",J140,0)</f>
        <v>#REF!</v>
      </c>
      <c r="BG140" s="475" t="e">
        <f>IF(#REF!="sníž. přenesená",J140,0)</f>
        <v>#REF!</v>
      </c>
      <c r="BH140" s="475" t="e">
        <f>IF(#REF!="nulová",J140,0)</f>
        <v>#REF!</v>
      </c>
      <c r="BI140" s="377" t="s">
        <v>48</v>
      </c>
      <c r="BJ140" s="475">
        <f>ROUND(I140*H140,2)</f>
        <v>0</v>
      </c>
      <c r="BK140" s="377" t="s">
        <v>82</v>
      </c>
      <c r="BL140" s="474" t="s">
        <v>695</v>
      </c>
    </row>
    <row r="141" spans="2:62" s="450" customFormat="1" ht="22.9" customHeight="1">
      <c r="B141" s="451"/>
      <c r="D141" s="452" t="s">
        <v>46</v>
      </c>
      <c r="E141" s="461" t="s">
        <v>696</v>
      </c>
      <c r="F141" s="461" t="s">
        <v>435</v>
      </c>
      <c r="J141" s="462">
        <f>BJ141</f>
        <v>0</v>
      </c>
      <c r="L141" s="451"/>
      <c r="M141" s="455"/>
      <c r="N141" s="456"/>
      <c r="O141" s="457">
        <f>O142</f>
        <v>0.332</v>
      </c>
      <c r="P141" s="456"/>
      <c r="Q141" s="457">
        <f>Q142</f>
        <v>0</v>
      </c>
      <c r="R141" s="456"/>
      <c r="S141" s="458">
        <f>S142</f>
        <v>0</v>
      </c>
      <c r="AQ141" s="452" t="s">
        <v>48</v>
      </c>
      <c r="AS141" s="459" t="s">
        <v>46</v>
      </c>
      <c r="AT141" s="459" t="s">
        <v>48</v>
      </c>
      <c r="AX141" s="452" t="s">
        <v>83</v>
      </c>
      <c r="BJ141" s="460">
        <f>BJ142</f>
        <v>0</v>
      </c>
    </row>
    <row r="142" spans="1:64" s="387" customFormat="1" ht="16.5" customHeight="1">
      <c r="A142" s="384"/>
      <c r="B142" s="463"/>
      <c r="C142" s="464">
        <v>10</v>
      </c>
      <c r="D142" s="464" t="s">
        <v>84</v>
      </c>
      <c r="E142" s="465" t="s">
        <v>697</v>
      </c>
      <c r="F142" s="466" t="s">
        <v>698</v>
      </c>
      <c r="G142" s="467" t="s">
        <v>485</v>
      </c>
      <c r="H142" s="468">
        <v>1</v>
      </c>
      <c r="I142" s="301"/>
      <c r="J142" s="469">
        <f>ROUND(I142*H142,2)</f>
        <v>0</v>
      </c>
      <c r="K142" s="470"/>
      <c r="L142" s="385"/>
      <c r="M142" s="471" t="s">
        <v>0</v>
      </c>
      <c r="N142" s="472">
        <v>0.332</v>
      </c>
      <c r="O142" s="472">
        <f>N142*H142</f>
        <v>0.332</v>
      </c>
      <c r="P142" s="472">
        <v>0</v>
      </c>
      <c r="Q142" s="472">
        <f>P142*H142</f>
        <v>0</v>
      </c>
      <c r="R142" s="472">
        <v>0</v>
      </c>
      <c r="S142" s="473">
        <f>R142*H142</f>
        <v>0</v>
      </c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Q142" s="474" t="s">
        <v>82</v>
      </c>
      <c r="AS142" s="474" t="s">
        <v>84</v>
      </c>
      <c r="AT142" s="474" t="s">
        <v>49</v>
      </c>
      <c r="AX142" s="377" t="s">
        <v>83</v>
      </c>
      <c r="BD142" s="475" t="e">
        <f>IF(#REF!="základní",J142,0)</f>
        <v>#REF!</v>
      </c>
      <c r="BE142" s="475" t="e">
        <f>IF(#REF!="snížená",J142,0)</f>
        <v>#REF!</v>
      </c>
      <c r="BF142" s="475" t="e">
        <f>IF(#REF!="zákl. přenesená",J142,0)</f>
        <v>#REF!</v>
      </c>
      <c r="BG142" s="475" t="e">
        <f>IF(#REF!="sníž. přenesená",J142,0)</f>
        <v>#REF!</v>
      </c>
      <c r="BH142" s="475" t="e">
        <f>IF(#REF!="nulová",J142,0)</f>
        <v>#REF!</v>
      </c>
      <c r="BI142" s="377" t="s">
        <v>48</v>
      </c>
      <c r="BJ142" s="475">
        <f>ROUND(I142*H142,2)</f>
        <v>0</v>
      </c>
      <c r="BK142" s="377" t="s">
        <v>82</v>
      </c>
      <c r="BL142" s="474" t="s">
        <v>699</v>
      </c>
    </row>
    <row r="143" spans="2:62" s="450" customFormat="1" ht="25.9" customHeight="1">
      <c r="B143" s="451"/>
      <c r="D143" s="452" t="s">
        <v>46</v>
      </c>
      <c r="E143" s="453" t="s">
        <v>122</v>
      </c>
      <c r="F143" s="453" t="s">
        <v>123</v>
      </c>
      <c r="J143" s="454">
        <f>BJ143</f>
        <v>0</v>
      </c>
      <c r="L143" s="451"/>
      <c r="M143" s="455"/>
      <c r="N143" s="456"/>
      <c r="O143" s="457">
        <f>O144+O148</f>
        <v>0</v>
      </c>
      <c r="P143" s="456"/>
      <c r="Q143" s="457">
        <f>Q144+Q148</f>
        <v>0</v>
      </c>
      <c r="R143" s="456"/>
      <c r="S143" s="458">
        <f>S144+S148</f>
        <v>0</v>
      </c>
      <c r="AQ143" s="452" t="s">
        <v>49</v>
      </c>
      <c r="AS143" s="459" t="s">
        <v>46</v>
      </c>
      <c r="AT143" s="459" t="s">
        <v>47</v>
      </c>
      <c r="AX143" s="452" t="s">
        <v>83</v>
      </c>
      <c r="BJ143" s="460">
        <f>BJ144+BJ148</f>
        <v>0</v>
      </c>
    </row>
    <row r="144" spans="2:62" s="450" customFormat="1" ht="22.9" customHeight="1">
      <c r="B144" s="451"/>
      <c r="D144" s="452" t="s">
        <v>46</v>
      </c>
      <c r="E144" s="461" t="s">
        <v>700</v>
      </c>
      <c r="F144" s="461" t="s">
        <v>701</v>
      </c>
      <c r="J144" s="462">
        <f>BJ144</f>
        <v>0</v>
      </c>
      <c r="L144" s="451"/>
      <c r="M144" s="455"/>
      <c r="N144" s="456"/>
      <c r="O144" s="457">
        <f>SUM(O145:O147)</f>
        <v>0</v>
      </c>
      <c r="P144" s="456"/>
      <c r="Q144" s="457">
        <f>SUM(Q145:Q147)</f>
        <v>0</v>
      </c>
      <c r="R144" s="456"/>
      <c r="S144" s="458">
        <f>SUM(S145:S147)</f>
        <v>0</v>
      </c>
      <c r="AQ144" s="452" t="s">
        <v>49</v>
      </c>
      <c r="AS144" s="459" t="s">
        <v>46</v>
      </c>
      <c r="AT144" s="459" t="s">
        <v>48</v>
      </c>
      <c r="AX144" s="452" t="s">
        <v>83</v>
      </c>
      <c r="BJ144" s="460">
        <f>SUM(BJ145:BJ147)</f>
        <v>0</v>
      </c>
    </row>
    <row r="145" spans="1:64" s="387" customFormat="1" ht="16.5" customHeight="1">
      <c r="A145" s="384"/>
      <c r="B145" s="463"/>
      <c r="C145" s="464">
        <v>11</v>
      </c>
      <c r="D145" s="464" t="s">
        <v>84</v>
      </c>
      <c r="E145" s="465" t="s">
        <v>702</v>
      </c>
      <c r="F145" s="466" t="s">
        <v>703</v>
      </c>
      <c r="G145" s="467" t="s">
        <v>485</v>
      </c>
      <c r="H145" s="468">
        <v>1</v>
      </c>
      <c r="I145" s="301"/>
      <c r="J145" s="469">
        <f>ROUND(I145*H145,2)</f>
        <v>0</v>
      </c>
      <c r="K145" s="470"/>
      <c r="L145" s="385"/>
      <c r="M145" s="471" t="s">
        <v>0</v>
      </c>
      <c r="N145" s="472">
        <v>0</v>
      </c>
      <c r="O145" s="472">
        <f>N145*H145</f>
        <v>0</v>
      </c>
      <c r="P145" s="472">
        <v>0</v>
      </c>
      <c r="Q145" s="472">
        <f>P145*H145</f>
        <v>0</v>
      </c>
      <c r="R145" s="472">
        <v>0</v>
      </c>
      <c r="S145" s="473">
        <f>R145*H145</f>
        <v>0</v>
      </c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Q145" s="474" t="s">
        <v>120</v>
      </c>
      <c r="AS145" s="474" t="s">
        <v>84</v>
      </c>
      <c r="AT145" s="474" t="s">
        <v>49</v>
      </c>
      <c r="AX145" s="377" t="s">
        <v>83</v>
      </c>
      <c r="BD145" s="475" t="e">
        <f>IF(#REF!="základní",J145,0)</f>
        <v>#REF!</v>
      </c>
      <c r="BE145" s="475" t="e">
        <f>IF(#REF!="snížená",J145,0)</f>
        <v>#REF!</v>
      </c>
      <c r="BF145" s="475" t="e">
        <f>IF(#REF!="zákl. přenesená",J145,0)</f>
        <v>#REF!</v>
      </c>
      <c r="BG145" s="475" t="e">
        <f>IF(#REF!="sníž. přenesená",J145,0)</f>
        <v>#REF!</v>
      </c>
      <c r="BH145" s="475" t="e">
        <f>IF(#REF!="nulová",J145,0)</f>
        <v>#REF!</v>
      </c>
      <c r="BI145" s="377" t="s">
        <v>48</v>
      </c>
      <c r="BJ145" s="475">
        <f>ROUND(I145*H145,2)</f>
        <v>0</v>
      </c>
      <c r="BK145" s="377" t="s">
        <v>120</v>
      </c>
      <c r="BL145" s="474" t="s">
        <v>704</v>
      </c>
    </row>
    <row r="146" spans="1:64" s="387" customFormat="1" ht="24.2" customHeight="1">
      <c r="A146" s="384"/>
      <c r="B146" s="463"/>
      <c r="C146" s="464">
        <v>12</v>
      </c>
      <c r="D146" s="464" t="s">
        <v>84</v>
      </c>
      <c r="E146" s="465" t="s">
        <v>705</v>
      </c>
      <c r="F146" s="466" t="s">
        <v>706</v>
      </c>
      <c r="G146" s="467" t="s">
        <v>485</v>
      </c>
      <c r="H146" s="468">
        <v>1</v>
      </c>
      <c r="I146" s="301"/>
      <c r="J146" s="469">
        <f>ROUND(I146*H146,2)</f>
        <v>0</v>
      </c>
      <c r="K146" s="470"/>
      <c r="L146" s="385"/>
      <c r="M146" s="471" t="s">
        <v>0</v>
      </c>
      <c r="N146" s="472">
        <v>0</v>
      </c>
      <c r="O146" s="472">
        <f>N146*H146</f>
        <v>0</v>
      </c>
      <c r="P146" s="472">
        <v>0</v>
      </c>
      <c r="Q146" s="472">
        <f>P146*H146</f>
        <v>0</v>
      </c>
      <c r="R146" s="472">
        <v>0</v>
      </c>
      <c r="S146" s="473">
        <f>R146*H146</f>
        <v>0</v>
      </c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Q146" s="474" t="s">
        <v>120</v>
      </c>
      <c r="AS146" s="474" t="s">
        <v>84</v>
      </c>
      <c r="AT146" s="474" t="s">
        <v>49</v>
      </c>
      <c r="AX146" s="377" t="s">
        <v>83</v>
      </c>
      <c r="BD146" s="475" t="e">
        <f>IF(#REF!="základní",J146,0)</f>
        <v>#REF!</v>
      </c>
      <c r="BE146" s="475" t="e">
        <f>IF(#REF!="snížená",J146,0)</f>
        <v>#REF!</v>
      </c>
      <c r="BF146" s="475" t="e">
        <f>IF(#REF!="zákl. přenesená",J146,0)</f>
        <v>#REF!</v>
      </c>
      <c r="BG146" s="475" t="e">
        <f>IF(#REF!="sníž. přenesená",J146,0)</f>
        <v>#REF!</v>
      </c>
      <c r="BH146" s="475" t="e">
        <f>IF(#REF!="nulová",J146,0)</f>
        <v>#REF!</v>
      </c>
      <c r="BI146" s="377" t="s">
        <v>48</v>
      </c>
      <c r="BJ146" s="475">
        <f>ROUND(I146*H146,2)</f>
        <v>0</v>
      </c>
      <c r="BK146" s="377" t="s">
        <v>120</v>
      </c>
      <c r="BL146" s="474" t="s">
        <v>707</v>
      </c>
    </row>
    <row r="147" spans="1:64" s="387" customFormat="1" ht="24.2" customHeight="1">
      <c r="A147" s="384"/>
      <c r="B147" s="463"/>
      <c r="C147" s="464">
        <v>13</v>
      </c>
      <c r="D147" s="464" t="s">
        <v>84</v>
      </c>
      <c r="E147" s="465" t="s">
        <v>708</v>
      </c>
      <c r="F147" s="466" t="s">
        <v>709</v>
      </c>
      <c r="G147" s="467" t="s">
        <v>541</v>
      </c>
      <c r="H147" s="468">
        <v>670</v>
      </c>
      <c r="I147" s="301"/>
      <c r="J147" s="469">
        <f>ROUND(I147*H147,2)</f>
        <v>0</v>
      </c>
      <c r="K147" s="470"/>
      <c r="L147" s="385"/>
      <c r="M147" s="471" t="s">
        <v>0</v>
      </c>
      <c r="N147" s="472">
        <v>0</v>
      </c>
      <c r="O147" s="472">
        <f>N147*H147</f>
        <v>0</v>
      </c>
      <c r="P147" s="472">
        <v>0</v>
      </c>
      <c r="Q147" s="472">
        <f>P147*H147</f>
        <v>0</v>
      </c>
      <c r="R147" s="472">
        <v>0</v>
      </c>
      <c r="S147" s="473">
        <f>R147*H147</f>
        <v>0</v>
      </c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Q147" s="474" t="s">
        <v>120</v>
      </c>
      <c r="AS147" s="474" t="s">
        <v>84</v>
      </c>
      <c r="AT147" s="474" t="s">
        <v>49</v>
      </c>
      <c r="AX147" s="377" t="s">
        <v>83</v>
      </c>
      <c r="BD147" s="475" t="e">
        <f>IF(#REF!="základní",J147,0)</f>
        <v>#REF!</v>
      </c>
      <c r="BE147" s="475" t="e">
        <f>IF(#REF!="snížená",J147,0)</f>
        <v>#REF!</v>
      </c>
      <c r="BF147" s="475" t="e">
        <f>IF(#REF!="zákl. přenesená",J147,0)</f>
        <v>#REF!</v>
      </c>
      <c r="BG147" s="475" t="e">
        <f>IF(#REF!="sníž. přenesená",J147,0)</f>
        <v>#REF!</v>
      </c>
      <c r="BH147" s="475" t="e">
        <f>IF(#REF!="nulová",J147,0)</f>
        <v>#REF!</v>
      </c>
      <c r="BI147" s="377" t="s">
        <v>48</v>
      </c>
      <c r="BJ147" s="475">
        <f>ROUND(I147*H147,2)</f>
        <v>0</v>
      </c>
      <c r="BK147" s="377" t="s">
        <v>120</v>
      </c>
      <c r="BL147" s="474" t="s">
        <v>710</v>
      </c>
    </row>
    <row r="148" spans="2:62" s="450" customFormat="1" ht="22.9" customHeight="1">
      <c r="B148" s="451"/>
      <c r="D148" s="452" t="s">
        <v>46</v>
      </c>
      <c r="E148" s="461" t="s">
        <v>711</v>
      </c>
      <c r="F148" s="461" t="s">
        <v>712</v>
      </c>
      <c r="J148" s="462">
        <f>BJ148</f>
        <v>0</v>
      </c>
      <c r="L148" s="451"/>
      <c r="M148" s="455"/>
      <c r="N148" s="456"/>
      <c r="O148" s="457">
        <f>SUM(O149:O154)</f>
        <v>0</v>
      </c>
      <c r="P148" s="456"/>
      <c r="Q148" s="457">
        <f>SUM(Q149:Q154)</f>
        <v>0</v>
      </c>
      <c r="R148" s="456"/>
      <c r="S148" s="458">
        <f>SUM(S149:S154)</f>
        <v>0</v>
      </c>
      <c r="AQ148" s="452" t="s">
        <v>49</v>
      </c>
      <c r="AS148" s="459" t="s">
        <v>46</v>
      </c>
      <c r="AT148" s="459" t="s">
        <v>48</v>
      </c>
      <c r="AX148" s="452" t="s">
        <v>83</v>
      </c>
      <c r="BJ148" s="460">
        <f>SUM(BJ149:BJ154)</f>
        <v>0</v>
      </c>
    </row>
    <row r="149" spans="1:64" s="387" customFormat="1" ht="24.2" customHeight="1">
      <c r="A149" s="384"/>
      <c r="B149" s="463"/>
      <c r="C149" s="464">
        <v>14</v>
      </c>
      <c r="D149" s="464" t="s">
        <v>84</v>
      </c>
      <c r="E149" s="465" t="s">
        <v>713</v>
      </c>
      <c r="F149" s="466" t="s">
        <v>714</v>
      </c>
      <c r="G149" s="467" t="s">
        <v>312</v>
      </c>
      <c r="H149" s="468">
        <v>300</v>
      </c>
      <c r="I149" s="301"/>
      <c r="J149" s="469">
        <f aca="true" t="shared" si="0" ref="J149:J154">ROUND(I149*H149,2)</f>
        <v>0</v>
      </c>
      <c r="K149" s="470"/>
      <c r="L149" s="385"/>
      <c r="M149" s="471" t="s">
        <v>0</v>
      </c>
      <c r="N149" s="472">
        <v>0</v>
      </c>
      <c r="O149" s="472">
        <f aca="true" t="shared" si="1" ref="O149:O154">N149*H149</f>
        <v>0</v>
      </c>
      <c r="P149" s="472">
        <v>0</v>
      </c>
      <c r="Q149" s="472">
        <f aca="true" t="shared" si="2" ref="Q149:Q154">P149*H149</f>
        <v>0</v>
      </c>
      <c r="R149" s="472">
        <v>0</v>
      </c>
      <c r="S149" s="473">
        <f aca="true" t="shared" si="3" ref="S149:S154">R149*H149</f>
        <v>0</v>
      </c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Q149" s="474" t="s">
        <v>120</v>
      </c>
      <c r="AS149" s="474" t="s">
        <v>84</v>
      </c>
      <c r="AT149" s="474" t="s">
        <v>49</v>
      </c>
      <c r="AX149" s="377" t="s">
        <v>83</v>
      </c>
      <c r="BD149" s="475" t="e">
        <f>IF(#REF!="základní",J149,0)</f>
        <v>#REF!</v>
      </c>
      <c r="BE149" s="475" t="e">
        <f>IF(#REF!="snížená",J149,0)</f>
        <v>#REF!</v>
      </c>
      <c r="BF149" s="475" t="e">
        <f>IF(#REF!="zákl. přenesená",J149,0)</f>
        <v>#REF!</v>
      </c>
      <c r="BG149" s="475" t="e">
        <f>IF(#REF!="sníž. přenesená",J149,0)</f>
        <v>#REF!</v>
      </c>
      <c r="BH149" s="475" t="e">
        <f>IF(#REF!="nulová",J149,0)</f>
        <v>#REF!</v>
      </c>
      <c r="BI149" s="377" t="s">
        <v>48</v>
      </c>
      <c r="BJ149" s="475">
        <f aca="true" t="shared" si="4" ref="BJ149:BJ154">ROUND(I149*H149,2)</f>
        <v>0</v>
      </c>
      <c r="BK149" s="377" t="s">
        <v>120</v>
      </c>
      <c r="BL149" s="474" t="s">
        <v>715</v>
      </c>
    </row>
    <row r="150" spans="1:64" s="387" customFormat="1" ht="16.5" customHeight="1">
      <c r="A150" s="384"/>
      <c r="B150" s="463"/>
      <c r="C150" s="464">
        <v>15</v>
      </c>
      <c r="D150" s="464" t="s">
        <v>84</v>
      </c>
      <c r="E150" s="465" t="s">
        <v>716</v>
      </c>
      <c r="F150" s="466" t="s">
        <v>717</v>
      </c>
      <c r="G150" s="467" t="s">
        <v>485</v>
      </c>
      <c r="H150" s="468">
        <v>1</v>
      </c>
      <c r="I150" s="301"/>
      <c r="J150" s="469">
        <f t="shared" si="0"/>
        <v>0</v>
      </c>
      <c r="K150" s="470"/>
      <c r="L150" s="385"/>
      <c r="M150" s="471" t="s">
        <v>0</v>
      </c>
      <c r="N150" s="472">
        <v>0</v>
      </c>
      <c r="O150" s="472">
        <f t="shared" si="1"/>
        <v>0</v>
      </c>
      <c r="P150" s="472">
        <v>0</v>
      </c>
      <c r="Q150" s="472">
        <f t="shared" si="2"/>
        <v>0</v>
      </c>
      <c r="R150" s="472">
        <v>0</v>
      </c>
      <c r="S150" s="473">
        <f t="shared" si="3"/>
        <v>0</v>
      </c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Q150" s="474" t="s">
        <v>120</v>
      </c>
      <c r="AS150" s="474" t="s">
        <v>84</v>
      </c>
      <c r="AT150" s="474" t="s">
        <v>49</v>
      </c>
      <c r="AX150" s="377" t="s">
        <v>83</v>
      </c>
      <c r="BD150" s="475" t="e">
        <f>IF(#REF!="základní",J150,0)</f>
        <v>#REF!</v>
      </c>
      <c r="BE150" s="475" t="e">
        <f>IF(#REF!="snížená",J150,0)</f>
        <v>#REF!</v>
      </c>
      <c r="BF150" s="475" t="e">
        <f>IF(#REF!="zákl. přenesená",J150,0)</f>
        <v>#REF!</v>
      </c>
      <c r="BG150" s="475" t="e">
        <f>IF(#REF!="sníž. přenesená",J150,0)</f>
        <v>#REF!</v>
      </c>
      <c r="BH150" s="475" t="e">
        <f>IF(#REF!="nulová",J150,0)</f>
        <v>#REF!</v>
      </c>
      <c r="BI150" s="377" t="s">
        <v>48</v>
      </c>
      <c r="BJ150" s="475">
        <f t="shared" si="4"/>
        <v>0</v>
      </c>
      <c r="BK150" s="377" t="s">
        <v>120</v>
      </c>
      <c r="BL150" s="474" t="s">
        <v>718</v>
      </c>
    </row>
    <row r="151" spans="1:64" s="387" customFormat="1" ht="24.2" customHeight="1">
      <c r="A151" s="384"/>
      <c r="B151" s="463"/>
      <c r="C151" s="464">
        <v>16</v>
      </c>
      <c r="D151" s="464" t="s">
        <v>84</v>
      </c>
      <c r="E151" s="465" t="s">
        <v>719</v>
      </c>
      <c r="F151" s="466" t="s">
        <v>720</v>
      </c>
      <c r="G151" s="467" t="s">
        <v>458</v>
      </c>
      <c r="H151" s="468">
        <v>4</v>
      </c>
      <c r="I151" s="301"/>
      <c r="J151" s="469">
        <f t="shared" si="0"/>
        <v>0</v>
      </c>
      <c r="K151" s="470"/>
      <c r="L151" s="385"/>
      <c r="M151" s="471" t="s">
        <v>0</v>
      </c>
      <c r="N151" s="472">
        <v>0</v>
      </c>
      <c r="O151" s="472">
        <f t="shared" si="1"/>
        <v>0</v>
      </c>
      <c r="P151" s="472">
        <v>0</v>
      </c>
      <c r="Q151" s="472">
        <f t="shared" si="2"/>
        <v>0</v>
      </c>
      <c r="R151" s="472">
        <v>0</v>
      </c>
      <c r="S151" s="473">
        <f t="shared" si="3"/>
        <v>0</v>
      </c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Q151" s="474" t="s">
        <v>120</v>
      </c>
      <c r="AS151" s="474" t="s">
        <v>84</v>
      </c>
      <c r="AT151" s="474" t="s">
        <v>49</v>
      </c>
      <c r="AX151" s="377" t="s">
        <v>83</v>
      </c>
      <c r="BD151" s="475" t="e">
        <f>IF(#REF!="základní",J151,0)</f>
        <v>#REF!</v>
      </c>
      <c r="BE151" s="475" t="e">
        <f>IF(#REF!="snížená",J151,0)</f>
        <v>#REF!</v>
      </c>
      <c r="BF151" s="475" t="e">
        <f>IF(#REF!="zákl. přenesená",J151,0)</f>
        <v>#REF!</v>
      </c>
      <c r="BG151" s="475" t="e">
        <f>IF(#REF!="sníž. přenesená",J151,0)</f>
        <v>#REF!</v>
      </c>
      <c r="BH151" s="475" t="e">
        <f>IF(#REF!="nulová",J151,0)</f>
        <v>#REF!</v>
      </c>
      <c r="BI151" s="377" t="s">
        <v>48</v>
      </c>
      <c r="BJ151" s="475">
        <f t="shared" si="4"/>
        <v>0</v>
      </c>
      <c r="BK151" s="377" t="s">
        <v>120</v>
      </c>
      <c r="BL151" s="474" t="s">
        <v>721</v>
      </c>
    </row>
    <row r="152" spans="1:64" s="387" customFormat="1" ht="24.2" customHeight="1">
      <c r="A152" s="384"/>
      <c r="B152" s="463"/>
      <c r="C152" s="464">
        <v>17</v>
      </c>
      <c r="D152" s="464" t="s">
        <v>84</v>
      </c>
      <c r="E152" s="465" t="s">
        <v>722</v>
      </c>
      <c r="F152" s="466" t="s">
        <v>723</v>
      </c>
      <c r="G152" s="467" t="s">
        <v>485</v>
      </c>
      <c r="H152" s="468">
        <v>1</v>
      </c>
      <c r="I152" s="301"/>
      <c r="J152" s="469">
        <f t="shared" si="0"/>
        <v>0</v>
      </c>
      <c r="K152" s="470"/>
      <c r="L152" s="385"/>
      <c r="M152" s="471" t="s">
        <v>0</v>
      </c>
      <c r="N152" s="472">
        <v>0</v>
      </c>
      <c r="O152" s="472">
        <f t="shared" si="1"/>
        <v>0</v>
      </c>
      <c r="P152" s="472">
        <v>0</v>
      </c>
      <c r="Q152" s="472">
        <f t="shared" si="2"/>
        <v>0</v>
      </c>
      <c r="R152" s="472">
        <v>0</v>
      </c>
      <c r="S152" s="473">
        <f t="shared" si="3"/>
        <v>0</v>
      </c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Q152" s="474" t="s">
        <v>120</v>
      </c>
      <c r="AS152" s="474" t="s">
        <v>84</v>
      </c>
      <c r="AT152" s="474" t="s">
        <v>49</v>
      </c>
      <c r="AX152" s="377" t="s">
        <v>83</v>
      </c>
      <c r="BD152" s="475" t="e">
        <f>IF(#REF!="základní",J152,0)</f>
        <v>#REF!</v>
      </c>
      <c r="BE152" s="475" t="e">
        <f>IF(#REF!="snížená",J152,0)</f>
        <v>#REF!</v>
      </c>
      <c r="BF152" s="475" t="e">
        <f>IF(#REF!="zákl. přenesená",J152,0)</f>
        <v>#REF!</v>
      </c>
      <c r="BG152" s="475" t="e">
        <f>IF(#REF!="sníž. přenesená",J152,0)</f>
        <v>#REF!</v>
      </c>
      <c r="BH152" s="475" t="e">
        <f>IF(#REF!="nulová",J152,0)</f>
        <v>#REF!</v>
      </c>
      <c r="BI152" s="377" t="s">
        <v>48</v>
      </c>
      <c r="BJ152" s="475">
        <f t="shared" si="4"/>
        <v>0</v>
      </c>
      <c r="BK152" s="377" t="s">
        <v>120</v>
      </c>
      <c r="BL152" s="474" t="s">
        <v>724</v>
      </c>
    </row>
    <row r="153" spans="1:64" s="387" customFormat="1" ht="37.9" customHeight="1">
      <c r="A153" s="384"/>
      <c r="B153" s="463"/>
      <c r="C153" s="464">
        <v>18</v>
      </c>
      <c r="D153" s="464" t="s">
        <v>84</v>
      </c>
      <c r="E153" s="465" t="s">
        <v>725</v>
      </c>
      <c r="F153" s="466" t="s">
        <v>726</v>
      </c>
      <c r="G153" s="467" t="s">
        <v>312</v>
      </c>
      <c r="H153" s="468">
        <v>200</v>
      </c>
      <c r="I153" s="301"/>
      <c r="J153" s="469">
        <f t="shared" si="0"/>
        <v>0</v>
      </c>
      <c r="K153" s="470"/>
      <c r="L153" s="385"/>
      <c r="M153" s="471" t="s">
        <v>0</v>
      </c>
      <c r="N153" s="472">
        <v>0</v>
      </c>
      <c r="O153" s="472">
        <f t="shared" si="1"/>
        <v>0</v>
      </c>
      <c r="P153" s="472">
        <v>0</v>
      </c>
      <c r="Q153" s="472">
        <f t="shared" si="2"/>
        <v>0</v>
      </c>
      <c r="R153" s="472">
        <v>0</v>
      </c>
      <c r="S153" s="473">
        <f t="shared" si="3"/>
        <v>0</v>
      </c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Q153" s="474" t="s">
        <v>120</v>
      </c>
      <c r="AS153" s="474" t="s">
        <v>84</v>
      </c>
      <c r="AT153" s="474" t="s">
        <v>49</v>
      </c>
      <c r="AX153" s="377" t="s">
        <v>83</v>
      </c>
      <c r="BD153" s="475" t="e">
        <f>IF(#REF!="základní",J153,0)</f>
        <v>#REF!</v>
      </c>
      <c r="BE153" s="475" t="e">
        <f>IF(#REF!="snížená",J153,0)</f>
        <v>#REF!</v>
      </c>
      <c r="BF153" s="475" t="e">
        <f>IF(#REF!="zákl. přenesená",J153,0)</f>
        <v>#REF!</v>
      </c>
      <c r="BG153" s="475" t="e">
        <f>IF(#REF!="sníž. přenesená",J153,0)</f>
        <v>#REF!</v>
      </c>
      <c r="BH153" s="475" t="e">
        <f>IF(#REF!="nulová",J153,0)</f>
        <v>#REF!</v>
      </c>
      <c r="BI153" s="377" t="s">
        <v>48</v>
      </c>
      <c r="BJ153" s="475">
        <f t="shared" si="4"/>
        <v>0</v>
      </c>
      <c r="BK153" s="377" t="s">
        <v>120</v>
      </c>
      <c r="BL153" s="474" t="s">
        <v>727</v>
      </c>
    </row>
    <row r="154" spans="1:64" s="387" customFormat="1" ht="24.2" customHeight="1">
      <c r="A154" s="384"/>
      <c r="B154" s="463"/>
      <c r="C154" s="464">
        <v>19</v>
      </c>
      <c r="D154" s="464" t="s">
        <v>84</v>
      </c>
      <c r="E154" s="465" t="s">
        <v>728</v>
      </c>
      <c r="F154" s="466" t="s">
        <v>729</v>
      </c>
      <c r="G154" s="467" t="s">
        <v>541</v>
      </c>
      <c r="H154" s="468">
        <v>6520</v>
      </c>
      <c r="I154" s="301"/>
      <c r="J154" s="469">
        <f t="shared" si="0"/>
        <v>0</v>
      </c>
      <c r="K154" s="470"/>
      <c r="L154" s="385"/>
      <c r="M154" s="471" t="s">
        <v>0</v>
      </c>
      <c r="N154" s="472">
        <v>0</v>
      </c>
      <c r="O154" s="472">
        <f t="shared" si="1"/>
        <v>0</v>
      </c>
      <c r="P154" s="472">
        <v>0</v>
      </c>
      <c r="Q154" s="472">
        <f t="shared" si="2"/>
        <v>0</v>
      </c>
      <c r="R154" s="472">
        <v>0</v>
      </c>
      <c r="S154" s="473">
        <f t="shared" si="3"/>
        <v>0</v>
      </c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Q154" s="474" t="s">
        <v>120</v>
      </c>
      <c r="AS154" s="474" t="s">
        <v>84</v>
      </c>
      <c r="AT154" s="474" t="s">
        <v>49</v>
      </c>
      <c r="AX154" s="377" t="s">
        <v>83</v>
      </c>
      <c r="BD154" s="475" t="e">
        <f>IF(#REF!="základní",J154,0)</f>
        <v>#REF!</v>
      </c>
      <c r="BE154" s="475" t="e">
        <f>IF(#REF!="snížená",J154,0)</f>
        <v>#REF!</v>
      </c>
      <c r="BF154" s="475" t="e">
        <f>IF(#REF!="zákl. přenesená",J154,0)</f>
        <v>#REF!</v>
      </c>
      <c r="BG154" s="475" t="e">
        <f>IF(#REF!="sníž. přenesená",J154,0)</f>
        <v>#REF!</v>
      </c>
      <c r="BH154" s="475" t="e">
        <f>IF(#REF!="nulová",J154,0)</f>
        <v>#REF!</v>
      </c>
      <c r="BI154" s="377" t="s">
        <v>48</v>
      </c>
      <c r="BJ154" s="475">
        <f t="shared" si="4"/>
        <v>0</v>
      </c>
      <c r="BK154" s="377" t="s">
        <v>120</v>
      </c>
      <c r="BL154" s="474" t="s">
        <v>730</v>
      </c>
    </row>
    <row r="155" spans="2:62" s="450" customFormat="1" ht="25.9" customHeight="1">
      <c r="B155" s="451"/>
      <c r="D155" s="452" t="s">
        <v>46</v>
      </c>
      <c r="E155" s="453" t="s">
        <v>731</v>
      </c>
      <c r="F155" s="453" t="s">
        <v>732</v>
      </c>
      <c r="J155" s="454">
        <f>BJ155</f>
        <v>0</v>
      </c>
      <c r="L155" s="451"/>
      <c r="M155" s="455"/>
      <c r="N155" s="456"/>
      <c r="O155" s="457">
        <f>SUM(O156:O159)</f>
        <v>0</v>
      </c>
      <c r="P155" s="456"/>
      <c r="Q155" s="457">
        <f>SUM(Q156:Q159)</f>
        <v>0</v>
      </c>
      <c r="R155" s="456"/>
      <c r="S155" s="458">
        <f>SUM(S156:S159)</f>
        <v>0</v>
      </c>
      <c r="AQ155" s="452" t="s">
        <v>97</v>
      </c>
      <c r="AS155" s="459" t="s">
        <v>46</v>
      </c>
      <c r="AT155" s="459" t="s">
        <v>47</v>
      </c>
      <c r="AX155" s="452" t="s">
        <v>83</v>
      </c>
      <c r="BJ155" s="460">
        <f>SUM(BJ156:BJ159)</f>
        <v>0</v>
      </c>
    </row>
    <row r="156" spans="1:64" s="387" customFormat="1" ht="16.5" customHeight="1">
      <c r="A156" s="384"/>
      <c r="B156" s="463"/>
      <c r="C156" s="464">
        <v>20</v>
      </c>
      <c r="D156" s="464" t="s">
        <v>84</v>
      </c>
      <c r="E156" s="465" t="s">
        <v>733</v>
      </c>
      <c r="F156" s="466" t="s">
        <v>734</v>
      </c>
      <c r="G156" s="467" t="s">
        <v>735</v>
      </c>
      <c r="H156" s="468">
        <v>1</v>
      </c>
      <c r="I156" s="301"/>
      <c r="J156" s="469">
        <f>ROUND(I156*H156,2)</f>
        <v>0</v>
      </c>
      <c r="K156" s="470"/>
      <c r="L156" s="385"/>
      <c r="M156" s="471" t="s">
        <v>0</v>
      </c>
      <c r="N156" s="472">
        <v>0</v>
      </c>
      <c r="O156" s="472">
        <f>N156*H156</f>
        <v>0</v>
      </c>
      <c r="P156" s="472">
        <v>0</v>
      </c>
      <c r="Q156" s="472">
        <f>P156*H156</f>
        <v>0</v>
      </c>
      <c r="R156" s="472">
        <v>0</v>
      </c>
      <c r="S156" s="473">
        <f>R156*H156</f>
        <v>0</v>
      </c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Q156" s="474" t="s">
        <v>736</v>
      </c>
      <c r="AS156" s="474" t="s">
        <v>84</v>
      </c>
      <c r="AT156" s="474" t="s">
        <v>48</v>
      </c>
      <c r="AX156" s="377" t="s">
        <v>83</v>
      </c>
      <c r="BD156" s="475" t="e">
        <f>IF(#REF!="základní",J156,0)</f>
        <v>#REF!</v>
      </c>
      <c r="BE156" s="475" t="e">
        <f>IF(#REF!="snížená",J156,0)</f>
        <v>#REF!</v>
      </c>
      <c r="BF156" s="475" t="e">
        <f>IF(#REF!="zákl. přenesená",J156,0)</f>
        <v>#REF!</v>
      </c>
      <c r="BG156" s="475" t="e">
        <f>IF(#REF!="sníž. přenesená",J156,0)</f>
        <v>#REF!</v>
      </c>
      <c r="BH156" s="475" t="e">
        <f>IF(#REF!="nulová",J156,0)</f>
        <v>#REF!</v>
      </c>
      <c r="BI156" s="377" t="s">
        <v>48</v>
      </c>
      <c r="BJ156" s="475">
        <f>ROUND(I156*H156,2)</f>
        <v>0</v>
      </c>
      <c r="BK156" s="377" t="s">
        <v>736</v>
      </c>
      <c r="BL156" s="474" t="s">
        <v>737</v>
      </c>
    </row>
    <row r="157" spans="1:64" s="387" customFormat="1" ht="16.5" customHeight="1">
      <c r="A157" s="384"/>
      <c r="B157" s="463"/>
      <c r="C157" s="464">
        <v>21</v>
      </c>
      <c r="D157" s="464" t="s">
        <v>84</v>
      </c>
      <c r="E157" s="465" t="s">
        <v>738</v>
      </c>
      <c r="F157" s="466" t="s">
        <v>739</v>
      </c>
      <c r="G157" s="467" t="s">
        <v>735</v>
      </c>
      <c r="H157" s="468">
        <v>1</v>
      </c>
      <c r="I157" s="301"/>
      <c r="J157" s="469">
        <f>ROUND(I157*H157,2)</f>
        <v>0</v>
      </c>
      <c r="K157" s="470"/>
      <c r="L157" s="385"/>
      <c r="M157" s="471" t="s">
        <v>0</v>
      </c>
      <c r="N157" s="472">
        <v>0</v>
      </c>
      <c r="O157" s="472">
        <f>N157*H157</f>
        <v>0</v>
      </c>
      <c r="P157" s="472">
        <v>0</v>
      </c>
      <c r="Q157" s="472">
        <f>P157*H157</f>
        <v>0</v>
      </c>
      <c r="R157" s="472">
        <v>0</v>
      </c>
      <c r="S157" s="473">
        <f>R157*H157</f>
        <v>0</v>
      </c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Q157" s="474" t="s">
        <v>736</v>
      </c>
      <c r="AS157" s="474" t="s">
        <v>84</v>
      </c>
      <c r="AT157" s="474" t="s">
        <v>48</v>
      </c>
      <c r="AX157" s="377" t="s">
        <v>83</v>
      </c>
      <c r="BD157" s="475" t="e">
        <f>IF(#REF!="základní",J157,0)</f>
        <v>#REF!</v>
      </c>
      <c r="BE157" s="475" t="e">
        <f>IF(#REF!="snížená",J157,0)</f>
        <v>#REF!</v>
      </c>
      <c r="BF157" s="475" t="e">
        <f>IF(#REF!="zákl. přenesená",J157,0)</f>
        <v>#REF!</v>
      </c>
      <c r="BG157" s="475" t="e">
        <f>IF(#REF!="sníž. přenesená",J157,0)</f>
        <v>#REF!</v>
      </c>
      <c r="BH157" s="475" t="e">
        <f>IF(#REF!="nulová",J157,0)</f>
        <v>#REF!</v>
      </c>
      <c r="BI157" s="377" t="s">
        <v>48</v>
      </c>
      <c r="BJ157" s="475">
        <f>ROUND(I157*H157,2)</f>
        <v>0</v>
      </c>
      <c r="BK157" s="377" t="s">
        <v>736</v>
      </c>
      <c r="BL157" s="474" t="s">
        <v>740</v>
      </c>
    </row>
    <row r="158" spans="1:64" s="387" customFormat="1" ht="16.5" customHeight="1">
      <c r="A158" s="384"/>
      <c r="B158" s="463"/>
      <c r="C158" s="464">
        <v>22</v>
      </c>
      <c r="D158" s="464" t="s">
        <v>84</v>
      </c>
      <c r="E158" s="465" t="s">
        <v>741</v>
      </c>
      <c r="F158" s="466" t="s">
        <v>742</v>
      </c>
      <c r="G158" s="467" t="s">
        <v>735</v>
      </c>
      <c r="H158" s="468">
        <v>1</v>
      </c>
      <c r="I158" s="301"/>
      <c r="J158" s="469">
        <f>ROUND(I158*H158,2)</f>
        <v>0</v>
      </c>
      <c r="K158" s="470"/>
      <c r="L158" s="385"/>
      <c r="M158" s="471" t="s">
        <v>0</v>
      </c>
      <c r="N158" s="472">
        <v>0</v>
      </c>
      <c r="O158" s="472">
        <f>N158*H158</f>
        <v>0</v>
      </c>
      <c r="P158" s="472">
        <v>0</v>
      </c>
      <c r="Q158" s="472">
        <f>P158*H158</f>
        <v>0</v>
      </c>
      <c r="R158" s="472">
        <v>0</v>
      </c>
      <c r="S158" s="473">
        <f>R158*H158</f>
        <v>0</v>
      </c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Q158" s="474" t="s">
        <v>736</v>
      </c>
      <c r="AS158" s="474" t="s">
        <v>84</v>
      </c>
      <c r="AT158" s="474" t="s">
        <v>48</v>
      </c>
      <c r="AX158" s="377" t="s">
        <v>83</v>
      </c>
      <c r="BD158" s="475" t="e">
        <f>IF(#REF!="základní",J158,0)</f>
        <v>#REF!</v>
      </c>
      <c r="BE158" s="475" t="e">
        <f>IF(#REF!="snížená",J158,0)</f>
        <v>#REF!</v>
      </c>
      <c r="BF158" s="475" t="e">
        <f>IF(#REF!="zákl. přenesená",J158,0)</f>
        <v>#REF!</v>
      </c>
      <c r="BG158" s="475" t="e">
        <f>IF(#REF!="sníž. přenesená",J158,0)</f>
        <v>#REF!</v>
      </c>
      <c r="BH158" s="475" t="e">
        <f>IF(#REF!="nulová",J158,0)</f>
        <v>#REF!</v>
      </c>
      <c r="BI158" s="377" t="s">
        <v>48</v>
      </c>
      <c r="BJ158" s="475">
        <f>ROUND(I158*H158,2)</f>
        <v>0</v>
      </c>
      <c r="BK158" s="377" t="s">
        <v>736</v>
      </c>
      <c r="BL158" s="474" t="s">
        <v>743</v>
      </c>
    </row>
    <row r="159" spans="1:64" s="387" customFormat="1" ht="16.5" customHeight="1">
      <c r="A159" s="384"/>
      <c r="B159" s="463"/>
      <c r="C159" s="464">
        <v>23</v>
      </c>
      <c r="D159" s="464" t="s">
        <v>84</v>
      </c>
      <c r="E159" s="465" t="s">
        <v>744</v>
      </c>
      <c r="F159" s="466" t="s">
        <v>745</v>
      </c>
      <c r="G159" s="467" t="s">
        <v>735</v>
      </c>
      <c r="H159" s="468">
        <v>1</v>
      </c>
      <c r="I159" s="301"/>
      <c r="J159" s="469">
        <f>ROUND(I159*H159,2)</f>
        <v>0</v>
      </c>
      <c r="K159" s="470"/>
      <c r="L159" s="385"/>
      <c r="M159" s="476" t="s">
        <v>0</v>
      </c>
      <c r="N159" s="477">
        <v>0</v>
      </c>
      <c r="O159" s="477">
        <f>N159*H159</f>
        <v>0</v>
      </c>
      <c r="P159" s="477">
        <v>0</v>
      </c>
      <c r="Q159" s="477">
        <f>P159*H159</f>
        <v>0</v>
      </c>
      <c r="R159" s="477">
        <v>0</v>
      </c>
      <c r="S159" s="478">
        <f>R159*H159</f>
        <v>0</v>
      </c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Q159" s="474" t="s">
        <v>736</v>
      </c>
      <c r="AS159" s="474" t="s">
        <v>84</v>
      </c>
      <c r="AT159" s="474" t="s">
        <v>48</v>
      </c>
      <c r="AX159" s="377" t="s">
        <v>83</v>
      </c>
      <c r="BD159" s="475" t="e">
        <f>IF(#REF!="základní",J159,0)</f>
        <v>#REF!</v>
      </c>
      <c r="BE159" s="475" t="e">
        <f>IF(#REF!="snížená",J159,0)</f>
        <v>#REF!</v>
      </c>
      <c r="BF159" s="475" t="e">
        <f>IF(#REF!="zákl. přenesená",J159,0)</f>
        <v>#REF!</v>
      </c>
      <c r="BG159" s="475" t="e">
        <f>IF(#REF!="sníž. přenesená",J159,0)</f>
        <v>#REF!</v>
      </c>
      <c r="BH159" s="475" t="e">
        <f>IF(#REF!="nulová",J159,0)</f>
        <v>#REF!</v>
      </c>
      <c r="BI159" s="377" t="s">
        <v>48</v>
      </c>
      <c r="BJ159" s="475">
        <f>ROUND(I159*H159,2)</f>
        <v>0</v>
      </c>
      <c r="BK159" s="377" t="s">
        <v>736</v>
      </c>
      <c r="BL159" s="474" t="s">
        <v>746</v>
      </c>
    </row>
    <row r="160" spans="1:30" s="387" customFormat="1" ht="6.95" customHeight="1">
      <c r="A160" s="384"/>
      <c r="B160" s="415"/>
      <c r="C160" s="416"/>
      <c r="D160" s="416"/>
      <c r="E160" s="416"/>
      <c r="F160" s="416"/>
      <c r="G160" s="416"/>
      <c r="H160" s="416"/>
      <c r="I160" s="416"/>
      <c r="J160" s="416"/>
      <c r="K160" s="416"/>
      <c r="L160" s="385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</row>
  </sheetData>
  <autoFilter ref="C126:K157"/>
  <mergeCells count="9">
    <mergeCell ref="E116:H116"/>
    <mergeCell ref="E118:H118"/>
    <mergeCell ref="L2:U2"/>
    <mergeCell ref="E7:H7"/>
    <mergeCell ref="E9:H9"/>
    <mergeCell ref="E85:H85"/>
    <mergeCell ref="E87:H87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87"/>
  <sheetViews>
    <sheetView showGridLines="0" workbookViewId="0" topLeftCell="A113">
      <selection activeCell="I130" sqref="I130:I18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43.57421875" style="2" customWidth="1"/>
    <col min="7" max="7" width="6.421875" style="2" customWidth="1"/>
    <col min="8" max="8" width="12.00390625" style="2" customWidth="1"/>
    <col min="9" max="9" width="13.57421875" style="2" customWidth="1"/>
    <col min="10" max="10" width="19.140625" style="2" customWidth="1"/>
    <col min="11" max="11" width="8.00390625" style="2" customWidth="1"/>
    <col min="12" max="12" width="10.57421875" style="2" customWidth="1"/>
    <col min="13" max="13" width="14.00390625" style="2" customWidth="1"/>
    <col min="14" max="14" width="10.57421875" style="2" customWidth="1"/>
    <col min="15" max="15" width="12.8515625" style="2" customWidth="1"/>
    <col min="16" max="16" width="9.421875" style="2" customWidth="1"/>
    <col min="17" max="17" width="12.8515625" style="2" customWidth="1"/>
    <col min="18" max="18" width="14.00390625" style="2" customWidth="1"/>
    <col min="19" max="19" width="9.421875" style="2" customWidth="1"/>
    <col min="20" max="20" width="12.8515625" style="2" customWidth="1"/>
    <col min="21" max="21" width="14.00390625" style="2" customWidth="1"/>
    <col min="22" max="16384" width="9.140625" style="2" customWidth="1"/>
  </cols>
  <sheetData>
    <row r="2" spans="11:12" ht="36.95" customHeight="1">
      <c r="K2" s="636" t="s">
        <v>3</v>
      </c>
      <c r="L2" s="637"/>
    </row>
    <row r="3" spans="2:11" ht="6.95" customHeight="1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ht="24.95" customHeight="1">
      <c r="B4" s="6"/>
      <c r="D4" s="7" t="s">
        <v>51</v>
      </c>
      <c r="K4" s="6"/>
    </row>
    <row r="5" spans="2:11" ht="6.95" customHeight="1">
      <c r="B5" s="6"/>
      <c r="K5" s="6"/>
    </row>
    <row r="6" spans="2:11" ht="12" customHeight="1">
      <c r="B6" s="6"/>
      <c r="D6" s="8" t="s">
        <v>6</v>
      </c>
      <c r="K6" s="6"/>
    </row>
    <row r="7" spans="2:11" ht="16.5" customHeight="1">
      <c r="B7" s="6"/>
      <c r="E7" s="619" t="str">
        <f>'Rekapitulace stavby'!K6</f>
        <v>Prodloužení podchodu žst. Benešov - přístupová komunikace - napojení na ulici Jana Nohy</v>
      </c>
      <c r="F7" s="620"/>
      <c r="G7" s="620"/>
      <c r="H7" s="620"/>
      <c r="K7" s="6"/>
    </row>
    <row r="8" spans="2:11" ht="12" customHeight="1">
      <c r="B8" s="6"/>
      <c r="D8" s="8"/>
      <c r="K8" s="6"/>
    </row>
    <row r="9" spans="1:21" s="16" customFormat="1" ht="16.5" customHeight="1">
      <c r="A9" s="12"/>
      <c r="B9" s="13"/>
      <c r="C9" s="12"/>
      <c r="D9" s="12"/>
      <c r="E9" s="619"/>
      <c r="F9" s="621"/>
      <c r="G9" s="621"/>
      <c r="H9" s="621"/>
      <c r="I9" s="12"/>
      <c r="J9" s="12"/>
      <c r="K9" s="2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12"/>
      <c r="I10" s="12"/>
      <c r="J10" s="12"/>
      <c r="K10" s="2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6" customFormat="1" ht="16.5" customHeight="1">
      <c r="A11" s="12"/>
      <c r="B11" s="13"/>
      <c r="C11" s="12"/>
      <c r="D11" s="12"/>
      <c r="E11" s="622" t="s">
        <v>187</v>
      </c>
      <c r="F11" s="621"/>
      <c r="G11" s="621"/>
      <c r="H11" s="621"/>
      <c r="I11" s="12"/>
      <c r="J11" s="1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6" customFormat="1" ht="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12"/>
      <c r="I13" s="8" t="s">
        <v>8</v>
      </c>
      <c r="J13" s="9" t="s">
        <v>0</v>
      </c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12"/>
      <c r="I14" s="8" t="s">
        <v>11</v>
      </c>
      <c r="J14" s="56">
        <f>'Rekapitulace stavby'!AN7</f>
        <v>44426</v>
      </c>
      <c r="K14" s="2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6" customFormat="1" ht="10.9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2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12"/>
      <c r="I16" s="8" t="s">
        <v>13</v>
      </c>
      <c r="J16" s="9" t="s">
        <v>0</v>
      </c>
      <c r="K16" s="2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12"/>
      <c r="I17" s="8" t="s">
        <v>14</v>
      </c>
      <c r="J17" s="9" t="s">
        <v>0</v>
      </c>
      <c r="K17" s="2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6" customFormat="1" ht="6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2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12"/>
      <c r="I19" s="8" t="s">
        <v>13</v>
      </c>
      <c r="J19" s="10" t="str">
        <f>'Rekapitulace stavby'!AN12</f>
        <v>Vyplň údaj</v>
      </c>
      <c r="K19" s="2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6" customFormat="1" ht="18" customHeight="1">
      <c r="A20" s="12"/>
      <c r="B20" s="13"/>
      <c r="C20" s="12"/>
      <c r="D20" s="12"/>
      <c r="E20" s="623">
        <f>'Rekapitulace stavby'!E13</f>
        <v>0</v>
      </c>
      <c r="F20" s="624"/>
      <c r="G20" s="624"/>
      <c r="H20" s="624"/>
      <c r="I20" s="8" t="s">
        <v>14</v>
      </c>
      <c r="J20" s="10" t="str">
        <f>'Rekapitulace stavby'!AN13</f>
        <v>Vyplň údaj</v>
      </c>
      <c r="K20" s="2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6" customFormat="1" ht="6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2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12"/>
      <c r="I22" s="8" t="s">
        <v>13</v>
      </c>
      <c r="J22" s="9" t="str">
        <f>IF('Rekapitulace stavby'!AN15="","",'Rekapitulace stavby'!AN15)</f>
        <v/>
      </c>
      <c r="K22" s="2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12"/>
      <c r="I23" s="8" t="s">
        <v>14</v>
      </c>
      <c r="J23" s="9" t="str">
        <f>IF('Rekapitulace stavby'!AN16="","",'Rekapitulace stavby'!AN16)</f>
        <v/>
      </c>
      <c r="K23" s="2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6" customFormat="1" ht="6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2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12"/>
      <c r="I25" s="8" t="s">
        <v>13</v>
      </c>
      <c r="J25" s="9" t="str">
        <f>IF('Rekapitulace stavby'!AN18="","",'Rekapitulace stavby'!AN18)</f>
        <v/>
      </c>
      <c r="K25" s="2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12"/>
      <c r="I26" s="8" t="s">
        <v>14</v>
      </c>
      <c r="J26" s="9" t="str">
        <f>IF('Rekapitulace stavby'!AN19="","",'Rekapitulace stavby'!AN19)</f>
        <v/>
      </c>
      <c r="K26" s="2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6" customFormat="1" ht="6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2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12"/>
      <c r="I28" s="12"/>
      <c r="J28" s="12"/>
      <c r="K28" s="2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60" customFormat="1" ht="16.5" customHeight="1">
      <c r="A29" s="57"/>
      <c r="B29" s="58"/>
      <c r="C29" s="57"/>
      <c r="D29" s="57"/>
      <c r="E29" s="625" t="s">
        <v>0</v>
      </c>
      <c r="F29" s="625"/>
      <c r="G29" s="625"/>
      <c r="H29" s="625"/>
      <c r="I29" s="57"/>
      <c r="J29" s="57"/>
      <c r="K29" s="59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s="16" customFormat="1" ht="6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2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6" customFormat="1" ht="6.95" customHeight="1">
      <c r="A31" s="12"/>
      <c r="B31" s="13"/>
      <c r="C31" s="12"/>
      <c r="D31" s="43"/>
      <c r="E31" s="43"/>
      <c r="F31" s="43"/>
      <c r="G31" s="43"/>
      <c r="H31" s="43"/>
      <c r="I31" s="43"/>
      <c r="J31" s="43"/>
      <c r="K31" s="2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12"/>
      <c r="I32" s="12"/>
      <c r="J32" s="62">
        <f>ROUND(J127,2)</f>
        <v>0</v>
      </c>
      <c r="K32" s="2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6" customFormat="1" ht="6.95" customHeight="1">
      <c r="A33" s="12"/>
      <c r="B33" s="13"/>
      <c r="C33" s="12"/>
      <c r="D33" s="43"/>
      <c r="E33" s="43"/>
      <c r="F33" s="43"/>
      <c r="G33" s="43"/>
      <c r="H33" s="43"/>
      <c r="I33" s="43"/>
      <c r="J33" s="43"/>
      <c r="K33" s="2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12"/>
      <c r="I34" s="63" t="s">
        <v>21</v>
      </c>
      <c r="J34" s="63" t="s">
        <v>23</v>
      </c>
      <c r="K34" s="2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SUM(J32)</f>
        <v>0</v>
      </c>
      <c r="G35" s="12"/>
      <c r="H35" s="12"/>
      <c r="I35" s="66">
        <v>0.21</v>
      </c>
      <c r="J35" s="65">
        <f>F35/100*21</f>
        <v>0</v>
      </c>
      <c r="K35" s="2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6" customFormat="1" ht="14.45" customHeight="1">
      <c r="A36" s="12"/>
      <c r="B36" s="13"/>
      <c r="C36" s="12"/>
      <c r="D36" s="12"/>
      <c r="E36" s="8" t="s">
        <v>26</v>
      </c>
      <c r="F36" s="65">
        <v>0</v>
      </c>
      <c r="G36" s="12"/>
      <c r="H36" s="12"/>
      <c r="I36" s="66">
        <v>0.15</v>
      </c>
      <c r="J36" s="65">
        <v>0</v>
      </c>
      <c r="K36" s="2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6" customFormat="1" ht="14.45" customHeight="1" hidden="1">
      <c r="A37" s="12"/>
      <c r="B37" s="13"/>
      <c r="C37" s="12"/>
      <c r="D37" s="12"/>
      <c r="E37" s="8" t="s">
        <v>27</v>
      </c>
      <c r="F37" s="65" t="e">
        <f>ROUND((SUM(#REF!)),2)</f>
        <v>#REF!</v>
      </c>
      <c r="G37" s="12"/>
      <c r="H37" s="12"/>
      <c r="I37" s="66">
        <v>0.21</v>
      </c>
      <c r="J37" s="65">
        <f>0</f>
        <v>0</v>
      </c>
      <c r="K37" s="2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6" customFormat="1" ht="14.45" customHeight="1" hidden="1">
      <c r="A38" s="12"/>
      <c r="B38" s="13"/>
      <c r="C38" s="12"/>
      <c r="D38" s="12"/>
      <c r="E38" s="8" t="s">
        <v>28</v>
      </c>
      <c r="F38" s="65" t="e">
        <f>ROUND((SUM(#REF!)),2)</f>
        <v>#REF!</v>
      </c>
      <c r="G38" s="12"/>
      <c r="H38" s="12"/>
      <c r="I38" s="66">
        <v>0.15</v>
      </c>
      <c r="J38" s="65">
        <f>0</f>
        <v>0</v>
      </c>
      <c r="K38" s="2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6" customFormat="1" ht="14.45" customHeight="1" hidden="1">
      <c r="A39" s="12"/>
      <c r="B39" s="13"/>
      <c r="C39" s="12"/>
      <c r="D39" s="12"/>
      <c r="E39" s="8" t="s">
        <v>29</v>
      </c>
      <c r="F39" s="65" t="e">
        <f>ROUND((SUM(#REF!)),2)</f>
        <v>#REF!</v>
      </c>
      <c r="G39" s="12"/>
      <c r="H39" s="12"/>
      <c r="I39" s="66">
        <v>0</v>
      </c>
      <c r="J39" s="65">
        <f>0</f>
        <v>0</v>
      </c>
      <c r="K39" s="2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6" customFormat="1" ht="6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2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2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6" customFormat="1" ht="14.4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2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11" ht="14.45" customHeight="1">
      <c r="B43" s="6"/>
      <c r="K43" s="6"/>
    </row>
    <row r="44" spans="2:11" ht="14.45" customHeight="1">
      <c r="B44" s="6"/>
      <c r="K44" s="6"/>
    </row>
    <row r="45" spans="2:11" ht="14.45" customHeight="1">
      <c r="B45" s="6"/>
      <c r="K45" s="6"/>
    </row>
    <row r="46" spans="2:11" ht="14.45" customHeight="1">
      <c r="B46" s="6"/>
      <c r="K46" s="6"/>
    </row>
    <row r="47" spans="2:11" ht="14.45" customHeight="1">
      <c r="B47" s="6"/>
      <c r="K47" s="6"/>
    </row>
    <row r="48" spans="2:11" ht="14.45" customHeight="1">
      <c r="B48" s="6"/>
      <c r="K48" s="6"/>
    </row>
    <row r="49" spans="2:11" ht="14.45" customHeight="1">
      <c r="B49" s="6"/>
      <c r="K49" s="6"/>
    </row>
    <row r="50" spans="2:11" s="16" customFormat="1" ht="14.45" customHeight="1">
      <c r="B50" s="22"/>
      <c r="D50" s="23" t="s">
        <v>33</v>
      </c>
      <c r="E50" s="24"/>
      <c r="F50" s="24"/>
      <c r="G50" s="23" t="s">
        <v>34</v>
      </c>
      <c r="H50" s="24"/>
      <c r="I50" s="24"/>
      <c r="J50" s="24"/>
      <c r="K50" s="22"/>
    </row>
    <row r="51" spans="2:11" ht="15">
      <c r="B51" s="6"/>
      <c r="K51" s="6"/>
    </row>
    <row r="52" spans="2:11" ht="15">
      <c r="B52" s="6"/>
      <c r="K52" s="6"/>
    </row>
    <row r="53" spans="2:11" ht="15">
      <c r="B53" s="6"/>
      <c r="K53" s="6"/>
    </row>
    <row r="54" spans="2:11" ht="15">
      <c r="B54" s="6"/>
      <c r="K54" s="6"/>
    </row>
    <row r="55" spans="2:11" ht="15">
      <c r="B55" s="6"/>
      <c r="K55" s="6"/>
    </row>
    <row r="56" spans="2:11" ht="15">
      <c r="B56" s="6"/>
      <c r="K56" s="6"/>
    </row>
    <row r="57" spans="2:11" ht="15">
      <c r="B57" s="6"/>
      <c r="K57" s="6"/>
    </row>
    <row r="58" spans="2:11" ht="15">
      <c r="B58" s="6"/>
      <c r="K58" s="6"/>
    </row>
    <row r="59" spans="2:11" ht="15">
      <c r="B59" s="6"/>
      <c r="K59" s="6"/>
    </row>
    <row r="60" spans="2:11" ht="15">
      <c r="B60" s="6"/>
      <c r="K60" s="6"/>
    </row>
    <row r="61" spans="1:21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15"/>
      <c r="I61" s="15"/>
      <c r="J61" s="73" t="s">
        <v>36</v>
      </c>
      <c r="K61" s="2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11" ht="15">
      <c r="B62" s="6"/>
      <c r="K62" s="6"/>
    </row>
    <row r="63" spans="2:11" ht="15">
      <c r="B63" s="6"/>
      <c r="K63" s="6"/>
    </row>
    <row r="64" spans="2:11" ht="15">
      <c r="B64" s="6"/>
      <c r="K64" s="6"/>
    </row>
    <row r="65" spans="1:21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26"/>
      <c r="I65" s="26"/>
      <c r="J65" s="26"/>
      <c r="K65" s="2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11" ht="15">
      <c r="B66" s="6"/>
      <c r="K66" s="6"/>
    </row>
    <row r="67" spans="2:11" ht="15">
      <c r="B67" s="6"/>
      <c r="K67" s="6"/>
    </row>
    <row r="68" spans="2:11" ht="15">
      <c r="B68" s="6"/>
      <c r="K68" s="6"/>
    </row>
    <row r="69" spans="2:11" ht="15">
      <c r="B69" s="6"/>
      <c r="K69" s="6"/>
    </row>
    <row r="70" spans="2:11" ht="15">
      <c r="B70" s="6"/>
      <c r="K70" s="6"/>
    </row>
    <row r="71" spans="2:11" ht="15">
      <c r="B71" s="6"/>
      <c r="K71" s="6"/>
    </row>
    <row r="72" spans="2:11" ht="15">
      <c r="B72" s="6"/>
      <c r="K72" s="6"/>
    </row>
    <row r="73" spans="2:11" ht="15">
      <c r="B73" s="6"/>
      <c r="K73" s="6"/>
    </row>
    <row r="74" spans="2:11" ht="15">
      <c r="B74" s="6"/>
      <c r="K74" s="6"/>
    </row>
    <row r="75" spans="2:11" ht="15">
      <c r="B75" s="6"/>
      <c r="K75" s="6"/>
    </row>
    <row r="76" spans="1:21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15"/>
      <c r="I76" s="15"/>
      <c r="J76" s="73" t="s">
        <v>36</v>
      </c>
      <c r="K76" s="2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16" customFormat="1" ht="14.45" customHeight="1">
      <c r="A77" s="12"/>
      <c r="B77" s="27"/>
      <c r="C77" s="28"/>
      <c r="D77" s="28"/>
      <c r="E77" s="28"/>
      <c r="F77" s="28"/>
      <c r="G77" s="28"/>
      <c r="H77" s="28"/>
      <c r="I77" s="28"/>
      <c r="J77" s="28"/>
      <c r="K77" s="2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81" spans="1:21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0"/>
      <c r="J81" s="30"/>
      <c r="K81" s="2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12"/>
      <c r="J82" s="12"/>
      <c r="K82" s="2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2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12"/>
      <c r="J84" s="12"/>
      <c r="K84" s="2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s="16" customFormat="1" ht="16.5" customHeight="1" hidden="1">
      <c r="A85" s="12"/>
      <c r="B85" s="13"/>
      <c r="C85" s="12"/>
      <c r="D85" s="12"/>
      <c r="E85" s="619" t="str">
        <f>E7</f>
        <v>Prodloužení podchodu žst. Benešov - přístupová komunikace - napojení na ulici Jana Nohy</v>
      </c>
      <c r="F85" s="620"/>
      <c r="G85" s="620"/>
      <c r="H85" s="620"/>
      <c r="I85" s="12"/>
      <c r="J85" s="12"/>
      <c r="K85" s="2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11" ht="12" customHeight="1" hidden="1">
      <c r="B86" s="6"/>
      <c r="C86" s="8" t="s">
        <v>52</v>
      </c>
      <c r="K86" s="6"/>
    </row>
    <row r="87" spans="1:21" s="16" customFormat="1" ht="16.5" customHeight="1" hidden="1">
      <c r="A87" s="12"/>
      <c r="B87" s="13"/>
      <c r="C87" s="12"/>
      <c r="D87" s="12"/>
      <c r="E87" s="619" t="s">
        <v>53</v>
      </c>
      <c r="F87" s="621"/>
      <c r="G87" s="621"/>
      <c r="H87" s="621"/>
      <c r="I87" s="12"/>
      <c r="J87" s="12"/>
      <c r="K87" s="2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12"/>
      <c r="J88" s="12"/>
      <c r="K88" s="2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s="16" customFormat="1" ht="16.5" customHeight="1" hidden="1">
      <c r="A89" s="12"/>
      <c r="B89" s="13"/>
      <c r="C89" s="12"/>
      <c r="D89" s="12"/>
      <c r="E89" s="622" t="str">
        <f>E11</f>
        <v>SO 03 - Voda a kanalizace</v>
      </c>
      <c r="F89" s="621"/>
      <c r="G89" s="621"/>
      <c r="H89" s="621"/>
      <c r="I89" s="12"/>
      <c r="J89" s="12"/>
      <c r="K89" s="2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2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8" t="s">
        <v>11</v>
      </c>
      <c r="J91" s="56">
        <f>IF(J14="","",J14)</f>
        <v>44426</v>
      </c>
      <c r="K91" s="2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2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8" t="s">
        <v>17</v>
      </c>
      <c r="J93" s="74" t="str">
        <f>E23</f>
        <v xml:space="preserve"> </v>
      </c>
      <c r="K93" s="2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8" t="s">
        <v>18</v>
      </c>
      <c r="J94" s="74" t="str">
        <f>E26</f>
        <v xml:space="preserve"> </v>
      </c>
      <c r="K94" s="2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2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67"/>
      <c r="J96" s="76" t="s">
        <v>57</v>
      </c>
      <c r="K96" s="2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2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12"/>
      <c r="J98" s="62">
        <f>J127</f>
        <v>0</v>
      </c>
      <c r="K98" s="2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11" s="78" customFormat="1" ht="24.95" customHeight="1" hidden="1">
      <c r="B99" s="79"/>
      <c r="D99" s="80" t="s">
        <v>60</v>
      </c>
      <c r="E99" s="81"/>
      <c r="F99" s="81"/>
      <c r="G99" s="81"/>
      <c r="H99" s="81"/>
      <c r="I99" s="81"/>
      <c r="J99" s="82" t="e">
        <f>#REF!</f>
        <v>#REF!</v>
      </c>
      <c r="K99" s="79"/>
    </row>
    <row r="100" spans="2:11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81"/>
      <c r="J100" s="82">
        <f>J128</f>
        <v>0</v>
      </c>
      <c r="K100" s="79"/>
    </row>
    <row r="101" spans="2:11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85"/>
      <c r="J101" s="86" t="e">
        <f>#REF!</f>
        <v>#REF!</v>
      </c>
      <c r="K101" s="83"/>
    </row>
    <row r="102" spans="2:11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85"/>
      <c r="J102" s="86" t="e">
        <f>#REF!</f>
        <v>#REF!</v>
      </c>
      <c r="K102" s="83"/>
    </row>
    <row r="103" spans="2:11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81"/>
      <c r="J103" s="82">
        <f>J179</f>
        <v>0</v>
      </c>
      <c r="K103" s="79"/>
    </row>
    <row r="104" spans="2:11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85"/>
      <c r="J104" s="86" t="e">
        <f>#REF!</f>
        <v>#REF!</v>
      </c>
      <c r="K104" s="83"/>
    </row>
    <row r="105" spans="2:11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85"/>
      <c r="J105" s="86" t="e">
        <f>#REF!</f>
        <v>#REF!</v>
      </c>
      <c r="K105" s="83"/>
    </row>
    <row r="106" spans="1:21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2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28"/>
      <c r="J107" s="28"/>
      <c r="K107" s="2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ht="15" hidden="1"/>
    <row r="109" ht="15" hidden="1"/>
    <row r="110" ht="15" hidden="1"/>
    <row r="111" spans="1:21" s="16" customFormat="1" ht="6.95" customHeight="1">
      <c r="A111" s="12"/>
      <c r="B111" s="29"/>
      <c r="C111" s="30"/>
      <c r="D111" s="30"/>
      <c r="E111" s="30"/>
      <c r="F111" s="30"/>
      <c r="G111" s="30"/>
      <c r="H111" s="30"/>
      <c r="I111" s="30"/>
      <c r="J111" s="30"/>
      <c r="K111" s="2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s="16" customFormat="1" ht="24.95" customHeight="1">
      <c r="A112" s="12"/>
      <c r="B112" s="13"/>
      <c r="C112" s="7" t="s">
        <v>67</v>
      </c>
      <c r="D112" s="12"/>
      <c r="E112" s="12"/>
      <c r="F112" s="12"/>
      <c r="G112" s="12"/>
      <c r="H112" s="12"/>
      <c r="I112" s="12"/>
      <c r="J112" s="12"/>
      <c r="K112" s="2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6" customFormat="1" ht="6.9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2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16" customFormat="1" ht="12" customHeight="1">
      <c r="A114" s="12"/>
      <c r="B114" s="13"/>
      <c r="C114" s="8" t="s">
        <v>6</v>
      </c>
      <c r="D114" s="12"/>
      <c r="E114" s="12"/>
      <c r="F114" s="12"/>
      <c r="G114" s="12"/>
      <c r="H114" s="12"/>
      <c r="I114" s="12"/>
      <c r="J114" s="12"/>
      <c r="K114" s="2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6" customFormat="1" ht="16.5" customHeight="1">
      <c r="A115" s="12"/>
      <c r="B115" s="13"/>
      <c r="C115" s="12"/>
      <c r="D115" s="12"/>
      <c r="E115" s="619" t="str">
        <f>E7</f>
        <v>Prodloužení podchodu žst. Benešov - přístupová komunikace - napojení na ulici Jana Nohy</v>
      </c>
      <c r="F115" s="620"/>
      <c r="G115" s="620"/>
      <c r="H115" s="620"/>
      <c r="I115" s="12"/>
      <c r="J115" s="12"/>
      <c r="K115" s="2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11" ht="12" customHeight="1">
      <c r="B116" s="6"/>
      <c r="C116" s="8"/>
      <c r="K116" s="6"/>
    </row>
    <row r="117" spans="1:21" s="16" customFormat="1" ht="16.5" customHeight="1">
      <c r="A117" s="12"/>
      <c r="B117" s="13"/>
      <c r="C117" s="12"/>
      <c r="D117" s="12"/>
      <c r="E117" s="619"/>
      <c r="F117" s="621"/>
      <c r="G117" s="621"/>
      <c r="H117" s="621"/>
      <c r="I117" s="12"/>
      <c r="J117" s="12"/>
      <c r="K117" s="2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6" customFormat="1" ht="12" customHeight="1">
      <c r="A118" s="12"/>
      <c r="B118" s="13"/>
      <c r="C118" s="8" t="s">
        <v>54</v>
      </c>
      <c r="D118" s="12"/>
      <c r="E118" s="12"/>
      <c r="F118" s="12"/>
      <c r="G118" s="12"/>
      <c r="H118" s="12"/>
      <c r="I118" s="12"/>
      <c r="J118" s="12"/>
      <c r="K118" s="2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6" customFormat="1" ht="16.5" customHeight="1">
      <c r="A119" s="12"/>
      <c r="B119" s="13"/>
      <c r="C119" s="12"/>
      <c r="D119" s="12"/>
      <c r="E119" s="622" t="str">
        <f>E11</f>
        <v>SO 03 - Voda a kanalizace</v>
      </c>
      <c r="F119" s="621"/>
      <c r="G119" s="621"/>
      <c r="H119" s="621"/>
      <c r="I119" s="12"/>
      <c r="J119" s="12"/>
      <c r="K119" s="2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6" customFormat="1" ht="6.9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2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s="16" customFormat="1" ht="12" customHeight="1">
      <c r="A121" s="12"/>
      <c r="B121" s="13"/>
      <c r="C121" s="8" t="s">
        <v>9</v>
      </c>
      <c r="D121" s="12"/>
      <c r="E121" s="12"/>
      <c r="F121" s="9" t="str">
        <f>F14</f>
        <v xml:space="preserve"> </v>
      </c>
      <c r="G121" s="12"/>
      <c r="H121" s="12"/>
      <c r="I121" s="8" t="s">
        <v>11</v>
      </c>
      <c r="J121" s="56">
        <f>IF(J14="","",J14)</f>
        <v>44426</v>
      </c>
      <c r="K121" s="2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6" customFormat="1" ht="6.9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2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6" customFormat="1" ht="15.2" customHeight="1">
      <c r="A123" s="12"/>
      <c r="B123" s="13"/>
      <c r="C123" s="8" t="s">
        <v>12</v>
      </c>
      <c r="D123" s="12"/>
      <c r="E123" s="12"/>
      <c r="F123" s="9" t="str">
        <f>'Rekapitulace stavby'!E10</f>
        <v>Město Benešov, Masarykovo náměstí 100, 256 01 Benešov</v>
      </c>
      <c r="G123" s="12"/>
      <c r="H123" s="12"/>
      <c r="I123" s="8" t="s">
        <v>17</v>
      </c>
      <c r="J123" s="74" t="str">
        <f>E23</f>
        <v xml:space="preserve"> </v>
      </c>
      <c r="K123" s="2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6" customFormat="1" ht="15.2" customHeight="1">
      <c r="A124" s="12"/>
      <c r="B124" s="13"/>
      <c r="C124" s="8" t="s">
        <v>15</v>
      </c>
      <c r="D124" s="12"/>
      <c r="E124" s="12"/>
      <c r="F124" s="137">
        <f>'Rekapitulace stavby'!E13</f>
        <v>0</v>
      </c>
      <c r="G124" s="12"/>
      <c r="H124" s="12"/>
      <c r="I124" s="8" t="s">
        <v>18</v>
      </c>
      <c r="J124" s="74" t="str">
        <f>E26</f>
        <v xml:space="preserve"> </v>
      </c>
      <c r="K124" s="2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6" customFormat="1" ht="10.3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2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92" customFormat="1" ht="29.25" customHeight="1">
      <c r="A126" s="87"/>
      <c r="B126" s="88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90" t="s">
        <v>57</v>
      </c>
      <c r="K126" s="91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16" customFormat="1" ht="22.9" customHeight="1">
      <c r="A127" s="12"/>
      <c r="B127" s="13"/>
      <c r="C127" s="46" t="s">
        <v>79</v>
      </c>
      <c r="D127" s="12"/>
      <c r="E127" s="12"/>
      <c r="F127" s="12"/>
      <c r="G127" s="12"/>
      <c r="H127" s="12"/>
      <c r="I127" s="12"/>
      <c r="J127" s="93">
        <f>J128+J179</f>
        <v>0</v>
      </c>
      <c r="K127" s="13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11" s="97" customFormat="1" ht="25.9" customHeight="1">
      <c r="B128" s="98"/>
      <c r="D128" s="99" t="s">
        <v>46</v>
      </c>
      <c r="E128" s="100" t="s">
        <v>93</v>
      </c>
      <c r="F128" s="100" t="s">
        <v>94</v>
      </c>
      <c r="I128" s="101"/>
      <c r="J128" s="102">
        <f>SUM(J129+J141+J144+J149+J175)</f>
        <v>0</v>
      </c>
      <c r="K128" s="98"/>
    </row>
    <row r="129" spans="1:21" s="16" customFormat="1" ht="16.5" customHeight="1">
      <c r="A129" s="12"/>
      <c r="B129" s="109"/>
      <c r="C129" s="304"/>
      <c r="D129" s="305" t="s">
        <v>46</v>
      </c>
      <c r="E129" s="306" t="s">
        <v>48</v>
      </c>
      <c r="F129" s="306" t="s">
        <v>95</v>
      </c>
      <c r="G129" s="304"/>
      <c r="H129" s="304"/>
      <c r="I129" s="304"/>
      <c r="J129" s="539">
        <f>SUM(J130:J140)</f>
        <v>0</v>
      </c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16" customFormat="1" ht="16.5" customHeight="1">
      <c r="A130" s="302"/>
      <c r="B130" s="109"/>
      <c r="C130" s="308" t="s">
        <v>48</v>
      </c>
      <c r="D130" s="308" t="s">
        <v>84</v>
      </c>
      <c r="E130" s="309" t="s">
        <v>310</v>
      </c>
      <c r="F130" s="310" t="s">
        <v>311</v>
      </c>
      <c r="G130" s="311" t="s">
        <v>312</v>
      </c>
      <c r="H130" s="312">
        <v>16</v>
      </c>
      <c r="I130" s="565"/>
      <c r="J130" s="313">
        <f aca="true" t="shared" si="0" ref="J130:J140">ROUND(I130*H130,2)</f>
        <v>0</v>
      </c>
      <c r="K130" s="13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</row>
    <row r="131" spans="1:21" s="16" customFormat="1" ht="16.5" customHeight="1">
      <c r="A131" s="302"/>
      <c r="B131" s="109"/>
      <c r="C131" s="308" t="s">
        <v>49</v>
      </c>
      <c r="D131" s="308" t="s">
        <v>84</v>
      </c>
      <c r="E131" s="309" t="s">
        <v>313</v>
      </c>
      <c r="F131" s="310" t="s">
        <v>314</v>
      </c>
      <c r="G131" s="311" t="s">
        <v>315</v>
      </c>
      <c r="H131" s="312">
        <v>18</v>
      </c>
      <c r="I131" s="565"/>
      <c r="J131" s="313">
        <f t="shared" si="0"/>
        <v>0</v>
      </c>
      <c r="K131" s="13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</row>
    <row r="132" spans="1:21" s="16" customFormat="1" ht="23.25" customHeight="1">
      <c r="A132" s="302"/>
      <c r="B132" s="109"/>
      <c r="C132" s="308" t="s">
        <v>316</v>
      </c>
      <c r="D132" s="308" t="s">
        <v>84</v>
      </c>
      <c r="E132" s="309" t="s">
        <v>317</v>
      </c>
      <c r="F132" s="310" t="s">
        <v>318</v>
      </c>
      <c r="G132" s="311" t="s">
        <v>319</v>
      </c>
      <c r="H132" s="312">
        <v>6</v>
      </c>
      <c r="I132" s="565"/>
      <c r="J132" s="313">
        <f t="shared" si="0"/>
        <v>0</v>
      </c>
      <c r="K132" s="13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</row>
    <row r="133" spans="1:21" s="16" customFormat="1" ht="23.25" customHeight="1">
      <c r="A133" s="302"/>
      <c r="B133" s="109"/>
      <c r="C133" s="308" t="s">
        <v>82</v>
      </c>
      <c r="D133" s="308" t="s">
        <v>84</v>
      </c>
      <c r="E133" s="309" t="s">
        <v>320</v>
      </c>
      <c r="F133" s="310" t="s">
        <v>321</v>
      </c>
      <c r="G133" s="311" t="s">
        <v>319</v>
      </c>
      <c r="H133" s="312">
        <v>318</v>
      </c>
      <c r="I133" s="565"/>
      <c r="J133" s="313">
        <f t="shared" si="0"/>
        <v>0</v>
      </c>
      <c r="K133" s="13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</row>
    <row r="134" spans="1:21" s="16" customFormat="1" ht="23.25" customHeight="1">
      <c r="A134" s="302"/>
      <c r="B134" s="109"/>
      <c r="C134" s="308" t="s">
        <v>97</v>
      </c>
      <c r="D134" s="308" t="s">
        <v>84</v>
      </c>
      <c r="E134" s="309" t="s">
        <v>322</v>
      </c>
      <c r="F134" s="310" t="s">
        <v>323</v>
      </c>
      <c r="G134" s="311" t="s">
        <v>319</v>
      </c>
      <c r="H134" s="312">
        <v>159</v>
      </c>
      <c r="I134" s="565"/>
      <c r="J134" s="313">
        <f t="shared" si="0"/>
        <v>0</v>
      </c>
      <c r="K134" s="13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</row>
    <row r="135" spans="1:21" s="16" customFormat="1" ht="23.25" customHeight="1">
      <c r="A135" s="302"/>
      <c r="B135" s="109"/>
      <c r="C135" s="308" t="s">
        <v>100</v>
      </c>
      <c r="D135" s="308" t="s">
        <v>84</v>
      </c>
      <c r="E135" s="309" t="s">
        <v>324</v>
      </c>
      <c r="F135" s="310" t="s">
        <v>325</v>
      </c>
      <c r="G135" s="311" t="s">
        <v>312</v>
      </c>
      <c r="H135" s="312">
        <v>779</v>
      </c>
      <c r="I135" s="565"/>
      <c r="J135" s="313">
        <f t="shared" si="0"/>
        <v>0</v>
      </c>
      <c r="K135" s="13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</row>
    <row r="136" spans="1:21" s="16" customFormat="1" ht="23.25" customHeight="1">
      <c r="A136" s="302"/>
      <c r="B136" s="109"/>
      <c r="C136" s="308" t="s">
        <v>326</v>
      </c>
      <c r="D136" s="308" t="s">
        <v>84</v>
      </c>
      <c r="E136" s="309" t="s">
        <v>327</v>
      </c>
      <c r="F136" s="310" t="s">
        <v>328</v>
      </c>
      <c r="G136" s="311" t="s">
        <v>312</v>
      </c>
      <c r="H136" s="312">
        <v>779</v>
      </c>
      <c r="I136" s="565"/>
      <c r="J136" s="313">
        <f t="shared" si="0"/>
        <v>0</v>
      </c>
      <c r="K136" s="13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</row>
    <row r="137" spans="1:21" s="16" customFormat="1" ht="23.25" customHeight="1">
      <c r="A137" s="302"/>
      <c r="B137" s="109"/>
      <c r="C137" s="308" t="s">
        <v>329</v>
      </c>
      <c r="D137" s="308" t="s">
        <v>84</v>
      </c>
      <c r="E137" s="309" t="s">
        <v>330</v>
      </c>
      <c r="F137" s="310" t="s">
        <v>331</v>
      </c>
      <c r="G137" s="311" t="s">
        <v>319</v>
      </c>
      <c r="H137" s="312">
        <v>326</v>
      </c>
      <c r="I137" s="565"/>
      <c r="J137" s="313">
        <f t="shared" si="0"/>
        <v>0</v>
      </c>
      <c r="K137" s="13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</row>
    <row r="138" spans="1:21" s="16" customFormat="1" ht="23.25" customHeight="1">
      <c r="A138" s="302"/>
      <c r="B138" s="109"/>
      <c r="C138" s="308" t="s">
        <v>110</v>
      </c>
      <c r="D138" s="308" t="s">
        <v>84</v>
      </c>
      <c r="E138" s="309" t="s">
        <v>332</v>
      </c>
      <c r="F138" s="310" t="s">
        <v>333</v>
      </c>
      <c r="G138" s="311" t="s">
        <v>319</v>
      </c>
      <c r="H138" s="312">
        <v>122</v>
      </c>
      <c r="I138" s="565"/>
      <c r="J138" s="313">
        <f t="shared" si="0"/>
        <v>0</v>
      </c>
      <c r="K138" s="13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</row>
    <row r="139" spans="1:21" s="16" customFormat="1" ht="16.5" customHeight="1">
      <c r="A139" s="302"/>
      <c r="B139" s="109"/>
      <c r="C139" s="314" t="s">
        <v>334</v>
      </c>
      <c r="D139" s="314" t="s">
        <v>118</v>
      </c>
      <c r="E139" s="315" t="s">
        <v>335</v>
      </c>
      <c r="F139" s="316" t="s">
        <v>336</v>
      </c>
      <c r="G139" s="317" t="s">
        <v>337</v>
      </c>
      <c r="H139" s="318">
        <v>244</v>
      </c>
      <c r="I139" s="566"/>
      <c r="J139" s="319">
        <f t="shared" si="0"/>
        <v>0</v>
      </c>
      <c r="K139" s="13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</row>
    <row r="140" spans="1:21" s="16" customFormat="1" ht="16.5" customHeight="1">
      <c r="A140" s="302"/>
      <c r="B140" s="109"/>
      <c r="C140" s="308" t="s">
        <v>338</v>
      </c>
      <c r="D140" s="308" t="s">
        <v>84</v>
      </c>
      <c r="E140" s="309" t="s">
        <v>339</v>
      </c>
      <c r="F140" s="310" t="s">
        <v>340</v>
      </c>
      <c r="G140" s="311" t="s">
        <v>312</v>
      </c>
      <c r="H140" s="312">
        <v>375</v>
      </c>
      <c r="I140" s="565"/>
      <c r="J140" s="313">
        <f t="shared" si="0"/>
        <v>0</v>
      </c>
      <c r="K140" s="13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</row>
    <row r="141" spans="1:21" s="16" customFormat="1" ht="16.5" customHeight="1">
      <c r="A141" s="302"/>
      <c r="B141" s="109"/>
      <c r="C141" s="304"/>
      <c r="D141" s="305" t="s">
        <v>46</v>
      </c>
      <c r="E141" s="306" t="s">
        <v>82</v>
      </c>
      <c r="F141" s="306" t="s">
        <v>273</v>
      </c>
      <c r="G141" s="304"/>
      <c r="H141" s="304"/>
      <c r="I141" s="304"/>
      <c r="J141" s="539">
        <f>SUM(J142:J143)</f>
        <v>0</v>
      </c>
      <c r="K141" s="13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</row>
    <row r="142" spans="1:21" s="16" customFormat="1" ht="16.5" customHeight="1">
      <c r="A142" s="302"/>
      <c r="B142" s="109"/>
      <c r="C142" s="308" t="s">
        <v>341</v>
      </c>
      <c r="D142" s="308" t="s">
        <v>84</v>
      </c>
      <c r="E142" s="309" t="s">
        <v>342</v>
      </c>
      <c r="F142" s="559" t="s">
        <v>747</v>
      </c>
      <c r="G142" s="311" t="s">
        <v>319</v>
      </c>
      <c r="H142" s="312">
        <v>29</v>
      </c>
      <c r="I142" s="565"/>
      <c r="J142" s="313">
        <f>ROUND(I142*H142,2)</f>
        <v>0</v>
      </c>
      <c r="K142" s="13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</row>
    <row r="143" spans="1:21" s="16" customFormat="1" ht="26.25" customHeight="1">
      <c r="A143" s="302"/>
      <c r="B143" s="109"/>
      <c r="C143" s="308" t="s">
        <v>343</v>
      </c>
      <c r="D143" s="308" t="s">
        <v>84</v>
      </c>
      <c r="E143" s="309" t="s">
        <v>344</v>
      </c>
      <c r="F143" s="310" t="s">
        <v>345</v>
      </c>
      <c r="G143" s="311" t="s">
        <v>319</v>
      </c>
      <c r="H143" s="312">
        <v>29</v>
      </c>
      <c r="I143" s="565"/>
      <c r="J143" s="313">
        <f>ROUND(I143*H143,2)</f>
        <v>0</v>
      </c>
      <c r="K143" s="13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</row>
    <row r="144" spans="1:21" s="16" customFormat="1" ht="16.5" customHeight="1">
      <c r="A144" s="302"/>
      <c r="B144" s="109"/>
      <c r="C144" s="304"/>
      <c r="D144" s="305" t="s">
        <v>46</v>
      </c>
      <c r="E144" s="306" t="s">
        <v>97</v>
      </c>
      <c r="F144" s="306" t="s">
        <v>157</v>
      </c>
      <c r="G144" s="304"/>
      <c r="H144" s="304"/>
      <c r="I144" s="304"/>
      <c r="J144" s="539">
        <f>SUM(J145:J148)</f>
        <v>0</v>
      </c>
      <c r="K144" s="13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</row>
    <row r="145" spans="1:21" s="16" customFormat="1" ht="16.5" customHeight="1">
      <c r="A145" s="302"/>
      <c r="B145" s="109"/>
      <c r="C145" s="308" t="s">
        <v>346</v>
      </c>
      <c r="D145" s="308" t="s">
        <v>84</v>
      </c>
      <c r="E145" s="309" t="s">
        <v>347</v>
      </c>
      <c r="F145" s="310" t="s">
        <v>348</v>
      </c>
      <c r="G145" s="311" t="s">
        <v>312</v>
      </c>
      <c r="H145" s="312">
        <v>16</v>
      </c>
      <c r="I145" s="565"/>
      <c r="J145" s="313">
        <f>ROUND(I145*H145,2)</f>
        <v>0</v>
      </c>
      <c r="K145" s="13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</row>
    <row r="146" spans="1:21" s="16" customFormat="1" ht="16.5" customHeight="1">
      <c r="A146" s="302"/>
      <c r="B146" s="109"/>
      <c r="C146" s="308" t="s">
        <v>349</v>
      </c>
      <c r="D146" s="308" t="s">
        <v>84</v>
      </c>
      <c r="E146" s="309" t="s">
        <v>350</v>
      </c>
      <c r="F146" s="310" t="s">
        <v>351</v>
      </c>
      <c r="G146" s="311" t="s">
        <v>312</v>
      </c>
      <c r="H146" s="312">
        <v>16</v>
      </c>
      <c r="I146" s="565"/>
      <c r="J146" s="313">
        <f>ROUND(I146*H146,2)</f>
        <v>0</v>
      </c>
      <c r="K146" s="13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</row>
    <row r="147" spans="1:21" s="16" customFormat="1" ht="22.5" customHeight="1">
      <c r="A147" s="302"/>
      <c r="B147" s="109"/>
      <c r="C147" s="308" t="s">
        <v>120</v>
      </c>
      <c r="D147" s="308" t="s">
        <v>84</v>
      </c>
      <c r="E147" s="309" t="s">
        <v>352</v>
      </c>
      <c r="F147" s="310" t="s">
        <v>353</v>
      </c>
      <c r="G147" s="311" t="s">
        <v>312</v>
      </c>
      <c r="H147" s="312">
        <v>16</v>
      </c>
      <c r="I147" s="565"/>
      <c r="J147" s="313">
        <f>ROUND(I147*H147,2)</f>
        <v>0</v>
      </c>
      <c r="K147" s="13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</row>
    <row r="148" spans="1:21" s="16" customFormat="1" ht="22.5" customHeight="1">
      <c r="A148" s="302"/>
      <c r="B148" s="109"/>
      <c r="C148" s="308" t="s">
        <v>354</v>
      </c>
      <c r="D148" s="308" t="s">
        <v>84</v>
      </c>
      <c r="E148" s="309" t="s">
        <v>355</v>
      </c>
      <c r="F148" s="310" t="s">
        <v>356</v>
      </c>
      <c r="G148" s="311" t="s">
        <v>312</v>
      </c>
      <c r="H148" s="312">
        <v>16</v>
      </c>
      <c r="I148" s="565"/>
      <c r="J148" s="313">
        <f>ROUND(I148*H148,2)</f>
        <v>0</v>
      </c>
      <c r="K148" s="13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</row>
    <row r="149" spans="1:21" s="16" customFormat="1" ht="16.5" customHeight="1">
      <c r="A149" s="302"/>
      <c r="B149" s="109"/>
      <c r="C149" s="304"/>
      <c r="D149" s="305" t="s">
        <v>46</v>
      </c>
      <c r="E149" s="306" t="s">
        <v>329</v>
      </c>
      <c r="F149" s="306" t="s">
        <v>172</v>
      </c>
      <c r="G149" s="304"/>
      <c r="H149" s="304"/>
      <c r="I149" s="304"/>
      <c r="J149" s="539">
        <f>SUM(J150:J174)</f>
        <v>0</v>
      </c>
      <c r="K149" s="13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</row>
    <row r="150" spans="1:21" s="16" customFormat="1" ht="28.5" customHeight="1">
      <c r="A150" s="302"/>
      <c r="B150" s="109"/>
      <c r="C150" s="308" t="s">
        <v>357</v>
      </c>
      <c r="D150" s="308" t="s">
        <v>84</v>
      </c>
      <c r="E150" s="309" t="s">
        <v>358</v>
      </c>
      <c r="F150" s="310" t="s">
        <v>359</v>
      </c>
      <c r="G150" s="311" t="s">
        <v>315</v>
      </c>
      <c r="H150" s="312">
        <v>71</v>
      </c>
      <c r="I150" s="565"/>
      <c r="J150" s="313">
        <f aca="true" t="shared" si="1" ref="J150:J174">ROUND(I150*H150,2)</f>
        <v>0</v>
      </c>
      <c r="K150" s="13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</row>
    <row r="151" spans="1:21" s="16" customFormat="1" ht="28.5" customHeight="1">
      <c r="A151" s="302"/>
      <c r="B151" s="109"/>
      <c r="C151" s="314" t="s">
        <v>360</v>
      </c>
      <c r="D151" s="314" t="s">
        <v>118</v>
      </c>
      <c r="E151" s="315" t="s">
        <v>361</v>
      </c>
      <c r="F151" s="316" t="s">
        <v>362</v>
      </c>
      <c r="G151" s="317" t="s">
        <v>315</v>
      </c>
      <c r="H151" s="318">
        <v>71.71</v>
      </c>
      <c r="I151" s="566"/>
      <c r="J151" s="319">
        <f t="shared" si="1"/>
        <v>0</v>
      </c>
      <c r="K151" s="13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</row>
    <row r="152" spans="1:21" s="16" customFormat="1" ht="32.25" customHeight="1">
      <c r="A152" s="302"/>
      <c r="B152" s="109"/>
      <c r="C152" s="308" t="s">
        <v>363</v>
      </c>
      <c r="D152" s="308" t="s">
        <v>84</v>
      </c>
      <c r="E152" s="309" t="s">
        <v>364</v>
      </c>
      <c r="F152" s="310" t="s">
        <v>365</v>
      </c>
      <c r="G152" s="311" t="s">
        <v>315</v>
      </c>
      <c r="H152" s="312">
        <v>74</v>
      </c>
      <c r="I152" s="565"/>
      <c r="J152" s="313">
        <f t="shared" si="1"/>
        <v>0</v>
      </c>
      <c r="K152" s="13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</row>
    <row r="153" spans="1:21" s="16" customFormat="1" ht="26.25" customHeight="1">
      <c r="A153" s="302"/>
      <c r="B153" s="109"/>
      <c r="C153" s="314" t="s">
        <v>366</v>
      </c>
      <c r="D153" s="314" t="s">
        <v>118</v>
      </c>
      <c r="E153" s="315" t="s">
        <v>367</v>
      </c>
      <c r="F153" s="316" t="s">
        <v>368</v>
      </c>
      <c r="G153" s="317" t="s">
        <v>315</v>
      </c>
      <c r="H153" s="318">
        <v>75.11</v>
      </c>
      <c r="I153" s="566"/>
      <c r="J153" s="319">
        <f t="shared" si="1"/>
        <v>0</v>
      </c>
      <c r="K153" s="13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</row>
    <row r="154" spans="1:21" s="16" customFormat="1" ht="30" customHeight="1">
      <c r="A154" s="302"/>
      <c r="B154" s="109"/>
      <c r="C154" s="308" t="s">
        <v>369</v>
      </c>
      <c r="D154" s="308" t="s">
        <v>84</v>
      </c>
      <c r="E154" s="309" t="s">
        <v>370</v>
      </c>
      <c r="F154" s="310" t="s">
        <v>371</v>
      </c>
      <c r="G154" s="311" t="s">
        <v>372</v>
      </c>
      <c r="H154" s="312">
        <v>1</v>
      </c>
      <c r="I154" s="565"/>
      <c r="J154" s="313">
        <f t="shared" si="1"/>
        <v>0</v>
      </c>
      <c r="K154" s="13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</row>
    <row r="155" spans="1:21" s="16" customFormat="1" ht="32.25" customHeight="1">
      <c r="A155" s="302"/>
      <c r="B155" s="109"/>
      <c r="C155" s="308" t="s">
        <v>373</v>
      </c>
      <c r="D155" s="308" t="s">
        <v>84</v>
      </c>
      <c r="E155" s="309" t="s">
        <v>374</v>
      </c>
      <c r="F155" s="310" t="s">
        <v>375</v>
      </c>
      <c r="G155" s="311" t="s">
        <v>315</v>
      </c>
      <c r="H155" s="312">
        <v>100</v>
      </c>
      <c r="I155" s="565"/>
      <c r="J155" s="313">
        <f t="shared" si="1"/>
        <v>0</v>
      </c>
      <c r="K155" s="13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</row>
    <row r="156" spans="1:21" s="16" customFormat="1" ht="16.5" customHeight="1">
      <c r="A156" s="302"/>
      <c r="B156" s="109"/>
      <c r="C156" s="314" t="s">
        <v>376</v>
      </c>
      <c r="D156" s="314" t="s">
        <v>118</v>
      </c>
      <c r="E156" s="315" t="s">
        <v>377</v>
      </c>
      <c r="F156" s="316" t="s">
        <v>378</v>
      </c>
      <c r="G156" s="317" t="s">
        <v>315</v>
      </c>
      <c r="H156" s="318">
        <v>101</v>
      </c>
      <c r="I156" s="566"/>
      <c r="J156" s="319">
        <f t="shared" si="1"/>
        <v>0</v>
      </c>
      <c r="K156" s="13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</row>
    <row r="157" spans="1:21" s="16" customFormat="1" ht="28.5" customHeight="1">
      <c r="A157" s="302"/>
      <c r="B157" s="109"/>
      <c r="C157" s="308" t="s">
        <v>379</v>
      </c>
      <c r="D157" s="308" t="s">
        <v>84</v>
      </c>
      <c r="E157" s="309" t="s">
        <v>380</v>
      </c>
      <c r="F157" s="310" t="s">
        <v>381</v>
      </c>
      <c r="G157" s="311" t="s">
        <v>372</v>
      </c>
      <c r="H157" s="312">
        <v>3</v>
      </c>
      <c r="I157" s="565"/>
      <c r="J157" s="313">
        <f t="shared" si="1"/>
        <v>0</v>
      </c>
      <c r="K157" s="13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</row>
    <row r="158" spans="1:21" s="16" customFormat="1" ht="27" customHeight="1">
      <c r="A158" s="302"/>
      <c r="B158" s="109"/>
      <c r="C158" s="314" t="s">
        <v>382</v>
      </c>
      <c r="D158" s="314" t="s">
        <v>118</v>
      </c>
      <c r="E158" s="315" t="s">
        <v>383</v>
      </c>
      <c r="F158" s="316" t="s">
        <v>384</v>
      </c>
      <c r="G158" s="317" t="s">
        <v>372</v>
      </c>
      <c r="H158" s="318">
        <v>2</v>
      </c>
      <c r="I158" s="566"/>
      <c r="J158" s="319">
        <f t="shared" si="1"/>
        <v>0</v>
      </c>
      <c r="K158" s="13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</row>
    <row r="159" spans="1:21" s="16" customFormat="1" ht="16.5" customHeight="1">
      <c r="A159" s="302"/>
      <c r="B159" s="109"/>
      <c r="C159" s="308" t="s">
        <v>385</v>
      </c>
      <c r="D159" s="308" t="s">
        <v>84</v>
      </c>
      <c r="E159" s="309" t="s">
        <v>386</v>
      </c>
      <c r="F159" s="310" t="s">
        <v>387</v>
      </c>
      <c r="G159" s="311" t="s">
        <v>372</v>
      </c>
      <c r="H159" s="312">
        <v>1</v>
      </c>
      <c r="I159" s="565"/>
      <c r="J159" s="313">
        <f t="shared" si="1"/>
        <v>0</v>
      </c>
      <c r="K159" s="13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</row>
    <row r="160" spans="1:21" s="16" customFormat="1" ht="27" customHeight="1">
      <c r="A160" s="302"/>
      <c r="B160" s="109"/>
      <c r="C160" s="314" t="s">
        <v>388</v>
      </c>
      <c r="D160" s="314" t="s">
        <v>118</v>
      </c>
      <c r="E160" s="315" t="s">
        <v>389</v>
      </c>
      <c r="F160" s="316" t="s">
        <v>390</v>
      </c>
      <c r="G160" s="317" t="s">
        <v>372</v>
      </c>
      <c r="H160" s="318">
        <v>1</v>
      </c>
      <c r="I160" s="566"/>
      <c r="J160" s="319">
        <f t="shared" si="1"/>
        <v>0</v>
      </c>
      <c r="K160" s="13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</row>
    <row r="161" spans="1:21" s="16" customFormat="1" ht="16.5" customHeight="1">
      <c r="A161" s="302"/>
      <c r="B161" s="109"/>
      <c r="C161" s="314" t="s">
        <v>391</v>
      </c>
      <c r="D161" s="314" t="s">
        <v>118</v>
      </c>
      <c r="E161" s="315" t="s">
        <v>392</v>
      </c>
      <c r="F161" s="316" t="s">
        <v>393</v>
      </c>
      <c r="G161" s="317" t="s">
        <v>394</v>
      </c>
      <c r="H161" s="318">
        <v>0.1</v>
      </c>
      <c r="I161" s="566"/>
      <c r="J161" s="319">
        <f t="shared" si="1"/>
        <v>0</v>
      </c>
      <c r="K161" s="13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</row>
    <row r="162" spans="1:21" s="16" customFormat="1" ht="16.5" customHeight="1">
      <c r="A162" s="302"/>
      <c r="B162" s="109"/>
      <c r="C162" s="314" t="s">
        <v>395</v>
      </c>
      <c r="D162" s="314" t="s">
        <v>118</v>
      </c>
      <c r="E162" s="315" t="s">
        <v>396</v>
      </c>
      <c r="F162" s="316" t="s">
        <v>397</v>
      </c>
      <c r="G162" s="317" t="s">
        <v>394</v>
      </c>
      <c r="H162" s="318">
        <v>0.1</v>
      </c>
      <c r="I162" s="566"/>
      <c r="J162" s="319">
        <f t="shared" si="1"/>
        <v>0</v>
      </c>
      <c r="K162" s="13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</row>
    <row r="163" spans="1:21" s="16" customFormat="1" ht="16.5" customHeight="1">
      <c r="A163" s="302"/>
      <c r="B163" s="109"/>
      <c r="C163" s="308" t="s">
        <v>398</v>
      </c>
      <c r="D163" s="308" t="s">
        <v>84</v>
      </c>
      <c r="E163" s="309" t="s">
        <v>399</v>
      </c>
      <c r="F163" s="310" t="s">
        <v>400</v>
      </c>
      <c r="G163" s="311" t="s">
        <v>372</v>
      </c>
      <c r="H163" s="312">
        <v>2</v>
      </c>
      <c r="I163" s="565"/>
      <c r="J163" s="313">
        <f t="shared" si="1"/>
        <v>0</v>
      </c>
      <c r="K163" s="13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</row>
    <row r="164" spans="1:21" s="16" customFormat="1" ht="26.25" customHeight="1">
      <c r="A164" s="302"/>
      <c r="B164" s="109"/>
      <c r="C164" s="314" t="s">
        <v>401</v>
      </c>
      <c r="D164" s="314" t="s">
        <v>118</v>
      </c>
      <c r="E164" s="315" t="s">
        <v>402</v>
      </c>
      <c r="F164" s="316" t="s">
        <v>403</v>
      </c>
      <c r="G164" s="317" t="s">
        <v>372</v>
      </c>
      <c r="H164" s="318">
        <v>2</v>
      </c>
      <c r="I164" s="566"/>
      <c r="J164" s="319">
        <f t="shared" si="1"/>
        <v>0</v>
      </c>
      <c r="K164" s="13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</row>
    <row r="165" spans="1:21" s="16" customFormat="1" ht="16.5" customHeight="1">
      <c r="A165" s="302"/>
      <c r="B165" s="109"/>
      <c r="C165" s="308" t="s">
        <v>404</v>
      </c>
      <c r="D165" s="308" t="s">
        <v>84</v>
      </c>
      <c r="E165" s="309" t="s">
        <v>405</v>
      </c>
      <c r="F165" s="310" t="s">
        <v>406</v>
      </c>
      <c r="G165" s="311" t="s">
        <v>372</v>
      </c>
      <c r="H165" s="312">
        <v>1</v>
      </c>
      <c r="I165" s="565"/>
      <c r="J165" s="313">
        <f t="shared" si="1"/>
        <v>0</v>
      </c>
      <c r="K165" s="13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</row>
    <row r="166" spans="1:21" s="16" customFormat="1" ht="30.75" customHeight="1">
      <c r="A166" s="302"/>
      <c r="B166" s="109"/>
      <c r="C166" s="314" t="s">
        <v>407</v>
      </c>
      <c r="D166" s="314" t="s">
        <v>118</v>
      </c>
      <c r="E166" s="315" t="s">
        <v>408</v>
      </c>
      <c r="F166" s="316" t="s">
        <v>409</v>
      </c>
      <c r="G166" s="317" t="s">
        <v>372</v>
      </c>
      <c r="H166" s="318">
        <v>1</v>
      </c>
      <c r="I166" s="566"/>
      <c r="J166" s="319">
        <f t="shared" si="1"/>
        <v>0</v>
      </c>
      <c r="K166" s="13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</row>
    <row r="167" spans="1:21" s="16" customFormat="1" ht="16.5" customHeight="1">
      <c r="A167" s="302"/>
      <c r="B167" s="109"/>
      <c r="C167" s="308" t="s">
        <v>410</v>
      </c>
      <c r="D167" s="308" t="s">
        <v>84</v>
      </c>
      <c r="E167" s="309" t="s">
        <v>411</v>
      </c>
      <c r="F167" s="310" t="s">
        <v>412</v>
      </c>
      <c r="G167" s="311" t="s">
        <v>315</v>
      </c>
      <c r="H167" s="312">
        <v>100</v>
      </c>
      <c r="I167" s="565"/>
      <c r="J167" s="313">
        <f t="shared" si="1"/>
        <v>0</v>
      </c>
      <c r="K167" s="13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</row>
    <row r="168" spans="1:21" s="16" customFormat="1" ht="16.5" customHeight="1">
      <c r="A168" s="302"/>
      <c r="B168" s="109"/>
      <c r="C168" s="308" t="s">
        <v>413</v>
      </c>
      <c r="D168" s="308" t="s">
        <v>84</v>
      </c>
      <c r="E168" s="309" t="s">
        <v>414</v>
      </c>
      <c r="F168" s="310" t="s">
        <v>415</v>
      </c>
      <c r="G168" s="311" t="s">
        <v>315</v>
      </c>
      <c r="H168" s="312">
        <v>100</v>
      </c>
      <c r="I168" s="565"/>
      <c r="J168" s="313">
        <f t="shared" si="1"/>
        <v>0</v>
      </c>
      <c r="K168" s="13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</row>
    <row r="169" spans="1:21" s="16" customFormat="1" ht="27" customHeight="1">
      <c r="A169" s="302"/>
      <c r="B169" s="109"/>
      <c r="C169" s="308" t="s">
        <v>416</v>
      </c>
      <c r="D169" s="308" t="s">
        <v>84</v>
      </c>
      <c r="E169" s="309" t="s">
        <v>417</v>
      </c>
      <c r="F169" s="310" t="s">
        <v>418</v>
      </c>
      <c r="G169" s="311" t="s">
        <v>372</v>
      </c>
      <c r="H169" s="312">
        <v>2</v>
      </c>
      <c r="I169" s="565"/>
      <c r="J169" s="313">
        <f t="shared" si="1"/>
        <v>0</v>
      </c>
      <c r="K169" s="13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</row>
    <row r="170" spans="1:21" s="16" customFormat="1" ht="16.5" customHeight="1">
      <c r="A170" s="302"/>
      <c r="B170" s="109"/>
      <c r="C170" s="308" t="s">
        <v>419</v>
      </c>
      <c r="D170" s="308" t="s">
        <v>84</v>
      </c>
      <c r="E170" s="309" t="s">
        <v>420</v>
      </c>
      <c r="F170" s="310" t="s">
        <v>421</v>
      </c>
      <c r="G170" s="311" t="s">
        <v>372</v>
      </c>
      <c r="H170" s="312">
        <v>2</v>
      </c>
      <c r="I170" s="565"/>
      <c r="J170" s="313">
        <f t="shared" si="1"/>
        <v>0</v>
      </c>
      <c r="K170" s="13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</row>
    <row r="171" spans="1:21" s="16" customFormat="1" ht="16.5" customHeight="1">
      <c r="A171" s="302"/>
      <c r="B171" s="109"/>
      <c r="C171" s="314" t="s">
        <v>422</v>
      </c>
      <c r="D171" s="314" t="s">
        <v>118</v>
      </c>
      <c r="E171" s="315" t="s">
        <v>423</v>
      </c>
      <c r="F171" s="316" t="s">
        <v>424</v>
      </c>
      <c r="G171" s="317" t="s">
        <v>372</v>
      </c>
      <c r="H171" s="318">
        <v>2</v>
      </c>
      <c r="I171" s="566"/>
      <c r="J171" s="319">
        <f t="shared" si="1"/>
        <v>0</v>
      </c>
      <c r="K171" s="13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</row>
    <row r="172" spans="1:21" s="16" customFormat="1" ht="16.5" customHeight="1">
      <c r="A172" s="302"/>
      <c r="B172" s="109"/>
      <c r="C172" s="308" t="s">
        <v>425</v>
      </c>
      <c r="D172" s="308" t="s">
        <v>84</v>
      </c>
      <c r="E172" s="309" t="s">
        <v>426</v>
      </c>
      <c r="F172" s="310" t="s">
        <v>427</v>
      </c>
      <c r="G172" s="311" t="s">
        <v>372</v>
      </c>
      <c r="H172" s="312">
        <v>1</v>
      </c>
      <c r="I172" s="565"/>
      <c r="J172" s="313">
        <f t="shared" si="1"/>
        <v>0</v>
      </c>
      <c r="K172" s="13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</row>
    <row r="173" spans="1:21" s="16" customFormat="1" ht="16.5" customHeight="1">
      <c r="A173" s="302"/>
      <c r="B173" s="109"/>
      <c r="C173" s="314" t="s">
        <v>428</v>
      </c>
      <c r="D173" s="314" t="s">
        <v>118</v>
      </c>
      <c r="E173" s="315" t="s">
        <v>429</v>
      </c>
      <c r="F173" s="316" t="s">
        <v>430</v>
      </c>
      <c r="G173" s="317" t="s">
        <v>372</v>
      </c>
      <c r="H173" s="318">
        <v>1</v>
      </c>
      <c r="I173" s="566"/>
      <c r="J173" s="319">
        <f t="shared" si="1"/>
        <v>0</v>
      </c>
      <c r="K173" s="13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</row>
    <row r="174" spans="1:21" s="16" customFormat="1" ht="27.75" customHeight="1">
      <c r="A174" s="302"/>
      <c r="B174" s="109"/>
      <c r="C174" s="308" t="s">
        <v>431</v>
      </c>
      <c r="D174" s="308" t="s">
        <v>84</v>
      </c>
      <c r="E174" s="309" t="s">
        <v>432</v>
      </c>
      <c r="F174" s="310" t="s">
        <v>433</v>
      </c>
      <c r="G174" s="311" t="s">
        <v>372</v>
      </c>
      <c r="H174" s="312">
        <v>2</v>
      </c>
      <c r="I174" s="565"/>
      <c r="J174" s="313">
        <f t="shared" si="1"/>
        <v>0</v>
      </c>
      <c r="K174" s="13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</row>
    <row r="175" spans="1:21" s="16" customFormat="1" ht="16.5" customHeight="1">
      <c r="A175" s="302"/>
      <c r="B175" s="109"/>
      <c r="C175" s="304"/>
      <c r="D175" s="305" t="s">
        <v>46</v>
      </c>
      <c r="E175" s="306" t="s">
        <v>434</v>
      </c>
      <c r="F175" s="306" t="s">
        <v>435</v>
      </c>
      <c r="G175" s="304"/>
      <c r="H175" s="304"/>
      <c r="I175" s="304"/>
      <c r="J175" s="539">
        <f>SUM(J176)</f>
        <v>0</v>
      </c>
      <c r="K175" s="13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</row>
    <row r="176" spans="1:21" s="16" customFormat="1" ht="33.75" customHeight="1">
      <c r="A176" s="302"/>
      <c r="B176" s="109"/>
      <c r="C176" s="308" t="s">
        <v>436</v>
      </c>
      <c r="D176" s="308" t="s">
        <v>84</v>
      </c>
      <c r="E176" s="309" t="s">
        <v>437</v>
      </c>
      <c r="F176" s="310" t="s">
        <v>438</v>
      </c>
      <c r="G176" s="311" t="s">
        <v>337</v>
      </c>
      <c r="H176" s="312">
        <v>271.103</v>
      </c>
      <c r="I176" s="565"/>
      <c r="J176" s="313">
        <f>ROUND(I176*H176,2)</f>
        <v>0</v>
      </c>
      <c r="K176" s="13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</row>
    <row r="177" spans="1:21" s="16" customFormat="1" ht="15">
      <c r="A177" s="12"/>
      <c r="B177" s="13"/>
      <c r="C177" s="12"/>
      <c r="D177" s="117"/>
      <c r="E177" s="12"/>
      <c r="F177" s="118"/>
      <c r="G177" s="12"/>
      <c r="H177" s="12"/>
      <c r="I177" s="119"/>
      <c r="J177" s="12"/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11" s="123" customFormat="1" ht="15">
      <c r="B178" s="124"/>
      <c r="D178" s="117"/>
      <c r="E178" s="125"/>
      <c r="F178" s="126"/>
      <c r="H178" s="127"/>
      <c r="I178" s="128"/>
      <c r="K178" s="124"/>
    </row>
    <row r="179" spans="2:11" s="97" customFormat="1" ht="25.9" customHeight="1">
      <c r="B179" s="98"/>
      <c r="D179" s="99" t="s">
        <v>46</v>
      </c>
      <c r="E179" s="100" t="s">
        <v>122</v>
      </c>
      <c r="F179" s="100" t="s">
        <v>123</v>
      </c>
      <c r="I179" s="101"/>
      <c r="J179" s="540">
        <f>SUM(J180:J182)</f>
        <v>0</v>
      </c>
      <c r="K179" s="98"/>
    </row>
    <row r="180" spans="1:21" s="16" customFormat="1" ht="12.75">
      <c r="A180" s="12"/>
      <c r="B180" s="109"/>
      <c r="C180" s="304"/>
      <c r="D180" s="305" t="s">
        <v>46</v>
      </c>
      <c r="E180" s="306" t="s">
        <v>439</v>
      </c>
      <c r="F180" s="306" t="s">
        <v>440</v>
      </c>
      <c r="G180" s="304"/>
      <c r="H180" s="304"/>
      <c r="I180" s="304"/>
      <c r="J180" s="307"/>
      <c r="K180" s="13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s="16" customFormat="1" ht="12">
      <c r="A181" s="12"/>
      <c r="B181" s="13"/>
      <c r="C181" s="308" t="s">
        <v>441</v>
      </c>
      <c r="D181" s="308" t="s">
        <v>84</v>
      </c>
      <c r="E181" s="309" t="s">
        <v>442</v>
      </c>
      <c r="F181" s="310" t="s">
        <v>443</v>
      </c>
      <c r="G181" s="311" t="s">
        <v>372</v>
      </c>
      <c r="H181" s="312">
        <v>2</v>
      </c>
      <c r="I181" s="565"/>
      <c r="J181" s="313">
        <f>ROUND(I181*H181,2)</f>
        <v>0</v>
      </c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s="16" customFormat="1" ht="24">
      <c r="A182" s="12"/>
      <c r="B182" s="13"/>
      <c r="C182" s="314" t="s">
        <v>444</v>
      </c>
      <c r="D182" s="314" t="s">
        <v>118</v>
      </c>
      <c r="E182" s="315" t="s">
        <v>445</v>
      </c>
      <c r="F182" s="316" t="s">
        <v>446</v>
      </c>
      <c r="G182" s="317" t="s">
        <v>372</v>
      </c>
      <c r="H182" s="318">
        <v>2</v>
      </c>
      <c r="I182" s="566"/>
      <c r="J182" s="319">
        <f>ROUND(I182*H182,2)</f>
        <v>0</v>
      </c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s="16" customFormat="1" ht="15">
      <c r="A183" s="12"/>
      <c r="B183" s="13"/>
      <c r="C183" s="12"/>
      <c r="D183" s="117"/>
      <c r="E183" s="12"/>
      <c r="F183" s="118"/>
      <c r="G183" s="12"/>
      <c r="H183" s="12"/>
      <c r="I183" s="119"/>
      <c r="J183" s="12"/>
      <c r="K183" s="13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s="16" customFormat="1" ht="15">
      <c r="A184" s="12"/>
      <c r="B184" s="13"/>
      <c r="C184" s="12"/>
      <c r="D184" s="117"/>
      <c r="E184" s="12"/>
      <c r="F184" s="122"/>
      <c r="G184" s="12"/>
      <c r="H184" s="12"/>
      <c r="I184" s="119"/>
      <c r="J184" s="12"/>
      <c r="K184" s="13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s="16" customFormat="1" ht="15">
      <c r="A185" s="12"/>
      <c r="B185" s="13"/>
      <c r="C185" s="12"/>
      <c r="D185" s="117"/>
      <c r="E185" s="12"/>
      <c r="F185" s="122"/>
      <c r="G185" s="12"/>
      <c r="H185" s="12"/>
      <c r="I185" s="119"/>
      <c r="J185" s="12"/>
      <c r="K185" s="13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11" s="123" customFormat="1" ht="15">
      <c r="B186" s="124"/>
      <c r="D186" s="117"/>
      <c r="E186" s="125"/>
      <c r="F186" s="126"/>
      <c r="H186" s="127"/>
      <c r="I186" s="128"/>
      <c r="K186" s="124"/>
    </row>
    <row r="187" spans="1:21" s="16" customFormat="1" ht="6.95" customHeight="1">
      <c r="A187" s="12"/>
      <c r="B187" s="27"/>
      <c r="C187" s="28"/>
      <c r="D187" s="28"/>
      <c r="E187" s="28"/>
      <c r="F187" s="28"/>
      <c r="G187" s="28"/>
      <c r="H187" s="28"/>
      <c r="I187" s="28"/>
      <c r="J187" s="28"/>
      <c r="K187" s="13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</sheetData>
  <autoFilter ref="C126:J186"/>
  <mergeCells count="12">
    <mergeCell ref="E119:H119"/>
    <mergeCell ref="K2:L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54"/>
  <sheetViews>
    <sheetView showGridLines="0" zoomScale="85" zoomScaleNormal="85" workbookViewId="0" topLeftCell="A111">
      <selection activeCell="I131" sqref="I131:I145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43.57421875" style="2" customWidth="1"/>
    <col min="7" max="7" width="6.421875" style="2" customWidth="1"/>
    <col min="8" max="8" width="12.00390625" style="322" customWidth="1"/>
    <col min="9" max="9" width="13.57421875" style="2" customWidth="1"/>
    <col min="10" max="10" width="19.140625" style="2" customWidth="1"/>
    <col min="11" max="11" width="8.00390625" style="2" customWidth="1"/>
    <col min="12" max="12" width="9.28125" style="2" hidden="1" customWidth="1"/>
    <col min="13" max="13" width="9.140625" style="2" customWidth="1"/>
    <col min="14" max="19" width="12.140625" style="2" hidden="1" customWidth="1"/>
    <col min="20" max="20" width="14.00390625" style="2" hidden="1" customWidth="1"/>
    <col min="21" max="21" width="10.57421875" style="2" customWidth="1"/>
    <col min="22" max="16384" width="9.140625" style="2" customWidth="1"/>
  </cols>
  <sheetData>
    <row r="2" spans="11:58" ht="36.95" customHeight="1">
      <c r="K2" s="617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79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</row>
    <row r="3" spans="2:58" ht="6.95" customHeight="1">
      <c r="B3" s="4"/>
      <c r="C3" s="5"/>
      <c r="D3" s="5"/>
      <c r="E3" s="5"/>
      <c r="F3" s="5"/>
      <c r="G3" s="5"/>
      <c r="H3" s="323"/>
      <c r="I3" s="5"/>
      <c r="J3" s="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79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</row>
    <row r="4" spans="2:58" ht="24.95" customHeight="1">
      <c r="B4" s="6"/>
      <c r="D4" s="7" t="s">
        <v>51</v>
      </c>
      <c r="K4" s="139"/>
      <c r="L4" s="141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79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</row>
    <row r="5" spans="2:58" ht="6.95" customHeight="1">
      <c r="B5" s="6"/>
      <c r="K5" s="139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</row>
    <row r="6" spans="2:58" ht="12" customHeight="1">
      <c r="B6" s="6"/>
      <c r="D6" s="8" t="s">
        <v>6</v>
      </c>
      <c r="K6" s="139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2:58" ht="16.5" customHeight="1">
      <c r="B7" s="6"/>
      <c r="E7" s="619" t="str">
        <f>'Rekapitulace stavby'!K6</f>
        <v>Prodloužení podchodu žst. Benešov - přístupová komunikace - napojení na ulici Jana Nohy</v>
      </c>
      <c r="F7" s="620"/>
      <c r="G7" s="620"/>
      <c r="H7" s="620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2:58" ht="12" customHeight="1">
      <c r="B8" s="6"/>
      <c r="D8" s="8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</row>
    <row r="9" spans="1:58" s="16" customFormat="1" ht="16.5" customHeight="1">
      <c r="A9" s="12"/>
      <c r="B9" s="13"/>
      <c r="C9" s="12"/>
      <c r="D9" s="12"/>
      <c r="E9" s="619"/>
      <c r="F9" s="621"/>
      <c r="G9" s="621"/>
      <c r="H9" s="621"/>
      <c r="I9" s="12"/>
      <c r="J9" s="12"/>
      <c r="K9" s="142"/>
      <c r="L9" s="143"/>
      <c r="M9" s="143"/>
      <c r="N9" s="143"/>
      <c r="O9" s="143"/>
      <c r="P9" s="143"/>
      <c r="Q9" s="143"/>
      <c r="R9" s="144"/>
      <c r="S9" s="144"/>
      <c r="T9" s="144"/>
      <c r="U9" s="144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</row>
    <row r="10" spans="1:58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324"/>
      <c r="I10" s="12"/>
      <c r="J10" s="12"/>
      <c r="K10" s="142"/>
      <c r="L10" s="143"/>
      <c r="M10" s="143"/>
      <c r="N10" s="143"/>
      <c r="O10" s="143"/>
      <c r="P10" s="143"/>
      <c r="Q10" s="143"/>
      <c r="R10" s="144"/>
      <c r="S10" s="144"/>
      <c r="T10" s="144"/>
      <c r="U10" s="144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</row>
    <row r="11" spans="1:58" s="16" customFormat="1" ht="16.5" customHeight="1">
      <c r="A11" s="12"/>
      <c r="B11" s="13"/>
      <c r="C11" s="12"/>
      <c r="D11" s="12"/>
      <c r="E11" s="622" t="s">
        <v>535</v>
      </c>
      <c r="F11" s="621"/>
      <c r="G11" s="621"/>
      <c r="H11" s="621"/>
      <c r="I11" s="12"/>
      <c r="J11" s="12"/>
      <c r="K11" s="142"/>
      <c r="L11" s="143"/>
      <c r="M11" s="143"/>
      <c r="N11" s="143"/>
      <c r="O11" s="143"/>
      <c r="P11" s="143"/>
      <c r="Q11" s="143"/>
      <c r="R11" s="144"/>
      <c r="S11" s="144"/>
      <c r="T11" s="144"/>
      <c r="U11" s="144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</row>
    <row r="12" spans="1:58" s="16" customFormat="1" ht="15">
      <c r="A12" s="12"/>
      <c r="B12" s="13"/>
      <c r="C12" s="12"/>
      <c r="D12" s="12"/>
      <c r="E12" s="12"/>
      <c r="F12" s="12"/>
      <c r="G12" s="12"/>
      <c r="H12" s="324"/>
      <c r="I12" s="12"/>
      <c r="J12" s="12"/>
      <c r="K12" s="142"/>
      <c r="L12" s="143"/>
      <c r="M12" s="143"/>
      <c r="N12" s="143"/>
      <c r="O12" s="143"/>
      <c r="P12" s="143"/>
      <c r="Q12" s="143"/>
      <c r="R12" s="144"/>
      <c r="S12" s="144"/>
      <c r="T12" s="144"/>
      <c r="U12" s="144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</row>
    <row r="13" spans="1:58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324"/>
      <c r="I13" s="8" t="s">
        <v>8</v>
      </c>
      <c r="J13" s="9" t="s">
        <v>0</v>
      </c>
      <c r="K13" s="142"/>
      <c r="L13" s="143"/>
      <c r="M13" s="143"/>
      <c r="N13" s="143"/>
      <c r="O13" s="143"/>
      <c r="P13" s="143"/>
      <c r="Q13" s="143"/>
      <c r="R13" s="144"/>
      <c r="S13" s="144"/>
      <c r="T13" s="144"/>
      <c r="U13" s="144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</row>
    <row r="14" spans="1:58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324"/>
      <c r="I14" s="8" t="s">
        <v>11</v>
      </c>
      <c r="J14" s="56">
        <f>'Rekapitulace stavby'!AN7</f>
        <v>44426</v>
      </c>
      <c r="K14" s="142"/>
      <c r="L14" s="143"/>
      <c r="M14" s="143"/>
      <c r="N14" s="143"/>
      <c r="O14" s="143"/>
      <c r="P14" s="143"/>
      <c r="Q14" s="143"/>
      <c r="R14" s="144"/>
      <c r="S14" s="144"/>
      <c r="T14" s="144"/>
      <c r="U14" s="144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</row>
    <row r="15" spans="1:58" s="16" customFormat="1" ht="10.9" customHeight="1">
      <c r="A15" s="12"/>
      <c r="B15" s="13"/>
      <c r="C15" s="12"/>
      <c r="D15" s="12"/>
      <c r="E15" s="12"/>
      <c r="F15" s="12"/>
      <c r="G15" s="12"/>
      <c r="H15" s="324"/>
      <c r="I15" s="12"/>
      <c r="J15" s="12"/>
      <c r="K15" s="142"/>
      <c r="L15" s="143"/>
      <c r="M15" s="143"/>
      <c r="N15" s="143"/>
      <c r="O15" s="143"/>
      <c r="P15" s="143"/>
      <c r="Q15" s="143"/>
      <c r="R15" s="144"/>
      <c r="S15" s="144"/>
      <c r="T15" s="144"/>
      <c r="U15" s="144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</row>
    <row r="16" spans="1:58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324"/>
      <c r="I16" s="8" t="s">
        <v>13</v>
      </c>
      <c r="J16" s="9" t="s">
        <v>0</v>
      </c>
      <c r="K16" s="142"/>
      <c r="L16" s="143"/>
      <c r="M16" s="143"/>
      <c r="N16" s="143"/>
      <c r="O16" s="143"/>
      <c r="P16" s="143"/>
      <c r="Q16" s="143"/>
      <c r="R16" s="144"/>
      <c r="S16" s="144"/>
      <c r="T16" s="144"/>
      <c r="U16" s="144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</row>
    <row r="17" spans="1:58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324"/>
      <c r="I17" s="8" t="s">
        <v>14</v>
      </c>
      <c r="J17" s="9" t="s">
        <v>0</v>
      </c>
      <c r="K17" s="142"/>
      <c r="L17" s="143"/>
      <c r="M17" s="143"/>
      <c r="N17" s="143"/>
      <c r="O17" s="143"/>
      <c r="P17" s="143"/>
      <c r="Q17" s="143"/>
      <c r="R17" s="144"/>
      <c r="S17" s="144"/>
      <c r="T17" s="144"/>
      <c r="U17" s="144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</row>
    <row r="18" spans="1:58" s="16" customFormat="1" ht="6.95" customHeight="1">
      <c r="A18" s="12"/>
      <c r="B18" s="13"/>
      <c r="C18" s="12"/>
      <c r="D18" s="12"/>
      <c r="E18" s="12"/>
      <c r="F18" s="12"/>
      <c r="G18" s="12"/>
      <c r="H18" s="324"/>
      <c r="I18" s="12"/>
      <c r="J18" s="12"/>
      <c r="K18" s="142"/>
      <c r="L18" s="143"/>
      <c r="M18" s="143"/>
      <c r="N18" s="143"/>
      <c r="O18" s="143"/>
      <c r="P18" s="143"/>
      <c r="Q18" s="143"/>
      <c r="R18" s="144"/>
      <c r="S18" s="144"/>
      <c r="T18" s="144"/>
      <c r="U18" s="144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</row>
    <row r="19" spans="1:58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324"/>
      <c r="I19" s="8" t="s">
        <v>13</v>
      </c>
      <c r="J19" s="10" t="str">
        <f>'Rekapitulace stavby'!AN12</f>
        <v>Vyplň údaj</v>
      </c>
      <c r="K19" s="142"/>
      <c r="L19" s="143"/>
      <c r="M19" s="143"/>
      <c r="N19" s="143"/>
      <c r="O19" s="143"/>
      <c r="P19" s="143"/>
      <c r="Q19" s="143"/>
      <c r="R19" s="144"/>
      <c r="S19" s="144"/>
      <c r="T19" s="144"/>
      <c r="U19" s="144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</row>
    <row r="20" spans="1:58" s="16" customFormat="1" ht="18" customHeight="1">
      <c r="A20" s="12"/>
      <c r="B20" s="13"/>
      <c r="C20" s="12"/>
      <c r="D20" s="12"/>
      <c r="E20" s="623">
        <f>'Rekapitulace stavby'!E13</f>
        <v>0</v>
      </c>
      <c r="F20" s="624"/>
      <c r="G20" s="624"/>
      <c r="H20" s="624"/>
      <c r="I20" s="8" t="s">
        <v>14</v>
      </c>
      <c r="J20" s="10" t="str">
        <f>'Rekapitulace stavby'!AN13</f>
        <v>Vyplň údaj</v>
      </c>
      <c r="K20" s="142"/>
      <c r="L20" s="143"/>
      <c r="M20" s="143"/>
      <c r="N20" s="143"/>
      <c r="O20" s="143"/>
      <c r="P20" s="143"/>
      <c r="Q20" s="143"/>
      <c r="R20" s="144"/>
      <c r="S20" s="144"/>
      <c r="T20" s="144"/>
      <c r="U20" s="144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</row>
    <row r="21" spans="1:58" s="16" customFormat="1" ht="6.95" customHeight="1">
      <c r="A21" s="12"/>
      <c r="B21" s="13"/>
      <c r="C21" s="12"/>
      <c r="D21" s="12"/>
      <c r="E21" s="12"/>
      <c r="F21" s="12"/>
      <c r="G21" s="12"/>
      <c r="H21" s="324"/>
      <c r="I21" s="12"/>
      <c r="J21" s="12"/>
      <c r="K21" s="142"/>
      <c r="L21" s="143"/>
      <c r="M21" s="143"/>
      <c r="N21" s="143"/>
      <c r="O21" s="143"/>
      <c r="P21" s="143"/>
      <c r="Q21" s="143"/>
      <c r="R21" s="144"/>
      <c r="S21" s="144"/>
      <c r="T21" s="144"/>
      <c r="U21" s="144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</row>
    <row r="22" spans="1:58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324"/>
      <c r="I22" s="8" t="s">
        <v>13</v>
      </c>
      <c r="J22" s="9" t="str">
        <f>IF('Rekapitulace stavby'!AN15="","",'Rekapitulace stavby'!AN15)</f>
        <v/>
      </c>
      <c r="K22" s="142"/>
      <c r="L22" s="143"/>
      <c r="M22" s="143"/>
      <c r="N22" s="143"/>
      <c r="O22" s="143"/>
      <c r="P22" s="143"/>
      <c r="Q22" s="143"/>
      <c r="R22" s="144"/>
      <c r="S22" s="144"/>
      <c r="T22" s="144"/>
      <c r="U22" s="144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</row>
    <row r="23" spans="1:58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324"/>
      <c r="I23" s="8" t="s">
        <v>14</v>
      </c>
      <c r="J23" s="9" t="str">
        <f>IF('Rekapitulace stavby'!AN16="","",'Rekapitulace stavby'!AN16)</f>
        <v/>
      </c>
      <c r="K23" s="142"/>
      <c r="L23" s="143"/>
      <c r="M23" s="143"/>
      <c r="N23" s="143"/>
      <c r="O23" s="143"/>
      <c r="P23" s="143"/>
      <c r="Q23" s="143"/>
      <c r="R23" s="144"/>
      <c r="S23" s="144"/>
      <c r="T23" s="144"/>
      <c r="U23" s="144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</row>
    <row r="24" spans="1:58" s="16" customFormat="1" ht="6.95" customHeight="1">
      <c r="A24" s="12"/>
      <c r="B24" s="13"/>
      <c r="C24" s="12"/>
      <c r="D24" s="12"/>
      <c r="E24" s="12"/>
      <c r="F24" s="12"/>
      <c r="G24" s="12"/>
      <c r="H24" s="324"/>
      <c r="I24" s="12"/>
      <c r="J24" s="12"/>
      <c r="K24" s="142"/>
      <c r="L24" s="143"/>
      <c r="M24" s="143"/>
      <c r="N24" s="143"/>
      <c r="O24" s="143"/>
      <c r="P24" s="143"/>
      <c r="Q24" s="143"/>
      <c r="R24" s="144"/>
      <c r="S24" s="144"/>
      <c r="T24" s="144"/>
      <c r="U24" s="144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</row>
    <row r="25" spans="1:58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324"/>
      <c r="I25" s="8" t="s">
        <v>13</v>
      </c>
      <c r="J25" s="9" t="str">
        <f>IF('Rekapitulace stavby'!AN18="","",'Rekapitulace stavby'!AN18)</f>
        <v/>
      </c>
      <c r="K25" s="142"/>
      <c r="L25" s="143"/>
      <c r="M25" s="143"/>
      <c r="N25" s="143"/>
      <c r="O25" s="143"/>
      <c r="P25" s="143"/>
      <c r="Q25" s="143"/>
      <c r="R25" s="144"/>
      <c r="S25" s="144"/>
      <c r="T25" s="144"/>
      <c r="U25" s="144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</row>
    <row r="26" spans="1:58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324"/>
      <c r="I26" s="8" t="s">
        <v>14</v>
      </c>
      <c r="J26" s="9" t="str">
        <f>IF('Rekapitulace stavby'!AN19="","",'Rekapitulace stavby'!AN19)</f>
        <v/>
      </c>
      <c r="K26" s="142"/>
      <c r="L26" s="143"/>
      <c r="M26" s="143"/>
      <c r="N26" s="143"/>
      <c r="O26" s="143"/>
      <c r="P26" s="143"/>
      <c r="Q26" s="143"/>
      <c r="R26" s="144"/>
      <c r="S26" s="144"/>
      <c r="T26" s="144"/>
      <c r="U26" s="144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</row>
    <row r="27" spans="1:58" s="16" customFormat="1" ht="6.95" customHeight="1">
      <c r="A27" s="12"/>
      <c r="B27" s="13"/>
      <c r="C27" s="12"/>
      <c r="D27" s="12"/>
      <c r="E27" s="12"/>
      <c r="F27" s="12"/>
      <c r="G27" s="12"/>
      <c r="H27" s="324"/>
      <c r="I27" s="12"/>
      <c r="J27" s="12"/>
      <c r="K27" s="142"/>
      <c r="L27" s="143"/>
      <c r="M27" s="143"/>
      <c r="N27" s="143"/>
      <c r="O27" s="143"/>
      <c r="P27" s="143"/>
      <c r="Q27" s="143"/>
      <c r="R27" s="144"/>
      <c r="S27" s="144"/>
      <c r="T27" s="144"/>
      <c r="U27" s="144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</row>
    <row r="28" spans="1:58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324"/>
      <c r="I28" s="12"/>
      <c r="J28" s="12"/>
      <c r="K28" s="142"/>
      <c r="L28" s="143"/>
      <c r="M28" s="143"/>
      <c r="N28" s="143"/>
      <c r="O28" s="143"/>
      <c r="P28" s="143"/>
      <c r="Q28" s="143"/>
      <c r="R28" s="144"/>
      <c r="S28" s="144"/>
      <c r="T28" s="144"/>
      <c r="U28" s="144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</row>
    <row r="29" spans="1:58" s="60" customFormat="1" ht="16.5" customHeight="1">
      <c r="A29" s="57"/>
      <c r="B29" s="58"/>
      <c r="C29" s="57"/>
      <c r="D29" s="57"/>
      <c r="E29" s="625" t="s">
        <v>0</v>
      </c>
      <c r="F29" s="625"/>
      <c r="G29" s="625"/>
      <c r="H29" s="625"/>
      <c r="I29" s="57"/>
      <c r="J29" s="57"/>
      <c r="K29" s="145"/>
      <c r="L29" s="146"/>
      <c r="M29" s="146"/>
      <c r="N29" s="146"/>
      <c r="O29" s="146"/>
      <c r="P29" s="146"/>
      <c r="Q29" s="146"/>
      <c r="R29" s="147"/>
      <c r="S29" s="147"/>
      <c r="T29" s="147"/>
      <c r="U29" s="147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</row>
    <row r="30" spans="1:58" s="16" customFormat="1" ht="6.95" customHeight="1">
      <c r="A30" s="12"/>
      <c r="B30" s="13"/>
      <c r="C30" s="12"/>
      <c r="D30" s="12"/>
      <c r="E30" s="12"/>
      <c r="F30" s="12"/>
      <c r="G30" s="12"/>
      <c r="H30" s="324"/>
      <c r="I30" s="12"/>
      <c r="J30" s="12"/>
      <c r="K30" s="142"/>
      <c r="L30" s="143"/>
      <c r="M30" s="143"/>
      <c r="N30" s="143"/>
      <c r="O30" s="143"/>
      <c r="P30" s="143"/>
      <c r="Q30" s="143"/>
      <c r="R30" s="144"/>
      <c r="S30" s="144"/>
      <c r="T30" s="144"/>
      <c r="U30" s="144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</row>
    <row r="31" spans="1:58" s="16" customFormat="1" ht="6.95" customHeight="1">
      <c r="A31" s="12"/>
      <c r="B31" s="13"/>
      <c r="C31" s="12"/>
      <c r="D31" s="43"/>
      <c r="E31" s="43"/>
      <c r="F31" s="43"/>
      <c r="G31" s="43"/>
      <c r="H31" s="325"/>
      <c r="I31" s="43"/>
      <c r="J31" s="43"/>
      <c r="K31" s="142"/>
      <c r="L31" s="143"/>
      <c r="M31" s="143"/>
      <c r="N31" s="143"/>
      <c r="O31" s="143"/>
      <c r="P31" s="143"/>
      <c r="Q31" s="143"/>
      <c r="R31" s="144"/>
      <c r="S31" s="144"/>
      <c r="T31" s="144"/>
      <c r="U31" s="144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</row>
    <row r="32" spans="1:58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324"/>
      <c r="I32" s="12"/>
      <c r="J32" s="62">
        <f>ROUND(J127,2)</f>
        <v>0</v>
      </c>
      <c r="K32" s="142"/>
      <c r="L32" s="143"/>
      <c r="M32" s="143"/>
      <c r="N32" s="143"/>
      <c r="O32" s="143"/>
      <c r="P32" s="143"/>
      <c r="Q32" s="143"/>
      <c r="R32" s="144"/>
      <c r="S32" s="144"/>
      <c r="T32" s="144"/>
      <c r="U32" s="144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</row>
    <row r="33" spans="1:58" s="16" customFormat="1" ht="6.95" customHeight="1">
      <c r="A33" s="12"/>
      <c r="B33" s="13"/>
      <c r="C33" s="12"/>
      <c r="D33" s="43"/>
      <c r="E33" s="43"/>
      <c r="F33" s="43"/>
      <c r="G33" s="43"/>
      <c r="H33" s="325"/>
      <c r="I33" s="43"/>
      <c r="J33" s="43"/>
      <c r="K33" s="142"/>
      <c r="L33" s="143"/>
      <c r="M33" s="143"/>
      <c r="N33" s="143"/>
      <c r="O33" s="143"/>
      <c r="P33" s="143"/>
      <c r="Q33" s="143"/>
      <c r="R33" s="144"/>
      <c r="S33" s="144"/>
      <c r="T33" s="144"/>
      <c r="U33" s="144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</row>
    <row r="34" spans="1:58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324"/>
      <c r="I34" s="63" t="s">
        <v>21</v>
      </c>
      <c r="J34" s="63" t="s">
        <v>23</v>
      </c>
      <c r="K34" s="142"/>
      <c r="L34" s="143"/>
      <c r="M34" s="143"/>
      <c r="N34" s="143"/>
      <c r="O34" s="143"/>
      <c r="P34" s="143"/>
      <c r="Q34" s="143"/>
      <c r="R34" s="144"/>
      <c r="S34" s="144"/>
      <c r="T34" s="144"/>
      <c r="U34" s="144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</row>
    <row r="35" spans="1:58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SUM(J32)</f>
        <v>0</v>
      </c>
      <c r="G35" s="12"/>
      <c r="H35" s="324"/>
      <c r="I35" s="66">
        <v>0.21</v>
      </c>
      <c r="J35" s="65">
        <f>F35/100*21</f>
        <v>0</v>
      </c>
      <c r="K35" s="142"/>
      <c r="L35" s="143"/>
      <c r="M35" s="143"/>
      <c r="N35" s="143"/>
      <c r="O35" s="143"/>
      <c r="P35" s="143"/>
      <c r="Q35" s="143"/>
      <c r="R35" s="144"/>
      <c r="S35" s="144"/>
      <c r="T35" s="144"/>
      <c r="U35" s="144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</row>
    <row r="36" spans="1:58" s="16" customFormat="1" ht="14.45" customHeight="1">
      <c r="A36" s="12"/>
      <c r="B36" s="13"/>
      <c r="C36" s="12"/>
      <c r="D36" s="12"/>
      <c r="E36" s="8" t="s">
        <v>26</v>
      </c>
      <c r="F36" s="65">
        <f>ROUND((SUM(AU127:AU146)),2)</f>
        <v>0</v>
      </c>
      <c r="G36" s="12"/>
      <c r="H36" s="324"/>
      <c r="I36" s="66">
        <v>0.15</v>
      </c>
      <c r="J36" s="65">
        <f>ROUND(((SUM(AU127:AU146))*I36),2)</f>
        <v>0</v>
      </c>
      <c r="K36" s="142"/>
      <c r="L36" s="143"/>
      <c r="M36" s="143"/>
      <c r="N36" s="143"/>
      <c r="O36" s="143"/>
      <c r="P36" s="143"/>
      <c r="Q36" s="143"/>
      <c r="R36" s="144"/>
      <c r="S36" s="144"/>
      <c r="T36" s="144"/>
      <c r="U36" s="144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</row>
    <row r="37" spans="1:58" s="16" customFormat="1" ht="14.45" customHeight="1" hidden="1">
      <c r="A37" s="12"/>
      <c r="B37" s="13"/>
      <c r="C37" s="12"/>
      <c r="D37" s="12"/>
      <c r="E37" s="8" t="s">
        <v>27</v>
      </c>
      <c r="F37" s="65">
        <f>ROUND((SUM(AV127:AV146)),2)</f>
        <v>0</v>
      </c>
      <c r="G37" s="12"/>
      <c r="H37" s="324"/>
      <c r="I37" s="66">
        <v>0.21</v>
      </c>
      <c r="J37" s="65">
        <f>0</f>
        <v>0</v>
      </c>
      <c r="K37" s="142"/>
      <c r="L37" s="143"/>
      <c r="M37" s="143"/>
      <c r="N37" s="143"/>
      <c r="O37" s="143"/>
      <c r="P37" s="143"/>
      <c r="Q37" s="143"/>
      <c r="R37" s="144"/>
      <c r="S37" s="144"/>
      <c r="T37" s="144"/>
      <c r="U37" s="144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</row>
    <row r="38" spans="1:58" s="16" customFormat="1" ht="14.45" customHeight="1" hidden="1">
      <c r="A38" s="12"/>
      <c r="B38" s="13"/>
      <c r="C38" s="12"/>
      <c r="D38" s="12"/>
      <c r="E38" s="8" t="s">
        <v>28</v>
      </c>
      <c r="F38" s="65">
        <f>ROUND((SUM(AW127:AW146)),2)</f>
        <v>0</v>
      </c>
      <c r="G38" s="12"/>
      <c r="H38" s="324"/>
      <c r="I38" s="66">
        <v>0.15</v>
      </c>
      <c r="J38" s="65">
        <f>0</f>
        <v>0</v>
      </c>
      <c r="K38" s="142"/>
      <c r="L38" s="143"/>
      <c r="M38" s="143"/>
      <c r="N38" s="143"/>
      <c r="O38" s="143"/>
      <c r="P38" s="143"/>
      <c r="Q38" s="143"/>
      <c r="R38" s="144"/>
      <c r="S38" s="144"/>
      <c r="T38" s="144"/>
      <c r="U38" s="144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</row>
    <row r="39" spans="1:58" s="16" customFormat="1" ht="14.45" customHeight="1" hidden="1">
      <c r="A39" s="12"/>
      <c r="B39" s="13"/>
      <c r="C39" s="12"/>
      <c r="D39" s="12"/>
      <c r="E39" s="8" t="s">
        <v>29</v>
      </c>
      <c r="F39" s="65">
        <f>ROUND((SUM(AX127:AX146)),2)</f>
        <v>0</v>
      </c>
      <c r="G39" s="12"/>
      <c r="H39" s="324"/>
      <c r="I39" s="66">
        <v>0</v>
      </c>
      <c r="J39" s="65">
        <f>0</f>
        <v>0</v>
      </c>
      <c r="K39" s="142"/>
      <c r="L39" s="143"/>
      <c r="M39" s="143"/>
      <c r="N39" s="143"/>
      <c r="O39" s="143"/>
      <c r="P39" s="143"/>
      <c r="Q39" s="143"/>
      <c r="R39" s="144"/>
      <c r="S39" s="144"/>
      <c r="T39" s="144"/>
      <c r="U39" s="144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</row>
    <row r="40" spans="1:58" s="16" customFormat="1" ht="6.95" customHeight="1">
      <c r="A40" s="12"/>
      <c r="B40" s="13"/>
      <c r="C40" s="12"/>
      <c r="D40" s="12"/>
      <c r="E40" s="12"/>
      <c r="F40" s="12"/>
      <c r="G40" s="12"/>
      <c r="H40" s="324"/>
      <c r="I40" s="12"/>
      <c r="J40" s="12"/>
      <c r="K40" s="142"/>
      <c r="L40" s="143"/>
      <c r="M40" s="143"/>
      <c r="N40" s="143"/>
      <c r="O40" s="143"/>
      <c r="P40" s="143"/>
      <c r="Q40" s="143"/>
      <c r="R40" s="144"/>
      <c r="S40" s="144"/>
      <c r="T40" s="144"/>
      <c r="U40" s="144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</row>
    <row r="41" spans="1:58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142"/>
      <c r="L41" s="143"/>
      <c r="M41" s="143"/>
      <c r="N41" s="143"/>
      <c r="O41" s="143"/>
      <c r="P41" s="143"/>
      <c r="Q41" s="143"/>
      <c r="R41" s="144"/>
      <c r="S41" s="144"/>
      <c r="T41" s="144"/>
      <c r="U41" s="144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</row>
    <row r="42" spans="1:58" s="16" customFormat="1" ht="14.45" customHeight="1">
      <c r="A42" s="12"/>
      <c r="B42" s="13"/>
      <c r="C42" s="12"/>
      <c r="D42" s="12"/>
      <c r="E42" s="12"/>
      <c r="F42" s="12"/>
      <c r="G42" s="12"/>
      <c r="H42" s="324"/>
      <c r="I42" s="12"/>
      <c r="J42" s="12"/>
      <c r="K42" s="142"/>
      <c r="L42" s="143"/>
      <c r="M42" s="143"/>
      <c r="N42" s="143"/>
      <c r="O42" s="143"/>
      <c r="P42" s="143"/>
      <c r="Q42" s="143"/>
      <c r="R42" s="144"/>
      <c r="S42" s="144"/>
      <c r="T42" s="144"/>
      <c r="U42" s="144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</row>
    <row r="43" spans="2:58" ht="14.45" customHeight="1">
      <c r="B43" s="6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</row>
    <row r="44" spans="2:58" ht="14.45" customHeight="1">
      <c r="B44" s="6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</row>
    <row r="45" spans="2:58" ht="14.45" customHeight="1">
      <c r="B45" s="6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</row>
    <row r="46" spans="2:58" ht="14.45" customHeight="1">
      <c r="B46" s="6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</row>
    <row r="47" spans="2:58" ht="14.45" customHeight="1">
      <c r="B47" s="6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</row>
    <row r="48" spans="2:58" ht="14.45" customHeight="1">
      <c r="B48" s="6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</row>
    <row r="49" spans="2:58" ht="14.45" customHeight="1">
      <c r="B49" s="6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</row>
    <row r="50" spans="2:58" s="16" customFormat="1" ht="14.45" customHeight="1">
      <c r="B50" s="22"/>
      <c r="D50" s="23" t="s">
        <v>33</v>
      </c>
      <c r="E50" s="24"/>
      <c r="F50" s="24"/>
      <c r="G50" s="23" t="s">
        <v>34</v>
      </c>
      <c r="H50" s="326"/>
      <c r="I50" s="24"/>
      <c r="J50" s="24"/>
      <c r="K50" s="14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</row>
    <row r="51" spans="2:58" ht="15">
      <c r="B51" s="6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</row>
    <row r="52" spans="2:58" ht="15">
      <c r="B52" s="6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</row>
    <row r="53" spans="2:58" ht="15">
      <c r="B53" s="6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</row>
    <row r="54" spans="2:58" ht="15">
      <c r="B54" s="6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</row>
    <row r="55" spans="2:58" ht="15">
      <c r="B55" s="6"/>
      <c r="K55" s="13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</row>
    <row r="56" spans="2:58" ht="15">
      <c r="B56" s="6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</row>
    <row r="57" spans="2:58" ht="15">
      <c r="B57" s="6"/>
      <c r="K57" s="139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</row>
    <row r="58" spans="2:58" ht="15">
      <c r="B58" s="6"/>
      <c r="K58" s="139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</row>
    <row r="59" spans="2:58" ht="15">
      <c r="B59" s="6"/>
      <c r="K59" s="139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</row>
    <row r="60" spans="2:58" ht="15">
      <c r="B60" s="6"/>
      <c r="K60" s="139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</row>
    <row r="61" spans="1:58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327"/>
      <c r="I61" s="15"/>
      <c r="J61" s="73" t="s">
        <v>36</v>
      </c>
      <c r="K61" s="142"/>
      <c r="L61" s="143"/>
      <c r="M61" s="143"/>
      <c r="N61" s="143"/>
      <c r="O61" s="143"/>
      <c r="P61" s="143"/>
      <c r="Q61" s="143"/>
      <c r="R61" s="144"/>
      <c r="S61" s="144"/>
      <c r="T61" s="144"/>
      <c r="U61" s="144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</row>
    <row r="62" spans="2:58" ht="15">
      <c r="B62" s="6"/>
      <c r="K62" s="13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</row>
    <row r="63" spans="2:58" ht="15">
      <c r="B63" s="6"/>
      <c r="K63" s="139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</row>
    <row r="64" spans="2:58" ht="15">
      <c r="B64" s="6"/>
      <c r="K64" s="13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</row>
    <row r="65" spans="1:58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328"/>
      <c r="I65" s="26"/>
      <c r="J65" s="26"/>
      <c r="K65" s="142"/>
      <c r="L65" s="143"/>
      <c r="M65" s="143"/>
      <c r="N65" s="143"/>
      <c r="O65" s="143"/>
      <c r="P65" s="143"/>
      <c r="Q65" s="143"/>
      <c r="R65" s="144"/>
      <c r="S65" s="144"/>
      <c r="T65" s="144"/>
      <c r="U65" s="144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</row>
    <row r="66" spans="2:58" ht="15">
      <c r="B66" s="6"/>
      <c r="K66" s="13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</row>
    <row r="67" spans="2:58" ht="15">
      <c r="B67" s="6"/>
      <c r="K67" s="13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</row>
    <row r="68" spans="2:58" ht="15">
      <c r="B68" s="6"/>
      <c r="K68" s="139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</row>
    <row r="69" spans="2:58" ht="15">
      <c r="B69" s="6"/>
      <c r="K69" s="13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</row>
    <row r="70" spans="2:58" ht="15">
      <c r="B70" s="6"/>
      <c r="K70" s="139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</row>
    <row r="71" spans="2:58" ht="15">
      <c r="B71" s="6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</row>
    <row r="72" spans="2:58" ht="15">
      <c r="B72" s="6"/>
      <c r="K72" s="139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</row>
    <row r="73" spans="2:58" ht="15">
      <c r="B73" s="6"/>
      <c r="K73" s="139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</row>
    <row r="74" spans="2:58" ht="15">
      <c r="B74" s="6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</row>
    <row r="75" spans="2:58" ht="15">
      <c r="B75" s="6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</row>
    <row r="76" spans="1:58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327"/>
      <c r="I76" s="15"/>
      <c r="J76" s="73" t="s">
        <v>36</v>
      </c>
      <c r="K76" s="142"/>
      <c r="L76" s="143"/>
      <c r="M76" s="143"/>
      <c r="N76" s="143"/>
      <c r="O76" s="143"/>
      <c r="P76" s="143"/>
      <c r="Q76" s="143"/>
      <c r="R76" s="144"/>
      <c r="S76" s="144"/>
      <c r="T76" s="144"/>
      <c r="U76" s="144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</row>
    <row r="77" spans="1:58" s="16" customFormat="1" ht="14.45" customHeight="1">
      <c r="A77" s="12"/>
      <c r="B77" s="27"/>
      <c r="C77" s="28"/>
      <c r="D77" s="28"/>
      <c r="E77" s="28"/>
      <c r="F77" s="28"/>
      <c r="G77" s="28"/>
      <c r="H77" s="329"/>
      <c r="I77" s="28"/>
      <c r="J77" s="28"/>
      <c r="K77" s="142"/>
      <c r="L77" s="143"/>
      <c r="M77" s="143"/>
      <c r="N77" s="143"/>
      <c r="O77" s="143"/>
      <c r="P77" s="143"/>
      <c r="Q77" s="143"/>
      <c r="R77" s="144"/>
      <c r="S77" s="144"/>
      <c r="T77" s="144"/>
      <c r="U77" s="144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</row>
    <row r="78" spans="11:58" ht="15"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</row>
    <row r="79" spans="11:58" ht="15"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</row>
    <row r="80" spans="11:58" ht="15"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</row>
    <row r="81" spans="1:58" s="16" customFormat="1" ht="6.95" customHeight="1" hidden="1">
      <c r="A81" s="12"/>
      <c r="B81" s="29"/>
      <c r="C81" s="30"/>
      <c r="D81" s="30"/>
      <c r="E81" s="30"/>
      <c r="F81" s="30"/>
      <c r="G81" s="30"/>
      <c r="H81" s="330"/>
      <c r="I81" s="30"/>
      <c r="J81" s="30"/>
      <c r="K81" s="142"/>
      <c r="L81" s="143"/>
      <c r="M81" s="143"/>
      <c r="N81" s="143"/>
      <c r="O81" s="143"/>
      <c r="P81" s="143"/>
      <c r="Q81" s="143"/>
      <c r="R81" s="144"/>
      <c r="S81" s="144"/>
      <c r="T81" s="144"/>
      <c r="U81" s="144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</row>
    <row r="82" spans="1:58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324"/>
      <c r="I82" s="12"/>
      <c r="J82" s="12"/>
      <c r="K82" s="142"/>
      <c r="L82" s="143"/>
      <c r="M82" s="143"/>
      <c r="N82" s="143"/>
      <c r="O82" s="143"/>
      <c r="P82" s="143"/>
      <c r="Q82" s="143"/>
      <c r="R82" s="144"/>
      <c r="S82" s="144"/>
      <c r="T82" s="144"/>
      <c r="U82" s="144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</row>
    <row r="83" spans="1:58" s="16" customFormat="1" ht="6.95" customHeight="1" hidden="1">
      <c r="A83" s="12"/>
      <c r="B83" s="13"/>
      <c r="C83" s="12"/>
      <c r="D83" s="12"/>
      <c r="E83" s="12"/>
      <c r="F83" s="12"/>
      <c r="G83" s="12"/>
      <c r="H83" s="324"/>
      <c r="I83" s="12"/>
      <c r="J83" s="12"/>
      <c r="K83" s="142"/>
      <c r="L83" s="143"/>
      <c r="M83" s="143"/>
      <c r="N83" s="143"/>
      <c r="O83" s="143"/>
      <c r="P83" s="143"/>
      <c r="Q83" s="143"/>
      <c r="R83" s="144"/>
      <c r="S83" s="144"/>
      <c r="T83" s="144"/>
      <c r="U83" s="144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</row>
    <row r="84" spans="1:58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324"/>
      <c r="I84" s="12"/>
      <c r="J84" s="12"/>
      <c r="K84" s="142"/>
      <c r="L84" s="143"/>
      <c r="M84" s="143"/>
      <c r="N84" s="143"/>
      <c r="O84" s="143"/>
      <c r="P84" s="143"/>
      <c r="Q84" s="143"/>
      <c r="R84" s="144"/>
      <c r="S84" s="144"/>
      <c r="T84" s="144"/>
      <c r="U84" s="144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</row>
    <row r="85" spans="1:58" s="16" customFormat="1" ht="16.5" customHeight="1" hidden="1">
      <c r="A85" s="12"/>
      <c r="B85" s="13"/>
      <c r="C85" s="12"/>
      <c r="D85" s="12"/>
      <c r="E85" s="619" t="str">
        <f>E7</f>
        <v>Prodloužení podchodu žst. Benešov - přístupová komunikace - napojení na ulici Jana Nohy</v>
      </c>
      <c r="F85" s="620"/>
      <c r="G85" s="620"/>
      <c r="H85" s="620"/>
      <c r="I85" s="12"/>
      <c r="J85" s="12"/>
      <c r="K85" s="142"/>
      <c r="L85" s="143"/>
      <c r="M85" s="143"/>
      <c r="N85" s="143"/>
      <c r="O85" s="143"/>
      <c r="P85" s="143"/>
      <c r="Q85" s="143"/>
      <c r="R85" s="144"/>
      <c r="S85" s="144"/>
      <c r="T85" s="144"/>
      <c r="U85" s="144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</row>
    <row r="86" spans="2:58" ht="12" customHeight="1" hidden="1">
      <c r="B86" s="6"/>
      <c r="C86" s="8" t="s">
        <v>52</v>
      </c>
      <c r="K86" s="139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</row>
    <row r="87" spans="1:58" s="16" customFormat="1" ht="16.5" customHeight="1" hidden="1">
      <c r="A87" s="12"/>
      <c r="B87" s="13"/>
      <c r="C87" s="12"/>
      <c r="D87" s="12"/>
      <c r="E87" s="619" t="s">
        <v>53</v>
      </c>
      <c r="F87" s="621"/>
      <c r="G87" s="621"/>
      <c r="H87" s="621"/>
      <c r="I87" s="12"/>
      <c r="J87" s="12"/>
      <c r="K87" s="142"/>
      <c r="L87" s="143"/>
      <c r="M87" s="143"/>
      <c r="N87" s="143"/>
      <c r="O87" s="143"/>
      <c r="P87" s="143"/>
      <c r="Q87" s="143"/>
      <c r="R87" s="144"/>
      <c r="S87" s="144"/>
      <c r="T87" s="144"/>
      <c r="U87" s="144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</row>
    <row r="88" spans="1:58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324"/>
      <c r="I88" s="12"/>
      <c r="J88" s="12"/>
      <c r="K88" s="142"/>
      <c r="L88" s="143"/>
      <c r="M88" s="143"/>
      <c r="N88" s="143"/>
      <c r="O88" s="143"/>
      <c r="P88" s="143"/>
      <c r="Q88" s="143"/>
      <c r="R88" s="144"/>
      <c r="S88" s="144"/>
      <c r="T88" s="144"/>
      <c r="U88" s="144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</row>
    <row r="89" spans="1:58" s="16" customFormat="1" ht="16.5" customHeight="1" hidden="1">
      <c r="A89" s="12"/>
      <c r="B89" s="13"/>
      <c r="C89" s="12"/>
      <c r="D89" s="12"/>
      <c r="E89" s="622" t="str">
        <f>E11</f>
        <v>SO 702 - Oplocení</v>
      </c>
      <c r="F89" s="621"/>
      <c r="G89" s="621"/>
      <c r="H89" s="621"/>
      <c r="I89" s="12"/>
      <c r="J89" s="12"/>
      <c r="K89" s="142"/>
      <c r="L89" s="143"/>
      <c r="M89" s="143"/>
      <c r="N89" s="143"/>
      <c r="O89" s="143"/>
      <c r="P89" s="143"/>
      <c r="Q89" s="143"/>
      <c r="R89" s="144"/>
      <c r="S89" s="144"/>
      <c r="T89" s="144"/>
      <c r="U89" s="144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</row>
    <row r="90" spans="1:58" s="16" customFormat="1" ht="6.95" customHeight="1" hidden="1">
      <c r="A90" s="12"/>
      <c r="B90" s="13"/>
      <c r="C90" s="12"/>
      <c r="D90" s="12"/>
      <c r="E90" s="12"/>
      <c r="F90" s="12"/>
      <c r="G90" s="12"/>
      <c r="H90" s="324"/>
      <c r="I90" s="12"/>
      <c r="J90" s="12"/>
      <c r="K90" s="142"/>
      <c r="L90" s="143"/>
      <c r="M90" s="143"/>
      <c r="N90" s="143"/>
      <c r="O90" s="143"/>
      <c r="P90" s="143"/>
      <c r="Q90" s="143"/>
      <c r="R90" s="144"/>
      <c r="S90" s="144"/>
      <c r="T90" s="144"/>
      <c r="U90" s="144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</row>
    <row r="91" spans="1:58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324"/>
      <c r="I91" s="8" t="s">
        <v>11</v>
      </c>
      <c r="J91" s="56">
        <f>IF(J14="","",J14)</f>
        <v>44426</v>
      </c>
      <c r="K91" s="142"/>
      <c r="L91" s="143"/>
      <c r="M91" s="143"/>
      <c r="N91" s="143"/>
      <c r="O91" s="143"/>
      <c r="P91" s="143"/>
      <c r="Q91" s="143"/>
      <c r="R91" s="144"/>
      <c r="S91" s="144"/>
      <c r="T91" s="144"/>
      <c r="U91" s="144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</row>
    <row r="92" spans="1:58" s="16" customFormat="1" ht="6.95" customHeight="1" hidden="1">
      <c r="A92" s="12"/>
      <c r="B92" s="13"/>
      <c r="C92" s="12"/>
      <c r="D92" s="12"/>
      <c r="E92" s="12"/>
      <c r="F92" s="12"/>
      <c r="G92" s="12"/>
      <c r="H92" s="324"/>
      <c r="I92" s="12"/>
      <c r="J92" s="12"/>
      <c r="K92" s="142"/>
      <c r="L92" s="143"/>
      <c r="M92" s="143"/>
      <c r="N92" s="143"/>
      <c r="O92" s="143"/>
      <c r="P92" s="143"/>
      <c r="Q92" s="143"/>
      <c r="R92" s="144"/>
      <c r="S92" s="144"/>
      <c r="T92" s="144"/>
      <c r="U92" s="144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</row>
    <row r="93" spans="1:58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324"/>
      <c r="I93" s="8" t="s">
        <v>17</v>
      </c>
      <c r="J93" s="74" t="str">
        <f>E23</f>
        <v xml:space="preserve"> </v>
      </c>
      <c r="K93" s="142"/>
      <c r="L93" s="143"/>
      <c r="M93" s="143"/>
      <c r="N93" s="143"/>
      <c r="O93" s="143"/>
      <c r="P93" s="143"/>
      <c r="Q93" s="143"/>
      <c r="R93" s="144"/>
      <c r="S93" s="144"/>
      <c r="T93" s="144"/>
      <c r="U93" s="144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</row>
    <row r="94" spans="1:58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324"/>
      <c r="I94" s="8" t="s">
        <v>18</v>
      </c>
      <c r="J94" s="74" t="str">
        <f>E26</f>
        <v xml:space="preserve"> </v>
      </c>
      <c r="K94" s="142"/>
      <c r="L94" s="143"/>
      <c r="M94" s="143"/>
      <c r="N94" s="143"/>
      <c r="O94" s="143"/>
      <c r="P94" s="143"/>
      <c r="Q94" s="143"/>
      <c r="R94" s="144"/>
      <c r="S94" s="144"/>
      <c r="T94" s="144"/>
      <c r="U94" s="144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</row>
    <row r="95" spans="1:58" s="16" customFormat="1" ht="10.35" customHeight="1" hidden="1">
      <c r="A95" s="12"/>
      <c r="B95" s="13"/>
      <c r="C95" s="12"/>
      <c r="D95" s="12"/>
      <c r="E95" s="12"/>
      <c r="F95" s="12"/>
      <c r="G95" s="12"/>
      <c r="H95" s="324"/>
      <c r="I95" s="12"/>
      <c r="J95" s="12"/>
      <c r="K95" s="142"/>
      <c r="L95" s="143"/>
      <c r="M95" s="143"/>
      <c r="N95" s="143"/>
      <c r="O95" s="143"/>
      <c r="P95" s="143"/>
      <c r="Q95" s="143"/>
      <c r="R95" s="144"/>
      <c r="S95" s="144"/>
      <c r="T95" s="144"/>
      <c r="U95" s="144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</row>
    <row r="96" spans="1:58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331"/>
      <c r="I96" s="67"/>
      <c r="J96" s="76" t="s">
        <v>57</v>
      </c>
      <c r="K96" s="142"/>
      <c r="L96" s="143"/>
      <c r="M96" s="143"/>
      <c r="N96" s="143"/>
      <c r="O96" s="143"/>
      <c r="P96" s="143"/>
      <c r="Q96" s="143"/>
      <c r="R96" s="144"/>
      <c r="S96" s="144"/>
      <c r="T96" s="144"/>
      <c r="U96" s="144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</row>
    <row r="97" spans="1:58" s="16" customFormat="1" ht="10.35" customHeight="1" hidden="1">
      <c r="A97" s="12"/>
      <c r="B97" s="13"/>
      <c r="C97" s="12"/>
      <c r="D97" s="12"/>
      <c r="E97" s="12"/>
      <c r="F97" s="12"/>
      <c r="G97" s="12"/>
      <c r="H97" s="324"/>
      <c r="I97" s="12"/>
      <c r="J97" s="12"/>
      <c r="K97" s="142"/>
      <c r="L97" s="143"/>
      <c r="M97" s="143"/>
      <c r="N97" s="143"/>
      <c r="O97" s="143"/>
      <c r="P97" s="143"/>
      <c r="Q97" s="143"/>
      <c r="R97" s="144"/>
      <c r="S97" s="144"/>
      <c r="T97" s="144"/>
      <c r="U97" s="144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</row>
    <row r="98" spans="1:58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324"/>
      <c r="I98" s="12"/>
      <c r="J98" s="62">
        <f>J127</f>
        <v>0</v>
      </c>
      <c r="K98" s="142"/>
      <c r="L98" s="143"/>
      <c r="M98" s="143"/>
      <c r="N98" s="143"/>
      <c r="O98" s="143"/>
      <c r="P98" s="143"/>
      <c r="Q98" s="143"/>
      <c r="R98" s="144"/>
      <c r="S98" s="144"/>
      <c r="T98" s="144"/>
      <c r="U98" s="144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79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</row>
    <row r="99" spans="2:58" s="78" customFormat="1" ht="24.95" customHeight="1" hidden="1">
      <c r="B99" s="79"/>
      <c r="D99" s="80" t="s">
        <v>60</v>
      </c>
      <c r="E99" s="81"/>
      <c r="F99" s="81"/>
      <c r="G99" s="81"/>
      <c r="H99" s="332"/>
      <c r="I99" s="81"/>
      <c r="J99" s="82" t="e">
        <f>#REF!</f>
        <v>#REF!</v>
      </c>
      <c r="K99" s="148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</row>
    <row r="100" spans="2:58" s="78" customFormat="1" ht="24.95" customHeight="1" hidden="1">
      <c r="B100" s="79"/>
      <c r="D100" s="80" t="s">
        <v>61</v>
      </c>
      <c r="E100" s="81"/>
      <c r="F100" s="81"/>
      <c r="G100" s="81"/>
      <c r="H100" s="332"/>
      <c r="I100" s="81"/>
      <c r="J100" s="82">
        <f>J128</f>
        <v>0</v>
      </c>
      <c r="K100" s="148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</row>
    <row r="101" spans="2:58" s="51" customFormat="1" ht="19.9" customHeight="1" hidden="1">
      <c r="B101" s="83"/>
      <c r="D101" s="84" t="s">
        <v>62</v>
      </c>
      <c r="E101" s="85"/>
      <c r="F101" s="85"/>
      <c r="G101" s="85"/>
      <c r="H101" s="333"/>
      <c r="I101" s="85"/>
      <c r="J101" s="86" t="e">
        <f>#REF!</f>
        <v>#REF!</v>
      </c>
      <c r="K101" s="150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</row>
    <row r="102" spans="2:58" s="51" customFormat="1" ht="19.9" customHeight="1" hidden="1">
      <c r="B102" s="83"/>
      <c r="D102" s="84" t="s">
        <v>63</v>
      </c>
      <c r="E102" s="85"/>
      <c r="F102" s="85"/>
      <c r="G102" s="85"/>
      <c r="H102" s="333"/>
      <c r="I102" s="85"/>
      <c r="J102" s="86" t="e">
        <f>#REF!</f>
        <v>#REF!</v>
      </c>
      <c r="K102" s="150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</row>
    <row r="103" spans="2:58" s="78" customFormat="1" ht="24.95" customHeight="1" hidden="1">
      <c r="B103" s="79"/>
      <c r="D103" s="80" t="s">
        <v>64</v>
      </c>
      <c r="E103" s="81"/>
      <c r="F103" s="81"/>
      <c r="G103" s="81"/>
      <c r="H103" s="332"/>
      <c r="I103" s="81"/>
      <c r="J103" s="82" t="e">
        <f>#REF!</f>
        <v>#REF!</v>
      </c>
      <c r="K103" s="148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</row>
    <row r="104" spans="2:58" s="51" customFormat="1" ht="19.9" customHeight="1" hidden="1">
      <c r="B104" s="83"/>
      <c r="D104" s="84" t="s">
        <v>65</v>
      </c>
      <c r="E104" s="85"/>
      <c r="F104" s="85"/>
      <c r="G104" s="85"/>
      <c r="H104" s="333"/>
      <c r="I104" s="85"/>
      <c r="J104" s="86" t="e">
        <f>#REF!</f>
        <v>#REF!</v>
      </c>
      <c r="K104" s="150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</row>
    <row r="105" spans="2:58" s="51" customFormat="1" ht="19.9" customHeight="1" hidden="1">
      <c r="B105" s="83"/>
      <c r="D105" s="84" t="s">
        <v>66</v>
      </c>
      <c r="E105" s="85"/>
      <c r="F105" s="85"/>
      <c r="G105" s="85"/>
      <c r="H105" s="333"/>
      <c r="I105" s="85"/>
      <c r="J105" s="86" t="e">
        <f>#REF!</f>
        <v>#REF!</v>
      </c>
      <c r="K105" s="150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</row>
    <row r="106" spans="1:58" s="16" customFormat="1" ht="21.75" customHeight="1" hidden="1">
      <c r="A106" s="12"/>
      <c r="B106" s="13"/>
      <c r="C106" s="12"/>
      <c r="D106" s="12"/>
      <c r="E106" s="12"/>
      <c r="F106" s="12"/>
      <c r="G106" s="12"/>
      <c r="H106" s="324"/>
      <c r="I106" s="12"/>
      <c r="J106" s="12"/>
      <c r="K106" s="142"/>
      <c r="L106" s="143"/>
      <c r="M106" s="143"/>
      <c r="N106" s="143"/>
      <c r="O106" s="143"/>
      <c r="P106" s="143"/>
      <c r="Q106" s="143"/>
      <c r="R106" s="144"/>
      <c r="S106" s="144"/>
      <c r="T106" s="144"/>
      <c r="U106" s="144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</row>
    <row r="107" spans="1:58" s="16" customFormat="1" ht="6.95" customHeight="1" hidden="1">
      <c r="A107" s="12"/>
      <c r="B107" s="27"/>
      <c r="C107" s="28"/>
      <c r="D107" s="28"/>
      <c r="E107" s="28"/>
      <c r="F107" s="28"/>
      <c r="G107" s="28"/>
      <c r="H107" s="329"/>
      <c r="I107" s="28"/>
      <c r="J107" s="28"/>
      <c r="K107" s="142"/>
      <c r="L107" s="143"/>
      <c r="M107" s="143"/>
      <c r="N107" s="143"/>
      <c r="O107" s="143"/>
      <c r="P107" s="143"/>
      <c r="Q107" s="143"/>
      <c r="R107" s="144"/>
      <c r="S107" s="144"/>
      <c r="T107" s="144"/>
      <c r="U107" s="144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</row>
    <row r="108" spans="11:58" ht="15" hidden="1"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</row>
    <row r="109" spans="11:58" ht="15" hidden="1"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</row>
    <row r="110" spans="11:58" ht="15" hidden="1"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</row>
    <row r="111" spans="1:58" s="16" customFormat="1" ht="6.95" customHeight="1">
      <c r="A111" s="12"/>
      <c r="B111" s="189"/>
      <c r="C111" s="190"/>
      <c r="D111" s="190"/>
      <c r="E111" s="190"/>
      <c r="F111" s="190"/>
      <c r="G111" s="190"/>
      <c r="H111" s="334"/>
      <c r="I111" s="190"/>
      <c r="J111" s="191"/>
      <c r="K111" s="175"/>
      <c r="L111" s="143"/>
      <c r="M111" s="143"/>
      <c r="N111" s="143"/>
      <c r="O111" s="143"/>
      <c r="P111" s="143"/>
      <c r="Q111" s="143"/>
      <c r="R111" s="144"/>
      <c r="S111" s="144"/>
      <c r="T111" s="144"/>
      <c r="U111" s="144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</row>
    <row r="112" spans="1:58" s="16" customFormat="1" ht="24.95" customHeight="1">
      <c r="A112" s="12"/>
      <c r="B112" s="192"/>
      <c r="C112" s="193" t="s">
        <v>67</v>
      </c>
      <c r="D112" s="374"/>
      <c r="E112" s="374"/>
      <c r="F112" s="374"/>
      <c r="G112" s="374"/>
      <c r="H112" s="335"/>
      <c r="I112" s="374"/>
      <c r="J112" s="194"/>
      <c r="K112" s="175"/>
      <c r="L112" s="143"/>
      <c r="M112" s="143"/>
      <c r="N112" s="143"/>
      <c r="O112" s="143"/>
      <c r="P112" s="143"/>
      <c r="Q112" s="143"/>
      <c r="R112" s="144"/>
      <c r="S112" s="144"/>
      <c r="T112" s="144"/>
      <c r="U112" s="144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</row>
    <row r="113" spans="1:58" s="16" customFormat="1" ht="6.95" customHeight="1">
      <c r="A113" s="12"/>
      <c r="B113" s="192"/>
      <c r="C113" s="374"/>
      <c r="D113" s="374"/>
      <c r="E113" s="374"/>
      <c r="F113" s="374"/>
      <c r="G113" s="374"/>
      <c r="H113" s="335"/>
      <c r="I113" s="374"/>
      <c r="J113" s="194"/>
      <c r="K113" s="175"/>
      <c r="L113" s="143"/>
      <c r="M113" s="143"/>
      <c r="N113" s="143"/>
      <c r="O113" s="143"/>
      <c r="P113" s="143"/>
      <c r="Q113" s="143"/>
      <c r="R113" s="144"/>
      <c r="S113" s="144"/>
      <c r="T113" s="144"/>
      <c r="U113" s="144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</row>
    <row r="114" spans="1:58" s="16" customFormat="1" ht="12" customHeight="1">
      <c r="A114" s="12"/>
      <c r="B114" s="192"/>
      <c r="C114" s="375" t="s">
        <v>6</v>
      </c>
      <c r="D114" s="374"/>
      <c r="E114" s="374"/>
      <c r="F114" s="374"/>
      <c r="G114" s="374"/>
      <c r="H114" s="335"/>
      <c r="I114" s="374"/>
      <c r="J114" s="194"/>
      <c r="K114" s="175"/>
      <c r="L114" s="143"/>
      <c r="M114" s="143"/>
      <c r="N114" s="143"/>
      <c r="O114" s="143"/>
      <c r="P114" s="143"/>
      <c r="Q114" s="143"/>
      <c r="R114" s="144"/>
      <c r="S114" s="144"/>
      <c r="T114" s="144"/>
      <c r="U114" s="144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</row>
    <row r="115" spans="1:58" s="16" customFormat="1" ht="16.5" customHeight="1">
      <c r="A115" s="12"/>
      <c r="B115" s="192"/>
      <c r="C115" s="374"/>
      <c r="D115" s="374"/>
      <c r="E115" s="626" t="str">
        <f>E7</f>
        <v>Prodloužení podchodu žst. Benešov - přístupová komunikace - napojení na ulici Jana Nohy</v>
      </c>
      <c r="F115" s="627"/>
      <c r="G115" s="627"/>
      <c r="H115" s="627"/>
      <c r="I115" s="374"/>
      <c r="J115" s="194"/>
      <c r="K115" s="175"/>
      <c r="L115" s="143"/>
      <c r="M115" s="143"/>
      <c r="N115" s="143"/>
      <c r="O115" s="143"/>
      <c r="P115" s="143"/>
      <c r="Q115" s="143"/>
      <c r="R115" s="144"/>
      <c r="S115" s="144"/>
      <c r="T115" s="144"/>
      <c r="U115" s="144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</row>
    <row r="116" spans="2:58" ht="12" customHeight="1">
      <c r="B116" s="195"/>
      <c r="C116" s="375"/>
      <c r="D116" s="196"/>
      <c r="E116" s="196"/>
      <c r="F116" s="196"/>
      <c r="G116" s="196"/>
      <c r="H116" s="336"/>
      <c r="I116" s="196"/>
      <c r="J116" s="197"/>
      <c r="K116" s="187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</row>
    <row r="117" spans="1:58" s="16" customFormat="1" ht="16.5" customHeight="1">
      <c r="A117" s="12"/>
      <c r="B117" s="192"/>
      <c r="C117" s="374"/>
      <c r="D117" s="374"/>
      <c r="E117" s="626"/>
      <c r="F117" s="616"/>
      <c r="G117" s="616"/>
      <c r="H117" s="616"/>
      <c r="I117" s="374"/>
      <c r="J117" s="194"/>
      <c r="K117" s="175"/>
      <c r="L117" s="143"/>
      <c r="M117" s="143"/>
      <c r="N117" s="143"/>
      <c r="O117" s="143"/>
      <c r="P117" s="143"/>
      <c r="Q117" s="143"/>
      <c r="R117" s="144"/>
      <c r="S117" s="144"/>
      <c r="T117" s="144"/>
      <c r="U117" s="144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</row>
    <row r="118" spans="1:58" s="16" customFormat="1" ht="12" customHeight="1">
      <c r="A118" s="12"/>
      <c r="B118" s="192"/>
      <c r="C118" s="375" t="s">
        <v>54</v>
      </c>
      <c r="D118" s="374"/>
      <c r="E118" s="374"/>
      <c r="F118" s="374"/>
      <c r="G118" s="374"/>
      <c r="H118" s="335"/>
      <c r="I118" s="374"/>
      <c r="J118" s="194"/>
      <c r="K118" s="175"/>
      <c r="L118" s="143"/>
      <c r="M118" s="143"/>
      <c r="N118" s="143"/>
      <c r="O118" s="143"/>
      <c r="P118" s="143"/>
      <c r="Q118" s="143"/>
      <c r="R118" s="144"/>
      <c r="S118" s="144"/>
      <c r="T118" s="144"/>
      <c r="U118" s="144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</row>
    <row r="119" spans="1:58" s="16" customFormat="1" ht="16.5" customHeight="1">
      <c r="A119" s="12"/>
      <c r="B119" s="192"/>
      <c r="C119" s="374"/>
      <c r="D119" s="374"/>
      <c r="E119" s="607" t="str">
        <f>E11</f>
        <v>SO 702 - Oplocení</v>
      </c>
      <c r="F119" s="616"/>
      <c r="G119" s="616"/>
      <c r="H119" s="616"/>
      <c r="I119" s="374"/>
      <c r="J119" s="194"/>
      <c r="K119" s="175"/>
      <c r="L119" s="143"/>
      <c r="M119" s="143"/>
      <c r="N119" s="143"/>
      <c r="O119" s="143"/>
      <c r="P119" s="143"/>
      <c r="Q119" s="143"/>
      <c r="R119" s="144"/>
      <c r="S119" s="144"/>
      <c r="T119" s="144"/>
      <c r="U119" s="144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</row>
    <row r="120" spans="1:58" s="16" customFormat="1" ht="6.95" customHeight="1">
      <c r="A120" s="12"/>
      <c r="B120" s="192"/>
      <c r="C120" s="374"/>
      <c r="D120" s="374"/>
      <c r="E120" s="374"/>
      <c r="F120" s="374"/>
      <c r="G120" s="374"/>
      <c r="H120" s="335"/>
      <c r="I120" s="374"/>
      <c r="J120" s="194"/>
      <c r="K120" s="175"/>
      <c r="L120" s="143"/>
      <c r="M120" s="143"/>
      <c r="N120" s="143"/>
      <c r="O120" s="143"/>
      <c r="P120" s="143"/>
      <c r="Q120" s="143"/>
      <c r="R120" s="144"/>
      <c r="S120" s="144"/>
      <c r="T120" s="144"/>
      <c r="U120" s="144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</row>
    <row r="121" spans="1:58" s="16" customFormat="1" ht="12" customHeight="1">
      <c r="A121" s="12"/>
      <c r="B121" s="192"/>
      <c r="C121" s="375" t="s">
        <v>9</v>
      </c>
      <c r="D121" s="374"/>
      <c r="E121" s="374"/>
      <c r="F121" s="199" t="str">
        <f>F14</f>
        <v xml:space="preserve"> </v>
      </c>
      <c r="G121" s="374"/>
      <c r="H121" s="335"/>
      <c r="I121" s="375" t="s">
        <v>11</v>
      </c>
      <c r="J121" s="513">
        <f>IF(J14="","",J14)</f>
        <v>44426</v>
      </c>
      <c r="K121" s="175"/>
      <c r="L121" s="143"/>
      <c r="M121" s="143"/>
      <c r="N121" s="143"/>
      <c r="O121" s="143"/>
      <c r="P121" s="143"/>
      <c r="Q121" s="143"/>
      <c r="R121" s="144"/>
      <c r="S121" s="144"/>
      <c r="T121" s="144"/>
      <c r="U121" s="144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</row>
    <row r="122" spans="1:58" s="16" customFormat="1" ht="6.95" customHeight="1">
      <c r="A122" s="12"/>
      <c r="B122" s="192"/>
      <c r="C122" s="374"/>
      <c r="D122" s="374"/>
      <c r="E122" s="374"/>
      <c r="F122" s="374"/>
      <c r="G122" s="374"/>
      <c r="H122" s="335"/>
      <c r="I122" s="374"/>
      <c r="J122" s="194"/>
      <c r="K122" s="175"/>
      <c r="L122" s="143"/>
      <c r="M122" s="143"/>
      <c r="N122" s="143"/>
      <c r="O122" s="143"/>
      <c r="P122" s="143"/>
      <c r="Q122" s="143"/>
      <c r="R122" s="144"/>
      <c r="S122" s="144"/>
      <c r="T122" s="144"/>
      <c r="U122" s="144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</row>
    <row r="123" spans="1:58" s="16" customFormat="1" ht="15.2" customHeight="1">
      <c r="A123" s="12"/>
      <c r="B123" s="192"/>
      <c r="C123" s="375" t="s">
        <v>12</v>
      </c>
      <c r="D123" s="374"/>
      <c r="E123" s="374"/>
      <c r="F123" s="199" t="str">
        <f>'Rekapitulace stavby'!E10</f>
        <v>Město Benešov, Masarykovo náměstí 100, 256 01 Benešov</v>
      </c>
      <c r="G123" s="374"/>
      <c r="H123" s="335"/>
      <c r="I123" s="375" t="s">
        <v>17</v>
      </c>
      <c r="J123" s="534" t="str">
        <f>E23</f>
        <v xml:space="preserve"> </v>
      </c>
      <c r="K123" s="175"/>
      <c r="L123" s="143"/>
      <c r="M123" s="143"/>
      <c r="N123" s="143"/>
      <c r="O123" s="143"/>
      <c r="P123" s="143"/>
      <c r="Q123" s="143"/>
      <c r="R123" s="144"/>
      <c r="S123" s="144"/>
      <c r="T123" s="144"/>
      <c r="U123" s="144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</row>
    <row r="124" spans="1:58" s="16" customFormat="1" ht="15.2" customHeight="1">
      <c r="A124" s="12"/>
      <c r="B124" s="192"/>
      <c r="C124" s="375" t="s">
        <v>15</v>
      </c>
      <c r="D124" s="374"/>
      <c r="E124" s="374"/>
      <c r="F124" s="200">
        <f>'Rekapitulace stavby'!E13</f>
        <v>0</v>
      </c>
      <c r="G124" s="374"/>
      <c r="H124" s="335"/>
      <c r="I124" s="375" t="s">
        <v>18</v>
      </c>
      <c r="J124" s="534" t="str">
        <f>E26</f>
        <v xml:space="preserve"> </v>
      </c>
      <c r="K124" s="175"/>
      <c r="L124" s="143"/>
      <c r="M124" s="175"/>
      <c r="N124" s="143"/>
      <c r="O124" s="143"/>
      <c r="P124" s="143"/>
      <c r="Q124" s="143"/>
      <c r="R124" s="144"/>
      <c r="S124" s="144"/>
      <c r="T124" s="144"/>
      <c r="U124" s="144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</row>
    <row r="125" spans="1:58" s="16" customFormat="1" ht="10.35" customHeight="1">
      <c r="A125" s="12"/>
      <c r="B125" s="192"/>
      <c r="C125" s="374"/>
      <c r="D125" s="374"/>
      <c r="E125" s="374"/>
      <c r="F125" s="374"/>
      <c r="G125" s="374"/>
      <c r="H125" s="335"/>
      <c r="I125" s="374"/>
      <c r="J125" s="194"/>
      <c r="K125" s="175"/>
      <c r="L125" s="143"/>
      <c r="M125" s="175"/>
      <c r="N125" s="143"/>
      <c r="O125" s="143"/>
      <c r="P125" s="143"/>
      <c r="Q125" s="143"/>
      <c r="R125" s="144"/>
      <c r="S125" s="144"/>
      <c r="T125" s="144"/>
      <c r="U125" s="144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</row>
    <row r="126" spans="1:58" s="92" customFormat="1" ht="29.25" customHeight="1">
      <c r="A126" s="87"/>
      <c r="B126" s="201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202" t="s">
        <v>57</v>
      </c>
      <c r="K126" s="188"/>
      <c r="L126" s="153"/>
      <c r="M126" s="217"/>
      <c r="N126" s="154"/>
      <c r="O126" s="154"/>
      <c r="P126" s="154"/>
      <c r="Q126" s="154"/>
      <c r="R126" s="154"/>
      <c r="S126" s="155"/>
      <c r="T126" s="156"/>
      <c r="U126" s="156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</row>
    <row r="127" spans="1:58" s="16" customFormat="1" ht="22.9" customHeight="1">
      <c r="A127" s="12"/>
      <c r="B127" s="192"/>
      <c r="C127" s="203" t="s">
        <v>79</v>
      </c>
      <c r="D127" s="374"/>
      <c r="E127" s="374"/>
      <c r="F127" s="374"/>
      <c r="G127" s="374"/>
      <c r="H127" s="335"/>
      <c r="I127" s="374"/>
      <c r="J127" s="535">
        <f>J128</f>
        <v>0</v>
      </c>
      <c r="K127" s="171"/>
      <c r="L127" s="158"/>
      <c r="M127" s="175"/>
      <c r="N127" s="160"/>
      <c r="O127" s="161"/>
      <c r="P127" s="160"/>
      <c r="Q127" s="161"/>
      <c r="R127" s="160"/>
      <c r="S127" s="162"/>
      <c r="T127" s="144"/>
      <c r="U127" s="144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79"/>
      <c r="AJ127" s="179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81"/>
      <c r="BA127" s="143"/>
      <c r="BB127" s="143"/>
      <c r="BC127" s="143"/>
      <c r="BD127" s="143"/>
      <c r="BE127" s="143"/>
      <c r="BF127" s="143"/>
    </row>
    <row r="128" spans="2:58" s="97" customFormat="1" ht="25.9" customHeight="1">
      <c r="B128" s="204"/>
      <c r="C128" s="104"/>
      <c r="D128" s="205" t="s">
        <v>46</v>
      </c>
      <c r="E128" s="206" t="s">
        <v>93</v>
      </c>
      <c r="F128" s="206" t="s">
        <v>94</v>
      </c>
      <c r="G128" s="104"/>
      <c r="H128" s="337"/>
      <c r="I128" s="207"/>
      <c r="J128" s="537">
        <f>SUM(J129:J145)</f>
        <v>0</v>
      </c>
      <c r="K128" s="165"/>
      <c r="L128" s="164"/>
      <c r="M128" s="165"/>
      <c r="N128" s="165"/>
      <c r="O128" s="166"/>
      <c r="P128" s="165"/>
      <c r="Q128" s="166"/>
      <c r="R128" s="165"/>
      <c r="S128" s="167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82"/>
      <c r="AH128" s="168"/>
      <c r="AI128" s="183"/>
      <c r="AJ128" s="183"/>
      <c r="AK128" s="168"/>
      <c r="AL128" s="168"/>
      <c r="AM128" s="168"/>
      <c r="AN128" s="182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84"/>
      <c r="BA128" s="168"/>
      <c r="BB128" s="168"/>
      <c r="BC128" s="168"/>
      <c r="BD128" s="168"/>
      <c r="BE128" s="168"/>
      <c r="BF128" s="168"/>
    </row>
    <row r="129" spans="1:58" s="16" customFormat="1" ht="16.5" customHeight="1">
      <c r="A129" s="12"/>
      <c r="B129" s="208"/>
      <c r="C129" s="490"/>
      <c r="D129" s="490"/>
      <c r="E129" s="491"/>
      <c r="F129" s="347"/>
      <c r="G129" s="346"/>
      <c r="H129" s="560"/>
      <c r="I129" s="572"/>
      <c r="J129" s="492">
        <f aca="true" t="shared" si="0" ref="J129">ROUND(I129*H129,2)</f>
        <v>0</v>
      </c>
      <c r="K129" s="171"/>
      <c r="L129" s="169"/>
      <c r="M129" s="170"/>
      <c r="N129" s="171"/>
      <c r="O129" s="172"/>
      <c r="P129" s="172"/>
      <c r="Q129" s="172"/>
      <c r="R129" s="172"/>
      <c r="S129" s="173"/>
      <c r="T129" s="144"/>
      <c r="U129" s="144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85"/>
      <c r="AH129" s="143"/>
      <c r="AI129" s="185"/>
      <c r="AJ129" s="185"/>
      <c r="AK129" s="143"/>
      <c r="AL129" s="143"/>
      <c r="AM129" s="143"/>
      <c r="AN129" s="179"/>
      <c r="AO129" s="143"/>
      <c r="AP129" s="143"/>
      <c r="AQ129" s="143"/>
      <c r="AR129" s="143"/>
      <c r="AS129" s="143"/>
      <c r="AT129" s="186"/>
      <c r="AU129" s="186"/>
      <c r="AV129" s="186"/>
      <c r="AW129" s="186"/>
      <c r="AX129" s="186"/>
      <c r="AY129" s="179"/>
      <c r="AZ129" s="186"/>
      <c r="BA129" s="179"/>
      <c r="BB129" s="185"/>
      <c r="BC129" s="143"/>
      <c r="BD129" s="143"/>
      <c r="BE129" s="143"/>
      <c r="BF129" s="143"/>
    </row>
    <row r="130" spans="1:58" s="16" customFormat="1" ht="16.5" customHeight="1">
      <c r="A130" s="302"/>
      <c r="B130" s="208"/>
      <c r="C130" s="490"/>
      <c r="D130" s="490"/>
      <c r="E130" s="491"/>
      <c r="F130" s="347"/>
      <c r="G130" s="346"/>
      <c r="H130" s="560" t="s">
        <v>10</v>
      </c>
      <c r="I130" s="572"/>
      <c r="J130" s="492"/>
      <c r="K130" s="171"/>
      <c r="L130" s="169"/>
      <c r="M130" s="170"/>
      <c r="N130" s="171"/>
      <c r="O130" s="172"/>
      <c r="P130" s="172"/>
      <c r="Q130" s="172"/>
      <c r="R130" s="172"/>
      <c r="S130" s="173"/>
      <c r="T130" s="144"/>
      <c r="U130" s="144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85"/>
      <c r="AH130" s="143"/>
      <c r="AI130" s="185"/>
      <c r="AJ130" s="185"/>
      <c r="AK130" s="143"/>
      <c r="AL130" s="143"/>
      <c r="AM130" s="143"/>
      <c r="AN130" s="179"/>
      <c r="AO130" s="143"/>
      <c r="AP130" s="143"/>
      <c r="AQ130" s="143"/>
      <c r="AR130" s="143"/>
      <c r="AS130" s="143"/>
      <c r="AT130" s="186"/>
      <c r="AU130" s="186"/>
      <c r="AV130" s="186"/>
      <c r="AW130" s="186"/>
      <c r="AX130" s="186"/>
      <c r="AY130" s="179"/>
      <c r="AZ130" s="186"/>
      <c r="BA130" s="179"/>
      <c r="BB130" s="185"/>
      <c r="BC130" s="143"/>
      <c r="BD130" s="143"/>
      <c r="BE130" s="143"/>
      <c r="BF130" s="143"/>
    </row>
    <row r="131" spans="1:58" s="16" customFormat="1" ht="16.5" customHeight="1">
      <c r="A131" s="302"/>
      <c r="B131" s="208"/>
      <c r="C131" s="490"/>
      <c r="D131" s="490"/>
      <c r="E131" s="491" t="s">
        <v>578</v>
      </c>
      <c r="F131" s="347" t="s">
        <v>527</v>
      </c>
      <c r="G131" s="346" t="s">
        <v>517</v>
      </c>
      <c r="H131" s="560">
        <v>300</v>
      </c>
      <c r="I131" s="561"/>
      <c r="J131" s="492">
        <f aca="true" t="shared" si="1" ref="J131:J145">ROUND(I131*H131,2)</f>
        <v>0</v>
      </c>
      <c r="K131" s="171"/>
      <c r="L131" s="169"/>
      <c r="M131" s="170"/>
      <c r="N131" s="171"/>
      <c r="O131" s="172"/>
      <c r="P131" s="172"/>
      <c r="Q131" s="172"/>
      <c r="R131" s="172"/>
      <c r="S131" s="173"/>
      <c r="T131" s="144"/>
      <c r="U131" s="144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85"/>
      <c r="AH131" s="143"/>
      <c r="AI131" s="185"/>
      <c r="AJ131" s="185"/>
      <c r="AK131" s="143"/>
      <c r="AL131" s="143"/>
      <c r="AM131" s="143"/>
      <c r="AN131" s="179"/>
      <c r="AO131" s="143"/>
      <c r="AP131" s="143"/>
      <c r="AQ131" s="143"/>
      <c r="AR131" s="143"/>
      <c r="AS131" s="143"/>
      <c r="AT131" s="186"/>
      <c r="AU131" s="186"/>
      <c r="AV131" s="186"/>
      <c r="AW131" s="186"/>
      <c r="AX131" s="186"/>
      <c r="AY131" s="179"/>
      <c r="AZ131" s="186"/>
      <c r="BA131" s="179"/>
      <c r="BB131" s="185"/>
      <c r="BC131" s="143"/>
      <c r="BD131" s="143"/>
      <c r="BE131" s="143"/>
      <c r="BF131" s="143"/>
    </row>
    <row r="132" spans="1:58" s="16" customFormat="1" ht="16.5" customHeight="1">
      <c r="A132" s="302"/>
      <c r="B132" s="208"/>
      <c r="C132" s="490"/>
      <c r="D132" s="490"/>
      <c r="E132" s="491" t="s">
        <v>579</v>
      </c>
      <c r="F132" s="347" t="s">
        <v>529</v>
      </c>
      <c r="G132" s="346" t="s">
        <v>530</v>
      </c>
      <c r="H132" s="560">
        <v>1</v>
      </c>
      <c r="I132" s="561"/>
      <c r="J132" s="492">
        <f t="shared" si="1"/>
        <v>0</v>
      </c>
      <c r="K132" s="171"/>
      <c r="L132" s="169"/>
      <c r="M132" s="170"/>
      <c r="N132" s="171"/>
      <c r="O132" s="172"/>
      <c r="P132" s="172"/>
      <c r="Q132" s="172"/>
      <c r="R132" s="172"/>
      <c r="S132" s="173"/>
      <c r="T132" s="144"/>
      <c r="U132" s="144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85"/>
      <c r="AH132" s="143"/>
      <c r="AI132" s="185"/>
      <c r="AJ132" s="185"/>
      <c r="AK132" s="143"/>
      <c r="AL132" s="143"/>
      <c r="AM132" s="143"/>
      <c r="AN132" s="179"/>
      <c r="AO132" s="143"/>
      <c r="AP132" s="143"/>
      <c r="AQ132" s="143"/>
      <c r="AR132" s="143"/>
      <c r="AS132" s="143"/>
      <c r="AT132" s="186"/>
      <c r="AU132" s="186"/>
      <c r="AV132" s="186"/>
      <c r="AW132" s="186"/>
      <c r="AX132" s="186"/>
      <c r="AY132" s="179"/>
      <c r="AZ132" s="186"/>
      <c r="BA132" s="179"/>
      <c r="BB132" s="185"/>
      <c r="BC132" s="143"/>
      <c r="BD132" s="143"/>
      <c r="BE132" s="143"/>
      <c r="BF132" s="143"/>
    </row>
    <row r="133" spans="1:58" s="16" customFormat="1" ht="60.75" customHeight="1">
      <c r="A133" s="302"/>
      <c r="B133" s="208"/>
      <c r="C133" s="490"/>
      <c r="D133" s="490"/>
      <c r="E133" s="491" t="s">
        <v>603</v>
      </c>
      <c r="F133" s="562" t="s">
        <v>601</v>
      </c>
      <c r="G133" s="346" t="s">
        <v>458</v>
      </c>
      <c r="H133" s="563">
        <v>128</v>
      </c>
      <c r="I133" s="561"/>
      <c r="J133" s="492">
        <f t="shared" si="1"/>
        <v>0</v>
      </c>
      <c r="K133" s="171"/>
      <c r="L133" s="169"/>
      <c r="M133" s="170"/>
      <c r="N133" s="171"/>
      <c r="O133" s="172"/>
      <c r="P133" s="172"/>
      <c r="Q133" s="172"/>
      <c r="R133" s="172"/>
      <c r="S133" s="173"/>
      <c r="T133" s="144"/>
      <c r="U133" s="144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85"/>
      <c r="AH133" s="143"/>
      <c r="AI133" s="185"/>
      <c r="AJ133" s="185"/>
      <c r="AK133" s="143"/>
      <c r="AL133" s="143"/>
      <c r="AM133" s="143"/>
      <c r="AN133" s="179"/>
      <c r="AO133" s="143"/>
      <c r="AP133" s="143"/>
      <c r="AQ133" s="143"/>
      <c r="AR133" s="143"/>
      <c r="AS133" s="143"/>
      <c r="AT133" s="186"/>
      <c r="AU133" s="186"/>
      <c r="AV133" s="186"/>
      <c r="AW133" s="186"/>
      <c r="AX133" s="186"/>
      <c r="AY133" s="179"/>
      <c r="AZ133" s="186"/>
      <c r="BA133" s="179"/>
      <c r="BB133" s="185"/>
      <c r="BC133" s="143"/>
      <c r="BD133" s="143"/>
      <c r="BE133" s="143"/>
      <c r="BF133" s="143"/>
    </row>
    <row r="134" spans="1:58" s="16" customFormat="1" ht="60.75" customHeight="1">
      <c r="A134" s="302"/>
      <c r="B134" s="208"/>
      <c r="C134" s="490"/>
      <c r="D134" s="490"/>
      <c r="E134" s="491" t="s">
        <v>602</v>
      </c>
      <c r="F134" s="562" t="s">
        <v>520</v>
      </c>
      <c r="G134" s="346" t="s">
        <v>458</v>
      </c>
      <c r="H134" s="563">
        <v>118</v>
      </c>
      <c r="I134" s="561"/>
      <c r="J134" s="492">
        <f t="shared" si="1"/>
        <v>0</v>
      </c>
      <c r="K134" s="171"/>
      <c r="L134" s="169"/>
      <c r="M134" s="170"/>
      <c r="N134" s="171"/>
      <c r="O134" s="172"/>
      <c r="P134" s="172"/>
      <c r="Q134" s="172"/>
      <c r="R134" s="172"/>
      <c r="S134" s="173"/>
      <c r="T134" s="144"/>
      <c r="U134" s="144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85"/>
      <c r="AH134" s="143"/>
      <c r="AI134" s="185"/>
      <c r="AJ134" s="185"/>
      <c r="AK134" s="143"/>
      <c r="AL134" s="143"/>
      <c r="AM134" s="143"/>
      <c r="AN134" s="179"/>
      <c r="AO134" s="143"/>
      <c r="AP134" s="143"/>
      <c r="AQ134" s="143"/>
      <c r="AR134" s="143"/>
      <c r="AS134" s="143"/>
      <c r="AT134" s="186"/>
      <c r="AU134" s="186"/>
      <c r="AV134" s="186"/>
      <c r="AW134" s="186"/>
      <c r="AX134" s="186"/>
      <c r="AY134" s="179"/>
      <c r="AZ134" s="186"/>
      <c r="BA134" s="179"/>
      <c r="BB134" s="185"/>
      <c r="BC134" s="143"/>
      <c r="BD134" s="143"/>
      <c r="BE134" s="143"/>
      <c r="BF134" s="143"/>
    </row>
    <row r="135" spans="1:58" s="16" customFormat="1" ht="60.75" customHeight="1">
      <c r="A135" s="302"/>
      <c r="B135" s="208"/>
      <c r="C135" s="490"/>
      <c r="D135" s="490"/>
      <c r="E135" s="491" t="s">
        <v>604</v>
      </c>
      <c r="F135" s="562" t="s">
        <v>521</v>
      </c>
      <c r="G135" s="346" t="s">
        <v>458</v>
      </c>
      <c r="H135" s="563">
        <v>118</v>
      </c>
      <c r="I135" s="561"/>
      <c r="J135" s="492">
        <f t="shared" si="1"/>
        <v>0</v>
      </c>
      <c r="K135" s="171"/>
      <c r="L135" s="169"/>
      <c r="M135" s="170"/>
      <c r="N135" s="171"/>
      <c r="O135" s="172"/>
      <c r="P135" s="172"/>
      <c r="Q135" s="172"/>
      <c r="R135" s="172"/>
      <c r="S135" s="173"/>
      <c r="T135" s="144"/>
      <c r="U135" s="144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85"/>
      <c r="AH135" s="143"/>
      <c r="AI135" s="185"/>
      <c r="AJ135" s="185"/>
      <c r="AK135" s="143"/>
      <c r="AL135" s="143"/>
      <c r="AM135" s="143"/>
      <c r="AN135" s="179"/>
      <c r="AO135" s="143"/>
      <c r="AP135" s="143"/>
      <c r="AQ135" s="143"/>
      <c r="AR135" s="143"/>
      <c r="AS135" s="143"/>
      <c r="AT135" s="186"/>
      <c r="AU135" s="186"/>
      <c r="AV135" s="186"/>
      <c r="AW135" s="186"/>
      <c r="AX135" s="186"/>
      <c r="AY135" s="179"/>
      <c r="AZ135" s="186"/>
      <c r="BA135" s="179"/>
      <c r="BB135" s="185"/>
      <c r="BC135" s="143"/>
      <c r="BD135" s="143"/>
      <c r="BE135" s="143"/>
      <c r="BF135" s="143"/>
    </row>
    <row r="136" spans="1:58" s="16" customFormat="1" ht="60.75" customHeight="1">
      <c r="A136" s="302"/>
      <c r="B136" s="208"/>
      <c r="C136" s="490"/>
      <c r="D136" s="490"/>
      <c r="E136" s="491" t="s">
        <v>605</v>
      </c>
      <c r="F136" s="562" t="s">
        <v>522</v>
      </c>
      <c r="G136" s="346" t="s">
        <v>458</v>
      </c>
      <c r="H136" s="563">
        <v>118</v>
      </c>
      <c r="I136" s="561"/>
      <c r="J136" s="492">
        <f t="shared" si="1"/>
        <v>0</v>
      </c>
      <c r="K136" s="171"/>
      <c r="L136" s="169"/>
      <c r="M136" s="170"/>
      <c r="N136" s="171"/>
      <c r="O136" s="172"/>
      <c r="P136" s="172"/>
      <c r="Q136" s="172"/>
      <c r="R136" s="172"/>
      <c r="S136" s="173"/>
      <c r="T136" s="144"/>
      <c r="U136" s="144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85"/>
      <c r="AH136" s="143"/>
      <c r="AI136" s="185"/>
      <c r="AJ136" s="185"/>
      <c r="AK136" s="143"/>
      <c r="AL136" s="143"/>
      <c r="AM136" s="143"/>
      <c r="AN136" s="179"/>
      <c r="AO136" s="143"/>
      <c r="AP136" s="143"/>
      <c r="AQ136" s="143"/>
      <c r="AR136" s="143"/>
      <c r="AS136" s="143"/>
      <c r="AT136" s="186"/>
      <c r="AU136" s="186"/>
      <c r="AV136" s="186"/>
      <c r="AW136" s="186"/>
      <c r="AX136" s="186"/>
      <c r="AY136" s="179"/>
      <c r="AZ136" s="186"/>
      <c r="BA136" s="179"/>
      <c r="BB136" s="185"/>
      <c r="BC136" s="143"/>
      <c r="BD136" s="143"/>
      <c r="BE136" s="143"/>
      <c r="BF136" s="143"/>
    </row>
    <row r="137" spans="1:58" s="16" customFormat="1" ht="60.75" customHeight="1">
      <c r="A137" s="302"/>
      <c r="B137" s="208"/>
      <c r="C137" s="490"/>
      <c r="D137" s="490"/>
      <c r="E137" s="491" t="s">
        <v>605</v>
      </c>
      <c r="F137" s="562" t="s">
        <v>523</v>
      </c>
      <c r="G137" s="346" t="s">
        <v>458</v>
      </c>
      <c r="H137" s="563">
        <v>128</v>
      </c>
      <c r="I137" s="561"/>
      <c r="J137" s="492">
        <f t="shared" si="1"/>
        <v>0</v>
      </c>
      <c r="K137" s="171"/>
      <c r="L137" s="169"/>
      <c r="M137" s="170"/>
      <c r="N137" s="171"/>
      <c r="O137" s="172"/>
      <c r="P137" s="172"/>
      <c r="Q137" s="172"/>
      <c r="R137" s="172"/>
      <c r="S137" s="173"/>
      <c r="T137" s="144"/>
      <c r="U137" s="144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85"/>
      <c r="AH137" s="143"/>
      <c r="AI137" s="185"/>
      <c r="AJ137" s="185"/>
      <c r="AK137" s="143"/>
      <c r="AL137" s="143"/>
      <c r="AM137" s="143"/>
      <c r="AN137" s="179"/>
      <c r="AO137" s="143"/>
      <c r="AP137" s="143"/>
      <c r="AQ137" s="143"/>
      <c r="AR137" s="143"/>
      <c r="AS137" s="143"/>
      <c r="AT137" s="186"/>
      <c r="AU137" s="186"/>
      <c r="AV137" s="186"/>
      <c r="AW137" s="186"/>
      <c r="AX137" s="186"/>
      <c r="AY137" s="179"/>
      <c r="AZ137" s="186"/>
      <c r="BA137" s="179"/>
      <c r="BB137" s="185"/>
      <c r="BC137" s="143"/>
      <c r="BD137" s="143"/>
      <c r="BE137" s="143"/>
      <c r="BF137" s="143"/>
    </row>
    <row r="138" spans="1:58" s="16" customFormat="1" ht="60.75" customHeight="1">
      <c r="A138" s="302"/>
      <c r="B138" s="208"/>
      <c r="C138" s="490"/>
      <c r="D138" s="490"/>
      <c r="E138" s="491" t="s">
        <v>599</v>
      </c>
      <c r="F138" s="562" t="s">
        <v>524</v>
      </c>
      <c r="G138" s="346" t="s">
        <v>458</v>
      </c>
      <c r="H138" s="563">
        <v>3</v>
      </c>
      <c r="I138" s="561"/>
      <c r="J138" s="492">
        <f t="shared" si="1"/>
        <v>0</v>
      </c>
      <c r="K138" s="171"/>
      <c r="L138" s="169"/>
      <c r="M138" s="170"/>
      <c r="N138" s="171"/>
      <c r="O138" s="172"/>
      <c r="P138" s="172"/>
      <c r="Q138" s="172"/>
      <c r="R138" s="172"/>
      <c r="S138" s="173"/>
      <c r="T138" s="144"/>
      <c r="U138" s="144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85"/>
      <c r="AH138" s="143"/>
      <c r="AI138" s="185"/>
      <c r="AJ138" s="185"/>
      <c r="AK138" s="143"/>
      <c r="AL138" s="143"/>
      <c r="AM138" s="143"/>
      <c r="AN138" s="179"/>
      <c r="AO138" s="143"/>
      <c r="AP138" s="143"/>
      <c r="AQ138" s="143"/>
      <c r="AR138" s="143"/>
      <c r="AS138" s="143"/>
      <c r="AT138" s="186"/>
      <c r="AU138" s="186"/>
      <c r="AV138" s="186"/>
      <c r="AW138" s="186"/>
      <c r="AX138" s="186"/>
      <c r="AY138" s="179"/>
      <c r="AZ138" s="186"/>
      <c r="BA138" s="179"/>
      <c r="BB138" s="185"/>
      <c r="BC138" s="143"/>
      <c r="BD138" s="143"/>
      <c r="BE138" s="143"/>
      <c r="BF138" s="143"/>
    </row>
    <row r="139" spans="1:58" s="16" customFormat="1" ht="60.75" customHeight="1">
      <c r="A139" s="302"/>
      <c r="B139" s="208"/>
      <c r="C139" s="490"/>
      <c r="D139" s="490"/>
      <c r="E139" s="491" t="s">
        <v>600</v>
      </c>
      <c r="F139" s="562" t="s">
        <v>525</v>
      </c>
      <c r="G139" s="346" t="s">
        <v>458</v>
      </c>
      <c r="H139" s="563">
        <v>2</v>
      </c>
      <c r="I139" s="561"/>
      <c r="J139" s="492">
        <f t="shared" si="1"/>
        <v>0</v>
      </c>
      <c r="K139" s="171"/>
      <c r="L139" s="169"/>
      <c r="M139" s="170"/>
      <c r="N139" s="171"/>
      <c r="O139" s="172"/>
      <c r="P139" s="172"/>
      <c r="Q139" s="172"/>
      <c r="R139" s="172"/>
      <c r="S139" s="173"/>
      <c r="T139" s="144"/>
      <c r="U139" s="144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85"/>
      <c r="AH139" s="143"/>
      <c r="AI139" s="185"/>
      <c r="AJ139" s="185"/>
      <c r="AK139" s="143"/>
      <c r="AL139" s="143"/>
      <c r="AM139" s="143"/>
      <c r="AN139" s="179"/>
      <c r="AO139" s="143"/>
      <c r="AP139" s="143"/>
      <c r="AQ139" s="143"/>
      <c r="AR139" s="143"/>
      <c r="AS139" s="143"/>
      <c r="AT139" s="186"/>
      <c r="AU139" s="186"/>
      <c r="AV139" s="186"/>
      <c r="AW139" s="186"/>
      <c r="AX139" s="186"/>
      <c r="AY139" s="179"/>
      <c r="AZ139" s="186"/>
      <c r="BA139" s="179"/>
      <c r="BB139" s="185"/>
      <c r="BC139" s="143"/>
      <c r="BD139" s="143"/>
      <c r="BE139" s="143"/>
      <c r="BF139" s="143"/>
    </row>
    <row r="140" spans="1:58" s="16" customFormat="1" ht="60.75" customHeight="1">
      <c r="A140" s="302"/>
      <c r="B140" s="208"/>
      <c r="C140" s="490"/>
      <c r="D140" s="490"/>
      <c r="E140" s="491" t="s">
        <v>606</v>
      </c>
      <c r="F140" s="562" t="s">
        <v>526</v>
      </c>
      <c r="G140" s="346" t="s">
        <v>458</v>
      </c>
      <c r="H140" s="563">
        <v>1</v>
      </c>
      <c r="I140" s="561"/>
      <c r="J140" s="492">
        <f t="shared" si="1"/>
        <v>0</v>
      </c>
      <c r="K140" s="171"/>
      <c r="L140" s="169"/>
      <c r="M140" s="170"/>
      <c r="N140" s="171"/>
      <c r="O140" s="172"/>
      <c r="P140" s="172"/>
      <c r="Q140" s="172"/>
      <c r="R140" s="172"/>
      <c r="S140" s="173"/>
      <c r="T140" s="144"/>
      <c r="U140" s="144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85"/>
      <c r="AH140" s="143"/>
      <c r="AI140" s="185"/>
      <c r="AJ140" s="185"/>
      <c r="AK140" s="143"/>
      <c r="AL140" s="143"/>
      <c r="AM140" s="143"/>
      <c r="AN140" s="179"/>
      <c r="AO140" s="143"/>
      <c r="AP140" s="143"/>
      <c r="AQ140" s="143"/>
      <c r="AR140" s="143"/>
      <c r="AS140" s="143"/>
      <c r="AT140" s="186"/>
      <c r="AU140" s="186"/>
      <c r="AV140" s="186"/>
      <c r="AW140" s="186"/>
      <c r="AX140" s="186"/>
      <c r="AY140" s="179"/>
      <c r="AZ140" s="186"/>
      <c r="BA140" s="179"/>
      <c r="BB140" s="185"/>
      <c r="BC140" s="143"/>
      <c r="BD140" s="143"/>
      <c r="BE140" s="143"/>
      <c r="BF140" s="143"/>
    </row>
    <row r="141" spans="1:58" s="16" customFormat="1" ht="60.75" customHeight="1">
      <c r="A141" s="303"/>
      <c r="B141" s="208"/>
      <c r="C141" s="490"/>
      <c r="D141" s="490"/>
      <c r="E141" s="491" t="s">
        <v>580</v>
      </c>
      <c r="F141" s="562" t="s">
        <v>748</v>
      </c>
      <c r="G141" s="346" t="s">
        <v>458</v>
      </c>
      <c r="H141" s="563">
        <v>1</v>
      </c>
      <c r="I141" s="561"/>
      <c r="J141" s="492">
        <f t="shared" si="1"/>
        <v>0</v>
      </c>
      <c r="K141" s="171"/>
      <c r="L141" s="169"/>
      <c r="M141" s="170"/>
      <c r="N141" s="171"/>
      <c r="O141" s="172"/>
      <c r="P141" s="172"/>
      <c r="Q141" s="172"/>
      <c r="R141" s="172"/>
      <c r="S141" s="173"/>
      <c r="T141" s="144"/>
      <c r="U141" s="144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85"/>
      <c r="AH141" s="143"/>
      <c r="AI141" s="185"/>
      <c r="AJ141" s="185"/>
      <c r="AK141" s="143"/>
      <c r="AL141" s="143"/>
      <c r="AM141" s="143"/>
      <c r="AN141" s="179"/>
      <c r="AO141" s="143"/>
      <c r="AP141" s="143"/>
      <c r="AQ141" s="143"/>
      <c r="AR141" s="143"/>
      <c r="AS141" s="143"/>
      <c r="AT141" s="186"/>
      <c r="AU141" s="186"/>
      <c r="AV141" s="186"/>
      <c r="AW141" s="186"/>
      <c r="AX141" s="186"/>
      <c r="AY141" s="179"/>
      <c r="AZ141" s="186"/>
      <c r="BA141" s="179"/>
      <c r="BB141" s="185"/>
      <c r="BC141" s="143"/>
      <c r="BD141" s="143"/>
      <c r="BE141" s="143"/>
      <c r="BF141" s="143"/>
    </row>
    <row r="142" spans="1:58" s="16" customFormat="1" ht="95.25" customHeight="1">
      <c r="A142" s="339"/>
      <c r="B142" s="208"/>
      <c r="C142" s="490"/>
      <c r="D142" s="490"/>
      <c r="E142" s="491" t="s">
        <v>581</v>
      </c>
      <c r="F142" s="562" t="s">
        <v>562</v>
      </c>
      <c r="G142" s="346" t="s">
        <v>485</v>
      </c>
      <c r="H142" s="563">
        <v>1</v>
      </c>
      <c r="I142" s="561"/>
      <c r="J142" s="492">
        <f t="shared" si="1"/>
        <v>0</v>
      </c>
      <c r="K142" s="171"/>
      <c r="L142" s="169"/>
      <c r="M142" s="170"/>
      <c r="N142" s="171"/>
      <c r="O142" s="172"/>
      <c r="P142" s="172"/>
      <c r="Q142" s="172"/>
      <c r="R142" s="172"/>
      <c r="S142" s="173"/>
      <c r="T142" s="144"/>
      <c r="U142" s="144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85"/>
      <c r="AH142" s="143"/>
      <c r="AI142" s="185"/>
      <c r="AJ142" s="185"/>
      <c r="AK142" s="143"/>
      <c r="AL142" s="143"/>
      <c r="AM142" s="143"/>
      <c r="AN142" s="179"/>
      <c r="AO142" s="143"/>
      <c r="AP142" s="143"/>
      <c r="AQ142" s="143"/>
      <c r="AR142" s="143"/>
      <c r="AS142" s="143"/>
      <c r="AT142" s="186"/>
      <c r="AU142" s="186"/>
      <c r="AV142" s="186"/>
      <c r="AW142" s="186"/>
      <c r="AX142" s="186"/>
      <c r="AY142" s="179"/>
      <c r="AZ142" s="186"/>
      <c r="BA142" s="179"/>
      <c r="BB142" s="185"/>
      <c r="BC142" s="143"/>
      <c r="BD142" s="143"/>
      <c r="BE142" s="143"/>
      <c r="BF142" s="143"/>
    </row>
    <row r="143" spans="1:58" s="16" customFormat="1" ht="16.5" customHeight="1">
      <c r="A143" s="302"/>
      <c r="B143" s="208"/>
      <c r="C143" s="490"/>
      <c r="D143" s="490"/>
      <c r="E143" s="491" t="s">
        <v>582</v>
      </c>
      <c r="F143" s="562" t="s">
        <v>528</v>
      </c>
      <c r="G143" s="346" t="s">
        <v>485</v>
      </c>
      <c r="H143" s="563">
        <v>1</v>
      </c>
      <c r="I143" s="561"/>
      <c r="J143" s="492">
        <f t="shared" si="1"/>
        <v>0</v>
      </c>
      <c r="K143" s="171"/>
      <c r="L143" s="169"/>
      <c r="M143" s="170"/>
      <c r="N143" s="171"/>
      <c r="O143" s="172"/>
      <c r="P143" s="172"/>
      <c r="Q143" s="172"/>
      <c r="R143" s="172"/>
      <c r="S143" s="173"/>
      <c r="T143" s="144"/>
      <c r="U143" s="144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85"/>
      <c r="AH143" s="143"/>
      <c r="AI143" s="185"/>
      <c r="AJ143" s="185"/>
      <c r="AK143" s="143"/>
      <c r="AL143" s="143"/>
      <c r="AM143" s="143"/>
      <c r="AN143" s="179"/>
      <c r="AO143" s="143"/>
      <c r="AP143" s="143"/>
      <c r="AQ143" s="143"/>
      <c r="AR143" s="143"/>
      <c r="AS143" s="143"/>
      <c r="AT143" s="186"/>
      <c r="AU143" s="186"/>
      <c r="AV143" s="186"/>
      <c r="AW143" s="186"/>
      <c r="AX143" s="186"/>
      <c r="AY143" s="179"/>
      <c r="AZ143" s="186"/>
      <c r="BA143" s="179"/>
      <c r="BB143" s="185"/>
      <c r="BC143" s="143"/>
      <c r="BD143" s="143"/>
      <c r="BE143" s="143"/>
      <c r="BF143" s="143"/>
    </row>
    <row r="144" spans="1:58" s="16" customFormat="1" ht="16.5" customHeight="1">
      <c r="A144" s="302"/>
      <c r="B144" s="208"/>
      <c r="C144" s="490"/>
      <c r="D144" s="490"/>
      <c r="E144" s="491" t="s">
        <v>583</v>
      </c>
      <c r="F144" s="562" t="s">
        <v>531</v>
      </c>
      <c r="G144" s="346" t="s">
        <v>517</v>
      </c>
      <c r="H144" s="563">
        <v>300</v>
      </c>
      <c r="I144" s="561"/>
      <c r="J144" s="492">
        <f t="shared" si="1"/>
        <v>0</v>
      </c>
      <c r="K144" s="171"/>
      <c r="L144" s="169"/>
      <c r="M144" s="170"/>
      <c r="N144" s="171"/>
      <c r="O144" s="172"/>
      <c r="P144" s="172"/>
      <c r="Q144" s="172"/>
      <c r="R144" s="172"/>
      <c r="S144" s="173"/>
      <c r="T144" s="144"/>
      <c r="U144" s="144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85"/>
      <c r="AH144" s="143"/>
      <c r="AI144" s="185"/>
      <c r="AJ144" s="185"/>
      <c r="AK144" s="143"/>
      <c r="AL144" s="143"/>
      <c r="AM144" s="143"/>
      <c r="AN144" s="179"/>
      <c r="AO144" s="143"/>
      <c r="AP144" s="143"/>
      <c r="AQ144" s="143"/>
      <c r="AR144" s="143"/>
      <c r="AS144" s="143"/>
      <c r="AT144" s="186"/>
      <c r="AU144" s="186"/>
      <c r="AV144" s="186"/>
      <c r="AW144" s="186"/>
      <c r="AX144" s="186"/>
      <c r="AY144" s="179"/>
      <c r="AZ144" s="186"/>
      <c r="BA144" s="179"/>
      <c r="BB144" s="185"/>
      <c r="BC144" s="143"/>
      <c r="BD144" s="143"/>
      <c r="BE144" s="143"/>
      <c r="BF144" s="143"/>
    </row>
    <row r="145" spans="1:58" s="16" customFormat="1" ht="16.5" customHeight="1">
      <c r="A145" s="302"/>
      <c r="B145" s="208"/>
      <c r="C145" s="490"/>
      <c r="D145" s="490"/>
      <c r="E145" s="491" t="s">
        <v>584</v>
      </c>
      <c r="F145" s="564" t="s">
        <v>516</v>
      </c>
      <c r="G145" s="346" t="s">
        <v>485</v>
      </c>
      <c r="H145" s="560">
        <v>1</v>
      </c>
      <c r="I145" s="561"/>
      <c r="J145" s="492">
        <f t="shared" si="1"/>
        <v>0</v>
      </c>
      <c r="K145" s="171"/>
      <c r="L145" s="169"/>
      <c r="M145" s="170"/>
      <c r="N145" s="171"/>
      <c r="O145" s="172"/>
      <c r="P145" s="172"/>
      <c r="Q145" s="172"/>
      <c r="R145" s="172"/>
      <c r="S145" s="173"/>
      <c r="T145" s="144"/>
      <c r="U145" s="144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85"/>
      <c r="AH145" s="143"/>
      <c r="AI145" s="185"/>
      <c r="AJ145" s="185"/>
      <c r="AK145" s="143"/>
      <c r="AL145" s="143"/>
      <c r="AM145" s="143"/>
      <c r="AN145" s="179"/>
      <c r="AO145" s="143"/>
      <c r="AP145" s="143"/>
      <c r="AQ145" s="143"/>
      <c r="AR145" s="143"/>
      <c r="AS145" s="143"/>
      <c r="AT145" s="186"/>
      <c r="AU145" s="186"/>
      <c r="AV145" s="186"/>
      <c r="AW145" s="186"/>
      <c r="AX145" s="186"/>
      <c r="AY145" s="179"/>
      <c r="AZ145" s="186"/>
      <c r="BA145" s="179"/>
      <c r="BB145" s="185"/>
      <c r="BC145" s="143"/>
      <c r="BD145" s="143"/>
      <c r="BE145" s="143"/>
      <c r="BF145" s="143"/>
    </row>
    <row r="146" spans="1:58" s="16" customFormat="1" ht="15">
      <c r="A146" s="12"/>
      <c r="B146" s="192"/>
      <c r="C146" s="374"/>
      <c r="D146" s="211"/>
      <c r="E146" s="374"/>
      <c r="F146" s="212"/>
      <c r="G146" s="374"/>
      <c r="H146" s="335"/>
      <c r="I146" s="213"/>
      <c r="J146" s="194"/>
      <c r="K146" s="171"/>
      <c r="L146" s="174"/>
      <c r="M146" s="175"/>
      <c r="N146" s="171"/>
      <c r="O146" s="171"/>
      <c r="P146" s="171"/>
      <c r="Q146" s="171"/>
      <c r="R146" s="171"/>
      <c r="S146" s="176"/>
      <c r="T146" s="144"/>
      <c r="U146" s="144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79"/>
      <c r="AJ146" s="179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</row>
    <row r="147" spans="1:58" s="16" customFormat="1" ht="6.95" customHeight="1">
      <c r="A147" s="12"/>
      <c r="B147" s="214"/>
      <c r="C147" s="215"/>
      <c r="D147" s="215"/>
      <c r="E147" s="215"/>
      <c r="F147" s="215"/>
      <c r="G147" s="215"/>
      <c r="H147" s="338"/>
      <c r="I147" s="215"/>
      <c r="J147" s="216"/>
      <c r="K147" s="171"/>
      <c r="L147" s="171"/>
      <c r="M147" s="175"/>
      <c r="N147" s="171"/>
      <c r="O147" s="171"/>
      <c r="P147" s="171"/>
      <c r="Q147" s="171"/>
      <c r="R147" s="171"/>
      <c r="S147" s="171"/>
      <c r="T147" s="171"/>
      <c r="U147" s="171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</row>
    <row r="148" spans="11:58" ht="15"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</row>
    <row r="149" spans="11:58" ht="15"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</row>
    <row r="150" spans="11:58" ht="15"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</row>
    <row r="151" spans="11:58" ht="15"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</row>
    <row r="152" spans="11:58" ht="15"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</row>
    <row r="153" spans="11:58" ht="15"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</row>
    <row r="154" spans="11:58" ht="15"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</row>
  </sheetData>
  <sheetProtection selectLockedCells="1"/>
  <autoFilter ref="C126:J146"/>
  <mergeCells count="12">
    <mergeCell ref="E119:H119"/>
    <mergeCell ref="K2:U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tabSelected="1" zoomScale="85" zoomScaleNormal="85" workbookViewId="0" topLeftCell="A134">
      <selection activeCell="H156" sqref="H156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43.57421875" style="2" customWidth="1"/>
    <col min="7" max="7" width="6.421875" style="2" customWidth="1"/>
    <col min="8" max="8" width="12.00390625" style="2" customWidth="1"/>
    <col min="9" max="9" width="13.57421875" style="354" customWidth="1"/>
    <col min="10" max="10" width="19.140625" style="2" customWidth="1"/>
    <col min="11" max="11" width="9.28125" style="2" hidden="1" customWidth="1"/>
    <col min="12" max="12" width="9.140625" style="2" customWidth="1"/>
    <col min="13" max="18" width="12.140625" style="2" hidden="1" customWidth="1"/>
    <col min="19" max="19" width="14.00390625" style="2" hidden="1" customWidth="1"/>
    <col min="20" max="21" width="10.57421875" style="2" customWidth="1"/>
    <col min="22" max="22" width="12.8515625" style="2" customWidth="1"/>
    <col min="23" max="23" width="9.421875" style="2" customWidth="1"/>
    <col min="24" max="24" width="12.8515625" style="2" customWidth="1"/>
    <col min="25" max="25" width="14.00390625" style="2" customWidth="1"/>
    <col min="26" max="26" width="9.421875" style="2" customWidth="1"/>
    <col min="27" max="27" width="12.8515625" style="2" customWidth="1"/>
    <col min="28" max="28" width="14.00390625" style="2" customWidth="1"/>
    <col min="29" max="16384" width="9.140625" style="2" customWidth="1"/>
  </cols>
  <sheetData>
    <row r="1" spans="11:66" ht="15"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</row>
    <row r="2" spans="11:66" ht="36.95" customHeight="1"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79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</row>
    <row r="3" spans="2:66" ht="6.95" customHeight="1">
      <c r="B3" s="505"/>
      <c r="C3" s="506"/>
      <c r="D3" s="506"/>
      <c r="E3" s="506"/>
      <c r="F3" s="506"/>
      <c r="G3" s="506"/>
      <c r="H3" s="506"/>
      <c r="I3" s="507"/>
      <c r="J3" s="508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79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</row>
    <row r="4" spans="2:66" ht="24.95" customHeight="1">
      <c r="B4" s="195"/>
      <c r="C4" s="196"/>
      <c r="D4" s="193" t="s">
        <v>51</v>
      </c>
      <c r="E4" s="196"/>
      <c r="F4" s="196"/>
      <c r="G4" s="196"/>
      <c r="H4" s="196"/>
      <c r="I4" s="509"/>
      <c r="J4" s="197"/>
      <c r="K4" s="141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79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</row>
    <row r="5" spans="2:66" ht="6.95" customHeight="1">
      <c r="B5" s="195"/>
      <c r="C5" s="196"/>
      <c r="D5" s="196"/>
      <c r="E5" s="196"/>
      <c r="F5" s="196"/>
      <c r="G5" s="196"/>
      <c r="H5" s="196"/>
      <c r="I5" s="509"/>
      <c r="J5" s="197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</row>
    <row r="6" spans="2:66" ht="12" customHeight="1">
      <c r="B6" s="195"/>
      <c r="C6" s="196"/>
      <c r="D6" s="375" t="s">
        <v>6</v>
      </c>
      <c r="E6" s="196"/>
      <c r="F6" s="196"/>
      <c r="G6" s="196"/>
      <c r="H6" s="196"/>
      <c r="I6" s="509"/>
      <c r="J6" s="197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</row>
    <row r="7" spans="2:66" ht="16.5" customHeight="1">
      <c r="B7" s="195"/>
      <c r="C7" s="196"/>
      <c r="D7" s="196"/>
      <c r="E7" s="626" t="str">
        <f>'Rekapitulace stavby'!K6</f>
        <v>Prodloužení podchodu žst. Benešov - přístupová komunikace - napojení na ulici Jana Nohy</v>
      </c>
      <c r="F7" s="627"/>
      <c r="G7" s="627"/>
      <c r="H7" s="627"/>
      <c r="I7" s="509"/>
      <c r="J7" s="197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</row>
    <row r="8" spans="2:66" ht="12" customHeight="1">
      <c r="B8" s="195"/>
      <c r="C8" s="196"/>
      <c r="D8" s="375"/>
      <c r="E8" s="196"/>
      <c r="F8" s="196"/>
      <c r="G8" s="196"/>
      <c r="H8" s="196"/>
      <c r="I8" s="509"/>
      <c r="J8" s="197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</row>
    <row r="9" spans="1:66" s="16" customFormat="1" ht="16.5" customHeight="1">
      <c r="A9" s="12"/>
      <c r="B9" s="192"/>
      <c r="C9" s="374"/>
      <c r="D9" s="374"/>
      <c r="E9" s="626"/>
      <c r="F9" s="616"/>
      <c r="G9" s="616"/>
      <c r="H9" s="616"/>
      <c r="I9" s="510"/>
      <c r="J9" s="194"/>
      <c r="K9" s="143"/>
      <c r="L9" s="143"/>
      <c r="M9" s="143"/>
      <c r="N9" s="143"/>
      <c r="O9" s="143"/>
      <c r="P9" s="143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</row>
    <row r="10" spans="1:66" s="16" customFormat="1" ht="12" customHeight="1">
      <c r="A10" s="12"/>
      <c r="B10" s="192"/>
      <c r="C10" s="374"/>
      <c r="D10" s="375" t="s">
        <v>54</v>
      </c>
      <c r="E10" s="374"/>
      <c r="F10" s="374"/>
      <c r="G10" s="374"/>
      <c r="H10" s="374"/>
      <c r="I10" s="510"/>
      <c r="J10" s="194"/>
      <c r="K10" s="143"/>
      <c r="L10" s="143"/>
      <c r="M10" s="143"/>
      <c r="N10" s="143"/>
      <c r="O10" s="143"/>
      <c r="P10" s="143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</row>
    <row r="11" spans="1:66" s="16" customFormat="1" ht="16.5" customHeight="1">
      <c r="A11" s="12"/>
      <c r="B11" s="192"/>
      <c r="C11" s="374"/>
      <c r="D11" s="374"/>
      <c r="E11" s="607" t="s">
        <v>533</v>
      </c>
      <c r="F11" s="616"/>
      <c r="G11" s="616"/>
      <c r="H11" s="616"/>
      <c r="I11" s="510"/>
      <c r="J11" s="194"/>
      <c r="K11" s="143"/>
      <c r="L11" s="143"/>
      <c r="M11" s="143"/>
      <c r="N11" s="143"/>
      <c r="O11" s="143"/>
      <c r="P11" s="143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</row>
    <row r="12" spans="1:66" s="16" customFormat="1" ht="15">
      <c r="A12" s="12"/>
      <c r="B12" s="192"/>
      <c r="C12" s="374"/>
      <c r="D12" s="374"/>
      <c r="E12" s="374"/>
      <c r="F12" s="374"/>
      <c r="G12" s="374"/>
      <c r="H12" s="374"/>
      <c r="I12" s="510"/>
      <c r="J12" s="194"/>
      <c r="K12" s="143"/>
      <c r="L12" s="143"/>
      <c r="M12" s="143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</row>
    <row r="13" spans="1:66" s="16" customFormat="1" ht="12" customHeight="1">
      <c r="A13" s="12"/>
      <c r="B13" s="192"/>
      <c r="C13" s="374"/>
      <c r="D13" s="375" t="s">
        <v>7</v>
      </c>
      <c r="E13" s="374"/>
      <c r="F13" s="199" t="s">
        <v>0</v>
      </c>
      <c r="G13" s="374"/>
      <c r="H13" s="374"/>
      <c r="I13" s="511" t="s">
        <v>8</v>
      </c>
      <c r="J13" s="512" t="s">
        <v>0</v>
      </c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</row>
    <row r="14" spans="1:66" s="16" customFormat="1" ht="12" customHeight="1">
      <c r="A14" s="12"/>
      <c r="B14" s="192"/>
      <c r="C14" s="374"/>
      <c r="D14" s="375" t="s">
        <v>9</v>
      </c>
      <c r="E14" s="374"/>
      <c r="F14" s="199" t="s">
        <v>10</v>
      </c>
      <c r="G14" s="374"/>
      <c r="H14" s="374"/>
      <c r="I14" s="511" t="s">
        <v>11</v>
      </c>
      <c r="J14" s="513">
        <f>'Rekapitulace stavby'!AN7</f>
        <v>44426</v>
      </c>
      <c r="K14" s="143"/>
      <c r="L14" s="143"/>
      <c r="M14" s="143"/>
      <c r="N14" s="143"/>
      <c r="O14" s="143"/>
      <c r="P14" s="143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</row>
    <row r="15" spans="1:66" s="16" customFormat="1" ht="10.9" customHeight="1">
      <c r="A15" s="12"/>
      <c r="B15" s="192"/>
      <c r="C15" s="374"/>
      <c r="D15" s="374"/>
      <c r="E15" s="374"/>
      <c r="F15" s="374"/>
      <c r="G15" s="374"/>
      <c r="H15" s="374"/>
      <c r="I15" s="510"/>
      <c r="J15" s="194"/>
      <c r="K15" s="143"/>
      <c r="L15" s="143"/>
      <c r="M15" s="143"/>
      <c r="N15" s="143"/>
      <c r="O15" s="143"/>
      <c r="P15" s="143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</row>
    <row r="16" spans="1:66" s="16" customFormat="1" ht="12" customHeight="1">
      <c r="A16" s="12"/>
      <c r="B16" s="192"/>
      <c r="C16" s="374"/>
      <c r="D16" s="375" t="s">
        <v>12</v>
      </c>
      <c r="E16" s="374"/>
      <c r="F16" s="374"/>
      <c r="G16" s="374"/>
      <c r="H16" s="374"/>
      <c r="I16" s="511" t="s">
        <v>13</v>
      </c>
      <c r="J16" s="512" t="s">
        <v>0</v>
      </c>
      <c r="K16" s="143"/>
      <c r="L16" s="143"/>
      <c r="M16" s="143"/>
      <c r="N16" s="143"/>
      <c r="O16" s="143"/>
      <c r="P16" s="143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</row>
    <row r="17" spans="1:66" s="16" customFormat="1" ht="18" customHeight="1">
      <c r="A17" s="12"/>
      <c r="B17" s="192"/>
      <c r="C17" s="374"/>
      <c r="D17" s="374"/>
      <c r="E17" s="199" t="str">
        <f>'Rekapitulace stavby'!E10</f>
        <v>Město Benešov, Masarykovo náměstí 100, 256 01 Benešov</v>
      </c>
      <c r="F17" s="374"/>
      <c r="G17" s="374"/>
      <c r="H17" s="374"/>
      <c r="I17" s="511" t="s">
        <v>14</v>
      </c>
      <c r="J17" s="512" t="s">
        <v>0</v>
      </c>
      <c r="K17" s="143"/>
      <c r="L17" s="143"/>
      <c r="M17" s="143"/>
      <c r="N17" s="143"/>
      <c r="O17" s="143"/>
      <c r="P17" s="143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</row>
    <row r="18" spans="1:66" s="16" customFormat="1" ht="6.95" customHeight="1">
      <c r="A18" s="12"/>
      <c r="B18" s="192"/>
      <c r="C18" s="374"/>
      <c r="D18" s="374"/>
      <c r="E18" s="374"/>
      <c r="F18" s="374"/>
      <c r="G18" s="374"/>
      <c r="H18" s="374"/>
      <c r="I18" s="510"/>
      <c r="J18" s="194"/>
      <c r="K18" s="143"/>
      <c r="L18" s="143"/>
      <c r="M18" s="143"/>
      <c r="N18" s="143"/>
      <c r="O18" s="143"/>
      <c r="P18" s="143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</row>
    <row r="19" spans="1:66" s="16" customFormat="1" ht="12" customHeight="1">
      <c r="A19" s="12"/>
      <c r="B19" s="192"/>
      <c r="C19" s="374"/>
      <c r="D19" s="375" t="s">
        <v>15</v>
      </c>
      <c r="E19" s="374"/>
      <c r="F19" s="374"/>
      <c r="G19" s="374"/>
      <c r="H19" s="374"/>
      <c r="I19" s="511" t="s">
        <v>13</v>
      </c>
      <c r="J19" s="514" t="str">
        <f>'Rekapitulace stavby'!AN12</f>
        <v>Vyplň údaj</v>
      </c>
      <c r="K19" s="143"/>
      <c r="L19" s="143"/>
      <c r="M19" s="143"/>
      <c r="N19" s="143"/>
      <c r="O19" s="143"/>
      <c r="P19" s="14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</row>
    <row r="20" spans="1:66" s="16" customFormat="1" ht="18" customHeight="1">
      <c r="A20" s="12"/>
      <c r="B20" s="192"/>
      <c r="C20" s="374"/>
      <c r="D20" s="374"/>
      <c r="E20" s="638">
        <f>'Rekapitulace stavby'!E13</f>
        <v>0</v>
      </c>
      <c r="F20" s="609"/>
      <c r="G20" s="609"/>
      <c r="H20" s="609"/>
      <c r="I20" s="511" t="s">
        <v>14</v>
      </c>
      <c r="J20" s="514" t="str">
        <f>'Rekapitulace stavby'!AN13</f>
        <v>Vyplň údaj</v>
      </c>
      <c r="K20" s="143"/>
      <c r="L20" s="143"/>
      <c r="M20" s="143"/>
      <c r="N20" s="143"/>
      <c r="O20" s="143"/>
      <c r="P20" s="143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</row>
    <row r="21" spans="1:66" s="16" customFormat="1" ht="6.95" customHeight="1">
      <c r="A21" s="12"/>
      <c r="B21" s="192"/>
      <c r="C21" s="374"/>
      <c r="D21" s="374"/>
      <c r="E21" s="374"/>
      <c r="F21" s="374"/>
      <c r="G21" s="374"/>
      <c r="H21" s="374"/>
      <c r="I21" s="510"/>
      <c r="J21" s="194"/>
      <c r="K21" s="143"/>
      <c r="L21" s="143"/>
      <c r="M21" s="143"/>
      <c r="N21" s="143"/>
      <c r="O21" s="143"/>
      <c r="P21" s="143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</row>
    <row r="22" spans="1:66" s="16" customFormat="1" ht="12" customHeight="1">
      <c r="A22" s="12"/>
      <c r="B22" s="192"/>
      <c r="C22" s="374"/>
      <c r="D22" s="375" t="s">
        <v>17</v>
      </c>
      <c r="E22" s="374"/>
      <c r="F22" s="374"/>
      <c r="G22" s="374"/>
      <c r="H22" s="374"/>
      <c r="I22" s="511" t="s">
        <v>13</v>
      </c>
      <c r="J22" s="512" t="str">
        <f>IF('Rekapitulace stavby'!AN15="","",'Rekapitulace stavby'!AN15)</f>
        <v/>
      </c>
      <c r="K22" s="143"/>
      <c r="L22" s="143"/>
      <c r="M22" s="143"/>
      <c r="N22" s="143"/>
      <c r="O22" s="143"/>
      <c r="P22" s="143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</row>
    <row r="23" spans="1:66" s="16" customFormat="1" ht="18" customHeight="1">
      <c r="A23" s="12"/>
      <c r="B23" s="192"/>
      <c r="C23" s="374"/>
      <c r="D23" s="374"/>
      <c r="E23" s="199" t="str">
        <f>IF('Rekapitulace stavby'!E16="","",'Rekapitulace stavby'!E16)</f>
        <v xml:space="preserve"> </v>
      </c>
      <c r="F23" s="374"/>
      <c r="G23" s="374"/>
      <c r="H23" s="374"/>
      <c r="I23" s="511" t="s">
        <v>14</v>
      </c>
      <c r="J23" s="512" t="str">
        <f>IF('Rekapitulace stavby'!AN16="","",'Rekapitulace stavby'!AN16)</f>
        <v/>
      </c>
      <c r="K23" s="143"/>
      <c r="L23" s="143"/>
      <c r="M23" s="143"/>
      <c r="N23" s="143"/>
      <c r="O23" s="143"/>
      <c r="P23" s="143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</row>
    <row r="24" spans="1:66" s="16" customFormat="1" ht="6.95" customHeight="1">
      <c r="A24" s="12"/>
      <c r="B24" s="192"/>
      <c r="C24" s="374"/>
      <c r="D24" s="374"/>
      <c r="E24" s="374"/>
      <c r="F24" s="374"/>
      <c r="G24" s="374"/>
      <c r="H24" s="374"/>
      <c r="I24" s="510"/>
      <c r="J24" s="194"/>
      <c r="K24" s="143"/>
      <c r="L24" s="143"/>
      <c r="M24" s="143"/>
      <c r="N24" s="143"/>
      <c r="O24" s="143"/>
      <c r="P24" s="143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</row>
    <row r="25" spans="1:66" s="16" customFormat="1" ht="12" customHeight="1">
      <c r="A25" s="12"/>
      <c r="B25" s="192"/>
      <c r="C25" s="374"/>
      <c r="D25" s="375" t="s">
        <v>18</v>
      </c>
      <c r="E25" s="374"/>
      <c r="F25" s="374"/>
      <c r="G25" s="374"/>
      <c r="H25" s="374"/>
      <c r="I25" s="511" t="s">
        <v>13</v>
      </c>
      <c r="J25" s="512" t="str">
        <f>IF('Rekapitulace stavby'!AN18="","",'Rekapitulace stavby'!AN18)</f>
        <v/>
      </c>
      <c r="K25" s="143"/>
      <c r="L25" s="143"/>
      <c r="M25" s="143"/>
      <c r="N25" s="143"/>
      <c r="O25" s="143"/>
      <c r="P25" s="143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</row>
    <row r="26" spans="1:66" s="16" customFormat="1" ht="18" customHeight="1">
      <c r="A26" s="12"/>
      <c r="B26" s="192"/>
      <c r="C26" s="374"/>
      <c r="D26" s="374"/>
      <c r="E26" s="199" t="str">
        <f>IF('Rekapitulace stavby'!E19="","",'Rekapitulace stavby'!E19)</f>
        <v xml:space="preserve"> </v>
      </c>
      <c r="F26" s="374"/>
      <c r="G26" s="374"/>
      <c r="H26" s="374"/>
      <c r="I26" s="511" t="s">
        <v>14</v>
      </c>
      <c r="J26" s="512" t="str">
        <f>IF('Rekapitulace stavby'!AN19="","",'Rekapitulace stavby'!AN19)</f>
        <v/>
      </c>
      <c r="K26" s="143"/>
      <c r="L26" s="143"/>
      <c r="M26" s="143"/>
      <c r="N26" s="143"/>
      <c r="O26" s="143"/>
      <c r="P26" s="143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</row>
    <row r="27" spans="1:66" s="16" customFormat="1" ht="6.95" customHeight="1">
      <c r="A27" s="12"/>
      <c r="B27" s="192"/>
      <c r="C27" s="374"/>
      <c r="D27" s="374"/>
      <c r="E27" s="374"/>
      <c r="F27" s="374"/>
      <c r="G27" s="374"/>
      <c r="H27" s="374"/>
      <c r="I27" s="510"/>
      <c r="J27" s="194"/>
      <c r="K27" s="143"/>
      <c r="L27" s="143"/>
      <c r="M27" s="143"/>
      <c r="N27" s="143"/>
      <c r="O27" s="143"/>
      <c r="P27" s="143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</row>
    <row r="28" spans="1:66" s="16" customFormat="1" ht="12" customHeight="1">
      <c r="A28" s="12"/>
      <c r="B28" s="192"/>
      <c r="C28" s="374"/>
      <c r="D28" s="375" t="s">
        <v>19</v>
      </c>
      <c r="E28" s="374"/>
      <c r="F28" s="374"/>
      <c r="G28" s="374"/>
      <c r="H28" s="374"/>
      <c r="I28" s="510"/>
      <c r="J28" s="194"/>
      <c r="K28" s="143"/>
      <c r="L28" s="143"/>
      <c r="M28" s="143"/>
      <c r="N28" s="143"/>
      <c r="O28" s="143"/>
      <c r="P28" s="143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</row>
    <row r="29" spans="1:66" s="60" customFormat="1" ht="16.5" customHeight="1">
      <c r="A29" s="57"/>
      <c r="B29" s="515"/>
      <c r="C29" s="516"/>
      <c r="D29" s="516"/>
      <c r="E29" s="612" t="s">
        <v>0</v>
      </c>
      <c r="F29" s="612"/>
      <c r="G29" s="612"/>
      <c r="H29" s="612"/>
      <c r="I29" s="517"/>
      <c r="J29" s="518"/>
      <c r="K29" s="146"/>
      <c r="L29" s="146"/>
      <c r="M29" s="146"/>
      <c r="N29" s="146"/>
      <c r="O29" s="146"/>
      <c r="P29" s="146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</row>
    <row r="30" spans="1:66" s="16" customFormat="1" ht="6.95" customHeight="1">
      <c r="A30" s="12"/>
      <c r="B30" s="192"/>
      <c r="C30" s="374"/>
      <c r="D30" s="374"/>
      <c r="E30" s="374"/>
      <c r="F30" s="374"/>
      <c r="G30" s="374"/>
      <c r="H30" s="374"/>
      <c r="I30" s="510"/>
      <c r="J30" s="194"/>
      <c r="K30" s="143"/>
      <c r="L30" s="143"/>
      <c r="M30" s="143"/>
      <c r="N30" s="143"/>
      <c r="O30" s="143"/>
      <c r="P30" s="143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</row>
    <row r="31" spans="1:66" s="16" customFormat="1" ht="6.95" customHeight="1">
      <c r="A31" s="12"/>
      <c r="B31" s="192"/>
      <c r="C31" s="374"/>
      <c r="D31" s="43"/>
      <c r="E31" s="43"/>
      <c r="F31" s="43"/>
      <c r="G31" s="43"/>
      <c r="H31" s="43"/>
      <c r="I31" s="357"/>
      <c r="J31" s="519"/>
      <c r="K31" s="143"/>
      <c r="L31" s="143"/>
      <c r="M31" s="143"/>
      <c r="N31" s="143"/>
      <c r="O31" s="143"/>
      <c r="P31" s="143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</row>
    <row r="32" spans="1:66" s="16" customFormat="1" ht="25.35" customHeight="1">
      <c r="A32" s="12"/>
      <c r="B32" s="192"/>
      <c r="C32" s="374"/>
      <c r="D32" s="520" t="s">
        <v>20</v>
      </c>
      <c r="E32" s="374"/>
      <c r="F32" s="374"/>
      <c r="G32" s="374"/>
      <c r="H32" s="374"/>
      <c r="I32" s="510"/>
      <c r="J32" s="521">
        <f>ROUND(J127,2)</f>
        <v>0</v>
      </c>
      <c r="K32" s="143"/>
      <c r="L32" s="143"/>
      <c r="M32" s="143"/>
      <c r="N32" s="143"/>
      <c r="O32" s="143"/>
      <c r="P32" s="143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</row>
    <row r="33" spans="1:66" s="16" customFormat="1" ht="6.95" customHeight="1">
      <c r="A33" s="12"/>
      <c r="B33" s="192"/>
      <c r="C33" s="374"/>
      <c r="D33" s="43"/>
      <c r="E33" s="43"/>
      <c r="F33" s="43"/>
      <c r="G33" s="43"/>
      <c r="H33" s="43"/>
      <c r="I33" s="357"/>
      <c r="J33" s="519"/>
      <c r="K33" s="143"/>
      <c r="L33" s="143"/>
      <c r="M33" s="143"/>
      <c r="N33" s="143"/>
      <c r="O33" s="143"/>
      <c r="P33" s="143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</row>
    <row r="34" spans="1:66" s="16" customFormat="1" ht="14.45" customHeight="1">
      <c r="A34" s="12"/>
      <c r="B34" s="192"/>
      <c r="C34" s="374"/>
      <c r="D34" s="374"/>
      <c r="E34" s="374"/>
      <c r="F34" s="522" t="s">
        <v>22</v>
      </c>
      <c r="G34" s="374"/>
      <c r="H34" s="374"/>
      <c r="I34" s="511" t="s">
        <v>21</v>
      </c>
      <c r="J34" s="523" t="s">
        <v>23</v>
      </c>
      <c r="K34" s="143"/>
      <c r="L34" s="143"/>
      <c r="M34" s="143"/>
      <c r="N34" s="143"/>
      <c r="O34" s="143"/>
      <c r="P34" s="143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</row>
    <row r="35" spans="1:66" s="16" customFormat="1" ht="14.45" customHeight="1">
      <c r="A35" s="12"/>
      <c r="B35" s="192"/>
      <c r="C35" s="374"/>
      <c r="D35" s="373" t="s">
        <v>24</v>
      </c>
      <c r="E35" s="375" t="s">
        <v>25</v>
      </c>
      <c r="F35" s="53">
        <f>J32</f>
        <v>0</v>
      </c>
      <c r="G35" s="374"/>
      <c r="H35" s="374"/>
      <c r="I35" s="511">
        <v>0.21</v>
      </c>
      <c r="J35" s="65">
        <f>F35/100*21</f>
        <v>0</v>
      </c>
      <c r="K35" s="143"/>
      <c r="L35" s="143"/>
      <c r="M35" s="143"/>
      <c r="N35" s="143"/>
      <c r="O35" s="143"/>
      <c r="P35" s="143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</row>
    <row r="36" spans="1:66" s="16" customFormat="1" ht="14.45" customHeight="1">
      <c r="A36" s="12"/>
      <c r="B36" s="192"/>
      <c r="C36" s="374"/>
      <c r="D36" s="374"/>
      <c r="E36" s="375" t="s">
        <v>26</v>
      </c>
      <c r="F36" s="53">
        <f>ROUND((SUM(BC127:BC164)),2)</f>
        <v>0</v>
      </c>
      <c r="G36" s="374"/>
      <c r="H36" s="374"/>
      <c r="I36" s="511">
        <v>0.15</v>
      </c>
      <c r="J36" s="524">
        <f>ROUND(((SUM(BC127:BC164))*I36),2)</f>
        <v>0</v>
      </c>
      <c r="K36" s="143"/>
      <c r="L36" s="143"/>
      <c r="M36" s="143"/>
      <c r="N36" s="143"/>
      <c r="O36" s="143"/>
      <c r="P36" s="143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</row>
    <row r="37" spans="1:66" s="16" customFormat="1" ht="14.45" customHeight="1" hidden="1">
      <c r="A37" s="12"/>
      <c r="B37" s="192"/>
      <c r="C37" s="374"/>
      <c r="D37" s="374"/>
      <c r="E37" s="375" t="s">
        <v>27</v>
      </c>
      <c r="F37" s="53">
        <f>ROUND((SUM(BD127:BD164)),2)</f>
        <v>0</v>
      </c>
      <c r="G37" s="374"/>
      <c r="H37" s="374"/>
      <c r="I37" s="511">
        <v>0.21</v>
      </c>
      <c r="J37" s="524">
        <f>0</f>
        <v>0</v>
      </c>
      <c r="K37" s="143"/>
      <c r="L37" s="143"/>
      <c r="M37" s="143"/>
      <c r="N37" s="143"/>
      <c r="O37" s="143"/>
      <c r="P37" s="143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</row>
    <row r="38" spans="1:66" s="16" customFormat="1" ht="14.45" customHeight="1" hidden="1">
      <c r="A38" s="12"/>
      <c r="B38" s="192"/>
      <c r="C38" s="374"/>
      <c r="D38" s="374"/>
      <c r="E38" s="375" t="s">
        <v>28</v>
      </c>
      <c r="F38" s="53">
        <f>ROUND((SUM(BE127:BE164)),2)</f>
        <v>0</v>
      </c>
      <c r="G38" s="374"/>
      <c r="H38" s="374"/>
      <c r="I38" s="511">
        <v>0.15</v>
      </c>
      <c r="J38" s="524">
        <f>0</f>
        <v>0</v>
      </c>
      <c r="K38" s="143"/>
      <c r="L38" s="143"/>
      <c r="M38" s="143"/>
      <c r="N38" s="143"/>
      <c r="O38" s="143"/>
      <c r="P38" s="143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</row>
    <row r="39" spans="1:66" s="16" customFormat="1" ht="14.45" customHeight="1" hidden="1">
      <c r="A39" s="12"/>
      <c r="B39" s="192"/>
      <c r="C39" s="374"/>
      <c r="D39" s="374"/>
      <c r="E39" s="375" t="s">
        <v>29</v>
      </c>
      <c r="F39" s="53">
        <f>ROUND((SUM(BF127:BF164)),2)</f>
        <v>0</v>
      </c>
      <c r="G39" s="374"/>
      <c r="H39" s="374"/>
      <c r="I39" s="511">
        <v>0</v>
      </c>
      <c r="J39" s="524">
        <f>0</f>
        <v>0</v>
      </c>
      <c r="K39" s="143"/>
      <c r="L39" s="143"/>
      <c r="M39" s="143"/>
      <c r="N39" s="143"/>
      <c r="O39" s="143"/>
      <c r="P39" s="143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</row>
    <row r="40" spans="1:66" s="16" customFormat="1" ht="6.95" customHeight="1">
      <c r="A40" s="12"/>
      <c r="B40" s="192"/>
      <c r="C40" s="374"/>
      <c r="D40" s="374"/>
      <c r="E40" s="374"/>
      <c r="F40" s="374"/>
      <c r="G40" s="374"/>
      <c r="H40" s="374"/>
      <c r="I40" s="510"/>
      <c r="J40" s="194"/>
      <c r="K40" s="143"/>
      <c r="L40" s="143"/>
      <c r="M40" s="143"/>
      <c r="N40" s="143"/>
      <c r="O40" s="143"/>
      <c r="P40" s="143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</row>
    <row r="41" spans="1:66" s="16" customFormat="1" ht="25.35" customHeight="1">
      <c r="A41" s="12"/>
      <c r="B41" s="192"/>
      <c r="C41" s="525"/>
      <c r="D41" s="68" t="s">
        <v>30</v>
      </c>
      <c r="E41" s="37"/>
      <c r="F41" s="37"/>
      <c r="G41" s="69" t="s">
        <v>31</v>
      </c>
      <c r="H41" s="70" t="s">
        <v>32</v>
      </c>
      <c r="I41" s="358"/>
      <c r="J41" s="526">
        <f>SUM(J32:J39)</f>
        <v>0</v>
      </c>
      <c r="K41" s="143"/>
      <c r="L41" s="143"/>
      <c r="M41" s="143"/>
      <c r="N41" s="143"/>
      <c r="O41" s="143"/>
      <c r="P41" s="143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</row>
    <row r="42" spans="1:66" s="16" customFormat="1" ht="14.45" customHeight="1">
      <c r="A42" s="12"/>
      <c r="B42" s="192"/>
      <c r="C42" s="374"/>
      <c r="D42" s="374"/>
      <c r="E42" s="374"/>
      <c r="F42" s="374"/>
      <c r="G42" s="374"/>
      <c r="H42" s="374"/>
      <c r="I42" s="510"/>
      <c r="J42" s="194"/>
      <c r="K42" s="143"/>
      <c r="L42" s="143"/>
      <c r="M42" s="143"/>
      <c r="N42" s="143"/>
      <c r="O42" s="143"/>
      <c r="P42" s="143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</row>
    <row r="43" spans="2:66" ht="14.45" customHeight="1">
      <c r="B43" s="195"/>
      <c r="C43" s="196"/>
      <c r="D43" s="196"/>
      <c r="E43" s="196"/>
      <c r="F43" s="196"/>
      <c r="G43" s="196"/>
      <c r="H43" s="196"/>
      <c r="I43" s="509"/>
      <c r="J43" s="197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</row>
    <row r="44" spans="2:66" ht="14.45" customHeight="1">
      <c r="B44" s="195"/>
      <c r="C44" s="196"/>
      <c r="D44" s="196"/>
      <c r="E44" s="196"/>
      <c r="F44" s="196"/>
      <c r="G44" s="196"/>
      <c r="H44" s="196"/>
      <c r="I44" s="509"/>
      <c r="J44" s="19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</row>
    <row r="45" spans="2:66" ht="14.45" customHeight="1">
      <c r="B45" s="195"/>
      <c r="C45" s="196"/>
      <c r="D45" s="196"/>
      <c r="E45" s="196"/>
      <c r="F45" s="196"/>
      <c r="G45" s="196"/>
      <c r="H45" s="196"/>
      <c r="I45" s="509"/>
      <c r="J45" s="197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</row>
    <row r="46" spans="2:66" ht="14.45" customHeight="1">
      <c r="B46" s="195"/>
      <c r="C46" s="196"/>
      <c r="D46" s="196"/>
      <c r="E46" s="196"/>
      <c r="F46" s="196"/>
      <c r="G46" s="196"/>
      <c r="H46" s="196"/>
      <c r="I46" s="509"/>
      <c r="J46" s="19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</row>
    <row r="47" spans="2:66" ht="14.45" customHeight="1">
      <c r="B47" s="195"/>
      <c r="C47" s="196"/>
      <c r="D47" s="196"/>
      <c r="E47" s="196"/>
      <c r="F47" s="196"/>
      <c r="G47" s="196"/>
      <c r="H47" s="196"/>
      <c r="I47" s="509"/>
      <c r="J47" s="197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</row>
    <row r="48" spans="2:66" ht="14.45" customHeight="1">
      <c r="B48" s="195"/>
      <c r="C48" s="196"/>
      <c r="D48" s="196"/>
      <c r="E48" s="196"/>
      <c r="F48" s="196"/>
      <c r="G48" s="196"/>
      <c r="H48" s="196"/>
      <c r="I48" s="509"/>
      <c r="J48" s="19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</row>
    <row r="49" spans="2:66" ht="14.45" customHeight="1">
      <c r="B49" s="195"/>
      <c r="C49" s="196"/>
      <c r="D49" s="196"/>
      <c r="E49" s="196"/>
      <c r="F49" s="196"/>
      <c r="G49" s="196"/>
      <c r="H49" s="196"/>
      <c r="I49" s="509"/>
      <c r="J49" s="197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</row>
    <row r="50" spans="2:66" s="16" customFormat="1" ht="14.45" customHeight="1">
      <c r="B50" s="527"/>
      <c r="C50" s="121"/>
      <c r="D50" s="23" t="s">
        <v>33</v>
      </c>
      <c r="E50" s="24"/>
      <c r="F50" s="24"/>
      <c r="G50" s="23" t="s">
        <v>34</v>
      </c>
      <c r="H50" s="24"/>
      <c r="I50" s="359"/>
      <c r="J50" s="528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</row>
    <row r="51" spans="2:66" ht="15">
      <c r="B51" s="195"/>
      <c r="C51" s="196"/>
      <c r="D51" s="196"/>
      <c r="E51" s="196"/>
      <c r="F51" s="196"/>
      <c r="G51" s="196"/>
      <c r="H51" s="196"/>
      <c r="I51" s="509"/>
      <c r="J51" s="197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</row>
    <row r="52" spans="2:66" ht="15">
      <c r="B52" s="195"/>
      <c r="C52" s="196"/>
      <c r="D52" s="196"/>
      <c r="E52" s="196"/>
      <c r="F52" s="196"/>
      <c r="G52" s="196"/>
      <c r="H52" s="196"/>
      <c r="I52" s="509"/>
      <c r="J52" s="19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</row>
    <row r="53" spans="2:66" ht="15">
      <c r="B53" s="195"/>
      <c r="C53" s="196"/>
      <c r="D53" s="196"/>
      <c r="E53" s="196"/>
      <c r="F53" s="196"/>
      <c r="G53" s="196"/>
      <c r="H53" s="196"/>
      <c r="I53" s="509"/>
      <c r="J53" s="197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</row>
    <row r="54" spans="2:66" ht="15">
      <c r="B54" s="195"/>
      <c r="C54" s="196"/>
      <c r="D54" s="196"/>
      <c r="E54" s="196"/>
      <c r="F54" s="196"/>
      <c r="G54" s="196"/>
      <c r="H54" s="196"/>
      <c r="I54" s="509"/>
      <c r="J54" s="197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</row>
    <row r="55" spans="2:66" ht="15">
      <c r="B55" s="195"/>
      <c r="C55" s="196"/>
      <c r="D55" s="196"/>
      <c r="E55" s="196"/>
      <c r="F55" s="196"/>
      <c r="G55" s="196"/>
      <c r="H55" s="196"/>
      <c r="I55" s="509"/>
      <c r="J55" s="197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</row>
    <row r="56" spans="2:66" ht="15">
      <c r="B56" s="195"/>
      <c r="C56" s="196"/>
      <c r="D56" s="196"/>
      <c r="E56" s="196"/>
      <c r="F56" s="196"/>
      <c r="G56" s="196"/>
      <c r="H56" s="196"/>
      <c r="I56" s="509"/>
      <c r="J56" s="197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</row>
    <row r="57" spans="2:66" ht="15">
      <c r="B57" s="195"/>
      <c r="C57" s="196"/>
      <c r="D57" s="196"/>
      <c r="E57" s="196"/>
      <c r="F57" s="196"/>
      <c r="G57" s="196"/>
      <c r="H57" s="196"/>
      <c r="I57" s="509"/>
      <c r="J57" s="197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</row>
    <row r="58" spans="2:66" ht="15">
      <c r="B58" s="195"/>
      <c r="C58" s="196"/>
      <c r="D58" s="196"/>
      <c r="E58" s="196"/>
      <c r="F58" s="196"/>
      <c r="G58" s="196"/>
      <c r="H58" s="196"/>
      <c r="I58" s="509"/>
      <c r="J58" s="197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</row>
    <row r="59" spans="2:66" ht="15">
      <c r="B59" s="195"/>
      <c r="C59" s="196"/>
      <c r="D59" s="196"/>
      <c r="E59" s="196"/>
      <c r="F59" s="196"/>
      <c r="G59" s="196"/>
      <c r="H59" s="196"/>
      <c r="I59" s="509"/>
      <c r="J59" s="197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</row>
    <row r="60" spans="2:66" ht="15">
      <c r="B60" s="195"/>
      <c r="C60" s="196"/>
      <c r="D60" s="196"/>
      <c r="E60" s="196"/>
      <c r="F60" s="196"/>
      <c r="G60" s="196"/>
      <c r="H60" s="196"/>
      <c r="I60" s="509"/>
      <c r="J60" s="197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</row>
    <row r="61" spans="1:66" s="16" customFormat="1" ht="12.75">
      <c r="A61" s="12"/>
      <c r="B61" s="192"/>
      <c r="C61" s="374"/>
      <c r="D61" s="25" t="s">
        <v>35</v>
      </c>
      <c r="E61" s="371"/>
      <c r="F61" s="72" t="s">
        <v>36</v>
      </c>
      <c r="G61" s="25" t="s">
        <v>35</v>
      </c>
      <c r="H61" s="371"/>
      <c r="I61" s="360"/>
      <c r="J61" s="529" t="s">
        <v>36</v>
      </c>
      <c r="K61" s="143"/>
      <c r="L61" s="143"/>
      <c r="M61" s="143"/>
      <c r="N61" s="143"/>
      <c r="O61" s="143"/>
      <c r="P61" s="143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</row>
    <row r="62" spans="2:66" ht="15">
      <c r="B62" s="195"/>
      <c r="C62" s="196"/>
      <c r="D62" s="196"/>
      <c r="E62" s="196"/>
      <c r="F62" s="196"/>
      <c r="G62" s="196"/>
      <c r="H62" s="196"/>
      <c r="I62" s="509"/>
      <c r="J62" s="197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</row>
    <row r="63" spans="2:66" ht="15">
      <c r="B63" s="195"/>
      <c r="C63" s="196"/>
      <c r="D63" s="196"/>
      <c r="E63" s="196"/>
      <c r="F63" s="196"/>
      <c r="G63" s="196"/>
      <c r="H63" s="196"/>
      <c r="I63" s="509"/>
      <c r="J63" s="197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</row>
    <row r="64" spans="2:66" ht="15">
      <c r="B64" s="195"/>
      <c r="C64" s="196"/>
      <c r="D64" s="196"/>
      <c r="E64" s="196"/>
      <c r="F64" s="196"/>
      <c r="G64" s="196"/>
      <c r="H64" s="196"/>
      <c r="I64" s="509"/>
      <c r="J64" s="197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</row>
    <row r="65" spans="1:66" s="16" customFormat="1" ht="12.75">
      <c r="A65" s="12"/>
      <c r="B65" s="192"/>
      <c r="C65" s="374"/>
      <c r="D65" s="23" t="s">
        <v>37</v>
      </c>
      <c r="E65" s="26"/>
      <c r="F65" s="26"/>
      <c r="G65" s="23" t="s">
        <v>38</v>
      </c>
      <c r="H65" s="26"/>
      <c r="I65" s="361"/>
      <c r="J65" s="530"/>
      <c r="K65" s="143"/>
      <c r="L65" s="143"/>
      <c r="M65" s="143"/>
      <c r="N65" s="143"/>
      <c r="O65" s="143"/>
      <c r="P65" s="143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</row>
    <row r="66" spans="2:66" ht="15">
      <c r="B66" s="195"/>
      <c r="C66" s="196"/>
      <c r="D66" s="196"/>
      <c r="E66" s="196"/>
      <c r="F66" s="196"/>
      <c r="G66" s="196"/>
      <c r="H66" s="196"/>
      <c r="I66" s="509"/>
      <c r="J66" s="197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</row>
    <row r="67" spans="2:66" ht="15">
      <c r="B67" s="195"/>
      <c r="C67" s="196"/>
      <c r="D67" s="196"/>
      <c r="E67" s="196"/>
      <c r="F67" s="196"/>
      <c r="G67" s="196"/>
      <c r="H67" s="196"/>
      <c r="I67" s="509"/>
      <c r="J67" s="197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</row>
    <row r="68" spans="2:66" ht="15">
      <c r="B68" s="195"/>
      <c r="C68" s="196"/>
      <c r="D68" s="196"/>
      <c r="E68" s="196"/>
      <c r="F68" s="196"/>
      <c r="G68" s="196"/>
      <c r="H68" s="196"/>
      <c r="I68" s="509"/>
      <c r="J68" s="197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</row>
    <row r="69" spans="2:66" ht="15">
      <c r="B69" s="195"/>
      <c r="C69" s="196"/>
      <c r="D69" s="196"/>
      <c r="E69" s="196"/>
      <c r="F69" s="196"/>
      <c r="G69" s="196"/>
      <c r="H69" s="196"/>
      <c r="I69" s="509"/>
      <c r="J69" s="197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</row>
    <row r="70" spans="2:66" ht="15">
      <c r="B70" s="195"/>
      <c r="C70" s="196"/>
      <c r="D70" s="196"/>
      <c r="E70" s="196"/>
      <c r="F70" s="196"/>
      <c r="G70" s="196"/>
      <c r="H70" s="196"/>
      <c r="I70" s="509"/>
      <c r="J70" s="197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</row>
    <row r="71" spans="2:66" ht="15">
      <c r="B71" s="195"/>
      <c r="C71" s="196"/>
      <c r="D71" s="196"/>
      <c r="E71" s="196"/>
      <c r="F71" s="196"/>
      <c r="G71" s="196"/>
      <c r="H71" s="196"/>
      <c r="I71" s="509"/>
      <c r="J71" s="197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">
      <c r="B72" s="195"/>
      <c r="C72" s="196"/>
      <c r="D72" s="196"/>
      <c r="E72" s="196"/>
      <c r="F72" s="196"/>
      <c r="G72" s="196"/>
      <c r="H72" s="196"/>
      <c r="I72" s="509"/>
      <c r="J72" s="197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</row>
    <row r="73" spans="2:66" ht="15">
      <c r="B73" s="195"/>
      <c r="C73" s="196"/>
      <c r="D73" s="196"/>
      <c r="E73" s="196"/>
      <c r="F73" s="196"/>
      <c r="G73" s="196"/>
      <c r="H73" s="196"/>
      <c r="I73" s="509"/>
      <c r="J73" s="197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</row>
    <row r="74" spans="2:66" ht="15">
      <c r="B74" s="195"/>
      <c r="C74" s="196"/>
      <c r="D74" s="196"/>
      <c r="E74" s="196"/>
      <c r="F74" s="196"/>
      <c r="G74" s="196"/>
      <c r="H74" s="196"/>
      <c r="I74" s="509"/>
      <c r="J74" s="197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</row>
    <row r="75" spans="2:66" ht="15">
      <c r="B75" s="195"/>
      <c r="C75" s="196"/>
      <c r="D75" s="196"/>
      <c r="E75" s="196"/>
      <c r="F75" s="196"/>
      <c r="G75" s="196"/>
      <c r="H75" s="196"/>
      <c r="I75" s="509"/>
      <c r="J75" s="197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</row>
    <row r="76" spans="1:66" s="16" customFormat="1" ht="12.75">
      <c r="A76" s="12"/>
      <c r="B76" s="192"/>
      <c r="C76" s="374"/>
      <c r="D76" s="25" t="s">
        <v>35</v>
      </c>
      <c r="E76" s="371"/>
      <c r="F76" s="72" t="s">
        <v>36</v>
      </c>
      <c r="G76" s="25" t="s">
        <v>35</v>
      </c>
      <c r="H76" s="371"/>
      <c r="I76" s="360"/>
      <c r="J76" s="529" t="s">
        <v>36</v>
      </c>
      <c r="K76" s="143"/>
      <c r="L76" s="143"/>
      <c r="M76" s="143"/>
      <c r="N76" s="143"/>
      <c r="O76" s="143"/>
      <c r="P76" s="143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</row>
    <row r="77" spans="1:66" s="16" customFormat="1" ht="14.45" customHeight="1">
      <c r="A77" s="12"/>
      <c r="B77" s="214"/>
      <c r="C77" s="215"/>
      <c r="D77" s="215"/>
      <c r="E77" s="215"/>
      <c r="F77" s="215"/>
      <c r="G77" s="215"/>
      <c r="H77" s="215"/>
      <c r="I77" s="531"/>
      <c r="J77" s="216"/>
      <c r="K77" s="143"/>
      <c r="L77" s="143"/>
      <c r="M77" s="143"/>
      <c r="N77" s="143"/>
      <c r="O77" s="143"/>
      <c r="P77" s="143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</row>
    <row r="78" spans="11:66" ht="15"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</row>
    <row r="79" spans="11:66" ht="15"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</row>
    <row r="80" spans="11:66" ht="15"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</row>
    <row r="81" spans="1:66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63"/>
      <c r="J81" s="30"/>
      <c r="K81" s="143"/>
      <c r="L81" s="143"/>
      <c r="M81" s="143"/>
      <c r="N81" s="143"/>
      <c r="O81" s="143"/>
      <c r="P81" s="143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</row>
    <row r="82" spans="1:66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355"/>
      <c r="J82" s="12"/>
      <c r="K82" s="143"/>
      <c r="L82" s="143"/>
      <c r="M82" s="143"/>
      <c r="N82" s="143"/>
      <c r="O82" s="143"/>
      <c r="P82" s="143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</row>
    <row r="83" spans="1:66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355"/>
      <c r="J83" s="12"/>
      <c r="K83" s="143"/>
      <c r="L83" s="143"/>
      <c r="M83" s="143"/>
      <c r="N83" s="143"/>
      <c r="O83" s="143"/>
      <c r="P83" s="143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</row>
    <row r="84" spans="1:66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355"/>
      <c r="J84" s="12"/>
      <c r="K84" s="143"/>
      <c r="L84" s="143"/>
      <c r="M84" s="143"/>
      <c r="N84" s="143"/>
      <c r="O84" s="143"/>
      <c r="P84" s="143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</row>
    <row r="85" spans="1:66" s="16" customFormat="1" ht="16.5" customHeight="1" hidden="1">
      <c r="A85" s="12"/>
      <c r="B85" s="13"/>
      <c r="C85" s="12"/>
      <c r="D85" s="12"/>
      <c r="E85" s="619" t="str">
        <f>E7</f>
        <v>Prodloužení podchodu žst. Benešov - přístupová komunikace - napojení na ulici Jana Nohy</v>
      </c>
      <c r="F85" s="620"/>
      <c r="G85" s="620"/>
      <c r="H85" s="620"/>
      <c r="I85" s="355"/>
      <c r="J85" s="12"/>
      <c r="K85" s="143"/>
      <c r="L85" s="143"/>
      <c r="M85" s="143"/>
      <c r="N85" s="143"/>
      <c r="O85" s="143"/>
      <c r="P85" s="143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</row>
    <row r="86" spans="2:66" ht="12" customHeight="1" hidden="1">
      <c r="B86" s="6"/>
      <c r="C86" s="8" t="s">
        <v>52</v>
      </c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</row>
    <row r="87" spans="1:66" s="16" customFormat="1" ht="16.5" customHeight="1" hidden="1">
      <c r="A87" s="12"/>
      <c r="B87" s="13"/>
      <c r="C87" s="12"/>
      <c r="D87" s="12"/>
      <c r="E87" s="619" t="s">
        <v>53</v>
      </c>
      <c r="F87" s="621"/>
      <c r="G87" s="621"/>
      <c r="H87" s="621"/>
      <c r="I87" s="355"/>
      <c r="J87" s="12"/>
      <c r="K87" s="143"/>
      <c r="L87" s="143"/>
      <c r="M87" s="143"/>
      <c r="N87" s="143"/>
      <c r="O87" s="143"/>
      <c r="P87" s="143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</row>
    <row r="88" spans="1:66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355"/>
      <c r="J88" s="12"/>
      <c r="K88" s="143"/>
      <c r="L88" s="143"/>
      <c r="M88" s="143"/>
      <c r="N88" s="143"/>
      <c r="O88" s="143"/>
      <c r="P88" s="143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</row>
    <row r="89" spans="1:66" s="16" customFormat="1" ht="16.5" customHeight="1" hidden="1">
      <c r="A89" s="12"/>
      <c r="B89" s="13"/>
      <c r="C89" s="12"/>
      <c r="D89" s="12"/>
      <c r="E89" s="622" t="str">
        <f>E11</f>
        <v>SO 401 - Veřejné osvětlení</v>
      </c>
      <c r="F89" s="621"/>
      <c r="G89" s="621"/>
      <c r="H89" s="621"/>
      <c r="I89" s="355"/>
      <c r="J89" s="12"/>
      <c r="K89" s="143"/>
      <c r="L89" s="143"/>
      <c r="M89" s="143"/>
      <c r="N89" s="143"/>
      <c r="O89" s="143"/>
      <c r="P89" s="143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</row>
    <row r="90" spans="1:66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355"/>
      <c r="J90" s="12"/>
      <c r="K90" s="143"/>
      <c r="L90" s="143"/>
      <c r="M90" s="143"/>
      <c r="N90" s="143"/>
      <c r="O90" s="143"/>
      <c r="P90" s="143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</row>
    <row r="91" spans="1:66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356" t="s">
        <v>11</v>
      </c>
      <c r="J91" s="56">
        <f>IF(J14="","",J14)</f>
        <v>44426</v>
      </c>
      <c r="K91" s="143"/>
      <c r="L91" s="143"/>
      <c r="M91" s="143"/>
      <c r="N91" s="143"/>
      <c r="O91" s="143"/>
      <c r="P91" s="143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</row>
    <row r="92" spans="1:66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355"/>
      <c r="J92" s="12"/>
      <c r="K92" s="143"/>
      <c r="L92" s="143"/>
      <c r="M92" s="143"/>
      <c r="N92" s="143"/>
      <c r="O92" s="143"/>
      <c r="P92" s="143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</row>
    <row r="93" spans="1:66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356" t="s">
        <v>17</v>
      </c>
      <c r="J93" s="74" t="str">
        <f>E23</f>
        <v xml:space="preserve"> </v>
      </c>
      <c r="K93" s="143"/>
      <c r="L93" s="143"/>
      <c r="M93" s="143"/>
      <c r="N93" s="143"/>
      <c r="O93" s="143"/>
      <c r="P93" s="143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</row>
    <row r="94" spans="1:66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356" t="s">
        <v>18</v>
      </c>
      <c r="J94" s="74" t="str">
        <f>E26</f>
        <v xml:space="preserve"> </v>
      </c>
      <c r="K94" s="143"/>
      <c r="L94" s="143"/>
      <c r="M94" s="143"/>
      <c r="N94" s="143"/>
      <c r="O94" s="143"/>
      <c r="P94" s="143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</row>
    <row r="95" spans="1:66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355"/>
      <c r="J95" s="12"/>
      <c r="K95" s="143"/>
      <c r="L95" s="143"/>
      <c r="M95" s="143"/>
      <c r="N95" s="143"/>
      <c r="O95" s="143"/>
      <c r="P95" s="143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</row>
    <row r="96" spans="1:66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364"/>
      <c r="J96" s="76" t="s">
        <v>57</v>
      </c>
      <c r="K96" s="143"/>
      <c r="L96" s="143"/>
      <c r="M96" s="143"/>
      <c r="N96" s="143"/>
      <c r="O96" s="143"/>
      <c r="P96" s="143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</row>
    <row r="97" spans="1:66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355"/>
      <c r="J97" s="12"/>
      <c r="K97" s="143"/>
      <c r="L97" s="143"/>
      <c r="M97" s="143"/>
      <c r="N97" s="143"/>
      <c r="O97" s="143"/>
      <c r="P97" s="143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</row>
    <row r="98" spans="1:66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355"/>
      <c r="J98" s="62">
        <f>J127</f>
        <v>0</v>
      </c>
      <c r="K98" s="143"/>
      <c r="L98" s="143"/>
      <c r="M98" s="143"/>
      <c r="N98" s="143"/>
      <c r="O98" s="143"/>
      <c r="P98" s="143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79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</row>
    <row r="99" spans="2:66" s="78" customFormat="1" ht="24.95" customHeight="1" hidden="1">
      <c r="B99" s="79"/>
      <c r="D99" s="80" t="s">
        <v>60</v>
      </c>
      <c r="E99" s="81"/>
      <c r="F99" s="81"/>
      <c r="G99" s="81"/>
      <c r="H99" s="81"/>
      <c r="I99" s="365"/>
      <c r="J99" s="82" t="e">
        <f>#REF!</f>
        <v>#REF!</v>
      </c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</row>
    <row r="100" spans="2:66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365"/>
      <c r="J100" s="82">
        <f>J128</f>
        <v>0</v>
      </c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</row>
    <row r="101" spans="2:66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366"/>
      <c r="J101" s="86" t="e">
        <f>#REF!</f>
        <v>#REF!</v>
      </c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</row>
    <row r="102" spans="2:66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366"/>
      <c r="J102" s="86" t="e">
        <f>#REF!</f>
        <v>#REF!</v>
      </c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</row>
    <row r="103" spans="2:66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365"/>
      <c r="J103" s="82">
        <f>J159</f>
        <v>0</v>
      </c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</row>
    <row r="104" spans="2:66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366"/>
      <c r="J104" s="86" t="e">
        <f>#REF!</f>
        <v>#REF!</v>
      </c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</row>
    <row r="105" spans="2:66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366"/>
      <c r="J105" s="86" t="e">
        <f>#REF!</f>
        <v>#REF!</v>
      </c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</row>
    <row r="106" spans="1:66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355"/>
      <c r="J106" s="12"/>
      <c r="K106" s="143"/>
      <c r="L106" s="143"/>
      <c r="M106" s="143"/>
      <c r="N106" s="143"/>
      <c r="O106" s="143"/>
      <c r="P106" s="143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</row>
    <row r="107" spans="1:66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362"/>
      <c r="J107" s="28"/>
      <c r="K107" s="143"/>
      <c r="L107" s="143"/>
      <c r="M107" s="143"/>
      <c r="N107" s="143"/>
      <c r="O107" s="143"/>
      <c r="P107" s="143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</row>
    <row r="108" spans="11:66" ht="15" hidden="1"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</row>
    <row r="109" spans="11:66" ht="15" hidden="1"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</row>
    <row r="110" spans="11:66" ht="15" hidden="1"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</row>
    <row r="111" spans="1:66" s="16" customFormat="1" ht="6.95" customHeight="1">
      <c r="A111" s="12"/>
      <c r="B111" s="189"/>
      <c r="C111" s="190"/>
      <c r="D111" s="190"/>
      <c r="E111" s="190"/>
      <c r="F111" s="190"/>
      <c r="G111" s="190"/>
      <c r="H111" s="190"/>
      <c r="I111" s="533"/>
      <c r="J111" s="191"/>
      <c r="K111" s="143"/>
      <c r="L111" s="143"/>
      <c r="M111" s="143"/>
      <c r="N111" s="143"/>
      <c r="O111" s="143"/>
      <c r="P111" s="143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</row>
    <row r="112" spans="1:66" s="16" customFormat="1" ht="24.95" customHeight="1">
      <c r="A112" s="12"/>
      <c r="B112" s="192"/>
      <c r="C112" s="193" t="s">
        <v>67</v>
      </c>
      <c r="D112" s="374"/>
      <c r="E112" s="374"/>
      <c r="F112" s="374"/>
      <c r="G112" s="374"/>
      <c r="H112" s="374"/>
      <c r="I112" s="510"/>
      <c r="J112" s="194"/>
      <c r="K112" s="143"/>
      <c r="L112" s="143"/>
      <c r="M112" s="143"/>
      <c r="N112" s="143"/>
      <c r="O112" s="143"/>
      <c r="P112" s="143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</row>
    <row r="113" spans="1:66" s="16" customFormat="1" ht="6.95" customHeight="1">
      <c r="A113" s="12"/>
      <c r="B113" s="192"/>
      <c r="C113" s="374"/>
      <c r="D113" s="374"/>
      <c r="E113" s="374"/>
      <c r="F113" s="374"/>
      <c r="G113" s="374"/>
      <c r="H113" s="374"/>
      <c r="I113" s="510"/>
      <c r="J113" s="194"/>
      <c r="K113" s="143"/>
      <c r="L113" s="143"/>
      <c r="M113" s="143"/>
      <c r="N113" s="143"/>
      <c r="O113" s="143"/>
      <c r="P113" s="143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</row>
    <row r="114" spans="1:66" s="16" customFormat="1" ht="12" customHeight="1">
      <c r="A114" s="12"/>
      <c r="B114" s="192"/>
      <c r="C114" s="375" t="s">
        <v>6</v>
      </c>
      <c r="D114" s="374"/>
      <c r="E114" s="374"/>
      <c r="F114" s="374"/>
      <c r="G114" s="374"/>
      <c r="H114" s="374"/>
      <c r="I114" s="510"/>
      <c r="J114" s="194"/>
      <c r="K114" s="143"/>
      <c r="L114" s="143"/>
      <c r="M114" s="143"/>
      <c r="N114" s="143"/>
      <c r="O114" s="143"/>
      <c r="P114" s="143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</row>
    <row r="115" spans="1:66" s="16" customFormat="1" ht="16.5" customHeight="1">
      <c r="A115" s="12"/>
      <c r="B115" s="192"/>
      <c r="C115" s="374"/>
      <c r="D115" s="374"/>
      <c r="E115" s="626" t="str">
        <f>E7</f>
        <v>Prodloužení podchodu žst. Benešov - přístupová komunikace - napojení na ulici Jana Nohy</v>
      </c>
      <c r="F115" s="627"/>
      <c r="G115" s="627"/>
      <c r="H115" s="627"/>
      <c r="I115" s="510"/>
      <c r="J115" s="194"/>
      <c r="K115" s="143"/>
      <c r="L115" s="143"/>
      <c r="M115" s="143"/>
      <c r="N115" s="143"/>
      <c r="O115" s="143"/>
      <c r="P115" s="143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</row>
    <row r="116" spans="2:66" ht="12" customHeight="1">
      <c r="B116" s="195"/>
      <c r="C116" s="375"/>
      <c r="D116" s="196"/>
      <c r="E116" s="196"/>
      <c r="F116" s="196"/>
      <c r="G116" s="196"/>
      <c r="H116" s="196"/>
      <c r="I116" s="509"/>
      <c r="J116" s="197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</row>
    <row r="117" spans="1:66" s="16" customFormat="1" ht="16.5" customHeight="1">
      <c r="A117" s="12"/>
      <c r="B117" s="192"/>
      <c r="C117" s="374"/>
      <c r="D117" s="374"/>
      <c r="E117" s="626"/>
      <c r="F117" s="616"/>
      <c r="G117" s="616"/>
      <c r="H117" s="616"/>
      <c r="I117" s="510"/>
      <c r="J117" s="194"/>
      <c r="K117" s="143"/>
      <c r="L117" s="143"/>
      <c r="M117" s="143"/>
      <c r="N117" s="143"/>
      <c r="O117" s="143"/>
      <c r="P117" s="143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</row>
    <row r="118" spans="1:66" s="16" customFormat="1" ht="12" customHeight="1">
      <c r="A118" s="12"/>
      <c r="B118" s="192"/>
      <c r="C118" s="375" t="s">
        <v>54</v>
      </c>
      <c r="D118" s="374"/>
      <c r="E118" s="374"/>
      <c r="F118" s="374"/>
      <c r="G118" s="374"/>
      <c r="H118" s="374"/>
      <c r="I118" s="510"/>
      <c r="J118" s="194"/>
      <c r="K118" s="143"/>
      <c r="L118" s="143"/>
      <c r="M118" s="143"/>
      <c r="N118" s="143"/>
      <c r="O118" s="143"/>
      <c r="P118" s="143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</row>
    <row r="119" spans="1:66" s="16" customFormat="1" ht="16.5" customHeight="1">
      <c r="A119" s="12"/>
      <c r="B119" s="192"/>
      <c r="C119" s="374"/>
      <c r="D119" s="374"/>
      <c r="E119" s="607" t="str">
        <f>E11</f>
        <v>SO 401 - Veřejné osvětlení</v>
      </c>
      <c r="F119" s="616"/>
      <c r="G119" s="616"/>
      <c r="H119" s="616"/>
      <c r="I119" s="510"/>
      <c r="J119" s="194"/>
      <c r="K119" s="143"/>
      <c r="L119" s="143"/>
      <c r="M119" s="143"/>
      <c r="N119" s="143"/>
      <c r="O119" s="143"/>
      <c r="P119" s="143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</row>
    <row r="120" spans="1:66" s="16" customFormat="1" ht="6.95" customHeight="1">
      <c r="A120" s="12"/>
      <c r="B120" s="192"/>
      <c r="C120" s="374"/>
      <c r="D120" s="374"/>
      <c r="E120" s="374"/>
      <c r="F120" s="374"/>
      <c r="G120" s="374"/>
      <c r="H120" s="374"/>
      <c r="I120" s="510"/>
      <c r="J120" s="194"/>
      <c r="K120" s="143"/>
      <c r="L120" s="143"/>
      <c r="M120" s="143"/>
      <c r="N120" s="143"/>
      <c r="O120" s="143"/>
      <c r="P120" s="143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</row>
    <row r="121" spans="1:66" s="16" customFormat="1" ht="12" customHeight="1">
      <c r="A121" s="12"/>
      <c r="B121" s="192"/>
      <c r="C121" s="375" t="s">
        <v>9</v>
      </c>
      <c r="D121" s="374"/>
      <c r="E121" s="374"/>
      <c r="F121" s="199" t="str">
        <f>F14</f>
        <v xml:space="preserve"> </v>
      </c>
      <c r="G121" s="374"/>
      <c r="H121" s="374"/>
      <c r="I121" s="511" t="s">
        <v>11</v>
      </c>
      <c r="J121" s="513">
        <f>IF(J14="","",J14)</f>
        <v>44426</v>
      </c>
      <c r="K121" s="143"/>
      <c r="L121" s="143"/>
      <c r="M121" s="143"/>
      <c r="N121" s="143"/>
      <c r="O121" s="143"/>
      <c r="P121" s="143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</row>
    <row r="122" spans="1:66" s="16" customFormat="1" ht="6.95" customHeight="1">
      <c r="A122" s="12"/>
      <c r="B122" s="192"/>
      <c r="C122" s="374"/>
      <c r="D122" s="374"/>
      <c r="E122" s="374"/>
      <c r="F122" s="374"/>
      <c r="G122" s="374"/>
      <c r="H122" s="374"/>
      <c r="I122" s="510"/>
      <c r="J122" s="194"/>
      <c r="K122" s="143"/>
      <c r="L122" s="143"/>
      <c r="M122" s="143"/>
      <c r="N122" s="143"/>
      <c r="O122" s="143"/>
      <c r="P122" s="143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</row>
    <row r="123" spans="1:66" s="16" customFormat="1" ht="15.2" customHeight="1">
      <c r="A123" s="12"/>
      <c r="B123" s="192"/>
      <c r="C123" s="375" t="s">
        <v>12</v>
      </c>
      <c r="D123" s="374"/>
      <c r="E123" s="374"/>
      <c r="F123" s="199" t="str">
        <f>'Rekapitulace stavby'!E10</f>
        <v>Město Benešov, Masarykovo náměstí 100, 256 01 Benešov</v>
      </c>
      <c r="G123" s="374"/>
      <c r="H123" s="374"/>
      <c r="I123" s="511" t="s">
        <v>17</v>
      </c>
      <c r="J123" s="534" t="str">
        <f>E23</f>
        <v xml:space="preserve"> </v>
      </c>
      <c r="K123" s="143"/>
      <c r="L123" s="143"/>
      <c r="M123" s="143"/>
      <c r="N123" s="143"/>
      <c r="O123" s="143"/>
      <c r="P123" s="143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</row>
    <row r="124" spans="1:66" s="16" customFormat="1" ht="15.2" customHeight="1">
      <c r="A124" s="12"/>
      <c r="B124" s="192"/>
      <c r="C124" s="375" t="s">
        <v>15</v>
      </c>
      <c r="D124" s="374"/>
      <c r="E124" s="374"/>
      <c r="F124" s="200">
        <f>'Rekapitulace stavby'!E13</f>
        <v>0</v>
      </c>
      <c r="G124" s="374"/>
      <c r="H124" s="374"/>
      <c r="I124" s="511" t="s">
        <v>18</v>
      </c>
      <c r="J124" s="534" t="str">
        <f>E26</f>
        <v xml:space="preserve"> </v>
      </c>
      <c r="K124" s="143"/>
      <c r="L124" s="143"/>
      <c r="M124" s="143"/>
      <c r="N124" s="143"/>
      <c r="O124" s="143"/>
      <c r="P124" s="143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</row>
    <row r="125" spans="1:66" s="16" customFormat="1" ht="10.35" customHeight="1">
      <c r="A125" s="12"/>
      <c r="B125" s="192"/>
      <c r="C125" s="374"/>
      <c r="D125" s="374"/>
      <c r="E125" s="374"/>
      <c r="F125" s="374"/>
      <c r="G125" s="374"/>
      <c r="H125" s="374"/>
      <c r="I125" s="510"/>
      <c r="J125" s="194"/>
      <c r="K125" s="143"/>
      <c r="L125" s="143"/>
      <c r="M125" s="143"/>
      <c r="N125" s="143"/>
      <c r="O125" s="143"/>
      <c r="P125" s="143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</row>
    <row r="126" spans="1:66" s="92" customFormat="1" ht="29.25" customHeight="1">
      <c r="A126" s="87"/>
      <c r="B126" s="201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352" t="s">
        <v>71</v>
      </c>
      <c r="J126" s="202" t="s">
        <v>57</v>
      </c>
      <c r="K126" s="154"/>
      <c r="L126" s="154"/>
      <c r="M126" s="154"/>
      <c r="N126" s="154"/>
      <c r="O126" s="154"/>
      <c r="P126" s="154"/>
      <c r="Q126" s="154"/>
      <c r="R126" s="155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</row>
    <row r="127" spans="1:66" s="16" customFormat="1" ht="22.9" customHeight="1">
      <c r="A127" s="12"/>
      <c r="B127" s="192"/>
      <c r="C127" s="203" t="s">
        <v>79</v>
      </c>
      <c r="D127" s="374"/>
      <c r="E127" s="374"/>
      <c r="F127" s="374"/>
      <c r="G127" s="374"/>
      <c r="H127" s="374"/>
      <c r="I127" s="510"/>
      <c r="J127" s="535">
        <f>J128+J159</f>
        <v>0</v>
      </c>
      <c r="K127" s="160"/>
      <c r="L127" s="159"/>
      <c r="M127" s="160"/>
      <c r="N127" s="161"/>
      <c r="O127" s="160"/>
      <c r="P127" s="161"/>
      <c r="Q127" s="160"/>
      <c r="R127" s="162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79"/>
      <c r="AR127" s="179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81"/>
      <c r="BI127" s="143"/>
      <c r="BJ127" s="143"/>
      <c r="BK127" s="143"/>
      <c r="BL127" s="143"/>
      <c r="BM127" s="143"/>
      <c r="BN127" s="143"/>
    </row>
    <row r="128" spans="2:66" s="97" customFormat="1" ht="25.9" customHeight="1">
      <c r="B128" s="204"/>
      <c r="C128" s="104"/>
      <c r="D128" s="205" t="s">
        <v>46</v>
      </c>
      <c r="E128" s="206" t="s">
        <v>93</v>
      </c>
      <c r="F128" s="206" t="s">
        <v>94</v>
      </c>
      <c r="G128" s="104"/>
      <c r="H128" s="104"/>
      <c r="I128" s="536"/>
      <c r="J128" s="537">
        <f>SUM(J129:J158)</f>
        <v>0</v>
      </c>
      <c r="K128" s="165"/>
      <c r="L128" s="165"/>
      <c r="M128" s="165"/>
      <c r="N128" s="166"/>
      <c r="O128" s="165"/>
      <c r="P128" s="166"/>
      <c r="Q128" s="165"/>
      <c r="R128" s="167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82"/>
      <c r="AP128" s="168"/>
      <c r="AQ128" s="183"/>
      <c r="AR128" s="183"/>
      <c r="AS128" s="168"/>
      <c r="AT128" s="168"/>
      <c r="AU128" s="168"/>
      <c r="AV128" s="182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84"/>
      <c r="BI128" s="168"/>
      <c r="BJ128" s="168"/>
      <c r="BK128" s="168"/>
      <c r="BL128" s="168"/>
      <c r="BM128" s="168"/>
      <c r="BN128" s="168"/>
    </row>
    <row r="129" spans="1:66" s="16" customFormat="1" ht="16.5" customHeight="1">
      <c r="A129" s="12"/>
      <c r="B129" s="208"/>
      <c r="C129" s="490"/>
      <c r="D129" s="490"/>
      <c r="E129" s="491"/>
      <c r="F129" s="341" t="s">
        <v>447</v>
      </c>
      <c r="G129" s="342" t="s">
        <v>10</v>
      </c>
      <c r="H129" s="343" t="s">
        <v>10</v>
      </c>
      <c r="I129" s="353" t="s">
        <v>10</v>
      </c>
      <c r="J129" s="492" t="s">
        <v>10</v>
      </c>
      <c r="K129" s="532"/>
      <c r="L129" s="170"/>
      <c r="M129" s="171"/>
      <c r="N129" s="172"/>
      <c r="O129" s="172"/>
      <c r="P129" s="172"/>
      <c r="Q129" s="172"/>
      <c r="R129" s="173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85"/>
      <c r="AP129" s="143"/>
      <c r="AQ129" s="185"/>
      <c r="AR129" s="185"/>
      <c r="AS129" s="143"/>
      <c r="AT129" s="143"/>
      <c r="AU129" s="143"/>
      <c r="AV129" s="179"/>
      <c r="AW129" s="143"/>
      <c r="AX129" s="143"/>
      <c r="AY129" s="143"/>
      <c r="AZ129" s="143"/>
      <c r="BA129" s="143"/>
      <c r="BB129" s="186"/>
      <c r="BC129" s="186"/>
      <c r="BD129" s="186"/>
      <c r="BE129" s="186"/>
      <c r="BF129" s="186"/>
      <c r="BG129" s="179"/>
      <c r="BH129" s="186"/>
      <c r="BI129" s="179"/>
      <c r="BJ129" s="185"/>
      <c r="BK129" s="143"/>
      <c r="BL129" s="143"/>
      <c r="BM129" s="143"/>
      <c r="BN129" s="143"/>
    </row>
    <row r="130" spans="1:66" s="16" customFormat="1" ht="16.5" customHeight="1">
      <c r="A130" s="302"/>
      <c r="B130" s="208"/>
      <c r="C130" s="490" t="s">
        <v>543</v>
      </c>
      <c r="D130" s="490"/>
      <c r="E130" s="491" t="s">
        <v>607</v>
      </c>
      <c r="F130" s="342" t="s">
        <v>448</v>
      </c>
      <c r="G130" s="342" t="s">
        <v>457</v>
      </c>
      <c r="H130" s="343">
        <v>0.3</v>
      </c>
      <c r="I130" s="567"/>
      <c r="J130" s="492">
        <f aca="true" t="shared" si="0" ref="J130:J157">ROUND(I130*H130,2)</f>
        <v>0</v>
      </c>
      <c r="K130" s="532"/>
      <c r="L130" s="170"/>
      <c r="M130" s="171"/>
      <c r="N130" s="172"/>
      <c r="O130" s="172"/>
      <c r="P130" s="172"/>
      <c r="Q130" s="172"/>
      <c r="R130" s="173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85"/>
      <c r="AP130" s="143"/>
      <c r="AQ130" s="185"/>
      <c r="AR130" s="185"/>
      <c r="AS130" s="143"/>
      <c r="AT130" s="143"/>
      <c r="AU130" s="143"/>
      <c r="AV130" s="179"/>
      <c r="AW130" s="143"/>
      <c r="AX130" s="143"/>
      <c r="AY130" s="143"/>
      <c r="AZ130" s="143"/>
      <c r="BA130" s="143"/>
      <c r="BB130" s="186"/>
      <c r="BC130" s="186"/>
      <c r="BD130" s="186"/>
      <c r="BE130" s="186"/>
      <c r="BF130" s="186"/>
      <c r="BG130" s="179"/>
      <c r="BH130" s="186"/>
      <c r="BI130" s="179"/>
      <c r="BJ130" s="185"/>
      <c r="BK130" s="143"/>
      <c r="BL130" s="143"/>
      <c r="BM130" s="143"/>
      <c r="BN130" s="143"/>
    </row>
    <row r="131" spans="1:66" s="16" customFormat="1" ht="16.5" customHeight="1">
      <c r="A131" s="302"/>
      <c r="B131" s="208"/>
      <c r="C131" s="490" t="s">
        <v>547</v>
      </c>
      <c r="D131" s="490"/>
      <c r="E131" s="491" t="s">
        <v>592</v>
      </c>
      <c r="F131" s="342" t="s">
        <v>449</v>
      </c>
      <c r="G131" s="342" t="s">
        <v>319</v>
      </c>
      <c r="H131" s="343">
        <v>0.9</v>
      </c>
      <c r="I131" s="567"/>
      <c r="J131" s="492">
        <f t="shared" si="0"/>
        <v>0</v>
      </c>
      <c r="K131" s="532"/>
      <c r="L131" s="170"/>
      <c r="M131" s="171"/>
      <c r="N131" s="172"/>
      <c r="O131" s="172"/>
      <c r="P131" s="172"/>
      <c r="Q131" s="172"/>
      <c r="R131" s="173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85"/>
      <c r="AP131" s="143"/>
      <c r="AQ131" s="185"/>
      <c r="AR131" s="185"/>
      <c r="AS131" s="143"/>
      <c r="AT131" s="143"/>
      <c r="AU131" s="143"/>
      <c r="AV131" s="179"/>
      <c r="AW131" s="143"/>
      <c r="AX131" s="143"/>
      <c r="AY131" s="143"/>
      <c r="AZ131" s="143"/>
      <c r="BA131" s="143"/>
      <c r="BB131" s="186"/>
      <c r="BC131" s="186"/>
      <c r="BD131" s="186"/>
      <c r="BE131" s="186"/>
      <c r="BF131" s="186"/>
      <c r="BG131" s="179"/>
      <c r="BH131" s="186"/>
      <c r="BI131" s="179"/>
      <c r="BJ131" s="185"/>
      <c r="BK131" s="143"/>
      <c r="BL131" s="143"/>
      <c r="BM131" s="143"/>
      <c r="BN131" s="143"/>
    </row>
    <row r="132" spans="1:66" s="16" customFormat="1" ht="16.5" customHeight="1">
      <c r="A132" s="302"/>
      <c r="B132" s="208"/>
      <c r="C132" s="490" t="s">
        <v>546</v>
      </c>
      <c r="D132" s="490"/>
      <c r="E132" s="491" t="s">
        <v>593</v>
      </c>
      <c r="F132" s="342" t="s">
        <v>450</v>
      </c>
      <c r="G132" s="342" t="s">
        <v>319</v>
      </c>
      <c r="H132" s="343">
        <v>10.9</v>
      </c>
      <c r="I132" s="567"/>
      <c r="J132" s="492">
        <f t="shared" si="0"/>
        <v>0</v>
      </c>
      <c r="K132" s="532"/>
      <c r="L132" s="170"/>
      <c r="M132" s="171"/>
      <c r="N132" s="172"/>
      <c r="O132" s="172"/>
      <c r="P132" s="172"/>
      <c r="Q132" s="172"/>
      <c r="R132" s="17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85"/>
      <c r="AP132" s="143"/>
      <c r="AQ132" s="185"/>
      <c r="AR132" s="185"/>
      <c r="AS132" s="143"/>
      <c r="AT132" s="143"/>
      <c r="AU132" s="143"/>
      <c r="AV132" s="179"/>
      <c r="AW132" s="143"/>
      <c r="AX132" s="143"/>
      <c r="AY132" s="143"/>
      <c r="AZ132" s="143"/>
      <c r="BA132" s="143"/>
      <c r="BB132" s="186"/>
      <c r="BC132" s="186"/>
      <c r="BD132" s="186"/>
      <c r="BE132" s="186"/>
      <c r="BF132" s="186"/>
      <c r="BG132" s="179"/>
      <c r="BH132" s="186"/>
      <c r="BI132" s="179"/>
      <c r="BJ132" s="185"/>
      <c r="BK132" s="143"/>
      <c r="BL132" s="143"/>
      <c r="BM132" s="143"/>
      <c r="BN132" s="143"/>
    </row>
    <row r="133" spans="1:66" s="16" customFormat="1" ht="16.5" customHeight="1">
      <c r="A133" s="302"/>
      <c r="B133" s="208"/>
      <c r="C133" s="490" t="s">
        <v>545</v>
      </c>
      <c r="D133" s="490"/>
      <c r="E133" s="491" t="s">
        <v>608</v>
      </c>
      <c r="F133" s="342" t="s">
        <v>451</v>
      </c>
      <c r="G133" s="342" t="s">
        <v>458</v>
      </c>
      <c r="H133" s="343">
        <v>1</v>
      </c>
      <c r="I133" s="567"/>
      <c r="J133" s="492">
        <f t="shared" si="0"/>
        <v>0</v>
      </c>
      <c r="K133" s="532"/>
      <c r="L133" s="170"/>
      <c r="M133" s="171"/>
      <c r="N133" s="172"/>
      <c r="O133" s="172"/>
      <c r="P133" s="172"/>
      <c r="Q133" s="172"/>
      <c r="R133" s="173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85"/>
      <c r="AP133" s="143"/>
      <c r="AQ133" s="185"/>
      <c r="AR133" s="185"/>
      <c r="AS133" s="143"/>
      <c r="AT133" s="143"/>
      <c r="AU133" s="143"/>
      <c r="AV133" s="179"/>
      <c r="AW133" s="143"/>
      <c r="AX133" s="143"/>
      <c r="AY133" s="143"/>
      <c r="AZ133" s="143"/>
      <c r="BA133" s="143"/>
      <c r="BB133" s="186"/>
      <c r="BC133" s="186"/>
      <c r="BD133" s="186"/>
      <c r="BE133" s="186"/>
      <c r="BF133" s="186"/>
      <c r="BG133" s="179"/>
      <c r="BH133" s="186"/>
      <c r="BI133" s="179"/>
      <c r="BJ133" s="185"/>
      <c r="BK133" s="143"/>
      <c r="BL133" s="143"/>
      <c r="BM133" s="143"/>
      <c r="BN133" s="143"/>
    </row>
    <row r="134" spans="1:66" s="16" customFormat="1" ht="16.5" customHeight="1">
      <c r="A134" s="302"/>
      <c r="B134" s="208"/>
      <c r="C134" s="490" t="s">
        <v>548</v>
      </c>
      <c r="D134" s="490"/>
      <c r="E134" s="491" t="s">
        <v>589</v>
      </c>
      <c r="F134" s="342" t="s">
        <v>452</v>
      </c>
      <c r="G134" s="342" t="s">
        <v>459</v>
      </c>
      <c r="H134" s="343">
        <v>29</v>
      </c>
      <c r="I134" s="567"/>
      <c r="J134" s="492">
        <f t="shared" si="0"/>
        <v>0</v>
      </c>
      <c r="K134" s="532"/>
      <c r="L134" s="170"/>
      <c r="M134" s="171"/>
      <c r="N134" s="172"/>
      <c r="O134" s="172"/>
      <c r="P134" s="172"/>
      <c r="Q134" s="172"/>
      <c r="R134" s="173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85"/>
      <c r="AP134" s="143"/>
      <c r="AQ134" s="185"/>
      <c r="AR134" s="185"/>
      <c r="AS134" s="143"/>
      <c r="AT134" s="143"/>
      <c r="AU134" s="143"/>
      <c r="AV134" s="179"/>
      <c r="AW134" s="143"/>
      <c r="AX134" s="143"/>
      <c r="AY134" s="143"/>
      <c r="AZ134" s="143"/>
      <c r="BA134" s="143"/>
      <c r="BB134" s="186"/>
      <c r="BC134" s="186"/>
      <c r="BD134" s="186"/>
      <c r="BE134" s="186"/>
      <c r="BF134" s="186"/>
      <c r="BG134" s="179"/>
      <c r="BH134" s="186"/>
      <c r="BI134" s="179"/>
      <c r="BJ134" s="185"/>
      <c r="BK134" s="143"/>
      <c r="BL134" s="143"/>
      <c r="BM134" s="143"/>
      <c r="BN134" s="143"/>
    </row>
    <row r="135" spans="1:66" s="16" customFormat="1" ht="16.5" customHeight="1">
      <c r="A135" s="302"/>
      <c r="B135" s="208"/>
      <c r="C135" s="490" t="s">
        <v>549</v>
      </c>
      <c r="D135" s="490"/>
      <c r="E135" s="491" t="s">
        <v>591</v>
      </c>
      <c r="F135" s="342" t="s">
        <v>539</v>
      </c>
      <c r="G135" s="342" t="s">
        <v>315</v>
      </c>
      <c r="H135" s="343">
        <v>295</v>
      </c>
      <c r="I135" s="567"/>
      <c r="J135" s="492">
        <f t="shared" si="0"/>
        <v>0</v>
      </c>
      <c r="K135" s="532"/>
      <c r="L135" s="170"/>
      <c r="M135" s="171"/>
      <c r="N135" s="172"/>
      <c r="O135" s="172"/>
      <c r="P135" s="172"/>
      <c r="Q135" s="172"/>
      <c r="R135" s="173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85"/>
      <c r="AP135" s="143"/>
      <c r="AQ135" s="185"/>
      <c r="AR135" s="185"/>
      <c r="AS135" s="143"/>
      <c r="AT135" s="143"/>
      <c r="AU135" s="143"/>
      <c r="AV135" s="179"/>
      <c r="AW135" s="143"/>
      <c r="AX135" s="143"/>
      <c r="AY135" s="143"/>
      <c r="AZ135" s="143"/>
      <c r="BA135" s="143"/>
      <c r="BB135" s="186"/>
      <c r="BC135" s="186"/>
      <c r="BD135" s="186"/>
      <c r="BE135" s="186"/>
      <c r="BF135" s="186"/>
      <c r="BG135" s="179"/>
      <c r="BH135" s="186"/>
      <c r="BI135" s="179"/>
      <c r="BJ135" s="185"/>
      <c r="BK135" s="143"/>
      <c r="BL135" s="143"/>
      <c r="BM135" s="143"/>
      <c r="BN135" s="143"/>
    </row>
    <row r="136" spans="1:66" s="16" customFormat="1" ht="31.5" customHeight="1">
      <c r="A136" s="339"/>
      <c r="B136" s="208"/>
      <c r="C136" s="490" t="s">
        <v>550</v>
      </c>
      <c r="D136" s="490"/>
      <c r="E136" s="491" t="s">
        <v>589</v>
      </c>
      <c r="F136" s="342" t="s">
        <v>538</v>
      </c>
      <c r="G136" s="342" t="s">
        <v>315</v>
      </c>
      <c r="H136" s="343">
        <v>300</v>
      </c>
      <c r="I136" s="567"/>
      <c r="J136" s="492">
        <f aca="true" t="shared" si="1" ref="J136:J137">ROUND(I136*H136,2)</f>
        <v>0</v>
      </c>
      <c r="K136" s="532"/>
      <c r="L136" s="170"/>
      <c r="M136" s="171"/>
      <c r="N136" s="172"/>
      <c r="O136" s="172"/>
      <c r="P136" s="172"/>
      <c r="Q136" s="172"/>
      <c r="R136" s="173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85"/>
      <c r="AP136" s="143"/>
      <c r="AQ136" s="185"/>
      <c r="AR136" s="185"/>
      <c r="AS136" s="143"/>
      <c r="AT136" s="143"/>
      <c r="AU136" s="143"/>
      <c r="AV136" s="179"/>
      <c r="AW136" s="143"/>
      <c r="AX136" s="143"/>
      <c r="AY136" s="143"/>
      <c r="AZ136" s="143"/>
      <c r="BA136" s="143"/>
      <c r="BB136" s="186"/>
      <c r="BC136" s="186"/>
      <c r="BD136" s="186"/>
      <c r="BE136" s="186"/>
      <c r="BF136" s="186"/>
      <c r="BG136" s="179"/>
      <c r="BH136" s="186"/>
      <c r="BI136" s="179"/>
      <c r="BJ136" s="185"/>
      <c r="BK136" s="143"/>
      <c r="BL136" s="143"/>
      <c r="BM136" s="143"/>
      <c r="BN136" s="143"/>
    </row>
    <row r="137" spans="1:66" s="16" customFormat="1" ht="16.5" customHeight="1">
      <c r="A137" s="339"/>
      <c r="B137" s="208"/>
      <c r="C137" s="490" t="s">
        <v>544</v>
      </c>
      <c r="D137" s="490"/>
      <c r="E137" s="491" t="s">
        <v>590</v>
      </c>
      <c r="F137" s="342" t="s">
        <v>537</v>
      </c>
      <c r="G137" s="342" t="s">
        <v>315</v>
      </c>
      <c r="H137" s="343">
        <v>300</v>
      </c>
      <c r="I137" s="567"/>
      <c r="J137" s="492">
        <f t="shared" si="1"/>
        <v>0</v>
      </c>
      <c r="K137" s="532"/>
      <c r="L137" s="170"/>
      <c r="M137" s="171"/>
      <c r="N137" s="172"/>
      <c r="O137" s="172"/>
      <c r="P137" s="172"/>
      <c r="Q137" s="172"/>
      <c r="R137" s="173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85"/>
      <c r="AP137" s="143"/>
      <c r="AQ137" s="185"/>
      <c r="AR137" s="185"/>
      <c r="AS137" s="143"/>
      <c r="AT137" s="143"/>
      <c r="AU137" s="143"/>
      <c r="AV137" s="179"/>
      <c r="AW137" s="143"/>
      <c r="AX137" s="143"/>
      <c r="AY137" s="143"/>
      <c r="AZ137" s="143"/>
      <c r="BA137" s="143"/>
      <c r="BB137" s="186"/>
      <c r="BC137" s="186"/>
      <c r="BD137" s="186"/>
      <c r="BE137" s="186"/>
      <c r="BF137" s="186"/>
      <c r="BG137" s="179"/>
      <c r="BH137" s="186"/>
      <c r="BI137" s="179"/>
      <c r="BJ137" s="185"/>
      <c r="BK137" s="143"/>
      <c r="BL137" s="143"/>
      <c r="BM137" s="143"/>
      <c r="BN137" s="143"/>
    </row>
    <row r="138" spans="1:66" s="16" customFormat="1" ht="16.5" customHeight="1">
      <c r="A138" s="302"/>
      <c r="B138" s="208"/>
      <c r="C138" s="490" t="s">
        <v>551</v>
      </c>
      <c r="D138" s="490"/>
      <c r="E138" s="491" t="s">
        <v>586</v>
      </c>
      <c r="F138" s="342" t="s">
        <v>453</v>
      </c>
      <c r="G138" s="342" t="s">
        <v>315</v>
      </c>
      <c r="H138" s="343">
        <v>287</v>
      </c>
      <c r="I138" s="567"/>
      <c r="J138" s="492">
        <f t="shared" si="0"/>
        <v>0</v>
      </c>
      <c r="K138" s="532"/>
      <c r="L138" s="170"/>
      <c r="M138" s="171"/>
      <c r="N138" s="172"/>
      <c r="O138" s="172"/>
      <c r="P138" s="172"/>
      <c r="Q138" s="172"/>
      <c r="R138" s="173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85"/>
      <c r="AP138" s="143"/>
      <c r="AQ138" s="185"/>
      <c r="AR138" s="185"/>
      <c r="AS138" s="143"/>
      <c r="AT138" s="143"/>
      <c r="AU138" s="143"/>
      <c r="AV138" s="179"/>
      <c r="AW138" s="143"/>
      <c r="AX138" s="143"/>
      <c r="AY138" s="143"/>
      <c r="AZ138" s="143"/>
      <c r="BA138" s="143"/>
      <c r="BB138" s="186"/>
      <c r="BC138" s="186"/>
      <c r="BD138" s="186"/>
      <c r="BE138" s="186"/>
      <c r="BF138" s="186"/>
      <c r="BG138" s="179"/>
      <c r="BH138" s="186"/>
      <c r="BI138" s="179"/>
      <c r="BJ138" s="185"/>
      <c r="BK138" s="143"/>
      <c r="BL138" s="143"/>
      <c r="BM138" s="143"/>
      <c r="BN138" s="143"/>
    </row>
    <row r="139" spans="1:66" s="16" customFormat="1" ht="16.5" customHeight="1">
      <c r="A139" s="302"/>
      <c r="B139" s="208"/>
      <c r="C139" s="490" t="s">
        <v>552</v>
      </c>
      <c r="D139" s="490"/>
      <c r="E139" s="491" t="s">
        <v>587</v>
      </c>
      <c r="F139" s="342" t="s">
        <v>454</v>
      </c>
      <c r="G139" s="342" t="s">
        <v>315</v>
      </c>
      <c r="H139" s="343">
        <v>22</v>
      </c>
      <c r="I139" s="567"/>
      <c r="J139" s="492">
        <f t="shared" si="0"/>
        <v>0</v>
      </c>
      <c r="K139" s="532"/>
      <c r="L139" s="170"/>
      <c r="M139" s="171"/>
      <c r="N139" s="172"/>
      <c r="O139" s="172"/>
      <c r="P139" s="172"/>
      <c r="Q139" s="172"/>
      <c r="R139" s="173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85"/>
      <c r="AP139" s="143"/>
      <c r="AQ139" s="185"/>
      <c r="AR139" s="185"/>
      <c r="AS139" s="143"/>
      <c r="AT139" s="143"/>
      <c r="AU139" s="143"/>
      <c r="AV139" s="179"/>
      <c r="AW139" s="143"/>
      <c r="AX139" s="143"/>
      <c r="AY139" s="143"/>
      <c r="AZ139" s="143"/>
      <c r="BA139" s="143"/>
      <c r="BB139" s="186"/>
      <c r="BC139" s="186"/>
      <c r="BD139" s="186"/>
      <c r="BE139" s="186"/>
      <c r="BF139" s="186"/>
      <c r="BG139" s="179"/>
      <c r="BH139" s="186"/>
      <c r="BI139" s="179"/>
      <c r="BJ139" s="185"/>
      <c r="BK139" s="143"/>
      <c r="BL139" s="143"/>
      <c r="BM139" s="143"/>
      <c r="BN139" s="143"/>
    </row>
    <row r="140" spans="1:66" s="16" customFormat="1" ht="16.5" customHeight="1">
      <c r="A140" s="302"/>
      <c r="B140" s="208"/>
      <c r="C140" s="490" t="s">
        <v>553</v>
      </c>
      <c r="D140" s="490"/>
      <c r="E140" s="491" t="s">
        <v>594</v>
      </c>
      <c r="F140" s="342" t="s">
        <v>455</v>
      </c>
      <c r="G140" s="342" t="s">
        <v>460</v>
      </c>
      <c r="H140" s="343">
        <v>9</v>
      </c>
      <c r="I140" s="567"/>
      <c r="J140" s="492">
        <f t="shared" si="0"/>
        <v>0</v>
      </c>
      <c r="K140" s="532"/>
      <c r="L140" s="170"/>
      <c r="M140" s="171"/>
      <c r="N140" s="172"/>
      <c r="O140" s="172"/>
      <c r="P140" s="172"/>
      <c r="Q140" s="172"/>
      <c r="R140" s="173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85"/>
      <c r="AP140" s="143"/>
      <c r="AQ140" s="185"/>
      <c r="AR140" s="185"/>
      <c r="AS140" s="143"/>
      <c r="AT140" s="143"/>
      <c r="AU140" s="143"/>
      <c r="AV140" s="179"/>
      <c r="AW140" s="143"/>
      <c r="AX140" s="143"/>
      <c r="AY140" s="143"/>
      <c r="AZ140" s="143"/>
      <c r="BA140" s="143"/>
      <c r="BB140" s="186"/>
      <c r="BC140" s="186"/>
      <c r="BD140" s="186"/>
      <c r="BE140" s="186"/>
      <c r="BF140" s="186"/>
      <c r="BG140" s="179"/>
      <c r="BH140" s="186"/>
      <c r="BI140" s="179"/>
      <c r="BJ140" s="185"/>
      <c r="BK140" s="143"/>
      <c r="BL140" s="143"/>
      <c r="BM140" s="143"/>
      <c r="BN140" s="143"/>
    </row>
    <row r="141" spans="1:66" s="16" customFormat="1" ht="16.5" customHeight="1">
      <c r="A141" s="302"/>
      <c r="B141" s="208"/>
      <c r="C141" s="490" t="s">
        <v>554</v>
      </c>
      <c r="D141" s="490"/>
      <c r="E141" s="491" t="s">
        <v>609</v>
      </c>
      <c r="F141" s="342" t="s">
        <v>456</v>
      </c>
      <c r="G141" s="342" t="s">
        <v>315</v>
      </c>
      <c r="H141" s="343">
        <v>11</v>
      </c>
      <c r="I141" s="567"/>
      <c r="J141" s="492">
        <f t="shared" si="0"/>
        <v>0</v>
      </c>
      <c r="K141" s="532"/>
      <c r="L141" s="170"/>
      <c r="M141" s="171"/>
      <c r="N141" s="172"/>
      <c r="O141" s="172"/>
      <c r="P141" s="172"/>
      <c r="Q141" s="172"/>
      <c r="R141" s="173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85"/>
      <c r="AP141" s="143"/>
      <c r="AQ141" s="185"/>
      <c r="AR141" s="185"/>
      <c r="AS141" s="143"/>
      <c r="AT141" s="143"/>
      <c r="AU141" s="143"/>
      <c r="AV141" s="179"/>
      <c r="AW141" s="143"/>
      <c r="AX141" s="143"/>
      <c r="AY141" s="143"/>
      <c r="AZ141" s="143"/>
      <c r="BA141" s="143"/>
      <c r="BB141" s="186"/>
      <c r="BC141" s="186"/>
      <c r="BD141" s="186"/>
      <c r="BE141" s="186"/>
      <c r="BF141" s="186"/>
      <c r="BG141" s="179"/>
      <c r="BH141" s="186"/>
      <c r="BI141" s="179"/>
      <c r="BJ141" s="185"/>
      <c r="BK141" s="143"/>
      <c r="BL141" s="143"/>
      <c r="BM141" s="143"/>
      <c r="BN141" s="143"/>
    </row>
    <row r="142" spans="1:66" s="16" customFormat="1" ht="16.5" customHeight="1">
      <c r="A142" s="302"/>
      <c r="B142" s="208"/>
      <c r="C142" s="490" t="s">
        <v>555</v>
      </c>
      <c r="D142" s="490"/>
      <c r="E142" s="491" t="s">
        <v>10</v>
      </c>
      <c r="F142" s="341" t="s">
        <v>461</v>
      </c>
      <c r="G142" s="344"/>
      <c r="H142" s="344"/>
      <c r="I142" s="568"/>
      <c r="J142" s="492"/>
      <c r="K142" s="532"/>
      <c r="L142" s="170"/>
      <c r="M142" s="171"/>
      <c r="N142" s="172"/>
      <c r="O142" s="172"/>
      <c r="P142" s="172"/>
      <c r="Q142" s="172"/>
      <c r="R142" s="173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85"/>
      <c r="AP142" s="143"/>
      <c r="AQ142" s="185"/>
      <c r="AR142" s="185"/>
      <c r="AS142" s="143"/>
      <c r="AT142" s="143"/>
      <c r="AU142" s="143"/>
      <c r="AV142" s="179"/>
      <c r="AW142" s="143"/>
      <c r="AX142" s="143"/>
      <c r="AY142" s="143"/>
      <c r="AZ142" s="143"/>
      <c r="BA142" s="143"/>
      <c r="BB142" s="186"/>
      <c r="BC142" s="186"/>
      <c r="BD142" s="186"/>
      <c r="BE142" s="186"/>
      <c r="BF142" s="186"/>
      <c r="BG142" s="179"/>
      <c r="BH142" s="186"/>
      <c r="BI142" s="179"/>
      <c r="BJ142" s="185"/>
      <c r="BK142" s="143"/>
      <c r="BL142" s="143"/>
      <c r="BM142" s="143"/>
      <c r="BN142" s="143"/>
    </row>
    <row r="143" spans="1:66" s="16" customFormat="1" ht="16.5" customHeight="1">
      <c r="A143" s="302"/>
      <c r="B143" s="208"/>
      <c r="C143" s="490" t="s">
        <v>556</v>
      </c>
      <c r="D143" s="490"/>
      <c r="E143" s="491" t="s">
        <v>596</v>
      </c>
      <c r="F143" s="342" t="s">
        <v>462</v>
      </c>
      <c r="G143" s="342" t="s">
        <v>315</v>
      </c>
      <c r="H143" s="343">
        <v>22</v>
      </c>
      <c r="I143" s="567"/>
      <c r="J143" s="492">
        <f t="shared" si="0"/>
        <v>0</v>
      </c>
      <c r="K143" s="532"/>
      <c r="L143" s="170"/>
      <c r="M143" s="171"/>
      <c r="N143" s="172"/>
      <c r="O143" s="172"/>
      <c r="P143" s="172"/>
      <c r="Q143" s="172"/>
      <c r="R143" s="173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85"/>
      <c r="AP143" s="143"/>
      <c r="AQ143" s="185"/>
      <c r="AR143" s="185"/>
      <c r="AS143" s="143"/>
      <c r="AT143" s="143"/>
      <c r="AU143" s="143"/>
      <c r="AV143" s="179"/>
      <c r="AW143" s="143"/>
      <c r="AX143" s="143"/>
      <c r="AY143" s="143"/>
      <c r="AZ143" s="143"/>
      <c r="BA143" s="143"/>
      <c r="BB143" s="186"/>
      <c r="BC143" s="186"/>
      <c r="BD143" s="186"/>
      <c r="BE143" s="186"/>
      <c r="BF143" s="186"/>
      <c r="BG143" s="179"/>
      <c r="BH143" s="186"/>
      <c r="BI143" s="179"/>
      <c r="BJ143" s="185"/>
      <c r="BK143" s="143"/>
      <c r="BL143" s="143"/>
      <c r="BM143" s="143"/>
      <c r="BN143" s="143"/>
    </row>
    <row r="144" spans="1:66" s="16" customFormat="1" ht="16.5" customHeight="1">
      <c r="A144" s="302"/>
      <c r="B144" s="208"/>
      <c r="C144" s="490" t="s">
        <v>557</v>
      </c>
      <c r="D144" s="490"/>
      <c r="E144" s="491" t="s">
        <v>595</v>
      </c>
      <c r="F144" s="342" t="s">
        <v>463</v>
      </c>
      <c r="G144" s="342" t="s">
        <v>315</v>
      </c>
      <c r="H144" s="343">
        <v>332</v>
      </c>
      <c r="I144" s="567"/>
      <c r="J144" s="492">
        <f t="shared" si="0"/>
        <v>0</v>
      </c>
      <c r="K144" s="532"/>
      <c r="L144" s="170"/>
      <c r="M144" s="171"/>
      <c r="N144" s="172"/>
      <c r="O144" s="172"/>
      <c r="P144" s="172"/>
      <c r="Q144" s="172"/>
      <c r="R144" s="173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85"/>
      <c r="AP144" s="143"/>
      <c r="AQ144" s="185"/>
      <c r="AR144" s="185"/>
      <c r="AS144" s="143"/>
      <c r="AT144" s="143"/>
      <c r="AU144" s="143"/>
      <c r="AV144" s="179"/>
      <c r="AW144" s="143"/>
      <c r="AX144" s="143"/>
      <c r="AY144" s="143"/>
      <c r="AZ144" s="143"/>
      <c r="BA144" s="143"/>
      <c r="BB144" s="186"/>
      <c r="BC144" s="186"/>
      <c r="BD144" s="186"/>
      <c r="BE144" s="186"/>
      <c r="BF144" s="186"/>
      <c r="BG144" s="179"/>
      <c r="BH144" s="186"/>
      <c r="BI144" s="179"/>
      <c r="BJ144" s="185"/>
      <c r="BK144" s="143"/>
      <c r="BL144" s="143"/>
      <c r="BM144" s="143"/>
      <c r="BN144" s="143"/>
    </row>
    <row r="145" spans="1:66" s="16" customFormat="1" ht="16.5" customHeight="1">
      <c r="A145" s="302"/>
      <c r="B145" s="208"/>
      <c r="C145" s="490" t="s">
        <v>563</v>
      </c>
      <c r="D145" s="490"/>
      <c r="E145" s="491" t="s">
        <v>610</v>
      </c>
      <c r="F145" s="342" t="s">
        <v>464</v>
      </c>
      <c r="G145" s="342" t="s">
        <v>458</v>
      </c>
      <c r="H145" s="343">
        <v>14</v>
      </c>
      <c r="I145" s="567"/>
      <c r="J145" s="492">
        <f t="shared" si="0"/>
        <v>0</v>
      </c>
      <c r="K145" s="532"/>
      <c r="L145" s="170"/>
      <c r="M145" s="171"/>
      <c r="N145" s="172"/>
      <c r="O145" s="172"/>
      <c r="P145" s="172"/>
      <c r="Q145" s="172"/>
      <c r="R145" s="173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85"/>
      <c r="AP145" s="143"/>
      <c r="AQ145" s="185"/>
      <c r="AR145" s="185"/>
      <c r="AS145" s="143"/>
      <c r="AT145" s="143"/>
      <c r="AU145" s="143"/>
      <c r="AV145" s="179"/>
      <c r="AW145" s="143"/>
      <c r="AX145" s="143"/>
      <c r="AY145" s="143"/>
      <c r="AZ145" s="143"/>
      <c r="BA145" s="143"/>
      <c r="BB145" s="186"/>
      <c r="BC145" s="186"/>
      <c r="BD145" s="186"/>
      <c r="BE145" s="186"/>
      <c r="BF145" s="186"/>
      <c r="BG145" s="179"/>
      <c r="BH145" s="186"/>
      <c r="BI145" s="179"/>
      <c r="BJ145" s="185"/>
      <c r="BK145" s="143"/>
      <c r="BL145" s="143"/>
      <c r="BM145" s="143"/>
      <c r="BN145" s="143"/>
    </row>
    <row r="146" spans="1:66" s="16" customFormat="1" ht="16.5" customHeight="1">
      <c r="A146" s="302"/>
      <c r="B146" s="208"/>
      <c r="C146" s="490" t="s">
        <v>564</v>
      </c>
      <c r="D146" s="490"/>
      <c r="E146" s="491" t="s">
        <v>588</v>
      </c>
      <c r="F146" s="342" t="s">
        <v>540</v>
      </c>
      <c r="G146" s="342" t="s">
        <v>315</v>
      </c>
      <c r="H146" s="343">
        <v>316</v>
      </c>
      <c r="I146" s="567"/>
      <c r="J146" s="492">
        <f t="shared" si="0"/>
        <v>0</v>
      </c>
      <c r="K146" s="532"/>
      <c r="L146" s="170"/>
      <c r="M146" s="171"/>
      <c r="N146" s="172"/>
      <c r="O146" s="172"/>
      <c r="P146" s="172"/>
      <c r="Q146" s="172"/>
      <c r="R146" s="173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85"/>
      <c r="AP146" s="143"/>
      <c r="AQ146" s="185"/>
      <c r="AR146" s="185"/>
      <c r="AS146" s="143"/>
      <c r="AT146" s="143"/>
      <c r="AU146" s="143"/>
      <c r="AV146" s="179"/>
      <c r="AW146" s="143"/>
      <c r="AX146" s="143"/>
      <c r="AY146" s="143"/>
      <c r="AZ146" s="143"/>
      <c r="BA146" s="143"/>
      <c r="BB146" s="186"/>
      <c r="BC146" s="186"/>
      <c r="BD146" s="186"/>
      <c r="BE146" s="186"/>
      <c r="BF146" s="186"/>
      <c r="BG146" s="179"/>
      <c r="BH146" s="186"/>
      <c r="BI146" s="179"/>
      <c r="BJ146" s="185"/>
      <c r="BK146" s="143"/>
      <c r="BL146" s="143"/>
      <c r="BM146" s="143"/>
      <c r="BN146" s="143"/>
    </row>
    <row r="147" spans="1:66" s="16" customFormat="1" ht="16.5" customHeight="1">
      <c r="A147" s="302"/>
      <c r="B147" s="208"/>
      <c r="C147" s="582" t="s">
        <v>565</v>
      </c>
      <c r="D147" s="490"/>
      <c r="E147" s="491" t="s">
        <v>608</v>
      </c>
      <c r="F147" s="342" t="s">
        <v>756</v>
      </c>
      <c r="G147" s="342" t="s">
        <v>460</v>
      </c>
      <c r="H147" s="343">
        <v>6</v>
      </c>
      <c r="I147" s="567"/>
      <c r="J147" s="492">
        <f t="shared" si="0"/>
        <v>0</v>
      </c>
      <c r="K147" s="532"/>
      <c r="L147" s="170"/>
      <c r="M147" s="171"/>
      <c r="N147" s="172"/>
      <c r="O147" s="172"/>
      <c r="P147" s="172"/>
      <c r="Q147" s="172"/>
      <c r="R147" s="173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85"/>
      <c r="AP147" s="143"/>
      <c r="AQ147" s="185"/>
      <c r="AR147" s="185"/>
      <c r="AS147" s="143"/>
      <c r="AT147" s="143"/>
      <c r="AU147" s="143"/>
      <c r="AV147" s="179"/>
      <c r="AW147" s="143"/>
      <c r="AX147" s="143"/>
      <c r="AY147" s="143"/>
      <c r="AZ147" s="143"/>
      <c r="BA147" s="143"/>
      <c r="BB147" s="186"/>
      <c r="BC147" s="186"/>
      <c r="BD147" s="186"/>
      <c r="BE147" s="186"/>
      <c r="BF147" s="186"/>
      <c r="BG147" s="179"/>
      <c r="BH147" s="186"/>
      <c r="BI147" s="179"/>
      <c r="BJ147" s="185"/>
      <c r="BK147" s="143"/>
      <c r="BL147" s="143"/>
      <c r="BM147" s="143"/>
      <c r="BN147" s="143"/>
    </row>
    <row r="148" spans="1:66" s="16" customFormat="1" ht="28.5" customHeight="1">
      <c r="A148" s="340"/>
      <c r="B148" s="208"/>
      <c r="C148" s="582" t="s">
        <v>566</v>
      </c>
      <c r="D148" s="490"/>
      <c r="E148" s="491" t="s">
        <v>611</v>
      </c>
      <c r="F148" s="342" t="s">
        <v>757</v>
      </c>
      <c r="G148" s="342" t="s">
        <v>458</v>
      </c>
      <c r="H148" s="343">
        <v>3</v>
      </c>
      <c r="I148" s="567"/>
      <c r="J148" s="492">
        <f t="shared" si="0"/>
        <v>0</v>
      </c>
      <c r="K148" s="532"/>
      <c r="L148" s="170"/>
      <c r="M148" s="171"/>
      <c r="N148" s="172"/>
      <c r="O148" s="172"/>
      <c r="P148" s="172"/>
      <c r="Q148" s="172"/>
      <c r="R148" s="173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85"/>
      <c r="AP148" s="143"/>
      <c r="AQ148" s="185"/>
      <c r="AR148" s="185"/>
      <c r="AS148" s="143"/>
      <c r="AT148" s="143"/>
      <c r="AU148" s="143"/>
      <c r="AV148" s="179"/>
      <c r="AW148" s="143"/>
      <c r="AX148" s="143"/>
      <c r="AY148" s="143"/>
      <c r="AZ148" s="143"/>
      <c r="BA148" s="143"/>
      <c r="BB148" s="186"/>
      <c r="BC148" s="186"/>
      <c r="BD148" s="186"/>
      <c r="BE148" s="186"/>
      <c r="BF148" s="186"/>
      <c r="BG148" s="179"/>
      <c r="BH148" s="186"/>
      <c r="BI148" s="179"/>
      <c r="BJ148" s="185"/>
      <c r="BK148" s="143"/>
      <c r="BL148" s="143"/>
      <c r="BM148" s="143"/>
      <c r="BN148" s="143"/>
    </row>
    <row r="149" spans="1:66" s="16" customFormat="1" ht="16.5" customHeight="1">
      <c r="A149" s="302"/>
      <c r="B149" s="208"/>
      <c r="C149" s="490" t="s">
        <v>567</v>
      </c>
      <c r="D149" s="490"/>
      <c r="E149" s="491" t="s">
        <v>612</v>
      </c>
      <c r="F149" s="342" t="s">
        <v>465</v>
      </c>
      <c r="G149" s="342" t="s">
        <v>458</v>
      </c>
      <c r="H149" s="343">
        <v>5</v>
      </c>
      <c r="I149" s="567"/>
      <c r="J149" s="492">
        <f t="shared" si="0"/>
        <v>0</v>
      </c>
      <c r="K149" s="532"/>
      <c r="L149" s="170"/>
      <c r="M149" s="171"/>
      <c r="N149" s="172"/>
      <c r="O149" s="172"/>
      <c r="P149" s="172"/>
      <c r="Q149" s="172"/>
      <c r="R149" s="173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85"/>
      <c r="AP149" s="143"/>
      <c r="AQ149" s="185"/>
      <c r="AR149" s="185"/>
      <c r="AS149" s="143"/>
      <c r="AT149" s="143"/>
      <c r="AU149" s="143"/>
      <c r="AV149" s="179"/>
      <c r="AW149" s="143"/>
      <c r="AX149" s="143"/>
      <c r="AY149" s="143"/>
      <c r="AZ149" s="143"/>
      <c r="BA149" s="143"/>
      <c r="BB149" s="186"/>
      <c r="BC149" s="186"/>
      <c r="BD149" s="186"/>
      <c r="BE149" s="186"/>
      <c r="BF149" s="186"/>
      <c r="BG149" s="179"/>
      <c r="BH149" s="186"/>
      <c r="BI149" s="179"/>
      <c r="BJ149" s="185"/>
      <c r="BK149" s="143"/>
      <c r="BL149" s="143"/>
      <c r="BM149" s="143"/>
      <c r="BN149" s="143"/>
    </row>
    <row r="150" spans="1:66" s="16" customFormat="1" ht="16.5" customHeight="1">
      <c r="A150" s="302"/>
      <c r="B150" s="208"/>
      <c r="C150" s="490" t="s">
        <v>568</v>
      </c>
      <c r="D150" s="490"/>
      <c r="E150" s="491" t="s">
        <v>613</v>
      </c>
      <c r="F150" s="342" t="s">
        <v>466</v>
      </c>
      <c r="G150" s="342" t="s">
        <v>458</v>
      </c>
      <c r="H150" s="343">
        <v>5</v>
      </c>
      <c r="I150" s="567"/>
      <c r="J150" s="492">
        <f t="shared" si="0"/>
        <v>0</v>
      </c>
      <c r="K150" s="532"/>
      <c r="L150" s="170"/>
      <c r="M150" s="171"/>
      <c r="N150" s="172"/>
      <c r="O150" s="172"/>
      <c r="P150" s="172"/>
      <c r="Q150" s="172"/>
      <c r="R150" s="173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85"/>
      <c r="AP150" s="143"/>
      <c r="AQ150" s="185"/>
      <c r="AR150" s="185"/>
      <c r="AS150" s="143"/>
      <c r="AT150" s="143"/>
      <c r="AU150" s="143"/>
      <c r="AV150" s="179"/>
      <c r="AW150" s="143"/>
      <c r="AX150" s="143"/>
      <c r="AY150" s="143"/>
      <c r="AZ150" s="143"/>
      <c r="BA150" s="143"/>
      <c r="BB150" s="186"/>
      <c r="BC150" s="186"/>
      <c r="BD150" s="186"/>
      <c r="BE150" s="186"/>
      <c r="BF150" s="186"/>
      <c r="BG150" s="179"/>
      <c r="BH150" s="186"/>
      <c r="BI150" s="179"/>
      <c r="BJ150" s="185"/>
      <c r="BK150" s="143"/>
      <c r="BL150" s="143"/>
      <c r="BM150" s="143"/>
      <c r="BN150" s="143"/>
    </row>
    <row r="151" spans="1:66" s="16" customFormat="1" ht="16.5" customHeight="1">
      <c r="A151" s="302"/>
      <c r="B151" s="208"/>
      <c r="C151" s="490" t="s">
        <v>569</v>
      </c>
      <c r="D151" s="490"/>
      <c r="E151" s="491" t="s">
        <v>614</v>
      </c>
      <c r="F151" s="342" t="s">
        <v>467</v>
      </c>
      <c r="G151" s="342" t="s">
        <v>458</v>
      </c>
      <c r="H151" s="343">
        <v>4</v>
      </c>
      <c r="I151" s="567"/>
      <c r="J151" s="492">
        <f t="shared" si="0"/>
        <v>0</v>
      </c>
      <c r="K151" s="532"/>
      <c r="L151" s="170"/>
      <c r="M151" s="171"/>
      <c r="N151" s="172"/>
      <c r="O151" s="172"/>
      <c r="P151" s="172"/>
      <c r="Q151" s="172"/>
      <c r="R151" s="173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85"/>
      <c r="AP151" s="143"/>
      <c r="AQ151" s="185"/>
      <c r="AR151" s="185"/>
      <c r="AS151" s="143"/>
      <c r="AT151" s="143"/>
      <c r="AU151" s="143"/>
      <c r="AV151" s="179"/>
      <c r="AW151" s="143"/>
      <c r="AX151" s="143"/>
      <c r="AY151" s="143"/>
      <c r="AZ151" s="143"/>
      <c r="BA151" s="143"/>
      <c r="BB151" s="186"/>
      <c r="BC151" s="186"/>
      <c r="BD151" s="186"/>
      <c r="BE151" s="186"/>
      <c r="BF151" s="186"/>
      <c r="BG151" s="179"/>
      <c r="BH151" s="186"/>
      <c r="BI151" s="179"/>
      <c r="BJ151" s="185"/>
      <c r="BK151" s="143"/>
      <c r="BL151" s="143"/>
      <c r="BM151" s="143"/>
      <c r="BN151" s="143"/>
    </row>
    <row r="152" spans="1:66" s="16" customFormat="1" ht="16.5" customHeight="1">
      <c r="A152" s="302"/>
      <c r="B152" s="208"/>
      <c r="C152" s="490" t="s">
        <v>570</v>
      </c>
      <c r="D152" s="490"/>
      <c r="E152" s="491" t="s">
        <v>615</v>
      </c>
      <c r="F152" s="345" t="s">
        <v>468</v>
      </c>
      <c r="G152" s="342" t="s">
        <v>458</v>
      </c>
      <c r="H152" s="343">
        <v>3</v>
      </c>
      <c r="I152" s="567"/>
      <c r="J152" s="492">
        <f t="shared" si="0"/>
        <v>0</v>
      </c>
      <c r="K152" s="532"/>
      <c r="L152" s="170"/>
      <c r="M152" s="171"/>
      <c r="N152" s="172"/>
      <c r="O152" s="172"/>
      <c r="P152" s="172"/>
      <c r="Q152" s="172"/>
      <c r="R152" s="173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85"/>
      <c r="AP152" s="143"/>
      <c r="AQ152" s="185"/>
      <c r="AR152" s="185"/>
      <c r="AS152" s="143"/>
      <c r="AT152" s="143"/>
      <c r="AU152" s="143"/>
      <c r="AV152" s="179"/>
      <c r="AW152" s="143"/>
      <c r="AX152" s="143"/>
      <c r="AY152" s="143"/>
      <c r="AZ152" s="143"/>
      <c r="BA152" s="143"/>
      <c r="BB152" s="186"/>
      <c r="BC152" s="186"/>
      <c r="BD152" s="186"/>
      <c r="BE152" s="186"/>
      <c r="BF152" s="186"/>
      <c r="BG152" s="179"/>
      <c r="BH152" s="186"/>
      <c r="BI152" s="179"/>
      <c r="BJ152" s="185"/>
      <c r="BK152" s="143"/>
      <c r="BL152" s="143"/>
      <c r="BM152" s="143"/>
      <c r="BN152" s="143"/>
    </row>
    <row r="153" spans="1:66" s="16" customFormat="1" ht="16.5" customHeight="1">
      <c r="A153" s="302"/>
      <c r="B153" s="208"/>
      <c r="C153" s="490" t="s">
        <v>571</v>
      </c>
      <c r="D153" s="490"/>
      <c r="E153" s="491" t="s">
        <v>616</v>
      </c>
      <c r="F153" s="342" t="s">
        <v>469</v>
      </c>
      <c r="G153" s="342" t="s">
        <v>458</v>
      </c>
      <c r="H153" s="343">
        <v>2</v>
      </c>
      <c r="I153" s="567"/>
      <c r="J153" s="492">
        <f t="shared" si="0"/>
        <v>0</v>
      </c>
      <c r="K153" s="532"/>
      <c r="L153" s="170"/>
      <c r="M153" s="171"/>
      <c r="N153" s="172"/>
      <c r="O153" s="172"/>
      <c r="P153" s="172"/>
      <c r="Q153" s="172"/>
      <c r="R153" s="173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85"/>
      <c r="AP153" s="143"/>
      <c r="AQ153" s="185"/>
      <c r="AR153" s="185"/>
      <c r="AS153" s="143"/>
      <c r="AT153" s="143"/>
      <c r="AU153" s="143"/>
      <c r="AV153" s="179"/>
      <c r="AW153" s="143"/>
      <c r="AX153" s="143"/>
      <c r="AY153" s="143"/>
      <c r="AZ153" s="143"/>
      <c r="BA153" s="143"/>
      <c r="BB153" s="186"/>
      <c r="BC153" s="186"/>
      <c r="BD153" s="186"/>
      <c r="BE153" s="186"/>
      <c r="BF153" s="186"/>
      <c r="BG153" s="179"/>
      <c r="BH153" s="186"/>
      <c r="BI153" s="179"/>
      <c r="BJ153" s="185"/>
      <c r="BK153" s="143"/>
      <c r="BL153" s="143"/>
      <c r="BM153" s="143"/>
      <c r="BN153" s="143"/>
    </row>
    <row r="154" spans="1:66" s="16" customFormat="1" ht="16.5" customHeight="1">
      <c r="A154" s="302"/>
      <c r="B154" s="208"/>
      <c r="C154" s="490" t="s">
        <v>572</v>
      </c>
      <c r="D154" s="490"/>
      <c r="E154" s="491" t="s">
        <v>597</v>
      </c>
      <c r="F154" s="342" t="s">
        <v>470</v>
      </c>
      <c r="G154" s="342" t="s">
        <v>458</v>
      </c>
      <c r="H154" s="343">
        <v>28</v>
      </c>
      <c r="I154" s="567"/>
      <c r="J154" s="492">
        <f t="shared" si="0"/>
        <v>0</v>
      </c>
      <c r="K154" s="532"/>
      <c r="L154" s="170"/>
      <c r="M154" s="171"/>
      <c r="N154" s="172"/>
      <c r="O154" s="172"/>
      <c r="P154" s="172"/>
      <c r="Q154" s="172"/>
      <c r="R154" s="173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85"/>
      <c r="AP154" s="143"/>
      <c r="AQ154" s="185"/>
      <c r="AR154" s="185"/>
      <c r="AS154" s="143"/>
      <c r="AT154" s="143"/>
      <c r="AU154" s="143"/>
      <c r="AV154" s="179"/>
      <c r="AW154" s="143"/>
      <c r="AX154" s="143"/>
      <c r="AY154" s="143"/>
      <c r="AZ154" s="143"/>
      <c r="BA154" s="143"/>
      <c r="BB154" s="186"/>
      <c r="BC154" s="186"/>
      <c r="BD154" s="186"/>
      <c r="BE154" s="186"/>
      <c r="BF154" s="186"/>
      <c r="BG154" s="179"/>
      <c r="BH154" s="186"/>
      <c r="BI154" s="179"/>
      <c r="BJ154" s="185"/>
      <c r="BK154" s="143"/>
      <c r="BL154" s="143"/>
      <c r="BM154" s="143"/>
      <c r="BN154" s="143"/>
    </row>
    <row r="155" spans="1:66" s="16" customFormat="1" ht="16.5" customHeight="1">
      <c r="A155" s="302"/>
      <c r="B155" s="208"/>
      <c r="C155" s="490" t="s">
        <v>573</v>
      </c>
      <c r="D155" s="490"/>
      <c r="E155" s="491" t="s">
        <v>598</v>
      </c>
      <c r="F155" s="342" t="s">
        <v>471</v>
      </c>
      <c r="G155" s="342" t="s">
        <v>315</v>
      </c>
      <c r="H155" s="343">
        <v>18</v>
      </c>
      <c r="I155" s="567"/>
      <c r="J155" s="492">
        <f t="shared" si="0"/>
        <v>0</v>
      </c>
      <c r="K155" s="532"/>
      <c r="L155" s="170"/>
      <c r="M155" s="171"/>
      <c r="N155" s="172"/>
      <c r="O155" s="172"/>
      <c r="P155" s="172"/>
      <c r="Q155" s="172"/>
      <c r="R155" s="173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85"/>
      <c r="AP155" s="143"/>
      <c r="AQ155" s="185"/>
      <c r="AR155" s="185"/>
      <c r="AS155" s="143"/>
      <c r="AT155" s="143"/>
      <c r="AU155" s="143"/>
      <c r="AV155" s="179"/>
      <c r="AW155" s="143"/>
      <c r="AX155" s="143"/>
      <c r="AY155" s="143"/>
      <c r="AZ155" s="143"/>
      <c r="BA155" s="143"/>
      <c r="BB155" s="186"/>
      <c r="BC155" s="186"/>
      <c r="BD155" s="186"/>
      <c r="BE155" s="186"/>
      <c r="BF155" s="186"/>
      <c r="BG155" s="179"/>
      <c r="BH155" s="186"/>
      <c r="BI155" s="179"/>
      <c r="BJ155" s="185"/>
      <c r="BK155" s="143"/>
      <c r="BL155" s="143"/>
      <c r="BM155" s="143"/>
      <c r="BN155" s="143"/>
    </row>
    <row r="156" spans="1:66" s="16" customFormat="1" ht="85.5" customHeight="1">
      <c r="A156" s="302"/>
      <c r="B156" s="208"/>
      <c r="C156" s="490" t="s">
        <v>574</v>
      </c>
      <c r="D156" s="490"/>
      <c r="E156" s="491" t="s">
        <v>585</v>
      </c>
      <c r="F156" s="583" t="s">
        <v>758</v>
      </c>
      <c r="G156" s="346" t="s">
        <v>485</v>
      </c>
      <c r="H156" s="639">
        <v>1</v>
      </c>
      <c r="I156" s="569"/>
      <c r="J156" s="492">
        <f t="shared" si="0"/>
        <v>0</v>
      </c>
      <c r="K156" s="532"/>
      <c r="L156" s="170"/>
      <c r="M156" s="171"/>
      <c r="N156" s="172"/>
      <c r="O156" s="172"/>
      <c r="P156" s="172"/>
      <c r="Q156" s="172"/>
      <c r="R156" s="17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85"/>
      <c r="AP156" s="143"/>
      <c r="AQ156" s="185"/>
      <c r="AR156" s="185"/>
      <c r="AS156" s="143"/>
      <c r="AT156" s="143"/>
      <c r="AU156" s="143"/>
      <c r="AV156" s="179"/>
      <c r="AW156" s="143"/>
      <c r="AX156" s="143"/>
      <c r="AY156" s="143"/>
      <c r="AZ156" s="143"/>
      <c r="BA156" s="143"/>
      <c r="BB156" s="186"/>
      <c r="BC156" s="186"/>
      <c r="BD156" s="186"/>
      <c r="BE156" s="186"/>
      <c r="BF156" s="186"/>
      <c r="BG156" s="179"/>
      <c r="BH156" s="186"/>
      <c r="BI156" s="179"/>
      <c r="BJ156" s="185"/>
      <c r="BK156" s="143"/>
      <c r="BL156" s="143"/>
      <c r="BM156" s="143"/>
      <c r="BN156" s="143"/>
    </row>
    <row r="157" spans="1:66" s="16" customFormat="1" ht="60">
      <c r="A157" s="12"/>
      <c r="B157" s="192"/>
      <c r="C157" s="575" t="s">
        <v>749</v>
      </c>
      <c r="D157" s="575"/>
      <c r="E157" s="576" t="s">
        <v>585</v>
      </c>
      <c r="F157" s="577" t="s">
        <v>755</v>
      </c>
      <c r="G157" s="578" t="s">
        <v>485</v>
      </c>
      <c r="H157" s="579">
        <v>1</v>
      </c>
      <c r="I157" s="580"/>
      <c r="J157" s="581">
        <f t="shared" si="0"/>
        <v>0</v>
      </c>
      <c r="K157" s="171"/>
      <c r="L157" s="175"/>
      <c r="M157" s="171"/>
      <c r="N157" s="171"/>
      <c r="O157" s="171"/>
      <c r="P157" s="171"/>
      <c r="Q157" s="171"/>
      <c r="R157" s="176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79"/>
      <c r="AR157" s="179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</row>
    <row r="158" spans="1:66" s="16" customFormat="1" ht="12">
      <c r="A158" s="12"/>
      <c r="B158" s="192"/>
      <c r="C158" s="490"/>
      <c r="D158" s="490"/>
      <c r="E158" s="491"/>
      <c r="F158" s="347"/>
      <c r="G158" s="346"/>
      <c r="H158" s="348"/>
      <c r="I158" s="367"/>
      <c r="J158" s="492"/>
      <c r="K158" s="171"/>
      <c r="L158" s="175"/>
      <c r="M158" s="171"/>
      <c r="N158" s="171"/>
      <c r="O158" s="171"/>
      <c r="P158" s="171"/>
      <c r="Q158" s="171"/>
      <c r="R158" s="176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79"/>
      <c r="AR158" s="179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</row>
    <row r="159" spans="2:66" s="97" customFormat="1" ht="25.9" customHeight="1">
      <c r="B159" s="204"/>
      <c r="C159" s="350"/>
      <c r="D159" s="493" t="s">
        <v>46</v>
      </c>
      <c r="E159" s="349" t="s">
        <v>122</v>
      </c>
      <c r="F159" s="349" t="s">
        <v>123</v>
      </c>
      <c r="G159" s="350"/>
      <c r="H159" s="350"/>
      <c r="I159" s="368"/>
      <c r="J159" s="494">
        <f>SUM(J160:J162)</f>
        <v>0</v>
      </c>
      <c r="K159" s="165"/>
      <c r="L159" s="165"/>
      <c r="M159" s="165"/>
      <c r="N159" s="166"/>
      <c r="O159" s="165"/>
      <c r="P159" s="166"/>
      <c r="Q159" s="165"/>
      <c r="R159" s="167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82"/>
      <c r="AP159" s="168"/>
      <c r="AQ159" s="183"/>
      <c r="AR159" s="183"/>
      <c r="AS159" s="168"/>
      <c r="AT159" s="168"/>
      <c r="AU159" s="168"/>
      <c r="AV159" s="182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84"/>
      <c r="BI159" s="168"/>
      <c r="BJ159" s="168"/>
      <c r="BK159" s="168"/>
      <c r="BL159" s="168"/>
      <c r="BM159" s="168"/>
      <c r="BN159" s="168"/>
    </row>
    <row r="160" spans="1:66" s="16" customFormat="1" ht="51.75" customHeight="1">
      <c r="A160" s="12"/>
      <c r="B160" s="208"/>
      <c r="C160" s="490" t="s">
        <v>575</v>
      </c>
      <c r="D160" s="490"/>
      <c r="E160" s="491" t="s">
        <v>617</v>
      </c>
      <c r="F160" s="342" t="s">
        <v>472</v>
      </c>
      <c r="G160" s="344" t="s">
        <v>541</v>
      </c>
      <c r="H160" s="351">
        <v>3.25</v>
      </c>
      <c r="I160" s="568"/>
      <c r="J160" s="492">
        <f aca="true" t="shared" si="2" ref="J160:J162">ROUND(I160*H160,2)</f>
        <v>0</v>
      </c>
      <c r="K160" s="532"/>
      <c r="L160" s="170"/>
      <c r="M160" s="171"/>
      <c r="N160" s="172"/>
      <c r="O160" s="172"/>
      <c r="P160" s="172"/>
      <c r="Q160" s="172"/>
      <c r="R160" s="173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85"/>
      <c r="AP160" s="143"/>
      <c r="AQ160" s="185"/>
      <c r="AR160" s="185"/>
      <c r="AS160" s="143"/>
      <c r="AT160" s="143"/>
      <c r="AU160" s="143"/>
      <c r="AV160" s="179"/>
      <c r="AW160" s="143"/>
      <c r="AX160" s="143"/>
      <c r="AY160" s="143"/>
      <c r="AZ160" s="143"/>
      <c r="BA160" s="143"/>
      <c r="BB160" s="186"/>
      <c r="BC160" s="186"/>
      <c r="BD160" s="186"/>
      <c r="BE160" s="186"/>
      <c r="BF160" s="186"/>
      <c r="BG160" s="179"/>
      <c r="BH160" s="186"/>
      <c r="BI160" s="179"/>
      <c r="BJ160" s="185"/>
      <c r="BK160" s="143"/>
      <c r="BL160" s="143"/>
      <c r="BM160" s="143"/>
      <c r="BN160" s="143"/>
    </row>
    <row r="161" spans="1:66" s="16" customFormat="1" ht="26.25" customHeight="1">
      <c r="A161" s="12"/>
      <c r="B161" s="192"/>
      <c r="C161" s="490" t="s">
        <v>576</v>
      </c>
      <c r="D161" s="490"/>
      <c r="E161" s="491" t="s">
        <v>617</v>
      </c>
      <c r="F161" s="342" t="s">
        <v>473</v>
      </c>
      <c r="G161" s="342" t="s">
        <v>457</v>
      </c>
      <c r="H161" s="343">
        <v>0.3</v>
      </c>
      <c r="I161" s="567"/>
      <c r="J161" s="492">
        <f t="shared" si="2"/>
        <v>0</v>
      </c>
      <c r="K161" s="171"/>
      <c r="L161" s="175"/>
      <c r="M161" s="171"/>
      <c r="N161" s="171"/>
      <c r="O161" s="171"/>
      <c r="P161" s="171"/>
      <c r="Q161" s="171"/>
      <c r="R161" s="176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79"/>
      <c r="AR161" s="179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</row>
    <row r="162" spans="1:66" s="16" customFormat="1" ht="26.25" customHeight="1">
      <c r="A162" s="12"/>
      <c r="B162" s="538"/>
      <c r="C162" s="490" t="s">
        <v>577</v>
      </c>
      <c r="D162" s="490"/>
      <c r="E162" s="491" t="s">
        <v>617</v>
      </c>
      <c r="F162" s="342" t="s">
        <v>474</v>
      </c>
      <c r="G162" s="342" t="s">
        <v>475</v>
      </c>
      <c r="H162" s="343">
        <v>22</v>
      </c>
      <c r="I162" s="567"/>
      <c r="J162" s="492">
        <f t="shared" si="2"/>
        <v>0</v>
      </c>
      <c r="K162" s="171"/>
      <c r="L162" s="175"/>
      <c r="M162" s="171"/>
      <c r="N162" s="171"/>
      <c r="O162" s="171"/>
      <c r="P162" s="171"/>
      <c r="Q162" s="171"/>
      <c r="R162" s="176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79"/>
      <c r="AR162" s="179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</row>
    <row r="163" spans="1:66" s="16" customFormat="1" ht="15">
      <c r="A163" s="12"/>
      <c r="B163" s="374"/>
      <c r="C163" s="12"/>
      <c r="D163" s="117"/>
      <c r="E163" s="12"/>
      <c r="F163" s="118"/>
      <c r="G163" s="12"/>
      <c r="H163" s="12"/>
      <c r="I163" s="369"/>
      <c r="J163" s="12"/>
      <c r="K163" s="174"/>
      <c r="L163" s="175"/>
      <c r="M163" s="171"/>
      <c r="N163" s="171"/>
      <c r="O163" s="171"/>
      <c r="P163" s="171"/>
      <c r="Q163" s="171"/>
      <c r="R163" s="176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79"/>
      <c r="AR163" s="179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</row>
    <row r="164" spans="1:66" s="16" customFormat="1" ht="15">
      <c r="A164" s="12"/>
      <c r="B164" s="374"/>
      <c r="C164" s="12"/>
      <c r="D164" s="117"/>
      <c r="E164" s="12"/>
      <c r="F164" s="122"/>
      <c r="G164" s="12"/>
      <c r="H164" s="12"/>
      <c r="I164" s="369"/>
      <c r="J164" s="12"/>
      <c r="K164" s="174"/>
      <c r="L164" s="175"/>
      <c r="M164" s="171"/>
      <c r="N164" s="171"/>
      <c r="O164" s="171"/>
      <c r="P164" s="171"/>
      <c r="Q164" s="171"/>
      <c r="R164" s="176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79"/>
      <c r="AR164" s="179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</row>
    <row r="165" spans="11:66" ht="15"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</row>
    <row r="166" spans="11:66" ht="15"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</row>
    <row r="167" spans="11:66" ht="15"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</row>
    <row r="168" spans="11:66" ht="15"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</row>
    <row r="169" spans="11:66" ht="15"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</row>
    <row r="170" spans="11:66" ht="15"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</row>
    <row r="171" spans="11:66" ht="15"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</row>
    <row r="172" spans="11:66" ht="15"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</row>
    <row r="173" spans="11:66" ht="15"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</row>
    <row r="174" spans="11:66" ht="15"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</row>
    <row r="175" spans="11:66" ht="15"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</row>
    <row r="176" spans="11:66" ht="15"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</row>
    <row r="177" spans="11:66" ht="15"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</row>
    <row r="178" spans="11:66" ht="15"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</row>
    <row r="179" spans="11:66" ht="15"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</row>
    <row r="180" spans="11:66" ht="15"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</row>
    <row r="181" spans="11:66" ht="15"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</row>
    <row r="182" spans="11:66" ht="15"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</row>
    <row r="183" spans="11:66" ht="15"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</row>
    <row r="184" spans="11:66" ht="15"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</row>
    <row r="185" spans="11:66" ht="15"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</row>
    <row r="186" spans="11:66" ht="15"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</row>
    <row r="187" spans="11:66" ht="15"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</row>
    <row r="188" spans="11:66" ht="15"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</row>
    <row r="189" spans="11:66" ht="15"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</row>
    <row r="190" spans="11:66" ht="15"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</row>
    <row r="191" spans="11:66" ht="15"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</row>
    <row r="192" spans="11:66" ht="15"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</row>
    <row r="193" spans="11:66" ht="15"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</row>
    <row r="194" spans="11:66" ht="15"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</row>
    <row r="195" spans="11:66" ht="15"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</row>
    <row r="196" spans="11:66" ht="15"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</row>
    <row r="197" spans="11:66" ht="15"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</row>
    <row r="198" spans="11:66" ht="15"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</row>
  </sheetData>
  <autoFilter ref="C126:J164"/>
  <mergeCells count="12">
    <mergeCell ref="E119:H119"/>
    <mergeCell ref="K2:T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439"/>
  <sheetViews>
    <sheetView showGridLines="0" zoomScale="85" zoomScaleNormal="85" workbookViewId="0" topLeftCell="A156">
      <selection activeCell="I130" sqref="I130:I172"/>
    </sheetView>
  </sheetViews>
  <sheetFormatPr defaultColWidth="9.140625" defaultRowHeight="15"/>
  <cols>
    <col min="1" max="1" width="7.140625" style="2" customWidth="1"/>
    <col min="2" max="2" width="0.9921875" style="2" customWidth="1"/>
    <col min="3" max="3" width="3.57421875" style="2" customWidth="1"/>
    <col min="4" max="4" width="3.7109375" style="2" customWidth="1"/>
    <col min="5" max="5" width="14.7109375" style="2" customWidth="1"/>
    <col min="6" max="6" width="57.00390625" style="2" customWidth="1"/>
    <col min="7" max="7" width="6.421875" style="2" customWidth="1"/>
    <col min="8" max="8" width="12.00390625" style="2" customWidth="1"/>
    <col min="9" max="9" width="13.57421875" style="2" customWidth="1"/>
    <col min="10" max="10" width="19.140625" style="2" customWidth="1"/>
    <col min="11" max="11" width="8.00390625" style="2" customWidth="1"/>
    <col min="12" max="12" width="9.28125" style="2" hidden="1" customWidth="1"/>
    <col min="13" max="13" width="9.140625" style="2" customWidth="1"/>
    <col min="14" max="19" width="12.140625" style="2" hidden="1" customWidth="1"/>
    <col min="20" max="20" width="14.00390625" style="2" hidden="1" customWidth="1"/>
    <col min="21" max="21" width="10.57421875" style="2" customWidth="1"/>
    <col min="22" max="22" width="14.00390625" style="2" customWidth="1"/>
    <col min="23" max="23" width="10.57421875" style="2" customWidth="1"/>
    <col min="24" max="24" width="12.8515625" style="2" customWidth="1"/>
    <col min="25" max="25" width="9.421875" style="2" customWidth="1"/>
    <col min="26" max="26" width="12.8515625" style="2" customWidth="1"/>
    <col min="27" max="27" width="14.00390625" style="2" customWidth="1"/>
    <col min="28" max="28" width="9.421875" style="2" customWidth="1"/>
    <col min="29" max="29" width="12.8515625" style="2" customWidth="1"/>
    <col min="30" max="30" width="14.00390625" style="2" customWidth="1"/>
    <col min="31" max="16384" width="9.140625" style="2" customWidth="1"/>
  </cols>
  <sheetData>
    <row r="2" spans="11:67" ht="36.95" customHeight="1">
      <c r="K2" s="617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79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</row>
    <row r="3" spans="2:67" ht="6.95" customHeight="1">
      <c r="B3" s="4"/>
      <c r="C3" s="5"/>
      <c r="D3" s="5"/>
      <c r="E3" s="5"/>
      <c r="F3" s="5"/>
      <c r="G3" s="5"/>
      <c r="H3" s="5"/>
      <c r="I3" s="5"/>
      <c r="J3" s="5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79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</row>
    <row r="4" spans="2:67" ht="24.95" customHeight="1">
      <c r="B4" s="6"/>
      <c r="D4" s="7" t="s">
        <v>51</v>
      </c>
      <c r="K4" s="139"/>
      <c r="L4" s="141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79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</row>
    <row r="5" spans="2:67" ht="6.95" customHeight="1">
      <c r="B5" s="6"/>
      <c r="K5" s="139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</row>
    <row r="6" spans="2:67" ht="12" customHeight="1">
      <c r="B6" s="6"/>
      <c r="D6" s="8" t="s">
        <v>6</v>
      </c>
      <c r="K6" s="139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</row>
    <row r="7" spans="2:67" ht="16.5" customHeight="1">
      <c r="B7" s="6"/>
      <c r="E7" s="619" t="str">
        <f>'Rekapitulace stavby'!K6</f>
        <v>Prodloužení podchodu žst. Benešov - přístupová komunikace - napojení na ulici Jana Nohy</v>
      </c>
      <c r="F7" s="620"/>
      <c r="G7" s="620"/>
      <c r="H7" s="620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</row>
    <row r="8" spans="2:67" ht="12" customHeight="1">
      <c r="B8" s="6"/>
      <c r="D8" s="8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</row>
    <row r="9" spans="1:67" s="16" customFormat="1" ht="16.5" customHeight="1">
      <c r="A9" s="12"/>
      <c r="B9" s="13"/>
      <c r="C9" s="12"/>
      <c r="D9" s="12"/>
      <c r="E9" s="619"/>
      <c r="F9" s="621"/>
      <c r="G9" s="621"/>
      <c r="H9" s="621"/>
      <c r="I9" s="12"/>
      <c r="J9" s="12"/>
      <c r="K9" s="142"/>
      <c r="L9" s="143"/>
      <c r="M9" s="143"/>
      <c r="N9" s="143"/>
      <c r="O9" s="143"/>
      <c r="P9" s="143"/>
      <c r="Q9" s="143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</row>
    <row r="10" spans="1:67" s="16" customFormat="1" ht="12" customHeight="1">
      <c r="A10" s="12"/>
      <c r="B10" s="13"/>
      <c r="C10" s="12"/>
      <c r="D10" s="8" t="s">
        <v>54</v>
      </c>
      <c r="E10" s="12"/>
      <c r="F10" s="12"/>
      <c r="G10" s="12"/>
      <c r="H10" s="12"/>
      <c r="I10" s="12"/>
      <c r="J10" s="12"/>
      <c r="K10" s="142"/>
      <c r="L10" s="143"/>
      <c r="M10" s="143"/>
      <c r="N10" s="143"/>
      <c r="O10" s="143"/>
      <c r="P10" s="143"/>
      <c r="Q10" s="143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</row>
    <row r="11" spans="1:67" s="16" customFormat="1" ht="16.5" customHeight="1">
      <c r="A11" s="12"/>
      <c r="B11" s="13"/>
      <c r="C11" s="12"/>
      <c r="D11" s="12"/>
      <c r="E11" s="622" t="s">
        <v>534</v>
      </c>
      <c r="F11" s="621"/>
      <c r="G11" s="621"/>
      <c r="H11" s="621"/>
      <c r="I11" s="12"/>
      <c r="J11" s="12"/>
      <c r="K11" s="142"/>
      <c r="L11" s="143"/>
      <c r="M11" s="143"/>
      <c r="N11" s="143"/>
      <c r="O11" s="143"/>
      <c r="P11" s="143"/>
      <c r="Q11" s="143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</row>
    <row r="12" spans="1:67" s="16" customFormat="1" ht="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42"/>
      <c r="L12" s="143"/>
      <c r="M12" s="143"/>
      <c r="N12" s="143"/>
      <c r="O12" s="143"/>
      <c r="P12" s="143"/>
      <c r="Q12" s="143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</row>
    <row r="13" spans="1:67" s="16" customFormat="1" ht="12" customHeight="1">
      <c r="A13" s="12"/>
      <c r="B13" s="13"/>
      <c r="C13" s="12"/>
      <c r="D13" s="8" t="s">
        <v>7</v>
      </c>
      <c r="E13" s="12"/>
      <c r="F13" s="9" t="s">
        <v>0</v>
      </c>
      <c r="G13" s="12"/>
      <c r="H13" s="12"/>
      <c r="I13" s="8" t="s">
        <v>8</v>
      </c>
      <c r="J13" s="9" t="s">
        <v>0</v>
      </c>
      <c r="K13" s="142"/>
      <c r="L13" s="143"/>
      <c r="M13" s="143"/>
      <c r="N13" s="143"/>
      <c r="O13" s="143"/>
      <c r="P13" s="143"/>
      <c r="Q13" s="143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</row>
    <row r="14" spans="1:67" s="16" customFormat="1" ht="12" customHeight="1">
      <c r="A14" s="12"/>
      <c r="B14" s="13"/>
      <c r="C14" s="12"/>
      <c r="D14" s="8" t="s">
        <v>9</v>
      </c>
      <c r="E14" s="12"/>
      <c r="F14" s="9" t="s">
        <v>10</v>
      </c>
      <c r="G14" s="12"/>
      <c r="H14" s="12"/>
      <c r="I14" s="8" t="s">
        <v>11</v>
      </c>
      <c r="J14" s="56">
        <f>'Rekapitulace stavby'!AN7</f>
        <v>44426</v>
      </c>
      <c r="K14" s="142"/>
      <c r="L14" s="143"/>
      <c r="M14" s="143"/>
      <c r="N14" s="143"/>
      <c r="O14" s="143"/>
      <c r="P14" s="143"/>
      <c r="Q14" s="143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</row>
    <row r="15" spans="1:67" s="16" customFormat="1" ht="10.9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142"/>
      <c r="L15" s="143"/>
      <c r="M15" s="143"/>
      <c r="N15" s="143"/>
      <c r="O15" s="143"/>
      <c r="P15" s="143"/>
      <c r="Q15" s="143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</row>
    <row r="16" spans="1:67" s="16" customFormat="1" ht="12" customHeight="1">
      <c r="A16" s="12"/>
      <c r="B16" s="13"/>
      <c r="C16" s="12"/>
      <c r="D16" s="8" t="s">
        <v>12</v>
      </c>
      <c r="E16" s="12"/>
      <c r="F16" s="12"/>
      <c r="G16" s="12"/>
      <c r="H16" s="12"/>
      <c r="I16" s="8" t="s">
        <v>13</v>
      </c>
      <c r="J16" s="9" t="s">
        <v>0</v>
      </c>
      <c r="K16" s="142"/>
      <c r="L16" s="143"/>
      <c r="M16" s="143"/>
      <c r="N16" s="143"/>
      <c r="O16" s="143"/>
      <c r="P16" s="143"/>
      <c r="Q16" s="143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</row>
    <row r="17" spans="1:67" s="16" customFormat="1" ht="18" customHeight="1">
      <c r="A17" s="12"/>
      <c r="B17" s="13"/>
      <c r="C17" s="12"/>
      <c r="D17" s="12"/>
      <c r="E17" s="9" t="str">
        <f>'Rekapitulace stavby'!E10</f>
        <v>Město Benešov, Masarykovo náměstí 100, 256 01 Benešov</v>
      </c>
      <c r="F17" s="12"/>
      <c r="G17" s="12"/>
      <c r="H17" s="12"/>
      <c r="I17" s="8" t="s">
        <v>14</v>
      </c>
      <c r="J17" s="9" t="s">
        <v>0</v>
      </c>
      <c r="K17" s="142"/>
      <c r="L17" s="143"/>
      <c r="M17" s="143"/>
      <c r="N17" s="143"/>
      <c r="O17" s="143"/>
      <c r="P17" s="143"/>
      <c r="Q17" s="143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</row>
    <row r="18" spans="1:67" s="16" customFormat="1" ht="6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142"/>
      <c r="L18" s="143"/>
      <c r="M18" s="143"/>
      <c r="N18" s="143"/>
      <c r="O18" s="143"/>
      <c r="P18" s="143"/>
      <c r="Q18" s="143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</row>
    <row r="19" spans="1:67" s="16" customFormat="1" ht="12" customHeight="1">
      <c r="A19" s="12"/>
      <c r="B19" s="13"/>
      <c r="C19" s="12"/>
      <c r="D19" s="8" t="s">
        <v>15</v>
      </c>
      <c r="E19" s="12"/>
      <c r="F19" s="12"/>
      <c r="G19" s="12"/>
      <c r="H19" s="12"/>
      <c r="I19" s="8" t="s">
        <v>13</v>
      </c>
      <c r="J19" s="10" t="str">
        <f>'Rekapitulace stavby'!AN12</f>
        <v>Vyplň údaj</v>
      </c>
      <c r="K19" s="142"/>
      <c r="L19" s="143"/>
      <c r="M19" s="143"/>
      <c r="N19" s="143"/>
      <c r="O19" s="143"/>
      <c r="P19" s="143"/>
      <c r="Q19" s="143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</row>
    <row r="20" spans="1:67" s="16" customFormat="1" ht="18" customHeight="1">
      <c r="A20" s="12"/>
      <c r="B20" s="13"/>
      <c r="C20" s="12"/>
      <c r="D20" s="12"/>
      <c r="E20" s="623">
        <f>'Rekapitulace stavby'!E13</f>
        <v>0</v>
      </c>
      <c r="F20" s="624"/>
      <c r="G20" s="624"/>
      <c r="H20" s="624"/>
      <c r="I20" s="8" t="s">
        <v>14</v>
      </c>
      <c r="J20" s="10" t="str">
        <f>'Rekapitulace stavby'!AN13</f>
        <v>Vyplň údaj</v>
      </c>
      <c r="K20" s="142"/>
      <c r="L20" s="143"/>
      <c r="M20" s="143"/>
      <c r="N20" s="143"/>
      <c r="O20" s="143"/>
      <c r="P20" s="143"/>
      <c r="Q20" s="143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</row>
    <row r="21" spans="1:67" s="16" customFormat="1" ht="6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42"/>
      <c r="L21" s="143"/>
      <c r="M21" s="143"/>
      <c r="N21" s="143"/>
      <c r="O21" s="143"/>
      <c r="P21" s="143"/>
      <c r="Q21" s="143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</row>
    <row r="22" spans="1:67" s="16" customFormat="1" ht="12" customHeight="1">
      <c r="A22" s="12"/>
      <c r="B22" s="13"/>
      <c r="C22" s="12"/>
      <c r="D22" s="8" t="s">
        <v>17</v>
      </c>
      <c r="E22" s="12"/>
      <c r="F22" s="12"/>
      <c r="G22" s="12"/>
      <c r="H22" s="12"/>
      <c r="I22" s="8" t="s">
        <v>13</v>
      </c>
      <c r="J22" s="9" t="str">
        <f>IF('Rekapitulace stavby'!AN15="","",'Rekapitulace stavby'!AN15)</f>
        <v/>
      </c>
      <c r="K22" s="142"/>
      <c r="L22" s="143"/>
      <c r="M22" s="143"/>
      <c r="N22" s="143"/>
      <c r="O22" s="143"/>
      <c r="P22" s="143"/>
      <c r="Q22" s="143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</row>
    <row r="23" spans="1:67" s="16" customFormat="1" ht="18" customHeight="1">
      <c r="A23" s="12"/>
      <c r="B23" s="13"/>
      <c r="C23" s="12"/>
      <c r="D23" s="12"/>
      <c r="E23" s="9" t="str">
        <f>IF('Rekapitulace stavby'!E16="","",'Rekapitulace stavby'!E16)</f>
        <v xml:space="preserve"> </v>
      </c>
      <c r="F23" s="12"/>
      <c r="G23" s="12"/>
      <c r="H23" s="12"/>
      <c r="I23" s="8" t="s">
        <v>14</v>
      </c>
      <c r="J23" s="9" t="str">
        <f>IF('Rekapitulace stavby'!AN16="","",'Rekapitulace stavby'!AN16)</f>
        <v/>
      </c>
      <c r="K23" s="142"/>
      <c r="L23" s="143"/>
      <c r="M23" s="143"/>
      <c r="N23" s="143"/>
      <c r="O23" s="143"/>
      <c r="P23" s="143"/>
      <c r="Q23" s="143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</row>
    <row r="24" spans="1:67" s="16" customFormat="1" ht="6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142"/>
      <c r="L24" s="143"/>
      <c r="M24" s="143"/>
      <c r="N24" s="143"/>
      <c r="O24" s="143"/>
      <c r="P24" s="143"/>
      <c r="Q24" s="143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</row>
    <row r="25" spans="1:67" s="16" customFormat="1" ht="12" customHeight="1">
      <c r="A25" s="12"/>
      <c r="B25" s="13"/>
      <c r="C25" s="12"/>
      <c r="D25" s="8" t="s">
        <v>18</v>
      </c>
      <c r="E25" s="12"/>
      <c r="F25" s="12"/>
      <c r="G25" s="12"/>
      <c r="H25" s="12"/>
      <c r="I25" s="8" t="s">
        <v>13</v>
      </c>
      <c r="J25" s="9" t="str">
        <f>IF('Rekapitulace stavby'!AN18="","",'Rekapitulace stavby'!AN18)</f>
        <v/>
      </c>
      <c r="K25" s="142"/>
      <c r="L25" s="143"/>
      <c r="M25" s="143"/>
      <c r="N25" s="143"/>
      <c r="O25" s="143"/>
      <c r="P25" s="143"/>
      <c r="Q25" s="143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</row>
    <row r="26" spans="1:67" s="16" customFormat="1" ht="18" customHeight="1">
      <c r="A26" s="12"/>
      <c r="B26" s="13"/>
      <c r="C26" s="12"/>
      <c r="D26" s="12"/>
      <c r="E26" s="9" t="str">
        <f>IF('Rekapitulace stavby'!E19="","",'Rekapitulace stavby'!E19)</f>
        <v xml:space="preserve"> </v>
      </c>
      <c r="F26" s="12"/>
      <c r="G26" s="12"/>
      <c r="H26" s="12"/>
      <c r="I26" s="8" t="s">
        <v>14</v>
      </c>
      <c r="J26" s="9" t="str">
        <f>IF('Rekapitulace stavby'!AN19="","",'Rekapitulace stavby'!AN19)</f>
        <v/>
      </c>
      <c r="K26" s="142"/>
      <c r="L26" s="143"/>
      <c r="M26" s="143"/>
      <c r="N26" s="143"/>
      <c r="O26" s="143"/>
      <c r="P26" s="143"/>
      <c r="Q26" s="143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</row>
    <row r="27" spans="1:67" s="16" customFormat="1" ht="6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42"/>
      <c r="L27" s="143"/>
      <c r="M27" s="143"/>
      <c r="N27" s="143"/>
      <c r="O27" s="143"/>
      <c r="P27" s="143"/>
      <c r="Q27" s="143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</row>
    <row r="28" spans="1:67" s="16" customFormat="1" ht="12" customHeight="1">
      <c r="A28" s="12"/>
      <c r="B28" s="13"/>
      <c r="C28" s="12"/>
      <c r="D28" s="8" t="s">
        <v>19</v>
      </c>
      <c r="E28" s="12"/>
      <c r="F28" s="12"/>
      <c r="G28" s="12"/>
      <c r="H28" s="12"/>
      <c r="I28" s="12"/>
      <c r="J28" s="12"/>
      <c r="K28" s="142"/>
      <c r="L28" s="143"/>
      <c r="M28" s="143"/>
      <c r="N28" s="143"/>
      <c r="O28" s="143"/>
      <c r="P28" s="143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</row>
    <row r="29" spans="1:67" s="60" customFormat="1" ht="16.5" customHeight="1">
      <c r="A29" s="57"/>
      <c r="B29" s="58"/>
      <c r="C29" s="57"/>
      <c r="D29" s="57"/>
      <c r="E29" s="625" t="s">
        <v>0</v>
      </c>
      <c r="F29" s="625"/>
      <c r="G29" s="625"/>
      <c r="H29" s="625"/>
      <c r="I29" s="57"/>
      <c r="J29" s="57"/>
      <c r="K29" s="145"/>
      <c r="L29" s="146"/>
      <c r="M29" s="146"/>
      <c r="N29" s="146"/>
      <c r="O29" s="146"/>
      <c r="P29" s="146"/>
      <c r="Q29" s="146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</row>
    <row r="30" spans="1:67" s="16" customFormat="1" ht="6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42"/>
      <c r="L30" s="143"/>
      <c r="M30" s="143"/>
      <c r="N30" s="143"/>
      <c r="O30" s="143"/>
      <c r="P30" s="143"/>
      <c r="Q30" s="143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</row>
    <row r="31" spans="1:67" s="16" customFormat="1" ht="6.95" customHeight="1">
      <c r="A31" s="12"/>
      <c r="B31" s="13"/>
      <c r="C31" s="12"/>
      <c r="D31" s="43"/>
      <c r="E31" s="43"/>
      <c r="F31" s="43"/>
      <c r="G31" s="43"/>
      <c r="H31" s="43"/>
      <c r="I31" s="43"/>
      <c r="J31" s="43"/>
      <c r="K31" s="142"/>
      <c r="L31" s="143"/>
      <c r="M31" s="143"/>
      <c r="N31" s="143"/>
      <c r="O31" s="143"/>
      <c r="P31" s="143"/>
      <c r="Q31" s="143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</row>
    <row r="32" spans="1:67" s="16" customFormat="1" ht="25.35" customHeight="1">
      <c r="A32" s="12"/>
      <c r="B32" s="13"/>
      <c r="C32" s="12"/>
      <c r="D32" s="61" t="s">
        <v>20</v>
      </c>
      <c r="E32" s="12"/>
      <c r="F32" s="12"/>
      <c r="G32" s="12"/>
      <c r="H32" s="12"/>
      <c r="I32" s="12"/>
      <c r="J32" s="62">
        <f>ROUND(J127,2)</f>
        <v>0</v>
      </c>
      <c r="K32" s="142"/>
      <c r="L32" s="143"/>
      <c r="M32" s="143"/>
      <c r="N32" s="143"/>
      <c r="O32" s="143"/>
      <c r="P32" s="143"/>
      <c r="Q32" s="143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</row>
    <row r="33" spans="1:67" s="16" customFormat="1" ht="6.95" customHeight="1">
      <c r="A33" s="12"/>
      <c r="B33" s="13"/>
      <c r="C33" s="12"/>
      <c r="D33" s="43"/>
      <c r="E33" s="43"/>
      <c r="F33" s="43"/>
      <c r="G33" s="43"/>
      <c r="H33" s="43"/>
      <c r="I33" s="43"/>
      <c r="J33" s="43"/>
      <c r="K33" s="142"/>
      <c r="L33" s="143"/>
      <c r="M33" s="143"/>
      <c r="N33" s="143"/>
      <c r="O33" s="143"/>
      <c r="P33" s="143"/>
      <c r="Q33" s="143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</row>
    <row r="34" spans="1:67" s="16" customFormat="1" ht="14.45" customHeight="1">
      <c r="A34" s="12"/>
      <c r="B34" s="13"/>
      <c r="C34" s="12"/>
      <c r="D34" s="12"/>
      <c r="E34" s="12"/>
      <c r="F34" s="63" t="s">
        <v>22</v>
      </c>
      <c r="G34" s="12"/>
      <c r="H34" s="12"/>
      <c r="I34" s="63" t="s">
        <v>21</v>
      </c>
      <c r="J34" s="63" t="s">
        <v>23</v>
      </c>
      <c r="K34" s="142"/>
      <c r="L34" s="143"/>
      <c r="M34" s="143"/>
      <c r="N34" s="143"/>
      <c r="O34" s="143"/>
      <c r="P34" s="143"/>
      <c r="Q34" s="143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</row>
    <row r="35" spans="1:67" s="16" customFormat="1" ht="14.45" customHeight="1">
      <c r="A35" s="12"/>
      <c r="B35" s="13"/>
      <c r="C35" s="12"/>
      <c r="D35" s="64" t="s">
        <v>24</v>
      </c>
      <c r="E35" s="8" t="s">
        <v>25</v>
      </c>
      <c r="F35" s="65">
        <f>SUM(J32)</f>
        <v>0</v>
      </c>
      <c r="G35" s="12"/>
      <c r="H35" s="12"/>
      <c r="I35" s="66">
        <v>0.21</v>
      </c>
      <c r="J35" s="65">
        <f>F35/100*21</f>
        <v>0</v>
      </c>
      <c r="K35" s="142"/>
      <c r="L35" s="143"/>
      <c r="M35" s="143"/>
      <c r="N35" s="143"/>
      <c r="O35" s="143"/>
      <c r="P35" s="143"/>
      <c r="Q35" s="143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</row>
    <row r="36" spans="1:67" s="16" customFormat="1" ht="14.45" customHeight="1">
      <c r="A36" s="12"/>
      <c r="B36" s="13"/>
      <c r="C36" s="12"/>
      <c r="D36" s="12"/>
      <c r="E36" s="8" t="s">
        <v>26</v>
      </c>
      <c r="F36" s="65">
        <f>ROUND((SUM(BE127:BE173)),2)</f>
        <v>0</v>
      </c>
      <c r="G36" s="12"/>
      <c r="H36" s="12"/>
      <c r="I36" s="66">
        <v>0.15</v>
      </c>
      <c r="J36" s="65">
        <f>ROUND(((SUM(BE127:BE173))*I36),2)</f>
        <v>0</v>
      </c>
      <c r="K36" s="142"/>
      <c r="L36" s="143"/>
      <c r="M36" s="143"/>
      <c r="N36" s="143"/>
      <c r="O36" s="143"/>
      <c r="P36" s="143"/>
      <c r="Q36" s="143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</row>
    <row r="37" spans="1:67" s="16" customFormat="1" ht="14.45" customHeight="1" hidden="1">
      <c r="A37" s="12"/>
      <c r="B37" s="13"/>
      <c r="C37" s="12"/>
      <c r="D37" s="12"/>
      <c r="E37" s="8" t="s">
        <v>27</v>
      </c>
      <c r="F37" s="65">
        <f>ROUND((SUM(BF127:BF173)),2)</f>
        <v>0</v>
      </c>
      <c r="G37" s="12"/>
      <c r="H37" s="12"/>
      <c r="I37" s="66">
        <v>0.21</v>
      </c>
      <c r="J37" s="65">
        <f>0</f>
        <v>0</v>
      </c>
      <c r="K37" s="142"/>
      <c r="L37" s="143"/>
      <c r="M37" s="143"/>
      <c r="N37" s="143"/>
      <c r="O37" s="143"/>
      <c r="P37" s="143"/>
      <c r="Q37" s="143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</row>
    <row r="38" spans="1:67" s="16" customFormat="1" ht="14.45" customHeight="1" hidden="1">
      <c r="A38" s="12"/>
      <c r="B38" s="13"/>
      <c r="C38" s="12"/>
      <c r="D38" s="12"/>
      <c r="E38" s="8" t="s">
        <v>28</v>
      </c>
      <c r="F38" s="65">
        <f>ROUND((SUM(BG127:BG173)),2)</f>
        <v>0</v>
      </c>
      <c r="G38" s="12"/>
      <c r="H38" s="12"/>
      <c r="I38" s="66">
        <v>0.15</v>
      </c>
      <c r="J38" s="65">
        <f>0</f>
        <v>0</v>
      </c>
      <c r="K38" s="142"/>
      <c r="L38" s="143"/>
      <c r="M38" s="143"/>
      <c r="N38" s="143"/>
      <c r="O38" s="143"/>
      <c r="P38" s="143"/>
      <c r="Q38" s="143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</row>
    <row r="39" spans="1:67" s="16" customFormat="1" ht="14.45" customHeight="1" hidden="1">
      <c r="A39" s="12"/>
      <c r="B39" s="13"/>
      <c r="C39" s="12"/>
      <c r="D39" s="12"/>
      <c r="E39" s="8" t="s">
        <v>29</v>
      </c>
      <c r="F39" s="65">
        <f>ROUND((SUM(BH127:BH173)),2)</f>
        <v>0</v>
      </c>
      <c r="G39" s="12"/>
      <c r="H39" s="12"/>
      <c r="I39" s="66">
        <v>0</v>
      </c>
      <c r="J39" s="65">
        <f>0</f>
        <v>0</v>
      </c>
      <c r="K39" s="142"/>
      <c r="L39" s="143"/>
      <c r="M39" s="143"/>
      <c r="N39" s="143"/>
      <c r="O39" s="143"/>
      <c r="P39" s="143"/>
      <c r="Q39" s="143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</row>
    <row r="40" spans="1:67" s="16" customFormat="1" ht="6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142"/>
      <c r="L40" s="143"/>
      <c r="M40" s="143"/>
      <c r="N40" s="143"/>
      <c r="O40" s="143"/>
      <c r="P40" s="143"/>
      <c r="Q40" s="143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</row>
    <row r="41" spans="1:67" s="16" customFormat="1" ht="25.35" customHeight="1">
      <c r="A41" s="12"/>
      <c r="B41" s="13"/>
      <c r="C41" s="67"/>
      <c r="D41" s="68" t="s">
        <v>30</v>
      </c>
      <c r="E41" s="37"/>
      <c r="F41" s="37"/>
      <c r="G41" s="69" t="s">
        <v>31</v>
      </c>
      <c r="H41" s="70" t="s">
        <v>32</v>
      </c>
      <c r="I41" s="37"/>
      <c r="J41" s="71">
        <f>SUM(J32:J39)</f>
        <v>0</v>
      </c>
      <c r="K41" s="142"/>
      <c r="L41" s="143"/>
      <c r="M41" s="143"/>
      <c r="N41" s="143"/>
      <c r="O41" s="143"/>
      <c r="P41" s="143"/>
      <c r="Q41" s="143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</row>
    <row r="42" spans="1:67" s="16" customFormat="1" ht="14.4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142"/>
      <c r="L42" s="143"/>
      <c r="M42" s="143"/>
      <c r="N42" s="143"/>
      <c r="O42" s="143"/>
      <c r="P42" s="143"/>
      <c r="Q42" s="143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</row>
    <row r="43" spans="2:67" ht="14.45" customHeight="1">
      <c r="B43" s="6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</row>
    <row r="44" spans="2:67" ht="14.45" customHeight="1">
      <c r="B44" s="6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</row>
    <row r="45" spans="2:67" ht="14.45" customHeight="1">
      <c r="B45" s="6"/>
      <c r="K45" s="139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</row>
    <row r="46" spans="2:67" ht="14.45" customHeight="1">
      <c r="B46" s="6"/>
      <c r="K46" s="139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</row>
    <row r="47" spans="2:67" ht="14.45" customHeight="1">
      <c r="B47" s="6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</row>
    <row r="48" spans="2:67" ht="14.45" customHeight="1">
      <c r="B48" s="6"/>
      <c r="K48" s="139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</row>
    <row r="49" spans="2:67" ht="14.45" customHeight="1">
      <c r="B49" s="6"/>
      <c r="K49" s="139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</row>
    <row r="50" spans="2:67" s="16" customFormat="1" ht="14.45" customHeight="1">
      <c r="B50" s="22"/>
      <c r="D50" s="23" t="s">
        <v>33</v>
      </c>
      <c r="E50" s="24"/>
      <c r="F50" s="24"/>
      <c r="G50" s="23" t="s">
        <v>34</v>
      </c>
      <c r="H50" s="24"/>
      <c r="I50" s="24"/>
      <c r="J50" s="24"/>
      <c r="K50" s="14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</row>
    <row r="51" spans="2:67" ht="15">
      <c r="B51" s="6"/>
      <c r="K51" s="139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</row>
    <row r="52" spans="2:67" ht="15">
      <c r="B52" s="6"/>
      <c r="K52" s="139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</row>
    <row r="53" spans="2:67" ht="15">
      <c r="B53" s="6"/>
      <c r="K53" s="139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</row>
    <row r="54" spans="2:67" ht="15">
      <c r="B54" s="6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</row>
    <row r="55" spans="2:67" ht="15">
      <c r="B55" s="6"/>
      <c r="K55" s="139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</row>
    <row r="56" spans="2:67" ht="15">
      <c r="B56" s="6"/>
      <c r="K56" s="139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</row>
    <row r="57" spans="2:67" ht="15">
      <c r="B57" s="6"/>
      <c r="K57" s="139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</row>
    <row r="58" spans="2:67" ht="15">
      <c r="B58" s="6"/>
      <c r="K58" s="139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</row>
    <row r="59" spans="2:67" ht="15">
      <c r="B59" s="6"/>
      <c r="K59" s="139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</row>
    <row r="60" spans="2:67" ht="15">
      <c r="B60" s="6"/>
      <c r="K60" s="139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</row>
    <row r="61" spans="1:67" s="16" customFormat="1" ht="12.75">
      <c r="A61" s="12"/>
      <c r="B61" s="13"/>
      <c r="C61" s="12"/>
      <c r="D61" s="25" t="s">
        <v>35</v>
      </c>
      <c r="E61" s="15"/>
      <c r="F61" s="72" t="s">
        <v>36</v>
      </c>
      <c r="G61" s="25" t="s">
        <v>35</v>
      </c>
      <c r="H61" s="15"/>
      <c r="I61" s="15"/>
      <c r="J61" s="73" t="s">
        <v>36</v>
      </c>
      <c r="K61" s="142"/>
      <c r="L61" s="143"/>
      <c r="M61" s="143"/>
      <c r="N61" s="143"/>
      <c r="O61" s="143"/>
      <c r="P61" s="143"/>
      <c r="Q61" s="143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</row>
    <row r="62" spans="2:67" ht="15">
      <c r="B62" s="6"/>
      <c r="K62" s="139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</row>
    <row r="63" spans="2:67" ht="15">
      <c r="B63" s="6"/>
      <c r="K63" s="139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</row>
    <row r="64" spans="2:67" ht="15">
      <c r="B64" s="6"/>
      <c r="K64" s="139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</row>
    <row r="65" spans="1:67" s="16" customFormat="1" ht="12.75">
      <c r="A65" s="12"/>
      <c r="B65" s="13"/>
      <c r="C65" s="12"/>
      <c r="D65" s="23" t="s">
        <v>37</v>
      </c>
      <c r="E65" s="26"/>
      <c r="F65" s="26"/>
      <c r="G65" s="23" t="s">
        <v>38</v>
      </c>
      <c r="H65" s="26"/>
      <c r="I65" s="26"/>
      <c r="J65" s="26"/>
      <c r="K65" s="142"/>
      <c r="L65" s="143"/>
      <c r="M65" s="143"/>
      <c r="N65" s="143"/>
      <c r="O65" s="143"/>
      <c r="P65" s="143"/>
      <c r="Q65" s="143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</row>
    <row r="66" spans="2:67" ht="15">
      <c r="B66" s="6"/>
      <c r="K66" s="13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</row>
    <row r="67" spans="2:67" ht="15">
      <c r="B67" s="6"/>
      <c r="K67" s="139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</row>
    <row r="68" spans="2:67" ht="15">
      <c r="B68" s="6"/>
      <c r="K68" s="139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</row>
    <row r="69" spans="2:67" ht="15">
      <c r="B69" s="6"/>
      <c r="K69" s="139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</row>
    <row r="70" spans="2:67" ht="15">
      <c r="B70" s="6"/>
      <c r="K70" s="139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</row>
    <row r="71" spans="2:67" ht="15">
      <c r="B71" s="6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</row>
    <row r="72" spans="2:67" ht="15">
      <c r="B72" s="6"/>
      <c r="K72" s="139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</row>
    <row r="73" spans="2:67" ht="15">
      <c r="B73" s="6"/>
      <c r="K73" s="139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</row>
    <row r="74" spans="2:67" ht="15">
      <c r="B74" s="6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</row>
    <row r="75" spans="2:67" ht="15">
      <c r="B75" s="6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</row>
    <row r="76" spans="1:67" s="16" customFormat="1" ht="12.75">
      <c r="A76" s="12"/>
      <c r="B76" s="13"/>
      <c r="C76" s="12"/>
      <c r="D76" s="25" t="s">
        <v>35</v>
      </c>
      <c r="E76" s="15"/>
      <c r="F76" s="72" t="s">
        <v>36</v>
      </c>
      <c r="G76" s="25" t="s">
        <v>35</v>
      </c>
      <c r="H76" s="15"/>
      <c r="I76" s="15"/>
      <c r="J76" s="73" t="s">
        <v>36</v>
      </c>
      <c r="K76" s="142"/>
      <c r="L76" s="143"/>
      <c r="M76" s="143"/>
      <c r="N76" s="143"/>
      <c r="O76" s="143"/>
      <c r="P76" s="143"/>
      <c r="Q76" s="143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</row>
    <row r="77" spans="1:67" s="16" customFormat="1" ht="14.45" customHeight="1">
      <c r="A77" s="12"/>
      <c r="B77" s="27"/>
      <c r="C77" s="28"/>
      <c r="D77" s="28"/>
      <c r="E77" s="28"/>
      <c r="F77" s="28"/>
      <c r="G77" s="28"/>
      <c r="H77" s="28"/>
      <c r="I77" s="28"/>
      <c r="J77" s="28"/>
      <c r="K77" s="142"/>
      <c r="L77" s="143"/>
      <c r="M77" s="143"/>
      <c r="N77" s="143"/>
      <c r="O77" s="143"/>
      <c r="P77" s="143"/>
      <c r="Q77" s="143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</row>
    <row r="78" spans="11:67" ht="15"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</row>
    <row r="79" spans="11:67" ht="15"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</row>
    <row r="80" spans="11:67" ht="15"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</row>
    <row r="81" spans="1:67" s="16" customFormat="1" ht="6.95" customHeight="1" hidden="1">
      <c r="A81" s="12"/>
      <c r="B81" s="29"/>
      <c r="C81" s="30"/>
      <c r="D81" s="30"/>
      <c r="E81" s="30"/>
      <c r="F81" s="30"/>
      <c r="G81" s="30"/>
      <c r="H81" s="30"/>
      <c r="I81" s="30"/>
      <c r="J81" s="30"/>
      <c r="K81" s="142"/>
      <c r="L81" s="143"/>
      <c r="M81" s="143"/>
      <c r="N81" s="143"/>
      <c r="O81" s="143"/>
      <c r="P81" s="143"/>
      <c r="Q81" s="143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</row>
    <row r="82" spans="1:67" s="16" customFormat="1" ht="24.95" customHeight="1" hidden="1">
      <c r="A82" s="12"/>
      <c r="B82" s="13"/>
      <c r="C82" s="7" t="s">
        <v>55</v>
      </c>
      <c r="D82" s="12"/>
      <c r="E82" s="12"/>
      <c r="F82" s="12"/>
      <c r="G82" s="12"/>
      <c r="H82" s="12"/>
      <c r="I82" s="12"/>
      <c r="J82" s="12"/>
      <c r="K82" s="142"/>
      <c r="L82" s="143"/>
      <c r="M82" s="143"/>
      <c r="N82" s="143"/>
      <c r="O82" s="143"/>
      <c r="P82" s="143"/>
      <c r="Q82" s="143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</row>
    <row r="83" spans="1:67" s="16" customFormat="1" ht="6.95" customHeight="1" hidden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42"/>
      <c r="L83" s="143"/>
      <c r="M83" s="143"/>
      <c r="N83" s="143"/>
      <c r="O83" s="143"/>
      <c r="P83" s="143"/>
      <c r="Q83" s="143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</row>
    <row r="84" spans="1:67" s="16" customFormat="1" ht="12" customHeight="1" hidden="1">
      <c r="A84" s="12"/>
      <c r="B84" s="13"/>
      <c r="C84" s="8" t="s">
        <v>6</v>
      </c>
      <c r="D84" s="12"/>
      <c r="E84" s="12"/>
      <c r="F84" s="12"/>
      <c r="G84" s="12"/>
      <c r="H84" s="12"/>
      <c r="I84" s="12"/>
      <c r="J84" s="12"/>
      <c r="K84" s="142"/>
      <c r="L84" s="143"/>
      <c r="M84" s="143"/>
      <c r="N84" s="143"/>
      <c r="O84" s="143"/>
      <c r="P84" s="143"/>
      <c r="Q84" s="143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</row>
    <row r="85" spans="1:67" s="16" customFormat="1" ht="16.5" customHeight="1" hidden="1">
      <c r="A85" s="12"/>
      <c r="B85" s="13"/>
      <c r="C85" s="12"/>
      <c r="D85" s="12"/>
      <c r="E85" s="619" t="str">
        <f>E7</f>
        <v>Prodloužení podchodu žst. Benešov - přístupová komunikace - napojení na ulici Jana Nohy</v>
      </c>
      <c r="F85" s="620"/>
      <c r="G85" s="620"/>
      <c r="H85" s="620"/>
      <c r="I85" s="12"/>
      <c r="J85" s="12"/>
      <c r="K85" s="142"/>
      <c r="L85" s="143"/>
      <c r="M85" s="143"/>
      <c r="N85" s="143"/>
      <c r="O85" s="143"/>
      <c r="P85" s="143"/>
      <c r="Q85" s="143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</row>
    <row r="86" spans="2:67" ht="12" customHeight="1" hidden="1">
      <c r="B86" s="6"/>
      <c r="C86" s="8" t="s">
        <v>52</v>
      </c>
      <c r="K86" s="139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</row>
    <row r="87" spans="1:67" s="16" customFormat="1" ht="16.5" customHeight="1" hidden="1">
      <c r="A87" s="12"/>
      <c r="B87" s="13"/>
      <c r="C87" s="12"/>
      <c r="D87" s="12"/>
      <c r="E87" s="619" t="s">
        <v>53</v>
      </c>
      <c r="F87" s="621"/>
      <c r="G87" s="621"/>
      <c r="H87" s="621"/>
      <c r="I87" s="12"/>
      <c r="J87" s="12"/>
      <c r="K87" s="142"/>
      <c r="L87" s="143"/>
      <c r="M87" s="143"/>
      <c r="N87" s="143"/>
      <c r="O87" s="143"/>
      <c r="P87" s="143"/>
      <c r="Q87" s="143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</row>
    <row r="88" spans="1:67" s="16" customFormat="1" ht="12" customHeight="1" hidden="1">
      <c r="A88" s="12"/>
      <c r="B88" s="13"/>
      <c r="C88" s="8" t="s">
        <v>54</v>
      </c>
      <c r="D88" s="12"/>
      <c r="E88" s="12"/>
      <c r="F88" s="12"/>
      <c r="G88" s="12"/>
      <c r="H88" s="12"/>
      <c r="I88" s="12"/>
      <c r="J88" s="12"/>
      <c r="K88" s="142"/>
      <c r="L88" s="143"/>
      <c r="M88" s="143"/>
      <c r="N88" s="143"/>
      <c r="O88" s="143"/>
      <c r="P88" s="143"/>
      <c r="Q88" s="143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</row>
    <row r="89" spans="1:67" s="16" customFormat="1" ht="16.5" customHeight="1" hidden="1">
      <c r="A89" s="12"/>
      <c r="B89" s="13"/>
      <c r="C89" s="12"/>
      <c r="D89" s="12"/>
      <c r="E89" s="622" t="str">
        <f>E11</f>
        <v>SO 402 - Vjezdová závora do areálu</v>
      </c>
      <c r="F89" s="621"/>
      <c r="G89" s="621"/>
      <c r="H89" s="621"/>
      <c r="I89" s="12"/>
      <c r="J89" s="12"/>
      <c r="K89" s="142"/>
      <c r="L89" s="143"/>
      <c r="M89" s="143"/>
      <c r="N89" s="143"/>
      <c r="O89" s="143"/>
      <c r="P89" s="143"/>
      <c r="Q89" s="143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</row>
    <row r="90" spans="1:67" s="16" customFormat="1" ht="6.95" customHeight="1" hidden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42"/>
      <c r="L90" s="143"/>
      <c r="M90" s="143"/>
      <c r="N90" s="143"/>
      <c r="O90" s="143"/>
      <c r="P90" s="143"/>
      <c r="Q90" s="143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</row>
    <row r="91" spans="1:67" s="16" customFormat="1" ht="12" customHeight="1" hidden="1">
      <c r="A91" s="12"/>
      <c r="B91" s="13"/>
      <c r="C91" s="8" t="s">
        <v>9</v>
      </c>
      <c r="D91" s="12"/>
      <c r="E91" s="12"/>
      <c r="F91" s="9" t="str">
        <f>F14</f>
        <v xml:space="preserve"> </v>
      </c>
      <c r="G91" s="12"/>
      <c r="H91" s="12"/>
      <c r="I91" s="8" t="s">
        <v>11</v>
      </c>
      <c r="J91" s="56">
        <f>IF(J14="","",J14)</f>
        <v>44426</v>
      </c>
      <c r="K91" s="142"/>
      <c r="L91" s="143"/>
      <c r="M91" s="143"/>
      <c r="N91" s="143"/>
      <c r="O91" s="143"/>
      <c r="P91" s="143"/>
      <c r="Q91" s="143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</row>
    <row r="92" spans="1:67" s="16" customFormat="1" ht="6.95" customHeight="1" hidden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42"/>
      <c r="L92" s="143"/>
      <c r="M92" s="143"/>
      <c r="N92" s="143"/>
      <c r="O92" s="143"/>
      <c r="P92" s="143"/>
      <c r="Q92" s="143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</row>
    <row r="93" spans="1:67" s="16" customFormat="1" ht="15.2" customHeight="1" hidden="1">
      <c r="A93" s="12"/>
      <c r="B93" s="13"/>
      <c r="C93" s="8" t="s">
        <v>12</v>
      </c>
      <c r="D93" s="12"/>
      <c r="E93" s="12"/>
      <c r="F93" s="9" t="str">
        <f>E17</f>
        <v>Město Benešov, Masarykovo náměstí 100, 256 01 Benešov</v>
      </c>
      <c r="G93" s="12"/>
      <c r="H93" s="12"/>
      <c r="I93" s="8" t="s">
        <v>17</v>
      </c>
      <c r="J93" s="74" t="str">
        <f>E23</f>
        <v xml:space="preserve"> </v>
      </c>
      <c r="K93" s="142"/>
      <c r="L93" s="143"/>
      <c r="M93" s="143"/>
      <c r="N93" s="143"/>
      <c r="O93" s="143"/>
      <c r="P93" s="143"/>
      <c r="Q93" s="143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</row>
    <row r="94" spans="1:67" s="16" customFormat="1" ht="15.2" customHeight="1" hidden="1">
      <c r="A94" s="12"/>
      <c r="B94" s="13"/>
      <c r="C94" s="8" t="s">
        <v>15</v>
      </c>
      <c r="D94" s="12"/>
      <c r="E94" s="12"/>
      <c r="F94" s="9">
        <f>IF(E20="","",E20)</f>
        <v>0</v>
      </c>
      <c r="G94" s="12"/>
      <c r="H94" s="12"/>
      <c r="I94" s="8" t="s">
        <v>18</v>
      </c>
      <c r="J94" s="74" t="str">
        <f>E26</f>
        <v xml:space="preserve"> </v>
      </c>
      <c r="K94" s="142"/>
      <c r="L94" s="143"/>
      <c r="M94" s="143"/>
      <c r="N94" s="143"/>
      <c r="O94" s="143"/>
      <c r="P94" s="143"/>
      <c r="Q94" s="143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</row>
    <row r="95" spans="1:67" s="16" customFormat="1" ht="10.35" customHeight="1" hidden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42"/>
      <c r="L95" s="143"/>
      <c r="M95" s="143"/>
      <c r="N95" s="143"/>
      <c r="O95" s="143"/>
      <c r="P95" s="143"/>
      <c r="Q95" s="143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</row>
    <row r="96" spans="1:67" s="16" customFormat="1" ht="29.25" customHeight="1" hidden="1">
      <c r="A96" s="12"/>
      <c r="B96" s="13"/>
      <c r="C96" s="75" t="s">
        <v>56</v>
      </c>
      <c r="D96" s="67"/>
      <c r="E96" s="67"/>
      <c r="F96" s="67"/>
      <c r="G96" s="67"/>
      <c r="H96" s="67"/>
      <c r="I96" s="67"/>
      <c r="J96" s="76" t="s">
        <v>57</v>
      </c>
      <c r="K96" s="142"/>
      <c r="L96" s="143"/>
      <c r="M96" s="143"/>
      <c r="N96" s="143"/>
      <c r="O96" s="143"/>
      <c r="P96" s="143"/>
      <c r="Q96" s="143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</row>
    <row r="97" spans="1:67" s="16" customFormat="1" ht="10.35" customHeight="1" hidden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42"/>
      <c r="L97" s="143"/>
      <c r="M97" s="143"/>
      <c r="N97" s="143"/>
      <c r="O97" s="143"/>
      <c r="P97" s="143"/>
      <c r="Q97" s="143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</row>
    <row r="98" spans="1:67" s="16" customFormat="1" ht="22.9" customHeight="1" hidden="1">
      <c r="A98" s="12"/>
      <c r="B98" s="13"/>
      <c r="C98" s="77" t="s">
        <v>58</v>
      </c>
      <c r="D98" s="12"/>
      <c r="E98" s="12"/>
      <c r="F98" s="12"/>
      <c r="G98" s="12"/>
      <c r="H98" s="12"/>
      <c r="I98" s="12"/>
      <c r="J98" s="62">
        <f>J127</f>
        <v>0</v>
      </c>
      <c r="K98" s="142"/>
      <c r="L98" s="143"/>
      <c r="M98" s="143"/>
      <c r="N98" s="143"/>
      <c r="O98" s="143"/>
      <c r="P98" s="143"/>
      <c r="Q98" s="143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79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</row>
    <row r="99" spans="2:67" s="78" customFormat="1" ht="24.95" customHeight="1" hidden="1">
      <c r="B99" s="79"/>
      <c r="D99" s="80" t="s">
        <v>60</v>
      </c>
      <c r="E99" s="81"/>
      <c r="F99" s="81"/>
      <c r="G99" s="81"/>
      <c r="H99" s="81"/>
      <c r="I99" s="81"/>
      <c r="J99" s="82" t="e">
        <f>#REF!</f>
        <v>#REF!</v>
      </c>
      <c r="K99" s="148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</row>
    <row r="100" spans="2:67" s="78" customFormat="1" ht="24.95" customHeight="1" hidden="1">
      <c r="B100" s="79"/>
      <c r="D100" s="80" t="s">
        <v>61</v>
      </c>
      <c r="E100" s="81"/>
      <c r="F100" s="81"/>
      <c r="G100" s="81"/>
      <c r="H100" s="81"/>
      <c r="I100" s="81"/>
      <c r="J100" s="82">
        <f>J128</f>
        <v>0</v>
      </c>
      <c r="K100" s="148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</row>
    <row r="101" spans="2:67" s="51" customFormat="1" ht="19.9" customHeight="1" hidden="1">
      <c r="B101" s="83"/>
      <c r="D101" s="84" t="s">
        <v>62</v>
      </c>
      <c r="E101" s="85"/>
      <c r="F101" s="85"/>
      <c r="G101" s="85"/>
      <c r="H101" s="85"/>
      <c r="I101" s="85"/>
      <c r="J101" s="86" t="e">
        <f>#REF!</f>
        <v>#REF!</v>
      </c>
      <c r="K101" s="150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</row>
    <row r="102" spans="2:67" s="51" customFormat="1" ht="19.9" customHeight="1" hidden="1">
      <c r="B102" s="83"/>
      <c r="D102" s="84" t="s">
        <v>63</v>
      </c>
      <c r="E102" s="85"/>
      <c r="F102" s="85"/>
      <c r="G102" s="85"/>
      <c r="H102" s="85"/>
      <c r="I102" s="85"/>
      <c r="J102" s="86" t="e">
        <f>#REF!</f>
        <v>#REF!</v>
      </c>
      <c r="K102" s="150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</row>
    <row r="103" spans="2:67" s="78" customFormat="1" ht="24.95" customHeight="1" hidden="1">
      <c r="B103" s="79"/>
      <c r="D103" s="80" t="s">
        <v>64</v>
      </c>
      <c r="E103" s="81"/>
      <c r="F103" s="81"/>
      <c r="G103" s="81"/>
      <c r="H103" s="81"/>
      <c r="I103" s="81"/>
      <c r="J103" s="82" t="e">
        <f>#REF!</f>
        <v>#REF!</v>
      </c>
      <c r="K103" s="148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</row>
    <row r="104" spans="2:67" s="51" customFormat="1" ht="19.9" customHeight="1" hidden="1">
      <c r="B104" s="83"/>
      <c r="D104" s="84" t="s">
        <v>65</v>
      </c>
      <c r="E104" s="85"/>
      <c r="F104" s="85"/>
      <c r="G104" s="85"/>
      <c r="H104" s="85"/>
      <c r="I104" s="85"/>
      <c r="J104" s="86" t="e">
        <f>#REF!</f>
        <v>#REF!</v>
      </c>
      <c r="K104" s="150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</row>
    <row r="105" spans="2:67" s="51" customFormat="1" ht="19.9" customHeight="1" hidden="1">
      <c r="B105" s="83"/>
      <c r="D105" s="84" t="s">
        <v>66</v>
      </c>
      <c r="E105" s="85"/>
      <c r="F105" s="85"/>
      <c r="G105" s="85"/>
      <c r="H105" s="85"/>
      <c r="I105" s="85"/>
      <c r="J105" s="86" t="e">
        <f>#REF!</f>
        <v>#REF!</v>
      </c>
      <c r="K105" s="150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</row>
    <row r="106" spans="1:67" s="16" customFormat="1" ht="21.75" customHeight="1" hidden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42"/>
      <c r="L106" s="143"/>
      <c r="M106" s="143"/>
      <c r="N106" s="143"/>
      <c r="O106" s="143"/>
      <c r="P106" s="143"/>
      <c r="Q106" s="143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</row>
    <row r="107" spans="1:67" s="16" customFormat="1" ht="6.95" customHeight="1" hidden="1">
      <c r="A107" s="12"/>
      <c r="B107" s="27"/>
      <c r="C107" s="28"/>
      <c r="D107" s="28"/>
      <c r="E107" s="28"/>
      <c r="F107" s="28"/>
      <c r="G107" s="28"/>
      <c r="H107" s="28"/>
      <c r="I107" s="28"/>
      <c r="J107" s="28"/>
      <c r="K107" s="142"/>
      <c r="L107" s="143"/>
      <c r="M107" s="143"/>
      <c r="N107" s="143"/>
      <c r="O107" s="143"/>
      <c r="P107" s="143"/>
      <c r="Q107" s="143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</row>
    <row r="108" spans="11:67" ht="15" hidden="1"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</row>
    <row r="109" spans="11:67" ht="15" hidden="1"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</row>
    <row r="110" spans="11:67" ht="15" hidden="1"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</row>
    <row r="111" spans="1:67" s="16" customFormat="1" ht="6.95" customHeight="1">
      <c r="A111" s="12"/>
      <c r="B111" s="29"/>
      <c r="C111" s="30"/>
      <c r="D111" s="30"/>
      <c r="E111" s="30"/>
      <c r="F111" s="30"/>
      <c r="G111" s="30"/>
      <c r="H111" s="30"/>
      <c r="I111" s="30"/>
      <c r="J111" s="30"/>
      <c r="K111" s="142"/>
      <c r="L111" s="143"/>
      <c r="M111" s="143"/>
      <c r="N111" s="143"/>
      <c r="O111" s="143"/>
      <c r="P111" s="143"/>
      <c r="Q111" s="143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</row>
    <row r="112" spans="1:67" s="16" customFormat="1" ht="24.95" customHeight="1">
      <c r="A112" s="12"/>
      <c r="B112" s="13"/>
      <c r="C112" s="7" t="s">
        <v>67</v>
      </c>
      <c r="D112" s="12"/>
      <c r="E112" s="12"/>
      <c r="F112" s="12"/>
      <c r="G112" s="12"/>
      <c r="H112" s="12"/>
      <c r="I112" s="12"/>
      <c r="J112" s="12"/>
      <c r="K112" s="142"/>
      <c r="L112" s="143"/>
      <c r="M112" s="143"/>
      <c r="N112" s="143"/>
      <c r="O112" s="143"/>
      <c r="P112" s="143"/>
      <c r="Q112" s="143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</row>
    <row r="113" spans="1:67" s="16" customFormat="1" ht="6.9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42"/>
      <c r="L113" s="143"/>
      <c r="M113" s="143"/>
      <c r="N113" s="143"/>
      <c r="O113" s="143"/>
      <c r="P113" s="143"/>
      <c r="Q113" s="143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</row>
    <row r="114" spans="1:67" s="16" customFormat="1" ht="12" customHeight="1">
      <c r="A114" s="12"/>
      <c r="B114" s="13"/>
      <c r="C114" s="8" t="s">
        <v>6</v>
      </c>
      <c r="D114" s="12"/>
      <c r="E114" s="12"/>
      <c r="F114" s="12"/>
      <c r="G114" s="12"/>
      <c r="H114" s="12"/>
      <c r="I114" s="12"/>
      <c r="J114" s="12"/>
      <c r="K114" s="142"/>
      <c r="L114" s="143"/>
      <c r="M114" s="143"/>
      <c r="N114" s="143"/>
      <c r="O114" s="143"/>
      <c r="P114" s="143"/>
      <c r="Q114" s="143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</row>
    <row r="115" spans="1:67" s="16" customFormat="1" ht="16.5" customHeight="1">
      <c r="A115" s="12"/>
      <c r="B115" s="13"/>
      <c r="C115" s="12"/>
      <c r="D115" s="12"/>
      <c r="E115" s="619" t="str">
        <f>E7</f>
        <v>Prodloužení podchodu žst. Benešov - přístupová komunikace - napojení na ulici Jana Nohy</v>
      </c>
      <c r="F115" s="620"/>
      <c r="G115" s="620"/>
      <c r="H115" s="620"/>
      <c r="I115" s="12"/>
      <c r="J115" s="12"/>
      <c r="K115" s="142"/>
      <c r="L115" s="143"/>
      <c r="M115" s="143"/>
      <c r="N115" s="143"/>
      <c r="O115" s="143"/>
      <c r="P115" s="143"/>
      <c r="Q115" s="143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</row>
    <row r="116" spans="2:67" ht="12" customHeight="1">
      <c r="B116" s="6"/>
      <c r="C116" s="8"/>
      <c r="K116" s="139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</row>
    <row r="117" spans="1:67" s="16" customFormat="1" ht="16.5" customHeight="1">
      <c r="A117" s="12"/>
      <c r="B117" s="13"/>
      <c r="C117" s="12"/>
      <c r="D117" s="12"/>
      <c r="E117" s="619"/>
      <c r="F117" s="621"/>
      <c r="G117" s="621"/>
      <c r="H117" s="621"/>
      <c r="I117" s="12"/>
      <c r="J117" s="12"/>
      <c r="K117" s="142"/>
      <c r="L117" s="143"/>
      <c r="M117" s="143"/>
      <c r="N117" s="143"/>
      <c r="O117" s="143"/>
      <c r="P117" s="143"/>
      <c r="Q117" s="143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</row>
    <row r="118" spans="1:67" s="16" customFormat="1" ht="12" customHeight="1">
      <c r="A118" s="12"/>
      <c r="B118" s="13"/>
      <c r="C118" s="8" t="s">
        <v>54</v>
      </c>
      <c r="D118" s="12"/>
      <c r="E118" s="12"/>
      <c r="F118" s="12"/>
      <c r="G118" s="12"/>
      <c r="H118" s="12"/>
      <c r="I118" s="12"/>
      <c r="J118" s="12"/>
      <c r="K118" s="142"/>
      <c r="L118" s="143"/>
      <c r="M118" s="143"/>
      <c r="N118" s="143"/>
      <c r="O118" s="143"/>
      <c r="P118" s="143"/>
      <c r="Q118" s="143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</row>
    <row r="119" spans="1:67" s="16" customFormat="1" ht="16.5" customHeight="1">
      <c r="A119" s="12"/>
      <c r="B119" s="13"/>
      <c r="C119" s="12"/>
      <c r="D119" s="12"/>
      <c r="E119" s="622" t="str">
        <f>E11</f>
        <v>SO 402 - Vjezdová závora do areálu</v>
      </c>
      <c r="F119" s="621"/>
      <c r="G119" s="621"/>
      <c r="H119" s="621"/>
      <c r="I119" s="12"/>
      <c r="J119" s="12"/>
      <c r="K119" s="142"/>
      <c r="L119" s="143"/>
      <c r="M119" s="143"/>
      <c r="N119" s="143"/>
      <c r="O119" s="143"/>
      <c r="P119" s="143"/>
      <c r="Q119" s="143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</row>
    <row r="120" spans="1:67" s="16" customFormat="1" ht="6.9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42"/>
      <c r="L120" s="143"/>
      <c r="M120" s="143"/>
      <c r="N120" s="143"/>
      <c r="O120" s="143"/>
      <c r="P120" s="143"/>
      <c r="Q120" s="143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</row>
    <row r="121" spans="1:67" s="16" customFormat="1" ht="12" customHeight="1">
      <c r="A121" s="12"/>
      <c r="B121" s="13"/>
      <c r="C121" s="8" t="s">
        <v>9</v>
      </c>
      <c r="D121" s="12"/>
      <c r="E121" s="12"/>
      <c r="F121" s="9" t="str">
        <f>F14</f>
        <v xml:space="preserve"> </v>
      </c>
      <c r="G121" s="12"/>
      <c r="H121" s="12"/>
      <c r="I121" s="8" t="s">
        <v>11</v>
      </c>
      <c r="J121" s="56">
        <f>IF(J14="","",J14)</f>
        <v>44426</v>
      </c>
      <c r="K121" s="142"/>
      <c r="L121" s="143"/>
      <c r="M121" s="143"/>
      <c r="N121" s="143"/>
      <c r="O121" s="143"/>
      <c r="P121" s="143"/>
      <c r="Q121" s="143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</row>
    <row r="122" spans="1:67" s="16" customFormat="1" ht="6.9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42"/>
      <c r="L122" s="143"/>
      <c r="M122" s="143"/>
      <c r="N122" s="143"/>
      <c r="O122" s="143"/>
      <c r="P122" s="143"/>
      <c r="Q122" s="143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</row>
    <row r="123" spans="1:67" s="16" customFormat="1" ht="15.2" customHeight="1">
      <c r="A123" s="12"/>
      <c r="B123" s="13"/>
      <c r="C123" s="8" t="s">
        <v>12</v>
      </c>
      <c r="D123" s="12"/>
      <c r="E123" s="12"/>
      <c r="F123" s="9" t="str">
        <f>'Rekapitulace stavby'!E10</f>
        <v>Město Benešov, Masarykovo náměstí 100, 256 01 Benešov</v>
      </c>
      <c r="G123" s="12"/>
      <c r="H123" s="12"/>
      <c r="I123" s="8" t="s">
        <v>17</v>
      </c>
      <c r="J123" s="74" t="str">
        <f>E23</f>
        <v xml:space="preserve"> </v>
      </c>
      <c r="K123" s="142"/>
      <c r="L123" s="143"/>
      <c r="M123" s="143"/>
      <c r="N123" s="143"/>
      <c r="O123" s="143"/>
      <c r="P123" s="143"/>
      <c r="Q123" s="143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</row>
    <row r="124" spans="1:67" s="16" customFormat="1" ht="15.2" customHeight="1">
      <c r="A124" s="12"/>
      <c r="B124" s="13"/>
      <c r="C124" s="8" t="s">
        <v>15</v>
      </c>
      <c r="D124" s="12"/>
      <c r="E124" s="12"/>
      <c r="F124" s="137">
        <f>'Rekapitulace stavby'!E13</f>
        <v>0</v>
      </c>
      <c r="G124" s="12"/>
      <c r="H124" s="12"/>
      <c r="I124" s="8" t="s">
        <v>18</v>
      </c>
      <c r="J124" s="74" t="str">
        <f>E26</f>
        <v xml:space="preserve"> </v>
      </c>
      <c r="K124" s="142"/>
      <c r="L124" s="143"/>
      <c r="M124" s="143"/>
      <c r="N124" s="143"/>
      <c r="O124" s="143"/>
      <c r="P124" s="143"/>
      <c r="Q124" s="143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</row>
    <row r="125" spans="1:67" s="16" customFormat="1" ht="10.3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42"/>
      <c r="L125" s="143"/>
      <c r="M125" s="175"/>
      <c r="N125" s="143"/>
      <c r="O125" s="143"/>
      <c r="P125" s="143"/>
      <c r="Q125" s="143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</row>
    <row r="126" spans="1:67" s="92" customFormat="1" ht="29.25" customHeight="1">
      <c r="A126" s="87"/>
      <c r="B126" s="88"/>
      <c r="C126" s="89" t="s">
        <v>68</v>
      </c>
      <c r="D126" s="90" t="s">
        <v>44</v>
      </c>
      <c r="E126" s="90" t="s">
        <v>40</v>
      </c>
      <c r="F126" s="90" t="s">
        <v>41</v>
      </c>
      <c r="G126" s="90" t="s">
        <v>69</v>
      </c>
      <c r="H126" s="90" t="s">
        <v>70</v>
      </c>
      <c r="I126" s="90" t="s">
        <v>71</v>
      </c>
      <c r="J126" s="90" t="s">
        <v>57</v>
      </c>
      <c r="K126" s="152"/>
      <c r="L126" s="153"/>
      <c r="M126" s="217"/>
      <c r="N126" s="154"/>
      <c r="O126" s="154"/>
      <c r="P126" s="154"/>
      <c r="Q126" s="154"/>
      <c r="R126" s="154"/>
      <c r="S126" s="155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</row>
    <row r="127" spans="1:67" s="16" customFormat="1" ht="22.9" customHeight="1">
      <c r="A127" s="12"/>
      <c r="B127" s="13"/>
      <c r="C127" s="46" t="s">
        <v>79</v>
      </c>
      <c r="D127" s="12"/>
      <c r="E127" s="12"/>
      <c r="F127" s="12"/>
      <c r="G127" s="12"/>
      <c r="H127" s="12"/>
      <c r="I127" s="12"/>
      <c r="J127" s="93">
        <f>J128</f>
        <v>0</v>
      </c>
      <c r="K127" s="157"/>
      <c r="L127" s="158"/>
      <c r="M127" s="175"/>
      <c r="N127" s="160"/>
      <c r="O127" s="161"/>
      <c r="P127" s="160"/>
      <c r="Q127" s="161"/>
      <c r="R127" s="160"/>
      <c r="S127" s="162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79"/>
      <c r="AT127" s="179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81"/>
      <c r="BK127" s="143"/>
      <c r="BL127" s="143"/>
      <c r="BM127" s="143"/>
      <c r="BN127" s="143"/>
      <c r="BO127" s="143"/>
    </row>
    <row r="128" spans="2:67" s="97" customFormat="1" ht="25.9" customHeight="1">
      <c r="B128" s="98"/>
      <c r="D128" s="99" t="s">
        <v>46</v>
      </c>
      <c r="E128" s="100" t="s">
        <v>93</v>
      </c>
      <c r="F128" s="100" t="s">
        <v>94</v>
      </c>
      <c r="I128" s="101"/>
      <c r="J128" s="102">
        <f>SUM(J129:J172)</f>
        <v>0</v>
      </c>
      <c r="K128" s="163"/>
      <c r="L128" s="164"/>
      <c r="M128" s="165"/>
      <c r="N128" s="165"/>
      <c r="O128" s="166"/>
      <c r="P128" s="165"/>
      <c r="Q128" s="166"/>
      <c r="R128" s="165"/>
      <c r="S128" s="167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82"/>
      <c r="AR128" s="168"/>
      <c r="AS128" s="183"/>
      <c r="AT128" s="183"/>
      <c r="AU128" s="168"/>
      <c r="AV128" s="168"/>
      <c r="AW128" s="168"/>
      <c r="AX128" s="182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84"/>
      <c r="BK128" s="168"/>
      <c r="BL128" s="168"/>
      <c r="BM128" s="168"/>
      <c r="BN128" s="168"/>
      <c r="BO128" s="168"/>
    </row>
    <row r="129" spans="1:67" s="16" customFormat="1" ht="16.5" customHeight="1">
      <c r="A129" s="12"/>
      <c r="B129" s="109"/>
      <c r="C129" s="110"/>
      <c r="D129" s="495"/>
      <c r="E129" s="491"/>
      <c r="F129" s="496" t="s">
        <v>476</v>
      </c>
      <c r="G129" s="496"/>
      <c r="H129" s="497"/>
      <c r="I129" s="498"/>
      <c r="J129" s="492"/>
      <c r="K129" s="171"/>
      <c r="L129" s="169"/>
      <c r="M129" s="170"/>
      <c r="N129" s="171"/>
      <c r="O129" s="172"/>
      <c r="P129" s="172"/>
      <c r="Q129" s="172"/>
      <c r="R129" s="172"/>
      <c r="S129" s="173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85"/>
      <c r="AR129" s="143"/>
      <c r="AS129" s="185"/>
      <c r="AT129" s="185"/>
      <c r="AU129" s="143"/>
      <c r="AV129" s="143"/>
      <c r="AW129" s="143"/>
      <c r="AX129" s="179"/>
      <c r="AY129" s="143"/>
      <c r="AZ129" s="143"/>
      <c r="BA129" s="143"/>
      <c r="BB129" s="143"/>
      <c r="BC129" s="143"/>
      <c r="BD129" s="186"/>
      <c r="BE129" s="186"/>
      <c r="BF129" s="186"/>
      <c r="BG129" s="186"/>
      <c r="BH129" s="186"/>
      <c r="BI129" s="179"/>
      <c r="BJ129" s="186"/>
      <c r="BK129" s="179"/>
      <c r="BL129" s="185"/>
      <c r="BM129" s="143"/>
      <c r="BN129" s="143"/>
      <c r="BO129" s="143"/>
    </row>
    <row r="130" spans="1:67" s="16" customFormat="1" ht="16.5" customHeight="1">
      <c r="A130" s="302"/>
      <c r="B130" s="109"/>
      <c r="C130" s="110"/>
      <c r="D130" s="495"/>
      <c r="E130" s="491" t="s">
        <v>618</v>
      </c>
      <c r="F130" s="499" t="s">
        <v>484</v>
      </c>
      <c r="G130" s="500" t="s">
        <v>485</v>
      </c>
      <c r="H130" s="501">
        <v>1</v>
      </c>
      <c r="I130" s="570"/>
      <c r="J130" s="492">
        <f aca="true" t="shared" si="0" ref="J130:J172">ROUND(I130*H130,2)</f>
        <v>0</v>
      </c>
      <c r="K130" s="171"/>
      <c r="L130" s="169"/>
      <c r="M130" s="170"/>
      <c r="N130" s="171"/>
      <c r="O130" s="172"/>
      <c r="P130" s="172"/>
      <c r="Q130" s="172"/>
      <c r="R130" s="172"/>
      <c r="S130" s="173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85"/>
      <c r="AR130" s="143"/>
      <c r="AS130" s="185"/>
      <c r="AT130" s="185"/>
      <c r="AU130" s="143"/>
      <c r="AV130" s="143"/>
      <c r="AW130" s="143"/>
      <c r="AX130" s="179"/>
      <c r="AY130" s="143"/>
      <c r="AZ130" s="143"/>
      <c r="BA130" s="143"/>
      <c r="BB130" s="143"/>
      <c r="BC130" s="143"/>
      <c r="BD130" s="186"/>
      <c r="BE130" s="186"/>
      <c r="BF130" s="186"/>
      <c r="BG130" s="186"/>
      <c r="BH130" s="186"/>
      <c r="BI130" s="179"/>
      <c r="BJ130" s="186"/>
      <c r="BK130" s="179"/>
      <c r="BL130" s="185"/>
      <c r="BM130" s="143"/>
      <c r="BN130" s="143"/>
      <c r="BO130" s="143"/>
    </row>
    <row r="131" spans="1:67" s="16" customFormat="1" ht="16.5" customHeight="1">
      <c r="A131" s="302"/>
      <c r="B131" s="109"/>
      <c r="C131" s="110"/>
      <c r="D131" s="495"/>
      <c r="E131" s="491" t="s">
        <v>623</v>
      </c>
      <c r="F131" s="499" t="s">
        <v>483</v>
      </c>
      <c r="G131" s="500" t="s">
        <v>312</v>
      </c>
      <c r="H131" s="501">
        <v>20</v>
      </c>
      <c r="I131" s="570"/>
      <c r="J131" s="492">
        <f t="shared" si="0"/>
        <v>0</v>
      </c>
      <c r="K131" s="171"/>
      <c r="L131" s="169"/>
      <c r="M131" s="170"/>
      <c r="N131" s="171"/>
      <c r="O131" s="172"/>
      <c r="P131" s="172"/>
      <c r="Q131" s="172"/>
      <c r="R131" s="172"/>
      <c r="S131" s="173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85"/>
      <c r="AR131" s="143"/>
      <c r="AS131" s="185"/>
      <c r="AT131" s="185"/>
      <c r="AU131" s="143"/>
      <c r="AV131" s="143"/>
      <c r="AW131" s="143"/>
      <c r="AX131" s="179"/>
      <c r="AY131" s="143"/>
      <c r="AZ131" s="143"/>
      <c r="BA131" s="143"/>
      <c r="BB131" s="143"/>
      <c r="BC131" s="143"/>
      <c r="BD131" s="186"/>
      <c r="BE131" s="186"/>
      <c r="BF131" s="186"/>
      <c r="BG131" s="186"/>
      <c r="BH131" s="186"/>
      <c r="BI131" s="179"/>
      <c r="BJ131" s="186"/>
      <c r="BK131" s="179"/>
      <c r="BL131" s="185"/>
      <c r="BM131" s="143"/>
      <c r="BN131" s="143"/>
      <c r="BO131" s="143"/>
    </row>
    <row r="132" spans="1:67" s="16" customFormat="1" ht="16.5" customHeight="1">
      <c r="A132" s="302"/>
      <c r="B132" s="109"/>
      <c r="C132" s="110"/>
      <c r="D132" s="495"/>
      <c r="E132" s="491" t="s">
        <v>619</v>
      </c>
      <c r="F132" s="499" t="s">
        <v>477</v>
      </c>
      <c r="G132" s="500" t="s">
        <v>517</v>
      </c>
      <c r="H132" s="501">
        <v>95</v>
      </c>
      <c r="I132" s="570"/>
      <c r="J132" s="492">
        <f t="shared" si="0"/>
        <v>0</v>
      </c>
      <c r="K132" s="171"/>
      <c r="L132" s="169"/>
      <c r="M132" s="170"/>
      <c r="N132" s="171"/>
      <c r="O132" s="172"/>
      <c r="P132" s="172"/>
      <c r="Q132" s="172"/>
      <c r="R132" s="172"/>
      <c r="S132" s="173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85"/>
      <c r="AR132" s="143"/>
      <c r="AS132" s="185"/>
      <c r="AT132" s="185"/>
      <c r="AU132" s="143"/>
      <c r="AV132" s="143"/>
      <c r="AW132" s="143"/>
      <c r="AX132" s="179"/>
      <c r="AY132" s="143"/>
      <c r="AZ132" s="143"/>
      <c r="BA132" s="143"/>
      <c r="BB132" s="143"/>
      <c r="BC132" s="143"/>
      <c r="BD132" s="186"/>
      <c r="BE132" s="186"/>
      <c r="BF132" s="186"/>
      <c r="BG132" s="186"/>
      <c r="BH132" s="186"/>
      <c r="BI132" s="179"/>
      <c r="BJ132" s="186"/>
      <c r="BK132" s="179"/>
      <c r="BL132" s="185"/>
      <c r="BM132" s="143"/>
      <c r="BN132" s="143"/>
      <c r="BO132" s="143"/>
    </row>
    <row r="133" spans="1:67" s="16" customFormat="1" ht="16.5" customHeight="1">
      <c r="A133" s="302"/>
      <c r="B133" s="109"/>
      <c r="C133" s="110"/>
      <c r="D133" s="495"/>
      <c r="E133" s="491" t="s">
        <v>620</v>
      </c>
      <c r="F133" s="499" t="s">
        <v>478</v>
      </c>
      <c r="G133" s="500" t="s">
        <v>517</v>
      </c>
      <c r="H133" s="501">
        <v>100</v>
      </c>
      <c r="I133" s="570"/>
      <c r="J133" s="492">
        <f t="shared" si="0"/>
        <v>0</v>
      </c>
      <c r="K133" s="171"/>
      <c r="L133" s="169"/>
      <c r="M133" s="170"/>
      <c r="N133" s="171"/>
      <c r="O133" s="172"/>
      <c r="P133" s="172"/>
      <c r="Q133" s="172"/>
      <c r="R133" s="172"/>
      <c r="S133" s="173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85"/>
      <c r="AR133" s="143"/>
      <c r="AS133" s="185"/>
      <c r="AT133" s="185"/>
      <c r="AU133" s="143"/>
      <c r="AV133" s="143"/>
      <c r="AW133" s="143"/>
      <c r="AX133" s="179"/>
      <c r="AY133" s="143"/>
      <c r="AZ133" s="143"/>
      <c r="BA133" s="143"/>
      <c r="BB133" s="143"/>
      <c r="BC133" s="143"/>
      <c r="BD133" s="186"/>
      <c r="BE133" s="186"/>
      <c r="BF133" s="186"/>
      <c r="BG133" s="186"/>
      <c r="BH133" s="186"/>
      <c r="BI133" s="179"/>
      <c r="BJ133" s="186"/>
      <c r="BK133" s="179"/>
      <c r="BL133" s="185"/>
      <c r="BM133" s="143"/>
      <c r="BN133" s="143"/>
      <c r="BO133" s="143"/>
    </row>
    <row r="134" spans="1:67" s="16" customFormat="1" ht="16.5" customHeight="1">
      <c r="A134" s="302"/>
      <c r="B134" s="109"/>
      <c r="C134" s="110"/>
      <c r="D134" s="495"/>
      <c r="E134" s="491" t="s">
        <v>622</v>
      </c>
      <c r="F134" s="499" t="s">
        <v>479</v>
      </c>
      <c r="G134" s="500" t="s">
        <v>458</v>
      </c>
      <c r="H134" s="501">
        <v>6</v>
      </c>
      <c r="I134" s="570"/>
      <c r="J134" s="492">
        <f t="shared" si="0"/>
        <v>0</v>
      </c>
      <c r="K134" s="171"/>
      <c r="L134" s="169"/>
      <c r="M134" s="170"/>
      <c r="N134" s="171"/>
      <c r="O134" s="172"/>
      <c r="P134" s="172"/>
      <c r="Q134" s="172"/>
      <c r="R134" s="172"/>
      <c r="S134" s="173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85"/>
      <c r="AR134" s="143"/>
      <c r="AS134" s="185"/>
      <c r="AT134" s="185"/>
      <c r="AU134" s="143"/>
      <c r="AV134" s="143"/>
      <c r="AW134" s="143"/>
      <c r="AX134" s="179"/>
      <c r="AY134" s="143"/>
      <c r="AZ134" s="143"/>
      <c r="BA134" s="143"/>
      <c r="BB134" s="143"/>
      <c r="BC134" s="143"/>
      <c r="BD134" s="186"/>
      <c r="BE134" s="186"/>
      <c r="BF134" s="186"/>
      <c r="BG134" s="186"/>
      <c r="BH134" s="186"/>
      <c r="BI134" s="179"/>
      <c r="BJ134" s="186"/>
      <c r="BK134" s="179"/>
      <c r="BL134" s="185"/>
      <c r="BM134" s="143"/>
      <c r="BN134" s="143"/>
      <c r="BO134" s="143"/>
    </row>
    <row r="135" spans="1:67" s="16" customFormat="1" ht="16.5" customHeight="1">
      <c r="A135" s="302"/>
      <c r="B135" s="109"/>
      <c r="C135" s="110"/>
      <c r="D135" s="495"/>
      <c r="E135" s="491" t="s">
        <v>624</v>
      </c>
      <c r="F135" s="499" t="s">
        <v>480</v>
      </c>
      <c r="G135" s="500" t="s">
        <v>485</v>
      </c>
      <c r="H135" s="501">
        <v>1</v>
      </c>
      <c r="I135" s="570"/>
      <c r="J135" s="492">
        <f t="shared" si="0"/>
        <v>0</v>
      </c>
      <c r="K135" s="171"/>
      <c r="L135" s="169"/>
      <c r="M135" s="170"/>
      <c r="N135" s="171"/>
      <c r="O135" s="172"/>
      <c r="P135" s="172"/>
      <c r="Q135" s="172"/>
      <c r="R135" s="172"/>
      <c r="S135" s="173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85"/>
      <c r="AR135" s="143"/>
      <c r="AS135" s="185"/>
      <c r="AT135" s="185"/>
      <c r="AU135" s="143"/>
      <c r="AV135" s="143"/>
      <c r="AW135" s="143"/>
      <c r="AX135" s="179"/>
      <c r="AY135" s="143"/>
      <c r="AZ135" s="143"/>
      <c r="BA135" s="143"/>
      <c r="BB135" s="143"/>
      <c r="BC135" s="143"/>
      <c r="BD135" s="186"/>
      <c r="BE135" s="186"/>
      <c r="BF135" s="186"/>
      <c r="BG135" s="186"/>
      <c r="BH135" s="186"/>
      <c r="BI135" s="179"/>
      <c r="BJ135" s="186"/>
      <c r="BK135" s="179"/>
      <c r="BL135" s="185"/>
      <c r="BM135" s="143"/>
      <c r="BN135" s="143"/>
      <c r="BO135" s="143"/>
    </row>
    <row r="136" spans="1:67" s="16" customFormat="1" ht="16.5" customHeight="1">
      <c r="A136" s="302"/>
      <c r="B136" s="109"/>
      <c r="C136" s="110"/>
      <c r="D136" s="495"/>
      <c r="E136" s="491" t="s">
        <v>621</v>
      </c>
      <c r="F136" s="499" t="s">
        <v>518</v>
      </c>
      <c r="G136" s="500" t="s">
        <v>517</v>
      </c>
      <c r="H136" s="501">
        <v>100</v>
      </c>
      <c r="I136" s="570"/>
      <c r="J136" s="492">
        <f t="shared" si="0"/>
        <v>0</v>
      </c>
      <c r="K136" s="171"/>
      <c r="L136" s="169"/>
      <c r="M136" s="170"/>
      <c r="N136" s="171"/>
      <c r="O136" s="172"/>
      <c r="P136" s="172"/>
      <c r="Q136" s="172"/>
      <c r="R136" s="172"/>
      <c r="S136" s="173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85"/>
      <c r="AR136" s="143"/>
      <c r="AS136" s="185"/>
      <c r="AT136" s="185"/>
      <c r="AU136" s="143"/>
      <c r="AV136" s="143"/>
      <c r="AW136" s="143"/>
      <c r="AX136" s="179"/>
      <c r="AY136" s="143"/>
      <c r="AZ136" s="143"/>
      <c r="BA136" s="143"/>
      <c r="BB136" s="143"/>
      <c r="BC136" s="143"/>
      <c r="BD136" s="186"/>
      <c r="BE136" s="186"/>
      <c r="BF136" s="186"/>
      <c r="BG136" s="186"/>
      <c r="BH136" s="186"/>
      <c r="BI136" s="179"/>
      <c r="BJ136" s="186"/>
      <c r="BK136" s="179"/>
      <c r="BL136" s="185"/>
      <c r="BM136" s="143"/>
      <c r="BN136" s="143"/>
      <c r="BO136" s="143"/>
    </row>
    <row r="137" spans="1:67" s="16" customFormat="1" ht="16.5" customHeight="1">
      <c r="A137" s="302"/>
      <c r="B137" s="109"/>
      <c r="C137" s="110"/>
      <c r="D137" s="495"/>
      <c r="E137" s="491" t="s">
        <v>625</v>
      </c>
      <c r="F137" s="499" t="s">
        <v>519</v>
      </c>
      <c r="G137" s="500" t="s">
        <v>312</v>
      </c>
      <c r="H137" s="501">
        <v>90</v>
      </c>
      <c r="I137" s="570"/>
      <c r="J137" s="492">
        <f t="shared" si="0"/>
        <v>0</v>
      </c>
      <c r="K137" s="171"/>
      <c r="L137" s="169"/>
      <c r="M137" s="170"/>
      <c r="N137" s="171"/>
      <c r="O137" s="172"/>
      <c r="P137" s="172"/>
      <c r="Q137" s="172"/>
      <c r="R137" s="172"/>
      <c r="S137" s="173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85"/>
      <c r="AR137" s="143"/>
      <c r="AS137" s="185"/>
      <c r="AT137" s="185"/>
      <c r="AU137" s="143"/>
      <c r="AV137" s="143"/>
      <c r="AW137" s="143"/>
      <c r="AX137" s="179"/>
      <c r="AY137" s="143"/>
      <c r="AZ137" s="143"/>
      <c r="BA137" s="143"/>
      <c r="BB137" s="143"/>
      <c r="BC137" s="143"/>
      <c r="BD137" s="186"/>
      <c r="BE137" s="186"/>
      <c r="BF137" s="186"/>
      <c r="BG137" s="186"/>
      <c r="BH137" s="186"/>
      <c r="BI137" s="179"/>
      <c r="BJ137" s="186"/>
      <c r="BK137" s="179"/>
      <c r="BL137" s="185"/>
      <c r="BM137" s="143"/>
      <c r="BN137" s="143"/>
      <c r="BO137" s="143"/>
    </row>
    <row r="138" spans="1:67" s="16" customFormat="1" ht="16.5" customHeight="1">
      <c r="A138" s="302"/>
      <c r="B138" s="109"/>
      <c r="C138" s="110"/>
      <c r="D138" s="495"/>
      <c r="E138" s="491" t="s">
        <v>658</v>
      </c>
      <c r="F138" s="499" t="s">
        <v>481</v>
      </c>
      <c r="G138" s="500" t="s">
        <v>485</v>
      </c>
      <c r="H138" s="501">
        <v>1</v>
      </c>
      <c r="I138" s="570"/>
      <c r="J138" s="492">
        <f t="shared" si="0"/>
        <v>0</v>
      </c>
      <c r="K138" s="171"/>
      <c r="L138" s="169"/>
      <c r="M138" s="170"/>
      <c r="N138" s="171"/>
      <c r="O138" s="172"/>
      <c r="P138" s="172"/>
      <c r="Q138" s="172"/>
      <c r="R138" s="172"/>
      <c r="S138" s="173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85"/>
      <c r="AR138" s="143"/>
      <c r="AS138" s="185"/>
      <c r="AT138" s="185"/>
      <c r="AU138" s="143"/>
      <c r="AV138" s="143"/>
      <c r="AW138" s="143"/>
      <c r="AX138" s="179"/>
      <c r="AY138" s="143"/>
      <c r="AZ138" s="143"/>
      <c r="BA138" s="143"/>
      <c r="BB138" s="143"/>
      <c r="BC138" s="143"/>
      <c r="BD138" s="186"/>
      <c r="BE138" s="186"/>
      <c r="BF138" s="186"/>
      <c r="BG138" s="186"/>
      <c r="BH138" s="186"/>
      <c r="BI138" s="179"/>
      <c r="BJ138" s="186"/>
      <c r="BK138" s="179"/>
      <c r="BL138" s="185"/>
      <c r="BM138" s="143"/>
      <c r="BN138" s="143"/>
      <c r="BO138" s="143"/>
    </row>
    <row r="139" spans="1:67" s="16" customFormat="1" ht="16.5" customHeight="1">
      <c r="A139" s="302"/>
      <c r="B139" s="109"/>
      <c r="C139" s="110"/>
      <c r="D139" s="495"/>
      <c r="E139" s="491" t="s">
        <v>626</v>
      </c>
      <c r="F139" s="499" t="s">
        <v>482</v>
      </c>
      <c r="G139" s="500" t="s">
        <v>517</v>
      </c>
      <c r="H139" s="501">
        <v>100</v>
      </c>
      <c r="I139" s="570"/>
      <c r="J139" s="492">
        <f t="shared" si="0"/>
        <v>0</v>
      </c>
      <c r="K139" s="171"/>
      <c r="L139" s="169"/>
      <c r="M139" s="170"/>
      <c r="N139" s="171"/>
      <c r="O139" s="172"/>
      <c r="P139" s="172"/>
      <c r="Q139" s="172"/>
      <c r="R139" s="172"/>
      <c r="S139" s="173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85"/>
      <c r="AR139" s="143"/>
      <c r="AS139" s="185"/>
      <c r="AT139" s="185"/>
      <c r="AU139" s="143"/>
      <c r="AV139" s="143"/>
      <c r="AW139" s="143"/>
      <c r="AX139" s="179"/>
      <c r="AY139" s="143"/>
      <c r="AZ139" s="143"/>
      <c r="BA139" s="143"/>
      <c r="BB139" s="143"/>
      <c r="BC139" s="143"/>
      <c r="BD139" s="186"/>
      <c r="BE139" s="186"/>
      <c r="BF139" s="186"/>
      <c r="BG139" s="186"/>
      <c r="BH139" s="186"/>
      <c r="BI139" s="179"/>
      <c r="BJ139" s="186"/>
      <c r="BK139" s="179"/>
      <c r="BL139" s="185"/>
      <c r="BM139" s="143"/>
      <c r="BN139" s="143"/>
      <c r="BO139" s="143"/>
    </row>
    <row r="140" spans="1:67" s="16" customFormat="1" ht="16.5" customHeight="1">
      <c r="A140" s="302"/>
      <c r="B140" s="109"/>
      <c r="C140" s="110"/>
      <c r="D140" s="495"/>
      <c r="E140" s="491"/>
      <c r="F140" s="499" t="s">
        <v>10</v>
      </c>
      <c r="G140" s="500"/>
      <c r="H140" s="501" t="s">
        <v>10</v>
      </c>
      <c r="I140" s="502"/>
      <c r="J140" s="492"/>
      <c r="K140" s="171"/>
      <c r="L140" s="169"/>
      <c r="M140" s="170"/>
      <c r="N140" s="171"/>
      <c r="O140" s="172"/>
      <c r="P140" s="172"/>
      <c r="Q140" s="172"/>
      <c r="R140" s="172"/>
      <c r="S140" s="173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85"/>
      <c r="AR140" s="143"/>
      <c r="AS140" s="185"/>
      <c r="AT140" s="185"/>
      <c r="AU140" s="143"/>
      <c r="AV140" s="143"/>
      <c r="AW140" s="143"/>
      <c r="AX140" s="179"/>
      <c r="AY140" s="143"/>
      <c r="AZ140" s="143"/>
      <c r="BA140" s="143"/>
      <c r="BB140" s="143"/>
      <c r="BC140" s="143"/>
      <c r="BD140" s="186"/>
      <c r="BE140" s="186"/>
      <c r="BF140" s="186"/>
      <c r="BG140" s="186"/>
      <c r="BH140" s="186"/>
      <c r="BI140" s="179"/>
      <c r="BJ140" s="186"/>
      <c r="BK140" s="179"/>
      <c r="BL140" s="185"/>
      <c r="BM140" s="143"/>
      <c r="BN140" s="143"/>
      <c r="BO140" s="143"/>
    </row>
    <row r="141" spans="1:67" s="16" customFormat="1" ht="16.5" customHeight="1">
      <c r="A141" s="302"/>
      <c r="B141" s="109"/>
      <c r="C141" s="110"/>
      <c r="D141" s="495"/>
      <c r="E141" s="491"/>
      <c r="F141" s="496" t="s">
        <v>486</v>
      </c>
      <c r="G141" s="503"/>
      <c r="H141" s="504"/>
      <c r="I141" s="571"/>
      <c r="J141" s="492"/>
      <c r="K141" s="171"/>
      <c r="L141" s="169"/>
      <c r="M141" s="170"/>
      <c r="N141" s="171"/>
      <c r="O141" s="172"/>
      <c r="P141" s="172"/>
      <c r="Q141" s="172"/>
      <c r="R141" s="172"/>
      <c r="S141" s="173"/>
      <c r="T141" s="144"/>
      <c r="U141" s="320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85"/>
      <c r="AR141" s="143"/>
      <c r="AS141" s="185"/>
      <c r="AT141" s="185"/>
      <c r="AU141" s="143"/>
      <c r="AV141" s="143"/>
      <c r="AW141" s="143"/>
      <c r="AX141" s="179"/>
      <c r="AY141" s="143"/>
      <c r="AZ141" s="143"/>
      <c r="BA141" s="143"/>
      <c r="BB141" s="143"/>
      <c r="BC141" s="143"/>
      <c r="BD141" s="186"/>
      <c r="BE141" s="186"/>
      <c r="BF141" s="186"/>
      <c r="BG141" s="186"/>
      <c r="BH141" s="186"/>
      <c r="BI141" s="179"/>
      <c r="BJ141" s="186"/>
      <c r="BK141" s="179"/>
      <c r="BL141" s="185"/>
      <c r="BM141" s="143"/>
      <c r="BN141" s="143"/>
      <c r="BO141" s="143"/>
    </row>
    <row r="142" spans="1:67" s="16" customFormat="1" ht="16.5" customHeight="1">
      <c r="A142" s="302"/>
      <c r="B142" s="109"/>
      <c r="C142" s="110"/>
      <c r="D142" s="495"/>
      <c r="E142" s="491" t="s">
        <v>627</v>
      </c>
      <c r="F142" s="499" t="s">
        <v>487</v>
      </c>
      <c r="G142" s="500" t="s">
        <v>485</v>
      </c>
      <c r="H142" s="501">
        <v>1</v>
      </c>
      <c r="I142" s="570"/>
      <c r="J142" s="492">
        <f t="shared" si="0"/>
        <v>0</v>
      </c>
      <c r="K142" s="171"/>
      <c r="L142" s="169"/>
      <c r="M142" s="170"/>
      <c r="N142" s="171"/>
      <c r="O142" s="172"/>
      <c r="P142" s="172"/>
      <c r="Q142" s="172"/>
      <c r="R142" s="172"/>
      <c r="S142" s="173"/>
      <c r="T142" s="144"/>
      <c r="U142" s="321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85"/>
      <c r="AR142" s="143"/>
      <c r="AS142" s="185"/>
      <c r="AT142" s="185"/>
      <c r="AU142" s="143"/>
      <c r="AV142" s="143"/>
      <c r="AW142" s="143"/>
      <c r="AX142" s="179"/>
      <c r="AY142" s="143"/>
      <c r="AZ142" s="143"/>
      <c r="BA142" s="143"/>
      <c r="BB142" s="143"/>
      <c r="BC142" s="143"/>
      <c r="BD142" s="186"/>
      <c r="BE142" s="186"/>
      <c r="BF142" s="186"/>
      <c r="BG142" s="186"/>
      <c r="BH142" s="186"/>
      <c r="BI142" s="179"/>
      <c r="BJ142" s="186"/>
      <c r="BK142" s="179"/>
      <c r="BL142" s="185"/>
      <c r="BM142" s="143"/>
      <c r="BN142" s="143"/>
      <c r="BO142" s="143"/>
    </row>
    <row r="143" spans="1:67" s="16" customFormat="1" ht="16.5" customHeight="1">
      <c r="A143" s="302"/>
      <c r="B143" s="109"/>
      <c r="C143" s="110"/>
      <c r="D143" s="495"/>
      <c r="E143" s="491" t="s">
        <v>628</v>
      </c>
      <c r="F143" s="499" t="s">
        <v>488</v>
      </c>
      <c r="G143" s="500" t="s">
        <v>517</v>
      </c>
      <c r="H143" s="501">
        <v>110</v>
      </c>
      <c r="I143" s="570"/>
      <c r="J143" s="492">
        <f t="shared" si="0"/>
        <v>0</v>
      </c>
      <c r="K143" s="171"/>
      <c r="L143" s="169"/>
      <c r="M143" s="170"/>
      <c r="N143" s="171"/>
      <c r="O143" s="172"/>
      <c r="P143" s="172"/>
      <c r="Q143" s="172"/>
      <c r="R143" s="172"/>
      <c r="S143" s="173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85"/>
      <c r="AR143" s="143"/>
      <c r="AS143" s="185"/>
      <c r="AT143" s="185"/>
      <c r="AU143" s="143"/>
      <c r="AV143" s="143"/>
      <c r="AW143" s="143"/>
      <c r="AX143" s="179"/>
      <c r="AY143" s="143"/>
      <c r="AZ143" s="143"/>
      <c r="BA143" s="143"/>
      <c r="BB143" s="143"/>
      <c r="BC143" s="143"/>
      <c r="BD143" s="186"/>
      <c r="BE143" s="186"/>
      <c r="BF143" s="186"/>
      <c r="BG143" s="186"/>
      <c r="BH143" s="186"/>
      <c r="BI143" s="179"/>
      <c r="BJ143" s="186"/>
      <c r="BK143" s="179"/>
      <c r="BL143" s="185"/>
      <c r="BM143" s="143"/>
      <c r="BN143" s="143"/>
      <c r="BO143" s="143"/>
    </row>
    <row r="144" spans="1:67" s="16" customFormat="1" ht="16.5" customHeight="1">
      <c r="A144" s="302"/>
      <c r="B144" s="109"/>
      <c r="C144" s="110"/>
      <c r="D144" s="495"/>
      <c r="E144" s="491" t="s">
        <v>629</v>
      </c>
      <c r="F144" s="499" t="s">
        <v>489</v>
      </c>
      <c r="G144" s="500" t="s">
        <v>517</v>
      </c>
      <c r="H144" s="501">
        <v>20</v>
      </c>
      <c r="I144" s="570"/>
      <c r="J144" s="492">
        <f t="shared" si="0"/>
        <v>0</v>
      </c>
      <c r="K144" s="171"/>
      <c r="L144" s="169"/>
      <c r="M144" s="170"/>
      <c r="N144" s="171"/>
      <c r="O144" s="172"/>
      <c r="P144" s="172"/>
      <c r="Q144" s="172"/>
      <c r="R144" s="172"/>
      <c r="S144" s="173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85"/>
      <c r="AR144" s="143"/>
      <c r="AS144" s="185"/>
      <c r="AT144" s="185"/>
      <c r="AU144" s="143"/>
      <c r="AV144" s="143"/>
      <c r="AW144" s="143"/>
      <c r="AX144" s="179"/>
      <c r="AY144" s="143"/>
      <c r="AZ144" s="143"/>
      <c r="BA144" s="143"/>
      <c r="BB144" s="143"/>
      <c r="BC144" s="143"/>
      <c r="BD144" s="186"/>
      <c r="BE144" s="186"/>
      <c r="BF144" s="186"/>
      <c r="BG144" s="186"/>
      <c r="BH144" s="186"/>
      <c r="BI144" s="179"/>
      <c r="BJ144" s="186"/>
      <c r="BK144" s="179"/>
      <c r="BL144" s="185"/>
      <c r="BM144" s="143"/>
      <c r="BN144" s="143"/>
      <c r="BO144" s="143"/>
    </row>
    <row r="145" spans="1:67" s="16" customFormat="1" ht="16.5" customHeight="1">
      <c r="A145" s="302"/>
      <c r="B145" s="109"/>
      <c r="C145" s="110"/>
      <c r="D145" s="495"/>
      <c r="E145" s="491" t="s">
        <v>630</v>
      </c>
      <c r="F145" s="499" t="s">
        <v>490</v>
      </c>
      <c r="G145" s="500" t="s">
        <v>485</v>
      </c>
      <c r="H145" s="501">
        <v>1</v>
      </c>
      <c r="I145" s="570"/>
      <c r="J145" s="492">
        <f t="shared" si="0"/>
        <v>0</v>
      </c>
      <c r="K145" s="171"/>
      <c r="L145" s="169"/>
      <c r="M145" s="170"/>
      <c r="N145" s="171"/>
      <c r="O145" s="172"/>
      <c r="P145" s="172"/>
      <c r="Q145" s="172"/>
      <c r="R145" s="172"/>
      <c r="S145" s="173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85"/>
      <c r="AR145" s="143"/>
      <c r="AS145" s="185"/>
      <c r="AT145" s="185"/>
      <c r="AU145" s="143"/>
      <c r="AV145" s="143"/>
      <c r="AW145" s="143"/>
      <c r="AX145" s="179"/>
      <c r="AY145" s="143"/>
      <c r="AZ145" s="143"/>
      <c r="BA145" s="143"/>
      <c r="BB145" s="143"/>
      <c r="BC145" s="143"/>
      <c r="BD145" s="186"/>
      <c r="BE145" s="186"/>
      <c r="BF145" s="186"/>
      <c r="BG145" s="186"/>
      <c r="BH145" s="186"/>
      <c r="BI145" s="179"/>
      <c r="BJ145" s="186"/>
      <c r="BK145" s="179"/>
      <c r="BL145" s="185"/>
      <c r="BM145" s="143"/>
      <c r="BN145" s="143"/>
      <c r="BO145" s="143"/>
    </row>
    <row r="146" spans="1:67" s="16" customFormat="1" ht="16.5" customHeight="1">
      <c r="A146" s="302"/>
      <c r="B146" s="109"/>
      <c r="C146" s="110"/>
      <c r="D146" s="495"/>
      <c r="E146" s="491" t="s">
        <v>631</v>
      </c>
      <c r="F146" s="499" t="s">
        <v>491</v>
      </c>
      <c r="G146" s="500" t="s">
        <v>458</v>
      </c>
      <c r="H146" s="501">
        <v>1</v>
      </c>
      <c r="I146" s="570"/>
      <c r="J146" s="492">
        <f t="shared" si="0"/>
        <v>0</v>
      </c>
      <c r="K146" s="171"/>
      <c r="L146" s="169"/>
      <c r="M146" s="170"/>
      <c r="N146" s="171"/>
      <c r="O146" s="172"/>
      <c r="P146" s="172"/>
      <c r="Q146" s="172"/>
      <c r="R146" s="172"/>
      <c r="S146" s="173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85"/>
      <c r="AR146" s="143"/>
      <c r="AS146" s="185"/>
      <c r="AT146" s="185"/>
      <c r="AU146" s="143"/>
      <c r="AV146" s="143"/>
      <c r="AW146" s="143"/>
      <c r="AX146" s="179"/>
      <c r="AY146" s="143"/>
      <c r="AZ146" s="143"/>
      <c r="BA146" s="143"/>
      <c r="BB146" s="143"/>
      <c r="BC146" s="143"/>
      <c r="BD146" s="186"/>
      <c r="BE146" s="186"/>
      <c r="BF146" s="186"/>
      <c r="BG146" s="186"/>
      <c r="BH146" s="186"/>
      <c r="BI146" s="179"/>
      <c r="BJ146" s="186"/>
      <c r="BK146" s="179"/>
      <c r="BL146" s="185"/>
      <c r="BM146" s="143"/>
      <c r="BN146" s="143"/>
      <c r="BO146" s="143"/>
    </row>
    <row r="147" spans="1:67" s="16" customFormat="1" ht="16.5" customHeight="1">
      <c r="A147" s="302"/>
      <c r="B147" s="109"/>
      <c r="C147" s="110"/>
      <c r="D147" s="495"/>
      <c r="E147" s="491" t="s">
        <v>632</v>
      </c>
      <c r="F147" s="499" t="s">
        <v>492</v>
      </c>
      <c r="G147" s="500" t="s">
        <v>458</v>
      </c>
      <c r="H147" s="501">
        <v>1</v>
      </c>
      <c r="I147" s="570"/>
      <c r="J147" s="492">
        <f t="shared" si="0"/>
        <v>0</v>
      </c>
      <c r="K147" s="171"/>
      <c r="L147" s="169"/>
      <c r="M147" s="170"/>
      <c r="N147" s="171"/>
      <c r="O147" s="172"/>
      <c r="P147" s="172"/>
      <c r="Q147" s="172"/>
      <c r="R147" s="172"/>
      <c r="S147" s="173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85"/>
      <c r="AR147" s="143"/>
      <c r="AS147" s="185"/>
      <c r="AT147" s="185"/>
      <c r="AU147" s="143"/>
      <c r="AV147" s="143"/>
      <c r="AW147" s="143"/>
      <c r="AX147" s="179"/>
      <c r="AY147" s="143"/>
      <c r="AZ147" s="143"/>
      <c r="BA147" s="143"/>
      <c r="BB147" s="143"/>
      <c r="BC147" s="143"/>
      <c r="BD147" s="186"/>
      <c r="BE147" s="186"/>
      <c r="BF147" s="186"/>
      <c r="BG147" s="186"/>
      <c r="BH147" s="186"/>
      <c r="BI147" s="179"/>
      <c r="BJ147" s="186"/>
      <c r="BK147" s="179"/>
      <c r="BL147" s="185"/>
      <c r="BM147" s="143"/>
      <c r="BN147" s="143"/>
      <c r="BO147" s="143"/>
    </row>
    <row r="148" spans="1:67" s="16" customFormat="1" ht="16.5" customHeight="1">
      <c r="A148" s="302"/>
      <c r="B148" s="109"/>
      <c r="C148" s="110"/>
      <c r="D148" s="495"/>
      <c r="E148" s="491" t="s">
        <v>633</v>
      </c>
      <c r="F148" s="499" t="s">
        <v>493</v>
      </c>
      <c r="G148" s="500" t="s">
        <v>458</v>
      </c>
      <c r="H148" s="501">
        <v>1</v>
      </c>
      <c r="I148" s="570"/>
      <c r="J148" s="492">
        <f t="shared" si="0"/>
        <v>0</v>
      </c>
      <c r="K148" s="171"/>
      <c r="L148" s="169"/>
      <c r="M148" s="170"/>
      <c r="N148" s="171"/>
      <c r="O148" s="172"/>
      <c r="P148" s="172"/>
      <c r="Q148" s="172"/>
      <c r="R148" s="172"/>
      <c r="S148" s="173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85"/>
      <c r="AR148" s="143"/>
      <c r="AS148" s="185"/>
      <c r="AT148" s="185"/>
      <c r="AU148" s="143"/>
      <c r="AV148" s="143"/>
      <c r="AW148" s="143"/>
      <c r="AX148" s="179"/>
      <c r="AY148" s="143"/>
      <c r="AZ148" s="143"/>
      <c r="BA148" s="143"/>
      <c r="BB148" s="143"/>
      <c r="BC148" s="143"/>
      <c r="BD148" s="186"/>
      <c r="BE148" s="186"/>
      <c r="BF148" s="186"/>
      <c r="BG148" s="186"/>
      <c r="BH148" s="186"/>
      <c r="BI148" s="179"/>
      <c r="BJ148" s="186"/>
      <c r="BK148" s="179"/>
      <c r="BL148" s="185"/>
      <c r="BM148" s="143"/>
      <c r="BN148" s="143"/>
      <c r="BO148" s="143"/>
    </row>
    <row r="149" spans="1:67" s="16" customFormat="1" ht="16.5" customHeight="1">
      <c r="A149" s="302"/>
      <c r="B149" s="109"/>
      <c r="C149" s="110"/>
      <c r="D149" s="495"/>
      <c r="E149" s="491" t="s">
        <v>634</v>
      </c>
      <c r="F149" s="499" t="s">
        <v>494</v>
      </c>
      <c r="G149" s="500" t="s">
        <v>458</v>
      </c>
      <c r="H149" s="501">
        <v>1</v>
      </c>
      <c r="I149" s="570"/>
      <c r="J149" s="492">
        <f t="shared" si="0"/>
        <v>0</v>
      </c>
      <c r="K149" s="171"/>
      <c r="L149" s="169"/>
      <c r="M149" s="170"/>
      <c r="N149" s="171"/>
      <c r="O149" s="172"/>
      <c r="P149" s="172"/>
      <c r="Q149" s="172"/>
      <c r="R149" s="172"/>
      <c r="S149" s="173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85"/>
      <c r="AR149" s="143"/>
      <c r="AS149" s="185"/>
      <c r="AT149" s="185"/>
      <c r="AU149" s="143"/>
      <c r="AV149" s="143"/>
      <c r="AW149" s="143"/>
      <c r="AX149" s="179"/>
      <c r="AY149" s="143"/>
      <c r="AZ149" s="143"/>
      <c r="BA149" s="143"/>
      <c r="BB149" s="143"/>
      <c r="BC149" s="143"/>
      <c r="BD149" s="186"/>
      <c r="BE149" s="186"/>
      <c r="BF149" s="186"/>
      <c r="BG149" s="186"/>
      <c r="BH149" s="186"/>
      <c r="BI149" s="179"/>
      <c r="BJ149" s="186"/>
      <c r="BK149" s="179"/>
      <c r="BL149" s="185"/>
      <c r="BM149" s="143"/>
      <c r="BN149" s="143"/>
      <c r="BO149" s="143"/>
    </row>
    <row r="150" spans="1:67" s="16" customFormat="1" ht="16.5" customHeight="1">
      <c r="A150" s="302"/>
      <c r="B150" s="109"/>
      <c r="C150" s="110"/>
      <c r="D150" s="495"/>
      <c r="E150" s="491" t="s">
        <v>635</v>
      </c>
      <c r="F150" s="499" t="s">
        <v>495</v>
      </c>
      <c r="G150" s="500" t="s">
        <v>458</v>
      </c>
      <c r="H150" s="501">
        <v>2</v>
      </c>
      <c r="I150" s="570"/>
      <c r="J150" s="492">
        <f t="shared" si="0"/>
        <v>0</v>
      </c>
      <c r="K150" s="171"/>
      <c r="L150" s="169"/>
      <c r="M150" s="170"/>
      <c r="N150" s="171"/>
      <c r="O150" s="172"/>
      <c r="P150" s="172"/>
      <c r="Q150" s="172"/>
      <c r="R150" s="172"/>
      <c r="S150" s="173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85"/>
      <c r="AR150" s="143"/>
      <c r="AS150" s="185"/>
      <c r="AT150" s="185"/>
      <c r="AU150" s="143"/>
      <c r="AV150" s="143"/>
      <c r="AW150" s="143"/>
      <c r="AX150" s="179"/>
      <c r="AY150" s="143"/>
      <c r="AZ150" s="143"/>
      <c r="BA150" s="143"/>
      <c r="BB150" s="143"/>
      <c r="BC150" s="143"/>
      <c r="BD150" s="186"/>
      <c r="BE150" s="186"/>
      <c r="BF150" s="186"/>
      <c r="BG150" s="186"/>
      <c r="BH150" s="186"/>
      <c r="BI150" s="179"/>
      <c r="BJ150" s="186"/>
      <c r="BK150" s="179"/>
      <c r="BL150" s="185"/>
      <c r="BM150" s="143"/>
      <c r="BN150" s="143"/>
      <c r="BO150" s="143"/>
    </row>
    <row r="151" spans="1:67" s="16" customFormat="1" ht="16.5" customHeight="1">
      <c r="A151" s="302"/>
      <c r="B151" s="109"/>
      <c r="C151" s="110"/>
      <c r="D151" s="495"/>
      <c r="E151" s="491" t="s">
        <v>636</v>
      </c>
      <c r="F151" s="499" t="s">
        <v>496</v>
      </c>
      <c r="G151" s="500" t="s">
        <v>458</v>
      </c>
      <c r="H151" s="501">
        <v>4</v>
      </c>
      <c r="I151" s="570"/>
      <c r="J151" s="492">
        <f t="shared" si="0"/>
        <v>0</v>
      </c>
      <c r="K151" s="171"/>
      <c r="L151" s="169"/>
      <c r="M151" s="170"/>
      <c r="N151" s="171"/>
      <c r="O151" s="172"/>
      <c r="P151" s="172"/>
      <c r="Q151" s="172"/>
      <c r="R151" s="172"/>
      <c r="S151" s="173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85"/>
      <c r="AR151" s="143"/>
      <c r="AS151" s="185"/>
      <c r="AT151" s="185"/>
      <c r="AU151" s="143"/>
      <c r="AV151" s="143"/>
      <c r="AW151" s="143"/>
      <c r="AX151" s="179"/>
      <c r="AY151" s="143"/>
      <c r="AZ151" s="143"/>
      <c r="BA151" s="143"/>
      <c r="BB151" s="143"/>
      <c r="BC151" s="143"/>
      <c r="BD151" s="186"/>
      <c r="BE151" s="186"/>
      <c r="BF151" s="186"/>
      <c r="BG151" s="186"/>
      <c r="BH151" s="186"/>
      <c r="BI151" s="179"/>
      <c r="BJ151" s="186"/>
      <c r="BK151" s="179"/>
      <c r="BL151" s="185"/>
      <c r="BM151" s="143"/>
      <c r="BN151" s="143"/>
      <c r="BO151" s="143"/>
    </row>
    <row r="152" spans="1:67" s="16" customFormat="1" ht="16.5" customHeight="1">
      <c r="A152" s="302"/>
      <c r="B152" s="109"/>
      <c r="C152" s="110"/>
      <c r="D152" s="495"/>
      <c r="E152" s="491" t="s">
        <v>637</v>
      </c>
      <c r="F152" s="499" t="s">
        <v>497</v>
      </c>
      <c r="G152" s="500" t="s">
        <v>458</v>
      </c>
      <c r="H152" s="501">
        <v>1</v>
      </c>
      <c r="I152" s="570"/>
      <c r="J152" s="492">
        <f t="shared" si="0"/>
        <v>0</v>
      </c>
      <c r="K152" s="171"/>
      <c r="L152" s="169"/>
      <c r="M152" s="170"/>
      <c r="N152" s="171"/>
      <c r="O152" s="172"/>
      <c r="P152" s="172"/>
      <c r="Q152" s="172"/>
      <c r="R152" s="172"/>
      <c r="S152" s="173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85"/>
      <c r="AR152" s="143"/>
      <c r="AS152" s="185"/>
      <c r="AT152" s="185"/>
      <c r="AU152" s="143"/>
      <c r="AV152" s="143"/>
      <c r="AW152" s="143"/>
      <c r="AX152" s="179"/>
      <c r="AY152" s="143"/>
      <c r="AZ152" s="143"/>
      <c r="BA152" s="143"/>
      <c r="BB152" s="143"/>
      <c r="BC152" s="143"/>
      <c r="BD152" s="186"/>
      <c r="BE152" s="186"/>
      <c r="BF152" s="186"/>
      <c r="BG152" s="186"/>
      <c r="BH152" s="186"/>
      <c r="BI152" s="179"/>
      <c r="BJ152" s="186"/>
      <c r="BK152" s="179"/>
      <c r="BL152" s="185"/>
      <c r="BM152" s="143"/>
      <c r="BN152" s="143"/>
      <c r="BO152" s="143"/>
    </row>
    <row r="153" spans="1:67" s="16" customFormat="1" ht="16.5" customHeight="1">
      <c r="A153" s="302"/>
      <c r="B153" s="109"/>
      <c r="C153" s="110"/>
      <c r="D153" s="495"/>
      <c r="E153" s="491" t="s">
        <v>638</v>
      </c>
      <c r="F153" s="499" t="s">
        <v>498</v>
      </c>
      <c r="G153" s="500" t="s">
        <v>458</v>
      </c>
      <c r="H153" s="501">
        <v>1</v>
      </c>
      <c r="I153" s="570"/>
      <c r="J153" s="492">
        <f t="shared" si="0"/>
        <v>0</v>
      </c>
      <c r="K153" s="171"/>
      <c r="L153" s="169"/>
      <c r="M153" s="170"/>
      <c r="N153" s="171"/>
      <c r="O153" s="172"/>
      <c r="P153" s="172"/>
      <c r="Q153" s="172"/>
      <c r="R153" s="172"/>
      <c r="S153" s="173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85"/>
      <c r="AR153" s="143"/>
      <c r="AS153" s="185"/>
      <c r="AT153" s="185"/>
      <c r="AU153" s="143"/>
      <c r="AV153" s="143"/>
      <c r="AW153" s="143"/>
      <c r="AX153" s="179"/>
      <c r="AY153" s="143"/>
      <c r="AZ153" s="143"/>
      <c r="BA153" s="143"/>
      <c r="BB153" s="143"/>
      <c r="BC153" s="143"/>
      <c r="BD153" s="186"/>
      <c r="BE153" s="186"/>
      <c r="BF153" s="186"/>
      <c r="BG153" s="186"/>
      <c r="BH153" s="186"/>
      <c r="BI153" s="179"/>
      <c r="BJ153" s="186"/>
      <c r="BK153" s="179"/>
      <c r="BL153" s="185"/>
      <c r="BM153" s="143"/>
      <c r="BN153" s="143"/>
      <c r="BO153" s="143"/>
    </row>
    <row r="154" spans="1:67" s="16" customFormat="1" ht="16.5" customHeight="1">
      <c r="A154" s="302"/>
      <c r="B154" s="109"/>
      <c r="C154" s="110"/>
      <c r="D154" s="495"/>
      <c r="E154" s="491" t="s">
        <v>639</v>
      </c>
      <c r="F154" s="499" t="s">
        <v>499</v>
      </c>
      <c r="G154" s="500" t="s">
        <v>458</v>
      </c>
      <c r="H154" s="501">
        <v>4</v>
      </c>
      <c r="I154" s="570"/>
      <c r="J154" s="492">
        <f t="shared" si="0"/>
        <v>0</v>
      </c>
      <c r="K154" s="171"/>
      <c r="L154" s="169"/>
      <c r="M154" s="170"/>
      <c r="N154" s="171"/>
      <c r="O154" s="172"/>
      <c r="P154" s="172"/>
      <c r="Q154" s="172"/>
      <c r="R154" s="172"/>
      <c r="S154" s="173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85"/>
      <c r="AR154" s="143"/>
      <c r="AS154" s="185"/>
      <c r="AT154" s="185"/>
      <c r="AU154" s="143"/>
      <c r="AV154" s="143"/>
      <c r="AW154" s="143"/>
      <c r="AX154" s="179"/>
      <c r="AY154" s="143"/>
      <c r="AZ154" s="143"/>
      <c r="BA154" s="143"/>
      <c r="BB154" s="143"/>
      <c r="BC154" s="143"/>
      <c r="BD154" s="186"/>
      <c r="BE154" s="186"/>
      <c r="BF154" s="186"/>
      <c r="BG154" s="186"/>
      <c r="BH154" s="186"/>
      <c r="BI154" s="179"/>
      <c r="BJ154" s="186"/>
      <c r="BK154" s="179"/>
      <c r="BL154" s="185"/>
      <c r="BM154" s="143"/>
      <c r="BN154" s="143"/>
      <c r="BO154" s="143"/>
    </row>
    <row r="155" spans="1:67" s="16" customFormat="1" ht="16.5" customHeight="1">
      <c r="A155" s="302"/>
      <c r="B155" s="109"/>
      <c r="C155" s="110"/>
      <c r="D155" s="495"/>
      <c r="E155" s="491" t="s">
        <v>640</v>
      </c>
      <c r="F155" s="499" t="s">
        <v>500</v>
      </c>
      <c r="G155" s="500" t="s">
        <v>458</v>
      </c>
      <c r="H155" s="501">
        <v>1</v>
      </c>
      <c r="I155" s="570"/>
      <c r="J155" s="492">
        <f t="shared" si="0"/>
        <v>0</v>
      </c>
      <c r="K155" s="171"/>
      <c r="L155" s="169"/>
      <c r="M155" s="170"/>
      <c r="N155" s="171"/>
      <c r="O155" s="172"/>
      <c r="P155" s="172"/>
      <c r="Q155" s="172"/>
      <c r="R155" s="172"/>
      <c r="S155" s="173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85"/>
      <c r="AR155" s="143"/>
      <c r="AS155" s="185"/>
      <c r="AT155" s="185"/>
      <c r="AU155" s="143"/>
      <c r="AV155" s="143"/>
      <c r="AW155" s="143"/>
      <c r="AX155" s="179"/>
      <c r="AY155" s="143"/>
      <c r="AZ155" s="143"/>
      <c r="BA155" s="143"/>
      <c r="BB155" s="143"/>
      <c r="BC155" s="143"/>
      <c r="BD155" s="186"/>
      <c r="BE155" s="186"/>
      <c r="BF155" s="186"/>
      <c r="BG155" s="186"/>
      <c r="BH155" s="186"/>
      <c r="BI155" s="179"/>
      <c r="BJ155" s="186"/>
      <c r="BK155" s="179"/>
      <c r="BL155" s="185"/>
      <c r="BM155" s="143"/>
      <c r="BN155" s="143"/>
      <c r="BO155" s="143"/>
    </row>
    <row r="156" spans="1:67" s="16" customFormat="1" ht="16.5" customHeight="1">
      <c r="A156" s="302"/>
      <c r="B156" s="109"/>
      <c r="C156" s="110"/>
      <c r="D156" s="495"/>
      <c r="E156" s="491" t="s">
        <v>641</v>
      </c>
      <c r="F156" s="499" t="s">
        <v>501</v>
      </c>
      <c r="G156" s="500" t="s">
        <v>458</v>
      </c>
      <c r="H156" s="501">
        <v>1</v>
      </c>
      <c r="I156" s="570"/>
      <c r="J156" s="492">
        <f t="shared" si="0"/>
        <v>0</v>
      </c>
      <c r="K156" s="171"/>
      <c r="L156" s="169"/>
      <c r="M156" s="170"/>
      <c r="N156" s="171"/>
      <c r="O156" s="172"/>
      <c r="P156" s="172"/>
      <c r="Q156" s="172"/>
      <c r="R156" s="172"/>
      <c r="S156" s="173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85"/>
      <c r="AR156" s="143"/>
      <c r="AS156" s="185"/>
      <c r="AT156" s="185"/>
      <c r="AU156" s="143"/>
      <c r="AV156" s="143"/>
      <c r="AW156" s="143"/>
      <c r="AX156" s="179"/>
      <c r="AY156" s="143"/>
      <c r="AZ156" s="143"/>
      <c r="BA156" s="143"/>
      <c r="BB156" s="143"/>
      <c r="BC156" s="143"/>
      <c r="BD156" s="186"/>
      <c r="BE156" s="186"/>
      <c r="BF156" s="186"/>
      <c r="BG156" s="186"/>
      <c r="BH156" s="186"/>
      <c r="BI156" s="179"/>
      <c r="BJ156" s="186"/>
      <c r="BK156" s="179"/>
      <c r="BL156" s="185"/>
      <c r="BM156" s="143"/>
      <c r="BN156" s="143"/>
      <c r="BO156" s="143"/>
    </row>
    <row r="157" spans="1:67" s="16" customFormat="1" ht="16.5" customHeight="1">
      <c r="A157" s="302"/>
      <c r="B157" s="109"/>
      <c r="C157" s="110"/>
      <c r="D157" s="495"/>
      <c r="E157" s="491" t="s">
        <v>642</v>
      </c>
      <c r="F157" s="499" t="s">
        <v>502</v>
      </c>
      <c r="G157" s="500" t="s">
        <v>458</v>
      </c>
      <c r="H157" s="501">
        <v>1</v>
      </c>
      <c r="I157" s="570"/>
      <c r="J157" s="492">
        <f t="shared" si="0"/>
        <v>0</v>
      </c>
      <c r="K157" s="171"/>
      <c r="L157" s="169"/>
      <c r="M157" s="170"/>
      <c r="N157" s="171"/>
      <c r="O157" s="172"/>
      <c r="P157" s="172"/>
      <c r="Q157" s="172"/>
      <c r="R157" s="172"/>
      <c r="S157" s="173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85"/>
      <c r="AR157" s="143"/>
      <c r="AS157" s="185"/>
      <c r="AT157" s="185"/>
      <c r="AU157" s="143"/>
      <c r="AV157" s="143"/>
      <c r="AW157" s="143"/>
      <c r="AX157" s="179"/>
      <c r="AY157" s="143"/>
      <c r="AZ157" s="143"/>
      <c r="BA157" s="143"/>
      <c r="BB157" s="143"/>
      <c r="BC157" s="143"/>
      <c r="BD157" s="186"/>
      <c r="BE157" s="186"/>
      <c r="BF157" s="186"/>
      <c r="BG157" s="186"/>
      <c r="BH157" s="186"/>
      <c r="BI157" s="179"/>
      <c r="BJ157" s="186"/>
      <c r="BK157" s="179"/>
      <c r="BL157" s="185"/>
      <c r="BM157" s="143"/>
      <c r="BN157" s="143"/>
      <c r="BO157" s="143"/>
    </row>
    <row r="158" spans="1:67" s="16" customFormat="1" ht="16.5" customHeight="1">
      <c r="A158" s="302"/>
      <c r="B158" s="109"/>
      <c r="C158" s="110"/>
      <c r="D158" s="495"/>
      <c r="E158" s="491" t="s">
        <v>643</v>
      </c>
      <c r="F158" s="499" t="s">
        <v>503</v>
      </c>
      <c r="G158" s="500" t="s">
        <v>458</v>
      </c>
      <c r="H158" s="501">
        <v>1</v>
      </c>
      <c r="I158" s="570"/>
      <c r="J158" s="492">
        <f t="shared" si="0"/>
        <v>0</v>
      </c>
      <c r="K158" s="171"/>
      <c r="L158" s="169"/>
      <c r="M158" s="170"/>
      <c r="N158" s="171"/>
      <c r="O158" s="172"/>
      <c r="P158" s="172"/>
      <c r="Q158" s="172"/>
      <c r="R158" s="172"/>
      <c r="S158" s="173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85"/>
      <c r="AR158" s="143"/>
      <c r="AS158" s="185"/>
      <c r="AT158" s="185"/>
      <c r="AU158" s="143"/>
      <c r="AV158" s="143"/>
      <c r="AW158" s="143"/>
      <c r="AX158" s="179"/>
      <c r="AY158" s="143"/>
      <c r="AZ158" s="143"/>
      <c r="BA158" s="143"/>
      <c r="BB158" s="143"/>
      <c r="BC158" s="143"/>
      <c r="BD158" s="186"/>
      <c r="BE158" s="186"/>
      <c r="BF158" s="186"/>
      <c r="BG158" s="186"/>
      <c r="BH158" s="186"/>
      <c r="BI158" s="179"/>
      <c r="BJ158" s="186"/>
      <c r="BK158" s="179"/>
      <c r="BL158" s="185"/>
      <c r="BM158" s="143"/>
      <c r="BN158" s="143"/>
      <c r="BO158" s="143"/>
    </row>
    <row r="159" spans="1:67" s="16" customFormat="1" ht="16.5" customHeight="1">
      <c r="A159" s="302"/>
      <c r="B159" s="109"/>
      <c r="C159" s="110"/>
      <c r="D159" s="495"/>
      <c r="E159" s="491" t="s">
        <v>644</v>
      </c>
      <c r="F159" s="499" t="s">
        <v>504</v>
      </c>
      <c r="G159" s="500" t="s">
        <v>458</v>
      </c>
      <c r="H159" s="501">
        <v>1</v>
      </c>
      <c r="I159" s="570"/>
      <c r="J159" s="492">
        <f t="shared" si="0"/>
        <v>0</v>
      </c>
      <c r="K159" s="171"/>
      <c r="L159" s="169"/>
      <c r="M159" s="170"/>
      <c r="N159" s="171"/>
      <c r="O159" s="172"/>
      <c r="P159" s="172"/>
      <c r="Q159" s="172"/>
      <c r="R159" s="172"/>
      <c r="S159" s="173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85"/>
      <c r="AR159" s="143"/>
      <c r="AS159" s="185"/>
      <c r="AT159" s="185"/>
      <c r="AU159" s="143"/>
      <c r="AV159" s="143"/>
      <c r="AW159" s="143"/>
      <c r="AX159" s="179"/>
      <c r="AY159" s="143"/>
      <c r="AZ159" s="143"/>
      <c r="BA159" s="143"/>
      <c r="BB159" s="143"/>
      <c r="BC159" s="143"/>
      <c r="BD159" s="186"/>
      <c r="BE159" s="186"/>
      <c r="BF159" s="186"/>
      <c r="BG159" s="186"/>
      <c r="BH159" s="186"/>
      <c r="BI159" s="179"/>
      <c r="BJ159" s="186"/>
      <c r="BK159" s="179"/>
      <c r="BL159" s="185"/>
      <c r="BM159" s="143"/>
      <c r="BN159" s="143"/>
      <c r="BO159" s="143"/>
    </row>
    <row r="160" spans="1:67" s="16" customFormat="1" ht="16.5" customHeight="1">
      <c r="A160" s="302"/>
      <c r="B160" s="109"/>
      <c r="C160" s="110"/>
      <c r="D160" s="495"/>
      <c r="E160" s="491" t="s">
        <v>645</v>
      </c>
      <c r="F160" s="499" t="s">
        <v>505</v>
      </c>
      <c r="G160" s="500" t="s">
        <v>458</v>
      </c>
      <c r="H160" s="501">
        <v>1</v>
      </c>
      <c r="I160" s="570"/>
      <c r="J160" s="492">
        <f t="shared" si="0"/>
        <v>0</v>
      </c>
      <c r="K160" s="171"/>
      <c r="L160" s="169"/>
      <c r="M160" s="170"/>
      <c r="N160" s="171"/>
      <c r="O160" s="172"/>
      <c r="P160" s="172"/>
      <c r="Q160" s="172"/>
      <c r="R160" s="172"/>
      <c r="S160" s="173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85"/>
      <c r="AR160" s="143"/>
      <c r="AS160" s="185"/>
      <c r="AT160" s="185"/>
      <c r="AU160" s="143"/>
      <c r="AV160" s="143"/>
      <c r="AW160" s="143"/>
      <c r="AX160" s="179"/>
      <c r="AY160" s="143"/>
      <c r="AZ160" s="143"/>
      <c r="BA160" s="143"/>
      <c r="BB160" s="143"/>
      <c r="BC160" s="143"/>
      <c r="BD160" s="186"/>
      <c r="BE160" s="186"/>
      <c r="BF160" s="186"/>
      <c r="BG160" s="186"/>
      <c r="BH160" s="186"/>
      <c r="BI160" s="179"/>
      <c r="BJ160" s="186"/>
      <c r="BK160" s="179"/>
      <c r="BL160" s="185"/>
      <c r="BM160" s="143"/>
      <c r="BN160" s="143"/>
      <c r="BO160" s="143"/>
    </row>
    <row r="161" spans="1:67" s="16" customFormat="1" ht="16.5" customHeight="1">
      <c r="A161" s="302"/>
      <c r="B161" s="109"/>
      <c r="C161" s="110"/>
      <c r="D161" s="495"/>
      <c r="E161" s="491" t="s">
        <v>646</v>
      </c>
      <c r="F161" s="499" t="s">
        <v>506</v>
      </c>
      <c r="G161" s="500" t="s">
        <v>458</v>
      </c>
      <c r="H161" s="501">
        <v>1</v>
      </c>
      <c r="I161" s="570"/>
      <c r="J161" s="492">
        <f t="shared" si="0"/>
        <v>0</v>
      </c>
      <c r="K161" s="171"/>
      <c r="L161" s="169"/>
      <c r="M161" s="170"/>
      <c r="N161" s="171"/>
      <c r="O161" s="172"/>
      <c r="P161" s="172"/>
      <c r="Q161" s="172"/>
      <c r="R161" s="172"/>
      <c r="S161" s="173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85"/>
      <c r="AR161" s="143"/>
      <c r="AS161" s="185"/>
      <c r="AT161" s="185"/>
      <c r="AU161" s="143"/>
      <c r="AV161" s="143"/>
      <c r="AW161" s="143"/>
      <c r="AX161" s="179"/>
      <c r="AY161" s="143"/>
      <c r="AZ161" s="143"/>
      <c r="BA161" s="143"/>
      <c r="BB161" s="143"/>
      <c r="BC161" s="143"/>
      <c r="BD161" s="186"/>
      <c r="BE161" s="186"/>
      <c r="BF161" s="186"/>
      <c r="BG161" s="186"/>
      <c r="BH161" s="186"/>
      <c r="BI161" s="179"/>
      <c r="BJ161" s="186"/>
      <c r="BK161" s="179"/>
      <c r="BL161" s="185"/>
      <c r="BM161" s="143"/>
      <c r="BN161" s="143"/>
      <c r="BO161" s="143"/>
    </row>
    <row r="162" spans="1:67" s="16" customFormat="1" ht="16.5" customHeight="1">
      <c r="A162" s="339"/>
      <c r="B162" s="109"/>
      <c r="C162" s="110"/>
      <c r="D162" s="495"/>
      <c r="E162" s="491" t="s">
        <v>647</v>
      </c>
      <c r="F162" s="499" t="s">
        <v>542</v>
      </c>
      <c r="G162" s="500" t="s">
        <v>458</v>
      </c>
      <c r="H162" s="501">
        <v>40</v>
      </c>
      <c r="I162" s="570"/>
      <c r="J162" s="492">
        <f t="shared" si="0"/>
        <v>0</v>
      </c>
      <c r="K162" s="171"/>
      <c r="L162" s="169"/>
      <c r="M162" s="170"/>
      <c r="N162" s="171"/>
      <c r="O162" s="172"/>
      <c r="P162" s="172"/>
      <c r="Q162" s="172"/>
      <c r="R162" s="172"/>
      <c r="S162" s="173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85"/>
      <c r="AR162" s="143"/>
      <c r="AS162" s="185"/>
      <c r="AT162" s="185"/>
      <c r="AU162" s="143"/>
      <c r="AV162" s="143"/>
      <c r="AW162" s="143"/>
      <c r="AX162" s="179"/>
      <c r="AY162" s="143"/>
      <c r="AZ162" s="143"/>
      <c r="BA162" s="143"/>
      <c r="BB162" s="143"/>
      <c r="BC162" s="143"/>
      <c r="BD162" s="186"/>
      <c r="BE162" s="186"/>
      <c r="BF162" s="186"/>
      <c r="BG162" s="186"/>
      <c r="BH162" s="186"/>
      <c r="BI162" s="179"/>
      <c r="BJ162" s="186"/>
      <c r="BK162" s="179"/>
      <c r="BL162" s="185"/>
      <c r="BM162" s="143"/>
      <c r="BN162" s="143"/>
      <c r="BO162" s="143"/>
    </row>
    <row r="163" spans="1:67" s="16" customFormat="1" ht="16.5" customHeight="1">
      <c r="A163" s="302"/>
      <c r="B163" s="109"/>
      <c r="C163" s="110"/>
      <c r="D163" s="495"/>
      <c r="E163" s="491" t="s">
        <v>648</v>
      </c>
      <c r="F163" s="499" t="s">
        <v>507</v>
      </c>
      <c r="G163" s="500" t="s">
        <v>485</v>
      </c>
      <c r="H163" s="501">
        <v>1</v>
      </c>
      <c r="I163" s="570"/>
      <c r="J163" s="492">
        <f t="shared" si="0"/>
        <v>0</v>
      </c>
      <c r="K163" s="171"/>
      <c r="L163" s="169"/>
      <c r="M163" s="170"/>
      <c r="N163" s="171"/>
      <c r="O163" s="172"/>
      <c r="P163" s="172"/>
      <c r="Q163" s="172"/>
      <c r="R163" s="172"/>
      <c r="S163" s="173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85"/>
      <c r="AR163" s="143"/>
      <c r="AS163" s="185"/>
      <c r="AT163" s="185"/>
      <c r="AU163" s="143"/>
      <c r="AV163" s="143"/>
      <c r="AW163" s="143"/>
      <c r="AX163" s="179"/>
      <c r="AY163" s="143"/>
      <c r="AZ163" s="143"/>
      <c r="BA163" s="143"/>
      <c r="BB163" s="143"/>
      <c r="BC163" s="143"/>
      <c r="BD163" s="186"/>
      <c r="BE163" s="186"/>
      <c r="BF163" s="186"/>
      <c r="BG163" s="186"/>
      <c r="BH163" s="186"/>
      <c r="BI163" s="179"/>
      <c r="BJ163" s="186"/>
      <c r="BK163" s="179"/>
      <c r="BL163" s="185"/>
      <c r="BM163" s="143"/>
      <c r="BN163" s="143"/>
      <c r="BO163" s="143"/>
    </row>
    <row r="164" spans="1:67" s="16" customFormat="1" ht="16.5" customHeight="1">
      <c r="A164" s="302"/>
      <c r="B164" s="109"/>
      <c r="C164" s="110"/>
      <c r="D164" s="495"/>
      <c r="E164" s="491" t="s">
        <v>649</v>
      </c>
      <c r="F164" s="499" t="s">
        <v>508</v>
      </c>
      <c r="G164" s="500" t="s">
        <v>485</v>
      </c>
      <c r="H164" s="501">
        <v>4</v>
      </c>
      <c r="I164" s="570"/>
      <c r="J164" s="492">
        <f t="shared" si="0"/>
        <v>0</v>
      </c>
      <c r="K164" s="171"/>
      <c r="L164" s="169"/>
      <c r="M164" s="170"/>
      <c r="N164" s="171"/>
      <c r="O164" s="172"/>
      <c r="P164" s="172"/>
      <c r="Q164" s="172"/>
      <c r="R164" s="172"/>
      <c r="S164" s="173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85"/>
      <c r="AR164" s="143"/>
      <c r="AS164" s="185"/>
      <c r="AT164" s="185"/>
      <c r="AU164" s="143"/>
      <c r="AV164" s="143"/>
      <c r="AW164" s="143"/>
      <c r="AX164" s="179"/>
      <c r="AY164" s="143"/>
      <c r="AZ164" s="143"/>
      <c r="BA164" s="143"/>
      <c r="BB164" s="143"/>
      <c r="BC164" s="143"/>
      <c r="BD164" s="186"/>
      <c r="BE164" s="186"/>
      <c r="BF164" s="186"/>
      <c r="BG164" s="186"/>
      <c r="BH164" s="186"/>
      <c r="BI164" s="179"/>
      <c r="BJ164" s="186"/>
      <c r="BK164" s="179"/>
      <c r="BL164" s="185"/>
      <c r="BM164" s="143"/>
      <c r="BN164" s="143"/>
      <c r="BO164" s="143"/>
    </row>
    <row r="165" spans="1:67" s="16" customFormat="1" ht="16.5" customHeight="1">
      <c r="A165" s="302"/>
      <c r="B165" s="109"/>
      <c r="C165" s="110"/>
      <c r="D165" s="495"/>
      <c r="E165" s="491" t="s">
        <v>650</v>
      </c>
      <c r="F165" s="499" t="s">
        <v>509</v>
      </c>
      <c r="G165" s="500" t="s">
        <v>485</v>
      </c>
      <c r="H165" s="501">
        <v>1</v>
      </c>
      <c r="I165" s="570"/>
      <c r="J165" s="492">
        <f t="shared" si="0"/>
        <v>0</v>
      </c>
      <c r="K165" s="171"/>
      <c r="L165" s="169"/>
      <c r="M165" s="170"/>
      <c r="N165" s="171"/>
      <c r="O165" s="172"/>
      <c r="P165" s="172"/>
      <c r="Q165" s="172"/>
      <c r="R165" s="172"/>
      <c r="S165" s="173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85"/>
      <c r="AR165" s="143"/>
      <c r="AS165" s="185"/>
      <c r="AT165" s="185"/>
      <c r="AU165" s="143"/>
      <c r="AV165" s="143"/>
      <c r="AW165" s="143"/>
      <c r="AX165" s="179"/>
      <c r="AY165" s="143"/>
      <c r="AZ165" s="143"/>
      <c r="BA165" s="143"/>
      <c r="BB165" s="143"/>
      <c r="BC165" s="143"/>
      <c r="BD165" s="186"/>
      <c r="BE165" s="186"/>
      <c r="BF165" s="186"/>
      <c r="BG165" s="186"/>
      <c r="BH165" s="186"/>
      <c r="BI165" s="179"/>
      <c r="BJ165" s="186"/>
      <c r="BK165" s="179"/>
      <c r="BL165" s="185"/>
      <c r="BM165" s="143"/>
      <c r="BN165" s="143"/>
      <c r="BO165" s="143"/>
    </row>
    <row r="166" spans="1:67" s="16" customFormat="1" ht="16.5" customHeight="1">
      <c r="A166" s="302"/>
      <c r="B166" s="109"/>
      <c r="C166" s="110"/>
      <c r="D166" s="495"/>
      <c r="E166" s="491" t="s">
        <v>651</v>
      </c>
      <c r="F166" s="499" t="s">
        <v>510</v>
      </c>
      <c r="G166" s="500" t="s">
        <v>458</v>
      </c>
      <c r="H166" s="501">
        <v>4</v>
      </c>
      <c r="I166" s="570"/>
      <c r="J166" s="492">
        <f t="shared" si="0"/>
        <v>0</v>
      </c>
      <c r="K166" s="171"/>
      <c r="L166" s="169"/>
      <c r="M166" s="170"/>
      <c r="N166" s="171"/>
      <c r="O166" s="172"/>
      <c r="P166" s="172"/>
      <c r="Q166" s="172"/>
      <c r="R166" s="172"/>
      <c r="S166" s="173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85"/>
      <c r="AR166" s="143"/>
      <c r="AS166" s="185"/>
      <c r="AT166" s="185"/>
      <c r="AU166" s="143"/>
      <c r="AV166" s="143"/>
      <c r="AW166" s="143"/>
      <c r="AX166" s="179"/>
      <c r="AY166" s="143"/>
      <c r="AZ166" s="143"/>
      <c r="BA166" s="143"/>
      <c r="BB166" s="143"/>
      <c r="BC166" s="143"/>
      <c r="BD166" s="186"/>
      <c r="BE166" s="186"/>
      <c r="BF166" s="186"/>
      <c r="BG166" s="186"/>
      <c r="BH166" s="186"/>
      <c r="BI166" s="179"/>
      <c r="BJ166" s="186"/>
      <c r="BK166" s="179"/>
      <c r="BL166" s="185"/>
      <c r="BM166" s="143"/>
      <c r="BN166" s="143"/>
      <c r="BO166" s="143"/>
    </row>
    <row r="167" spans="1:67" s="16" customFormat="1" ht="16.5" customHeight="1">
      <c r="A167" s="302"/>
      <c r="B167" s="109"/>
      <c r="C167" s="110"/>
      <c r="D167" s="495"/>
      <c r="E167" s="491" t="s">
        <v>652</v>
      </c>
      <c r="F167" s="499" t="s">
        <v>511</v>
      </c>
      <c r="G167" s="500" t="s">
        <v>458</v>
      </c>
      <c r="H167" s="501">
        <v>1</v>
      </c>
      <c r="I167" s="570"/>
      <c r="J167" s="492">
        <f t="shared" si="0"/>
        <v>0</v>
      </c>
      <c r="K167" s="171"/>
      <c r="L167" s="169"/>
      <c r="M167" s="170"/>
      <c r="N167" s="171"/>
      <c r="O167" s="172"/>
      <c r="P167" s="172"/>
      <c r="Q167" s="172"/>
      <c r="R167" s="172"/>
      <c r="S167" s="173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85"/>
      <c r="AR167" s="143"/>
      <c r="AS167" s="185"/>
      <c r="AT167" s="185"/>
      <c r="AU167" s="143"/>
      <c r="AV167" s="143"/>
      <c r="AW167" s="143"/>
      <c r="AX167" s="179"/>
      <c r="AY167" s="143"/>
      <c r="AZ167" s="143"/>
      <c r="BA167" s="143"/>
      <c r="BB167" s="143"/>
      <c r="BC167" s="143"/>
      <c r="BD167" s="186"/>
      <c r="BE167" s="186"/>
      <c r="BF167" s="186"/>
      <c r="BG167" s="186"/>
      <c r="BH167" s="186"/>
      <c r="BI167" s="179"/>
      <c r="BJ167" s="186"/>
      <c r="BK167" s="179"/>
      <c r="BL167" s="185"/>
      <c r="BM167" s="143"/>
      <c r="BN167" s="143"/>
      <c r="BO167" s="143"/>
    </row>
    <row r="168" spans="1:67" s="16" customFormat="1" ht="16.5" customHeight="1">
      <c r="A168" s="302"/>
      <c r="B168" s="109"/>
      <c r="C168" s="110"/>
      <c r="D168" s="495"/>
      <c r="E168" s="491" t="s">
        <v>653</v>
      </c>
      <c r="F168" s="499" t="s">
        <v>512</v>
      </c>
      <c r="G168" s="500" t="s">
        <v>458</v>
      </c>
      <c r="H168" s="501">
        <v>2</v>
      </c>
      <c r="I168" s="570"/>
      <c r="J168" s="492">
        <f t="shared" si="0"/>
        <v>0</v>
      </c>
      <c r="K168" s="171"/>
      <c r="L168" s="169"/>
      <c r="M168" s="170"/>
      <c r="N168" s="171"/>
      <c r="O168" s="172"/>
      <c r="P168" s="172"/>
      <c r="Q168" s="172"/>
      <c r="R168" s="172"/>
      <c r="S168" s="173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85"/>
      <c r="AR168" s="143"/>
      <c r="AS168" s="185"/>
      <c r="AT168" s="185"/>
      <c r="AU168" s="143"/>
      <c r="AV168" s="143"/>
      <c r="AW168" s="143"/>
      <c r="AX168" s="179"/>
      <c r="AY168" s="143"/>
      <c r="AZ168" s="143"/>
      <c r="BA168" s="143"/>
      <c r="BB168" s="143"/>
      <c r="BC168" s="143"/>
      <c r="BD168" s="186"/>
      <c r="BE168" s="186"/>
      <c r="BF168" s="186"/>
      <c r="BG168" s="186"/>
      <c r="BH168" s="186"/>
      <c r="BI168" s="179"/>
      <c r="BJ168" s="186"/>
      <c r="BK168" s="179"/>
      <c r="BL168" s="185"/>
      <c r="BM168" s="143"/>
      <c r="BN168" s="143"/>
      <c r="BO168" s="143"/>
    </row>
    <row r="169" spans="1:67" s="16" customFormat="1" ht="16.5" customHeight="1">
      <c r="A169" s="302"/>
      <c r="B169" s="109"/>
      <c r="C169" s="110"/>
      <c r="D169" s="495"/>
      <c r="E169" s="491" t="s">
        <v>654</v>
      </c>
      <c r="F169" s="499" t="s">
        <v>513</v>
      </c>
      <c r="G169" s="500" t="s">
        <v>485</v>
      </c>
      <c r="H169" s="501">
        <v>1</v>
      </c>
      <c r="I169" s="570"/>
      <c r="J169" s="492">
        <f t="shared" si="0"/>
        <v>0</v>
      </c>
      <c r="K169" s="171"/>
      <c r="L169" s="169"/>
      <c r="M169" s="170"/>
      <c r="N169" s="171"/>
      <c r="O169" s="172"/>
      <c r="P169" s="172"/>
      <c r="Q169" s="172"/>
      <c r="R169" s="172"/>
      <c r="S169" s="173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85"/>
      <c r="AR169" s="143"/>
      <c r="AS169" s="185"/>
      <c r="AT169" s="185"/>
      <c r="AU169" s="143"/>
      <c r="AV169" s="143"/>
      <c r="AW169" s="143"/>
      <c r="AX169" s="179"/>
      <c r="AY169" s="143"/>
      <c r="AZ169" s="143"/>
      <c r="BA169" s="143"/>
      <c r="BB169" s="143"/>
      <c r="BC169" s="143"/>
      <c r="BD169" s="186"/>
      <c r="BE169" s="186"/>
      <c r="BF169" s="186"/>
      <c r="BG169" s="186"/>
      <c r="BH169" s="186"/>
      <c r="BI169" s="179"/>
      <c r="BJ169" s="186"/>
      <c r="BK169" s="179"/>
      <c r="BL169" s="185"/>
      <c r="BM169" s="143"/>
      <c r="BN169" s="143"/>
      <c r="BO169" s="143"/>
    </row>
    <row r="170" spans="1:67" s="16" customFormat="1" ht="14.25">
      <c r="A170" s="12"/>
      <c r="B170" s="13"/>
      <c r="C170" s="110"/>
      <c r="D170" s="495"/>
      <c r="E170" s="491" t="s">
        <v>655</v>
      </c>
      <c r="F170" s="499" t="s">
        <v>514</v>
      </c>
      <c r="G170" s="500" t="s">
        <v>458</v>
      </c>
      <c r="H170" s="501">
        <v>1</v>
      </c>
      <c r="I170" s="570"/>
      <c r="J170" s="492">
        <f t="shared" si="0"/>
        <v>0</v>
      </c>
      <c r="K170" s="171"/>
      <c r="L170" s="174"/>
      <c r="M170" s="175"/>
      <c r="N170" s="171"/>
      <c r="O170" s="171"/>
      <c r="P170" s="171"/>
      <c r="Q170" s="171"/>
      <c r="R170" s="171"/>
      <c r="S170" s="176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79"/>
      <c r="AT170" s="179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</row>
    <row r="171" spans="1:67" s="16" customFormat="1" ht="14.25">
      <c r="A171" s="12"/>
      <c r="B171" s="13"/>
      <c r="C171" s="110"/>
      <c r="D171" s="495"/>
      <c r="E171" s="491" t="s">
        <v>656</v>
      </c>
      <c r="F171" s="499" t="s">
        <v>515</v>
      </c>
      <c r="G171" s="500" t="s">
        <v>485</v>
      </c>
      <c r="H171" s="501">
        <v>1</v>
      </c>
      <c r="I171" s="570"/>
      <c r="J171" s="492">
        <f t="shared" si="0"/>
        <v>0</v>
      </c>
      <c r="K171" s="171"/>
      <c r="L171" s="174"/>
      <c r="M171" s="175"/>
      <c r="N171" s="171"/>
      <c r="O171" s="171"/>
      <c r="P171" s="171"/>
      <c r="Q171" s="171"/>
      <c r="R171" s="171"/>
      <c r="S171" s="176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79"/>
      <c r="AT171" s="179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</row>
    <row r="172" spans="1:67" s="16" customFormat="1" ht="16.5" customHeight="1">
      <c r="A172" s="12"/>
      <c r="B172" s="109"/>
      <c r="C172" s="110"/>
      <c r="D172" s="495"/>
      <c r="E172" s="491" t="s">
        <v>657</v>
      </c>
      <c r="F172" s="499" t="s">
        <v>516</v>
      </c>
      <c r="G172" s="500" t="s">
        <v>485</v>
      </c>
      <c r="H172" s="501">
        <v>1</v>
      </c>
      <c r="I172" s="570"/>
      <c r="J172" s="492">
        <f t="shared" si="0"/>
        <v>0</v>
      </c>
      <c r="K172" s="171"/>
      <c r="L172" s="169"/>
      <c r="M172" s="170"/>
      <c r="N172" s="171"/>
      <c r="O172" s="172"/>
      <c r="P172" s="172"/>
      <c r="Q172" s="172"/>
      <c r="R172" s="172"/>
      <c r="S172" s="173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85"/>
      <c r="AR172" s="143"/>
      <c r="AS172" s="185"/>
      <c r="AT172" s="185"/>
      <c r="AU172" s="143"/>
      <c r="AV172" s="143"/>
      <c r="AW172" s="143"/>
      <c r="AX172" s="179"/>
      <c r="AY172" s="143"/>
      <c r="AZ172" s="143"/>
      <c r="BA172" s="143"/>
      <c r="BB172" s="143"/>
      <c r="BC172" s="143"/>
      <c r="BD172" s="186"/>
      <c r="BE172" s="186"/>
      <c r="BF172" s="186"/>
      <c r="BG172" s="186"/>
      <c r="BH172" s="186"/>
      <c r="BI172" s="179"/>
      <c r="BJ172" s="186"/>
      <c r="BK172" s="179"/>
      <c r="BL172" s="185"/>
      <c r="BM172" s="143"/>
      <c r="BN172" s="143"/>
      <c r="BO172" s="143"/>
    </row>
    <row r="173" spans="1:67" s="16" customFormat="1" ht="15">
      <c r="A173" s="12"/>
      <c r="B173" s="13"/>
      <c r="C173" s="12"/>
      <c r="D173" s="117"/>
      <c r="E173" s="12"/>
      <c r="F173" s="118"/>
      <c r="G173" s="12"/>
      <c r="H173" s="12"/>
      <c r="I173" s="119"/>
      <c r="J173" s="12"/>
      <c r="K173" s="157"/>
      <c r="L173" s="174"/>
      <c r="M173" s="175"/>
      <c r="N173" s="171"/>
      <c r="O173" s="171"/>
      <c r="P173" s="171"/>
      <c r="Q173" s="171"/>
      <c r="R173" s="171"/>
      <c r="S173" s="176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79"/>
      <c r="AT173" s="179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</row>
    <row r="174" spans="1:67" s="16" customFormat="1" ht="6.95" customHeight="1">
      <c r="A174" s="12"/>
      <c r="B174" s="27"/>
      <c r="C174" s="28"/>
      <c r="D174" s="28"/>
      <c r="E174" s="28"/>
      <c r="F174" s="28"/>
      <c r="G174" s="28"/>
      <c r="H174" s="28"/>
      <c r="I174" s="28"/>
      <c r="J174" s="28"/>
      <c r="K174" s="157"/>
      <c r="L174" s="144"/>
      <c r="M174" s="143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</row>
    <row r="175" spans="11:67" ht="15"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</row>
    <row r="176" spans="11:67" ht="15"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</row>
    <row r="177" spans="11:67" ht="15"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</row>
    <row r="178" spans="11:67" ht="15"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</row>
    <row r="179" spans="11:67" ht="15"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</row>
    <row r="180" spans="11:67" ht="15"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</row>
    <row r="181" spans="11:67" ht="15"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</row>
    <row r="182" spans="11:67" ht="15"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</row>
    <row r="183" spans="11:67" ht="15"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</row>
    <row r="184" spans="11:67" ht="15"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</row>
    <row r="185" spans="11:67" ht="15"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</row>
    <row r="186" spans="11:67" ht="15"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</row>
    <row r="187" spans="11:67" ht="15"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</row>
    <row r="188" spans="11:67" ht="15"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</row>
    <row r="189" spans="11:67" ht="15"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</row>
    <row r="190" spans="11:67" ht="15"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</row>
    <row r="191" spans="11:67" ht="15"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</row>
    <row r="192" spans="11:67" ht="15"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</row>
    <row r="193" spans="11:67" ht="15"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</row>
    <row r="194" spans="11:67" ht="15"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</row>
    <row r="195" spans="11:67" ht="15"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</row>
    <row r="196" spans="11:67" ht="15"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</row>
    <row r="197" spans="11:67" ht="15"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</row>
    <row r="198" spans="11:67" ht="15"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</row>
    <row r="199" spans="11:67" ht="15"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</row>
    <row r="200" spans="11:67" ht="15"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</row>
    <row r="201" spans="11:67" ht="15"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</row>
    <row r="202" spans="11:67" ht="15"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</row>
    <row r="203" spans="11:67" ht="15"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</row>
    <row r="204" spans="11:67" ht="15"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</row>
    <row r="205" spans="11:67" ht="15"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</row>
    <row r="206" spans="11:67" ht="15"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</row>
    <row r="207" spans="11:67" ht="15"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</row>
    <row r="208" spans="11:67" ht="15"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</row>
    <row r="209" spans="11:67" ht="15"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</row>
    <row r="210" spans="11:67" ht="15"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</row>
    <row r="211" spans="11:67" ht="15"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</row>
    <row r="212" spans="11:67" ht="15"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</row>
    <row r="213" spans="11:67" ht="15"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</row>
    <row r="214" spans="11:67" ht="15"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</row>
    <row r="215" spans="11:67" ht="15"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</row>
    <row r="216" spans="11:67" ht="15"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</row>
    <row r="217" spans="11:67" ht="15"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</row>
    <row r="218" spans="11:67" ht="15"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</row>
    <row r="219" spans="11:67" ht="15"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</row>
    <row r="220" spans="11:67" ht="15"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</row>
    <row r="221" spans="11:67" ht="15"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</row>
    <row r="222" spans="11:67" ht="15"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</row>
    <row r="223" spans="11:67" ht="15"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</row>
    <row r="224" spans="11:67" ht="15"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</row>
    <row r="225" spans="11:67" ht="15"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</row>
    <row r="226" spans="11:67" ht="15"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</row>
    <row r="227" spans="11:67" ht="15"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</row>
    <row r="228" spans="11:67" ht="15"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</row>
    <row r="229" spans="11:67" ht="15"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</row>
    <row r="230" spans="11:67" ht="15"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</row>
    <row r="231" spans="11:67" ht="15"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</row>
    <row r="232" spans="11:67" ht="15"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</row>
    <row r="233" spans="11:67" ht="15"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</row>
    <row r="234" spans="11:67" ht="15"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</row>
    <row r="235" spans="11:67" ht="15"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</row>
    <row r="236" spans="11:67" ht="15"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</row>
    <row r="237" spans="11:67" ht="15"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</row>
    <row r="238" spans="11:67" ht="15"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</row>
    <row r="239" spans="11:67" ht="15"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</row>
    <row r="240" spans="11:67" ht="15"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</row>
    <row r="241" spans="11:67" ht="15"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</row>
    <row r="242" spans="11:67" ht="15"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</row>
    <row r="243" spans="11:67" ht="15"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</row>
    <row r="244" spans="11:67" ht="15"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</row>
    <row r="245" spans="11:67" ht="15"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</row>
    <row r="246" spans="11:67" ht="15"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</row>
    <row r="247" spans="11:67" ht="15"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</row>
    <row r="248" spans="11:67" ht="15"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</row>
    <row r="249" spans="11:67" ht="15"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</row>
    <row r="250" spans="11:67" ht="15"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</row>
    <row r="251" spans="11:67" ht="15"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</row>
    <row r="252" spans="11:67" ht="15"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</row>
    <row r="253" spans="11:67" ht="15"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</row>
    <row r="254" spans="11:67" ht="15"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</row>
    <row r="255" spans="11:67" ht="15"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</row>
    <row r="256" spans="11:67" ht="15"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</row>
    <row r="257" spans="11:67" ht="15"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</row>
    <row r="258" spans="11:67" ht="15"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</row>
    <row r="259" spans="11:67" ht="15"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</row>
    <row r="260" spans="11:67" ht="15"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</row>
    <row r="261" spans="11:67" ht="15"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</row>
    <row r="262" spans="11:67" ht="15"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</row>
    <row r="263" spans="11:67" ht="15"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</row>
    <row r="264" spans="11:67" ht="15"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</row>
    <row r="265" spans="11:67" ht="15"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</row>
    <row r="266" spans="11:67" ht="15"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</row>
    <row r="267" spans="11:67" ht="15"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</row>
    <row r="268" spans="11:67" ht="15"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</row>
    <row r="269" spans="11:67" ht="15"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</row>
    <row r="270" spans="11:67" ht="15"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</row>
    <row r="271" spans="11:67" ht="15"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</row>
    <row r="272" spans="11:67" ht="15"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</row>
    <row r="273" spans="11:67" ht="15"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</row>
    <row r="274" spans="11:67" ht="15"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</row>
    <row r="275" spans="11:67" ht="15"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</row>
    <row r="276" spans="11:67" ht="15"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</row>
    <row r="277" spans="11:67" ht="15"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</row>
    <row r="278" spans="11:67" ht="15"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</row>
    <row r="279" spans="11:67" ht="15"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</row>
    <row r="280" spans="11:67" ht="15"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</row>
    <row r="281" spans="11:67" ht="15"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</row>
    <row r="282" spans="11:67" ht="15"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</row>
    <row r="283" spans="11:67" ht="15"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</row>
    <row r="284" spans="11:67" ht="15"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</row>
    <row r="285" spans="11:67" ht="15"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</row>
    <row r="286" spans="11:67" ht="15"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</row>
    <row r="287" spans="11:67" ht="15"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</row>
    <row r="288" spans="11:67" ht="15"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</row>
    <row r="289" spans="11:67" ht="15"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</row>
    <row r="290" spans="11:67" ht="15"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</row>
    <row r="291" spans="11:67" ht="15"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</row>
    <row r="292" spans="11:67" ht="15"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</row>
    <row r="293" spans="11:67" ht="15"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</row>
    <row r="294" spans="11:67" ht="15"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</row>
    <row r="295" spans="11:67" ht="15"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</row>
    <row r="296" spans="11:67" ht="15"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</row>
    <row r="297" spans="11:67" ht="15"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</row>
    <row r="298" spans="11:67" ht="15"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</row>
    <row r="299" spans="11:67" ht="15"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</row>
    <row r="300" spans="11:67" ht="15"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</row>
    <row r="301" spans="11:67" ht="15"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</row>
    <row r="302" spans="11:67" ht="15"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</row>
    <row r="303" spans="11:67" ht="15"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</row>
    <row r="304" spans="11:67" ht="15"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</row>
    <row r="305" spans="11:67" ht="15"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</row>
    <row r="306" spans="11:67" ht="15"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</row>
    <row r="307" spans="11:67" ht="15"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</row>
    <row r="308" spans="11:67" ht="15"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</row>
    <row r="309" spans="11:67" ht="15"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</row>
    <row r="310" spans="11:67" ht="15"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</row>
    <row r="311" spans="11:67" ht="15"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</row>
    <row r="312" spans="11:67" ht="15"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</row>
    <row r="313" spans="11:67" ht="15"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</row>
    <row r="314" spans="11:67" ht="15"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</row>
    <row r="315" spans="11:67" ht="15"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</row>
    <row r="316" spans="11:67" ht="15"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</row>
    <row r="317" spans="11:67" ht="15"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</row>
    <row r="318" spans="11:67" ht="15"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</row>
    <row r="319" spans="11:67" ht="15"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</row>
    <row r="320" spans="11:67" ht="15"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</row>
    <row r="321" spans="11:67" ht="15"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</row>
    <row r="322" spans="11:67" ht="15"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</row>
    <row r="323" spans="11:67" ht="15"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</row>
    <row r="324" spans="11:67" ht="15"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</row>
    <row r="325" spans="11:67" ht="15"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</row>
    <row r="326" spans="11:67" ht="15"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</row>
    <row r="327" spans="11:67" ht="15"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</row>
    <row r="328" spans="11:67" ht="15"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</row>
    <row r="329" spans="11:67" ht="15"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</row>
    <row r="330" spans="11:67" ht="15"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</row>
    <row r="331" spans="11:67" ht="15"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</row>
    <row r="332" spans="11:67" ht="15"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</row>
    <row r="333" spans="11:67" ht="15"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</row>
    <row r="334" spans="11:67" ht="15"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</row>
    <row r="335" spans="11:67" ht="15"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</row>
    <row r="336" spans="11:67" ht="15"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</row>
    <row r="337" spans="11:67" ht="15"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</row>
    <row r="338" spans="11:67" ht="15"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</row>
    <row r="339" spans="11:67" ht="15"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</row>
    <row r="340" spans="11:67" ht="15"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</row>
    <row r="341" spans="11:67" ht="15"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</row>
    <row r="342" spans="11:67" ht="15"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</row>
    <row r="343" spans="11:67" ht="15"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</row>
    <row r="344" spans="11:67" ht="15"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</row>
    <row r="345" spans="11:67" ht="15"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</row>
    <row r="346" spans="11:67" ht="15"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</row>
    <row r="347" spans="11:67" ht="15"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</row>
    <row r="348" spans="11:67" ht="15"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</row>
    <row r="349" spans="11:67" ht="15"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</row>
    <row r="350" spans="11:67" ht="15"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</row>
    <row r="351" spans="11:67" ht="15"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</row>
    <row r="352" spans="11:67" ht="15"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</row>
    <row r="353" spans="11:67" ht="15"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</row>
    <row r="354" spans="11:67" ht="15"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</row>
    <row r="355" spans="11:67" ht="15"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</row>
    <row r="356" spans="11:67" ht="15"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</row>
    <row r="357" spans="11:67" ht="15"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</row>
    <row r="358" spans="11:67" ht="15"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</row>
    <row r="359" spans="11:67" ht="15"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</row>
    <row r="360" spans="11:67" ht="15"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</row>
    <row r="361" spans="11:67" ht="15"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</row>
    <row r="362" spans="11:67" ht="15"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</row>
    <row r="363" spans="11:67" ht="15"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</row>
    <row r="364" spans="11:67" ht="15"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</row>
    <row r="365" spans="11:67" ht="15"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</row>
    <row r="366" spans="11:67" ht="15"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</row>
    <row r="367" spans="11:67" ht="15"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</row>
    <row r="368" spans="11:67" ht="15"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</row>
    <row r="369" spans="11:67" ht="15"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</row>
    <row r="370" spans="11:67" ht="15"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</row>
    <row r="371" spans="11:67" ht="15"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</row>
    <row r="372" spans="11:67" ht="15"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</row>
    <row r="373" spans="11:67" ht="15"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</row>
    <row r="374" spans="11:67" ht="15"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</row>
    <row r="375" spans="11:67" ht="15"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</row>
    <row r="376" spans="11:67" ht="15"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</row>
    <row r="377" spans="11:67" ht="15"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</row>
    <row r="378" spans="11:67" ht="15"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</row>
    <row r="379" spans="11:67" ht="15"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</row>
    <row r="380" spans="11:67" ht="15"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</row>
    <row r="381" spans="11:67" ht="15"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</row>
    <row r="382" spans="11:67" ht="15"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</row>
    <row r="383" spans="11:67" ht="15"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</row>
    <row r="384" spans="11:67" ht="15"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</row>
    <row r="385" spans="11:67" ht="15"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</row>
    <row r="386" spans="11:67" ht="15"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</row>
    <row r="387" spans="11:67" ht="15"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</row>
    <row r="388" spans="11:67" ht="15"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</row>
    <row r="389" spans="11:67" ht="15"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</row>
    <row r="390" spans="11:67" ht="15"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</row>
    <row r="391" spans="11:67" ht="15"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</row>
    <row r="392" spans="11:67" ht="15"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</row>
    <row r="393" spans="11:67" ht="15"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</row>
    <row r="394" spans="11:67" ht="15"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</row>
    <row r="395" spans="11:67" ht="15"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</row>
    <row r="396" spans="11:67" ht="15"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</row>
    <row r="397" spans="11:67" ht="15"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</row>
    <row r="398" spans="11:67" ht="15"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</row>
    <row r="399" spans="11:67" ht="15"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</row>
    <row r="400" spans="11:67" ht="15"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</row>
    <row r="401" spans="11:67" ht="15"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</row>
    <row r="402" spans="11:67" ht="15"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</row>
    <row r="403" spans="11:67" ht="15"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</row>
    <row r="404" spans="11:67" ht="15"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</row>
    <row r="405" spans="11:67" ht="15"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</row>
    <row r="406" spans="11:67" ht="15"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</row>
    <row r="407" spans="11:67" ht="15"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</row>
    <row r="408" spans="11:67" ht="15"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</row>
    <row r="409" spans="11:67" ht="15"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</row>
    <row r="410" spans="11:67" ht="15"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</row>
    <row r="411" spans="11:67" ht="15"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</row>
    <row r="412" spans="11:67" ht="15"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</row>
    <row r="413" spans="11:67" ht="15"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</row>
    <row r="414" spans="11:67" ht="15"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</row>
    <row r="415" spans="11:67" ht="15"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</row>
    <row r="416" spans="11:67" ht="15"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</row>
    <row r="417" spans="11:67" ht="15"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</row>
    <row r="418" spans="11:67" ht="15"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</row>
    <row r="419" spans="11:67" ht="15"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</row>
    <row r="420" spans="11:67" ht="15"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</row>
    <row r="421" spans="11:67" ht="15"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</row>
    <row r="422" spans="11:67" ht="15"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</row>
    <row r="423" spans="11:67" ht="15"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</row>
    <row r="424" spans="11:67" ht="15"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</row>
    <row r="425" spans="11:67" ht="15"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</row>
    <row r="426" spans="11:67" ht="15"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</row>
    <row r="427" spans="11:67" ht="15"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</row>
    <row r="428" spans="11:67" ht="15"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</row>
    <row r="429" spans="11:67" ht="15"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</row>
    <row r="430" spans="11:67" ht="15"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</row>
    <row r="431" spans="11:67" ht="15"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</row>
    <row r="432" spans="11:67" ht="15"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</row>
    <row r="433" spans="11:67" ht="15"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</row>
    <row r="434" spans="11:67" ht="15"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</row>
    <row r="435" spans="11:67" ht="15"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</row>
    <row r="436" spans="11:67" ht="15"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</row>
    <row r="437" spans="11:67" ht="15"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</row>
    <row r="438" spans="11:67" ht="15"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</row>
    <row r="439" spans="11:67" ht="15"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</row>
  </sheetData>
  <autoFilter ref="C126:J173"/>
  <mergeCells count="12">
    <mergeCell ref="E119:H119"/>
    <mergeCell ref="K2:U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4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Pavlína Tůmová</cp:lastModifiedBy>
  <cp:lastPrinted>2021-09-29T08:50:48Z</cp:lastPrinted>
  <dcterms:created xsi:type="dcterms:W3CDTF">2021-04-10T18:16:03Z</dcterms:created>
  <dcterms:modified xsi:type="dcterms:W3CDTF">2021-10-22T08:11:30Z</dcterms:modified>
  <cp:category/>
  <cp:version/>
  <cp:contentType/>
  <cp:contentStatus/>
</cp:coreProperties>
</file>