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40" windowHeight="9345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J56" i="1"/>
  <c r="F40"/>
  <c r="F39"/>
  <c r="J39"/>
  <c r="J54"/>
  <c r="J48"/>
  <c r="J10" l="1"/>
  <c r="F11" l="1"/>
  <c r="D10"/>
  <c r="J55" l="1"/>
  <c r="J51" s="1"/>
  <c r="J52"/>
  <c r="J37"/>
  <c r="J33"/>
  <c r="F33"/>
  <c r="F23"/>
  <c r="F20"/>
  <c r="F19"/>
  <c r="D11"/>
  <c r="J11"/>
  <c r="J20"/>
  <c r="J19"/>
  <c r="F37"/>
  <c r="I7"/>
  <c r="J40" l="1"/>
  <c r="L37"/>
  <c r="L11"/>
  <c r="C7"/>
  <c r="L29"/>
  <c r="J35"/>
  <c r="J12"/>
  <c r="J15" s="1"/>
  <c r="J42" l="1"/>
  <c r="J41"/>
  <c r="J44"/>
  <c r="J43"/>
  <c r="J24"/>
  <c r="J25" s="1"/>
  <c r="L39"/>
  <c r="J14"/>
  <c r="J17" s="1"/>
  <c r="J27" s="1"/>
  <c r="J23"/>
  <c r="L33"/>
  <c r="J31" l="1"/>
  <c r="L40"/>
  <c r="L23"/>
  <c r="F35" l="1"/>
  <c r="L35" s="1"/>
  <c r="B7" l="1"/>
  <c r="C8" s="1"/>
  <c r="C19" l="1"/>
  <c r="C20"/>
  <c r="F24"/>
  <c r="L24" s="1"/>
  <c r="F44"/>
  <c r="L44" s="1"/>
  <c r="F43" l="1"/>
  <c r="L43" s="1"/>
  <c r="F41"/>
  <c r="L41" s="1"/>
  <c r="F42"/>
  <c r="L42" s="1"/>
  <c r="D7"/>
  <c r="D12" l="1"/>
  <c r="F27" s="1"/>
  <c r="L7"/>
  <c r="L12" l="1"/>
  <c r="D14"/>
  <c r="L14" s="1"/>
  <c r="D15"/>
  <c r="L15" s="1"/>
  <c r="L17" l="1"/>
  <c r="D17"/>
  <c r="F31" s="1"/>
  <c r="L31" l="1"/>
  <c r="F25"/>
  <c r="L25" s="1"/>
</calcChain>
</file>

<file path=xl/sharedStrings.xml><?xml version="1.0" encoding="utf-8"?>
<sst xmlns="http://schemas.openxmlformats.org/spreadsheetml/2006/main" count="161" uniqueCount="90">
  <si>
    <t xml:space="preserve">Zatřídění zeminy: </t>
  </si>
  <si>
    <t xml:space="preserve">délka </t>
  </si>
  <si>
    <t>m3</t>
  </si>
  <si>
    <t>Zásyp rýhy:</t>
  </si>
  <si>
    <t>Celkem délka</t>
  </si>
  <si>
    <t>Dočasné zajištění kabelů NN,VN a telefon</t>
  </si>
  <si>
    <t>m2</t>
  </si>
  <si>
    <t>Štěrk vibrovaný se vsypem TL. 180 mm</t>
  </si>
  <si>
    <t>56475-2114</t>
  </si>
  <si>
    <t>Asfaltový beton ACO 11(ABS) Tl. 50 mm</t>
  </si>
  <si>
    <t>57714-4111</t>
  </si>
  <si>
    <t>Asfaltový beton ložní ACL16 Tl. 70 mm</t>
  </si>
  <si>
    <t>57716-5112</t>
  </si>
  <si>
    <t>56426-1111</t>
  </si>
  <si>
    <t>ČSN EN 13108-1</t>
  </si>
  <si>
    <t>ČSN 736126</t>
  </si>
  <si>
    <t>Ochranná vrstva štěrkopísek TL. 200 mm(doplnění)</t>
  </si>
  <si>
    <t>ks</t>
  </si>
  <si>
    <t>Zemní práce celkem</t>
  </si>
  <si>
    <t>bm</t>
  </si>
  <si>
    <t>Kanal</t>
  </si>
  <si>
    <t xml:space="preserve">Odvoz zemniny z </t>
  </si>
  <si>
    <t>Připojování kanal.přípojek</t>
  </si>
  <si>
    <t>Podbetonování kameniny</t>
  </si>
  <si>
    <t>kanalizace</t>
  </si>
  <si>
    <t xml:space="preserve">Odstranění pažení </t>
  </si>
  <si>
    <t xml:space="preserve">Odvoz vytlačené zeminy do 10 km </t>
  </si>
  <si>
    <t>Zásyp rýhy po kanal.přípojkách - obsyp ručně</t>
  </si>
  <si>
    <t xml:space="preserve">Úprava pláně </t>
  </si>
  <si>
    <t xml:space="preserve">Ruční dokopávání pro kanal.přípojky </t>
  </si>
  <si>
    <t>50 %-3</t>
  </si>
  <si>
    <t>50 %-4</t>
  </si>
  <si>
    <t>Vodovod</t>
  </si>
  <si>
    <t>podsyp</t>
  </si>
  <si>
    <t>obsyp</t>
  </si>
  <si>
    <t>Celkem</t>
  </si>
  <si>
    <t xml:space="preserve">Výměna vodovodních přípojek </t>
  </si>
  <si>
    <t>KAM 800</t>
  </si>
  <si>
    <t>Pažicí boxy težké do 5 m</t>
  </si>
  <si>
    <t xml:space="preserve">Ruční dokopávání pro vodo.přípojky </t>
  </si>
  <si>
    <t>Zásyp rýhy po vodo.přípojkách - obsyp ručně</t>
  </si>
  <si>
    <t>Navrtávací pasy DN 100+zemní souprava+nové poklopy ventilové</t>
  </si>
  <si>
    <t>100%-4</t>
  </si>
  <si>
    <t xml:space="preserve">Ruční dokopávání pro UV přípojky </t>
  </si>
  <si>
    <t>Zásyp rýhy po UV přípojkách - obsyp ručně</t>
  </si>
  <si>
    <t>Vytlačená kubatura</t>
  </si>
  <si>
    <t>hor.3-hor.4</t>
  </si>
  <si>
    <t>Celkem kubatura</t>
  </si>
  <si>
    <t>t</t>
  </si>
  <si>
    <t>100 % - 4</t>
  </si>
  <si>
    <t>Délka 5 ks x 7 m KAM DN 150 mm * 1,1 % ztratné</t>
  </si>
  <si>
    <t>Připojování uličních vpustí 5 ks</t>
  </si>
  <si>
    <t>šířka rýhy 3 m</t>
  </si>
  <si>
    <t>šířka rýhy 2 m</t>
  </si>
  <si>
    <t>KAM 500</t>
  </si>
  <si>
    <t>Výkaz výměr:  BN- rekonstrukce kanalizace a vodovodu Ulrichova ulice - Alšova - Vančurova - 2.část</t>
  </si>
  <si>
    <t>80x3x0,25</t>
  </si>
  <si>
    <t>Odpočet na frézování vozovky 80x5x0,25</t>
  </si>
  <si>
    <t>74x1,5x0,2x1,1</t>
  </si>
  <si>
    <t>(74x1,2)-(74x0,785)</t>
  </si>
  <si>
    <t>74*0,1*1*1,1</t>
  </si>
  <si>
    <t>74*0,3*1*1,1</t>
  </si>
  <si>
    <t>Odvoz asf.vozovky 74mx5x0,25</t>
  </si>
  <si>
    <t>74x2x2</t>
  </si>
  <si>
    <t>Délka 9 ks x 7 m KAM DN 150 mm * 1,1 % ztratné</t>
  </si>
  <si>
    <t>Zemní práce pro vod.přípojky 10x1x2x7</t>
  </si>
  <si>
    <t>Délka 10 ks x 15 m rPe 32 mm+1,1 % ztratné</t>
  </si>
  <si>
    <t>Obsyp potrubí 165x0,6x0,3</t>
  </si>
  <si>
    <t xml:space="preserve">TLT </t>
  </si>
  <si>
    <t>DN 100</t>
  </si>
  <si>
    <t>Svislé přemístění   80%</t>
  </si>
  <si>
    <t>Frézování vozovky 80x5</t>
  </si>
  <si>
    <t>80x3</t>
  </si>
  <si>
    <t>Zemní práce pro UV 5x1x7x5</t>
  </si>
  <si>
    <t>Zásyp rýhy po UV přípojkách-obsyp strojně</t>
  </si>
  <si>
    <t>Podbetonování přípojky 7x0,8x0,25x1,3</t>
  </si>
  <si>
    <t>Obsyp potrubí 7x1x0,4x1,2</t>
  </si>
  <si>
    <t>Odbočky a nebo výřezy ????? - 9 ks</t>
  </si>
  <si>
    <t>Zemní práce pro přípojky 9x1x4x7</t>
  </si>
  <si>
    <t>Podbetonování přípojky 9x0,8x0,25x1,3</t>
  </si>
  <si>
    <t>Obsyp potrubí 9x1x0,4x1,2</t>
  </si>
  <si>
    <t>Podsyp pod potrubí 165x0,1x1x1,2</t>
  </si>
  <si>
    <t>Zásyp rýhy po vod.přípojkách - strojně</t>
  </si>
  <si>
    <t>Zásyp rýhy po kanal.přípojkách-strojně</t>
  </si>
  <si>
    <t>Příplatek za ztížené vykopávky 100 %</t>
  </si>
  <si>
    <t>Oprava asfaltových komunikací 85x5,5</t>
  </si>
  <si>
    <t>Frezování asfaltu-délka=85x5,5</t>
  </si>
  <si>
    <t>Pažení příložné 1,5x69x4,5</t>
  </si>
  <si>
    <t>Pažení příložné 1x39x2,1</t>
  </si>
  <si>
    <t>Pažení příložné 2x150x1,5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</si>
</sst>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2" fillId="0" borderId="0"/>
    <xf numFmtId="0" fontId="12" fillId="0" borderId="0"/>
  </cellStyleXfs>
  <cellXfs count="9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3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/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5" fillId="0" borderId="0" xfId="0" applyFont="1"/>
    <xf numFmtId="1" fontId="1" fillId="0" borderId="0" xfId="0" applyNumberFormat="1" applyFont="1"/>
    <xf numFmtId="0" fontId="1" fillId="0" borderId="1" xfId="0" applyFont="1" applyFill="1" applyBorder="1" applyAlignment="1">
      <alignment horizontal="left"/>
    </xf>
    <xf numFmtId="0" fontId="1" fillId="0" borderId="1" xfId="0" applyFont="1" applyBorder="1"/>
    <xf numFmtId="1" fontId="9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0" xfId="0" applyFont="1"/>
    <xf numFmtId="1" fontId="2" fillId="0" borderId="1" xfId="2" applyNumberFormat="1" applyFont="1" applyBorder="1" applyAlignment="1">
      <alignment horizontal="center"/>
    </xf>
    <xf numFmtId="0" fontId="12" fillId="0" borderId="1" xfId="2" applyBorder="1"/>
    <xf numFmtId="0" fontId="12" fillId="0" borderId="1" xfId="2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1" xfId="2" applyFont="1" applyBorder="1"/>
    <xf numFmtId="0" fontId="12" fillId="0" borderId="1" xfId="2" applyBorder="1" applyAlignment="1">
      <alignment horizontal="left"/>
    </xf>
    <xf numFmtId="0" fontId="5" fillId="0" borderId="1" xfId="2" applyFont="1" applyBorder="1" applyAlignment="1">
      <alignment horizontal="left"/>
    </xf>
    <xf numFmtId="0" fontId="8" fillId="0" borderId="1" xfId="2" applyFont="1" applyBorder="1" applyAlignment="1">
      <alignment horizontal="center"/>
    </xf>
    <xf numFmtId="0" fontId="8" fillId="0" borderId="1" xfId="2" applyFont="1" applyBorder="1"/>
    <xf numFmtId="0" fontId="1" fillId="0" borderId="1" xfId="2" applyFont="1" applyBorder="1" applyAlignment="1">
      <alignment horizontal="left"/>
    </xf>
    <xf numFmtId="1" fontId="9" fillId="0" borderId="1" xfId="2" applyNumberFormat="1" applyFont="1" applyBorder="1" applyAlignment="1">
      <alignment horizontal="center"/>
    </xf>
    <xf numFmtId="1" fontId="2" fillId="0" borderId="1" xfId="2" applyNumberFormat="1" applyFont="1" applyBorder="1" applyAlignment="1">
      <alignment horizontal="center"/>
    </xf>
    <xf numFmtId="2" fontId="2" fillId="0" borderId="1" xfId="2" applyNumberFormat="1" applyFont="1" applyBorder="1" applyAlignment="1">
      <alignment horizontal="center"/>
    </xf>
    <xf numFmtId="0" fontId="12" fillId="0" borderId="1" xfId="2" applyBorder="1"/>
    <xf numFmtId="0" fontId="12" fillId="0" borderId="1" xfId="2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1" xfId="2" applyFont="1" applyBorder="1"/>
    <xf numFmtId="0" fontId="12" fillId="0" borderId="1" xfId="2" applyBorder="1" applyAlignment="1">
      <alignment horizontal="left"/>
    </xf>
    <xf numFmtId="0" fontId="5" fillId="0" borderId="1" xfId="2" applyFont="1" applyBorder="1" applyAlignment="1">
      <alignment horizontal="left"/>
    </xf>
    <xf numFmtId="1" fontId="12" fillId="0" borderId="2" xfId="2" applyNumberFormat="1" applyBorder="1" applyAlignment="1">
      <alignment horizontal="center"/>
    </xf>
    <xf numFmtId="0" fontId="8" fillId="0" borderId="1" xfId="2" applyFont="1" applyBorder="1" applyAlignment="1">
      <alignment horizontal="center"/>
    </xf>
    <xf numFmtId="0" fontId="8" fillId="0" borderId="1" xfId="2" applyFont="1" applyBorder="1"/>
    <xf numFmtId="0" fontId="1" fillId="0" borderId="1" xfId="2" applyFont="1" applyFill="1" applyBorder="1" applyAlignment="1">
      <alignment horizontal="left"/>
    </xf>
    <xf numFmtId="1" fontId="9" fillId="0" borderId="1" xfId="2" applyNumberFormat="1" applyFont="1" applyBorder="1" applyAlignment="1">
      <alignment horizontal="center"/>
    </xf>
  </cellXfs>
  <cellStyles count="4">
    <cellStyle name="normální" xfId="0" builtinId="0"/>
    <cellStyle name="normální 2 2" xfId="1"/>
    <cellStyle name="normální 2 3" xfId="3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7"/>
  <sheetViews>
    <sheetView tabSelected="1" topLeftCell="A37" workbookViewId="0">
      <selection activeCell="J56" sqref="J56"/>
    </sheetView>
  </sheetViews>
  <sheetFormatPr defaultRowHeight="12.75"/>
  <cols>
    <col min="1" max="1" width="24.28515625" customWidth="1"/>
    <col min="2" max="2" width="12.140625" customWidth="1"/>
    <col min="3" max="3" width="9.42578125" customWidth="1"/>
    <col min="4" max="4" width="13.5703125" customWidth="1"/>
    <col min="5" max="5" width="7" customWidth="1"/>
    <col min="6" max="6" width="6.85546875" customWidth="1"/>
    <col min="7" max="7" width="10.5703125" customWidth="1"/>
    <col min="8" max="8" width="8.42578125" customWidth="1"/>
    <col min="9" max="9" width="11.5703125" customWidth="1"/>
    <col min="10" max="10" width="7.28515625" customWidth="1"/>
    <col min="11" max="11" width="4.5703125" customWidth="1"/>
    <col min="12" max="12" width="8.85546875" customWidth="1"/>
    <col min="13" max="13" width="5.42578125" customWidth="1"/>
  </cols>
  <sheetData>
    <row r="1" spans="1:15" ht="15.75">
      <c r="A1" s="32" t="s">
        <v>55</v>
      </c>
      <c r="C1" s="1"/>
      <c r="D1" s="1"/>
      <c r="E1" s="1"/>
      <c r="F1" s="1"/>
      <c r="G1" s="1"/>
      <c r="L1" s="44"/>
    </row>
    <row r="2" spans="1:15" s="30" customFormat="1" ht="15.75">
      <c r="A2" s="32"/>
      <c r="C2" s="31" t="s">
        <v>52</v>
      </c>
      <c r="D2" s="31"/>
      <c r="E2" s="31"/>
      <c r="F2" s="31"/>
      <c r="G2" s="31"/>
      <c r="H2" s="40" t="s">
        <v>32</v>
      </c>
      <c r="I2" s="30" t="s">
        <v>53</v>
      </c>
      <c r="L2" s="45" t="s">
        <v>35</v>
      </c>
      <c r="M2" s="46"/>
    </row>
    <row r="3" spans="1:15">
      <c r="A3" s="4"/>
      <c r="B3" s="2" t="s">
        <v>20</v>
      </c>
      <c r="C3" s="2"/>
      <c r="D3" s="2" t="s">
        <v>2</v>
      </c>
      <c r="E3" s="2"/>
      <c r="F3" s="2"/>
      <c r="G3" s="3"/>
      <c r="H3" s="33" t="s">
        <v>1</v>
      </c>
      <c r="I3" s="38" t="s">
        <v>2</v>
      </c>
      <c r="J3" s="41"/>
      <c r="K3" s="36"/>
      <c r="L3" s="47"/>
      <c r="M3" s="48"/>
    </row>
    <row r="4" spans="1:15">
      <c r="A4" s="4"/>
      <c r="B4" s="33" t="s">
        <v>37</v>
      </c>
      <c r="C4" s="33" t="s">
        <v>54</v>
      </c>
      <c r="D4" s="15"/>
      <c r="E4" s="2"/>
      <c r="F4" s="5"/>
      <c r="G4" s="2"/>
      <c r="H4" s="33" t="s">
        <v>68</v>
      </c>
      <c r="I4" s="37"/>
      <c r="J4" s="41"/>
      <c r="K4" s="36"/>
      <c r="L4" s="47"/>
      <c r="M4" s="48"/>
    </row>
    <row r="5" spans="1:15">
      <c r="A5" s="4" t="s">
        <v>24</v>
      </c>
      <c r="B5" s="2">
        <v>61</v>
      </c>
      <c r="C5" s="2">
        <v>13</v>
      </c>
      <c r="D5" s="6">
        <v>1200</v>
      </c>
      <c r="E5" s="2"/>
      <c r="F5" s="2"/>
      <c r="G5" s="33"/>
      <c r="H5" s="62" t="s">
        <v>69</v>
      </c>
      <c r="J5" s="22"/>
      <c r="K5" s="36"/>
      <c r="L5" s="47"/>
      <c r="M5" s="48"/>
    </row>
    <row r="6" spans="1:15">
      <c r="A6" s="4"/>
      <c r="B6" s="2"/>
      <c r="C6" s="7"/>
      <c r="D6" s="8"/>
      <c r="E6" s="9"/>
      <c r="F6" s="7"/>
      <c r="G6" s="33"/>
      <c r="H6" s="59">
        <v>74</v>
      </c>
      <c r="I6" s="28">
        <v>234</v>
      </c>
      <c r="J6" s="22"/>
      <c r="K6" s="36"/>
      <c r="L6" s="47"/>
      <c r="M6" s="48"/>
    </row>
    <row r="7" spans="1:15">
      <c r="A7" s="39" t="s">
        <v>47</v>
      </c>
      <c r="B7" s="59">
        <f>B5</f>
        <v>61</v>
      </c>
      <c r="C7" s="59">
        <f>SUM(C5:C6)</f>
        <v>13</v>
      </c>
      <c r="D7" s="60">
        <f>SUM(D5:D6)</f>
        <v>1200</v>
      </c>
      <c r="E7" s="33"/>
      <c r="F7" s="33"/>
      <c r="G7" s="33"/>
      <c r="H7" s="33"/>
      <c r="I7" s="61">
        <f>SUM(I4:I6)</f>
        <v>234</v>
      </c>
      <c r="J7" s="22"/>
      <c r="K7" s="36"/>
      <c r="L7" s="52">
        <f>D7+I7</f>
        <v>1434</v>
      </c>
      <c r="M7" s="48" t="s">
        <v>2</v>
      </c>
    </row>
    <row r="8" spans="1:15">
      <c r="A8" s="10" t="s">
        <v>4</v>
      </c>
      <c r="B8" s="7"/>
      <c r="C8" s="7">
        <f>B7+C7</f>
        <v>74</v>
      </c>
      <c r="D8" s="8"/>
      <c r="E8" s="33"/>
      <c r="F8" s="33"/>
      <c r="G8" s="33"/>
      <c r="H8" s="33"/>
      <c r="I8" s="37"/>
      <c r="J8" s="22"/>
      <c r="K8" s="36"/>
      <c r="L8" s="47"/>
      <c r="M8" s="48"/>
    </row>
    <row r="9" spans="1:15" s="30" customFormat="1">
      <c r="A9" s="10"/>
      <c r="B9" s="35"/>
      <c r="C9" s="35"/>
      <c r="D9" s="8"/>
      <c r="E9" s="33"/>
      <c r="F9" s="33"/>
      <c r="G9" s="33"/>
      <c r="H9" s="33"/>
      <c r="I9" s="37"/>
      <c r="J9" s="22"/>
      <c r="K9" s="36"/>
      <c r="L9" s="47"/>
      <c r="M9" s="48"/>
    </row>
    <row r="10" spans="1:15" s="30" customFormat="1">
      <c r="A10" s="34" t="s">
        <v>71</v>
      </c>
      <c r="B10" s="35"/>
      <c r="C10" s="35"/>
      <c r="D10" s="20">
        <f>85*5</f>
        <v>425</v>
      </c>
      <c r="E10" s="33" t="s">
        <v>6</v>
      </c>
      <c r="F10" s="33"/>
      <c r="G10" s="33"/>
      <c r="H10" s="33"/>
      <c r="I10" s="37" t="s">
        <v>72</v>
      </c>
      <c r="J10" s="22">
        <f>80*3</f>
        <v>240</v>
      </c>
      <c r="K10" s="36"/>
      <c r="L10" s="47"/>
      <c r="M10" s="48"/>
    </row>
    <row r="11" spans="1:15">
      <c r="A11" s="34" t="s">
        <v>57</v>
      </c>
      <c r="B11" s="4"/>
      <c r="C11" s="2"/>
      <c r="D11" s="20">
        <f>80*5*0.25</f>
        <v>100</v>
      </c>
      <c r="E11" s="38" t="s">
        <v>2</v>
      </c>
      <c r="F11" s="21">
        <f>425*0.512</f>
        <v>217.6</v>
      </c>
      <c r="G11" s="33" t="s">
        <v>48</v>
      </c>
      <c r="H11" s="33"/>
      <c r="I11" s="38" t="s">
        <v>56</v>
      </c>
      <c r="J11" s="22">
        <f>80*3*0.25</f>
        <v>60</v>
      </c>
      <c r="K11" s="39" t="s">
        <v>2</v>
      </c>
      <c r="L11" s="49">
        <f>D11+J11</f>
        <v>160</v>
      </c>
      <c r="M11" s="48" t="s">
        <v>2</v>
      </c>
      <c r="N11" s="55"/>
      <c r="O11" s="54"/>
    </row>
    <row r="12" spans="1:15">
      <c r="A12" s="4" t="s">
        <v>18</v>
      </c>
      <c r="B12" s="4"/>
      <c r="C12" s="2"/>
      <c r="D12" s="9">
        <f>D7-D11</f>
        <v>1100</v>
      </c>
      <c r="E12" s="13" t="s">
        <v>2</v>
      </c>
      <c r="F12" s="33"/>
      <c r="G12" s="2"/>
      <c r="H12" s="33"/>
      <c r="I12" s="39"/>
      <c r="J12" s="21">
        <f>I6-J11</f>
        <v>174</v>
      </c>
      <c r="K12" s="39" t="s">
        <v>2</v>
      </c>
      <c r="L12" s="49">
        <f>D12+J12</f>
        <v>1274</v>
      </c>
      <c r="M12" s="48" t="s">
        <v>2</v>
      </c>
    </row>
    <row r="13" spans="1:15">
      <c r="A13" s="4"/>
      <c r="B13" s="4"/>
      <c r="C13" s="2"/>
      <c r="D13" s="6"/>
      <c r="E13" s="34"/>
      <c r="F13" s="6"/>
      <c r="G13" s="4"/>
      <c r="H13" s="33"/>
      <c r="I13" s="36"/>
      <c r="J13" s="36"/>
      <c r="K13" s="36"/>
      <c r="L13" s="47"/>
      <c r="M13" s="48"/>
    </row>
    <row r="14" spans="1:15">
      <c r="A14" s="4" t="s">
        <v>0</v>
      </c>
      <c r="B14" s="4"/>
      <c r="C14" s="2" t="s">
        <v>30</v>
      </c>
      <c r="D14" s="11">
        <f>D12*0.5</f>
        <v>550</v>
      </c>
      <c r="E14" s="12"/>
      <c r="F14" s="11"/>
      <c r="G14" s="4"/>
      <c r="H14" s="34"/>
      <c r="I14" s="33" t="s">
        <v>30</v>
      </c>
      <c r="J14" s="22">
        <f>J12*0.5</f>
        <v>87</v>
      </c>
      <c r="K14" s="36"/>
      <c r="L14" s="49">
        <f>D14+J14</f>
        <v>637</v>
      </c>
      <c r="M14" s="48"/>
    </row>
    <row r="15" spans="1:15">
      <c r="A15" s="4"/>
      <c r="B15" s="4"/>
      <c r="C15" s="2" t="s">
        <v>31</v>
      </c>
      <c r="D15" s="11">
        <f>D12*0.5</f>
        <v>550</v>
      </c>
      <c r="E15" s="12"/>
      <c r="F15" s="11"/>
      <c r="G15" s="4"/>
      <c r="H15" s="34"/>
      <c r="I15" s="33" t="s">
        <v>31</v>
      </c>
      <c r="J15" s="22">
        <f>J12*0.5</f>
        <v>87</v>
      </c>
      <c r="K15" s="36"/>
      <c r="L15" s="49">
        <f>D15+J15</f>
        <v>637</v>
      </c>
      <c r="M15" s="48"/>
    </row>
    <row r="16" spans="1:15">
      <c r="A16" s="4"/>
      <c r="B16" s="4"/>
      <c r="C16" s="2"/>
      <c r="D16" s="11"/>
      <c r="E16" s="13"/>
      <c r="F16" s="6"/>
      <c r="G16" s="4"/>
      <c r="H16" s="34"/>
      <c r="I16" s="36"/>
      <c r="J16" s="36"/>
      <c r="K16" s="36"/>
      <c r="L16" s="47"/>
      <c r="M16" s="48"/>
    </row>
    <row r="17" spans="1:13">
      <c r="A17" s="4"/>
      <c r="B17" s="4"/>
      <c r="C17" s="2"/>
      <c r="D17" s="9">
        <f>SUM(D14:D16)</f>
        <v>1100</v>
      </c>
      <c r="E17" s="14"/>
      <c r="F17" s="6"/>
      <c r="G17" s="4"/>
      <c r="H17" s="34"/>
      <c r="I17" s="36"/>
      <c r="J17" s="21">
        <f>SUM(J14:J15)</f>
        <v>174</v>
      </c>
      <c r="K17" s="36"/>
      <c r="L17" s="50">
        <f>SUM(L14:L16)</f>
        <v>1274</v>
      </c>
      <c r="M17" s="48"/>
    </row>
    <row r="18" spans="1:13">
      <c r="A18" s="4"/>
      <c r="B18" s="4"/>
      <c r="C18" s="2"/>
      <c r="D18" s="9"/>
      <c r="E18" s="14"/>
      <c r="F18" s="6"/>
      <c r="G18" s="4"/>
      <c r="H18" s="36"/>
      <c r="I18" s="36"/>
      <c r="J18" s="22"/>
      <c r="K18" s="36"/>
      <c r="L18" s="47"/>
      <c r="M18" s="48"/>
    </row>
    <row r="19" spans="1:13">
      <c r="A19" s="4" t="s">
        <v>23</v>
      </c>
      <c r="B19" s="4"/>
      <c r="C19" s="2">
        <f>C8</f>
        <v>74</v>
      </c>
      <c r="D19" s="20" t="s">
        <v>58</v>
      </c>
      <c r="E19" s="7"/>
      <c r="F19" s="38">
        <f>74*1.5*0.2*1.1</f>
        <v>24.420000000000005</v>
      </c>
      <c r="G19" s="4" t="s">
        <v>2</v>
      </c>
      <c r="H19" s="39" t="s">
        <v>33</v>
      </c>
      <c r="I19" s="39" t="s">
        <v>60</v>
      </c>
      <c r="J19" s="22">
        <f>90*0.1*1.1</f>
        <v>9.9</v>
      </c>
      <c r="K19" s="36"/>
      <c r="L19" s="47"/>
      <c r="M19" s="48"/>
    </row>
    <row r="20" spans="1:13">
      <c r="A20" s="19" t="s">
        <v>45</v>
      </c>
      <c r="B20" s="2" t="s">
        <v>1</v>
      </c>
      <c r="C20" s="2">
        <f>C8</f>
        <v>74</v>
      </c>
      <c r="D20" s="34" t="s">
        <v>59</v>
      </c>
      <c r="E20" s="4"/>
      <c r="F20" s="12">
        <f>(74*2.5*1.2)-74*0.785</f>
        <v>163.91</v>
      </c>
      <c r="G20" s="4" t="s">
        <v>2</v>
      </c>
      <c r="H20" s="39" t="s">
        <v>34</v>
      </c>
      <c r="I20" s="39" t="s">
        <v>61</v>
      </c>
      <c r="J20" s="42">
        <f>90*0.3*1.1</f>
        <v>29.700000000000003</v>
      </c>
      <c r="K20" s="36"/>
      <c r="L20" s="47"/>
      <c r="M20" s="48"/>
    </row>
    <row r="21" spans="1:13">
      <c r="A21" s="10"/>
      <c r="B21" s="2"/>
      <c r="C21" s="2"/>
      <c r="D21" s="4"/>
      <c r="E21" s="4"/>
      <c r="F21" s="12"/>
      <c r="G21" s="4"/>
      <c r="H21" s="36"/>
      <c r="I21" s="36"/>
      <c r="J21" s="42"/>
      <c r="K21" s="36"/>
      <c r="L21" s="47"/>
      <c r="M21" s="48"/>
    </row>
    <row r="22" spans="1:13">
      <c r="A22" s="19" t="s">
        <v>21</v>
      </c>
      <c r="B22" s="2"/>
      <c r="C22" s="2"/>
      <c r="D22" s="4"/>
      <c r="E22" s="4"/>
      <c r="F22" s="12"/>
      <c r="G22" s="4"/>
      <c r="H22" s="36"/>
      <c r="I22" s="36"/>
      <c r="J22" s="22"/>
      <c r="K22" s="36"/>
      <c r="L22" s="47"/>
      <c r="M22" s="48"/>
    </row>
    <row r="23" spans="1:13">
      <c r="A23" s="39" t="s">
        <v>62</v>
      </c>
      <c r="B23" s="11"/>
      <c r="C23" s="2"/>
      <c r="D23" s="2"/>
      <c r="E23" s="4"/>
      <c r="F23" s="11">
        <f>74*5*0.25</f>
        <v>92.5</v>
      </c>
      <c r="G23" s="4" t="s">
        <v>2</v>
      </c>
      <c r="H23" s="36"/>
      <c r="I23" s="36"/>
      <c r="J23" s="22">
        <f>J11</f>
        <v>60</v>
      </c>
      <c r="K23" s="36"/>
      <c r="L23" s="49">
        <f>F23+J23</f>
        <v>152.5</v>
      </c>
      <c r="M23" s="48" t="s">
        <v>2</v>
      </c>
    </row>
    <row r="24" spans="1:13">
      <c r="A24" s="4" t="s">
        <v>26</v>
      </c>
      <c r="B24" s="2"/>
      <c r="C24" s="2"/>
      <c r="D24" s="4"/>
      <c r="E24" s="4"/>
      <c r="F24" s="29">
        <f>SUM(F19+F20)</f>
        <v>188.33</v>
      </c>
      <c r="G24" s="34" t="s">
        <v>2</v>
      </c>
      <c r="H24" s="36"/>
      <c r="I24" s="36"/>
      <c r="J24" s="29">
        <f>J19+J20</f>
        <v>39.6</v>
      </c>
      <c r="K24" s="36"/>
      <c r="L24" s="51">
        <f>F24+J24</f>
        <v>227.93</v>
      </c>
      <c r="M24" s="48" t="s">
        <v>2</v>
      </c>
    </row>
    <row r="25" spans="1:13">
      <c r="A25" s="19" t="s">
        <v>3</v>
      </c>
      <c r="B25" s="11"/>
      <c r="C25" s="2"/>
      <c r="D25" s="2"/>
      <c r="E25" s="4"/>
      <c r="F25" s="9">
        <f>D17-F24</f>
        <v>911.67</v>
      </c>
      <c r="G25" s="4" t="s">
        <v>2</v>
      </c>
      <c r="H25" s="36"/>
      <c r="I25" s="36"/>
      <c r="J25" s="21">
        <f>J12-J24</f>
        <v>134.4</v>
      </c>
      <c r="K25" s="39" t="s">
        <v>2</v>
      </c>
      <c r="L25" s="49">
        <f>F25+J25</f>
        <v>1046.07</v>
      </c>
      <c r="M25" s="48" t="s">
        <v>2</v>
      </c>
    </row>
    <row r="26" spans="1:13" s="30" customFormat="1">
      <c r="A26" s="39"/>
      <c r="B26" s="11"/>
      <c r="C26" s="33"/>
      <c r="D26" s="33"/>
      <c r="E26" s="34"/>
      <c r="F26" s="9"/>
      <c r="G26" s="34"/>
      <c r="H26" s="36"/>
      <c r="I26" s="36"/>
      <c r="J26" s="53"/>
      <c r="K26" s="39"/>
      <c r="L26" s="49"/>
      <c r="M26" s="48"/>
    </row>
    <row r="27" spans="1:13" s="30" customFormat="1">
      <c r="A27" s="39" t="s">
        <v>70</v>
      </c>
      <c r="B27" s="11" t="s">
        <v>46</v>
      </c>
      <c r="C27" s="33"/>
      <c r="D27" s="33"/>
      <c r="E27" s="34"/>
      <c r="F27" s="20">
        <f>D12*0.8</f>
        <v>880</v>
      </c>
      <c r="G27" s="34" t="s">
        <v>2</v>
      </c>
      <c r="H27" s="36"/>
      <c r="I27" s="36"/>
      <c r="J27" s="43">
        <f>J17*0.8</f>
        <v>139.20000000000002</v>
      </c>
      <c r="K27" s="39"/>
      <c r="L27" s="49"/>
      <c r="M27" s="48"/>
    </row>
    <row r="28" spans="1:13">
      <c r="A28" s="10"/>
      <c r="B28" s="11"/>
      <c r="C28" s="2"/>
      <c r="D28" s="2"/>
      <c r="E28" s="4"/>
      <c r="F28" s="9"/>
      <c r="G28" s="4"/>
      <c r="H28" s="36"/>
      <c r="I28" s="36"/>
      <c r="J28" s="42"/>
      <c r="K28" s="39"/>
      <c r="L28" s="47"/>
      <c r="M28" s="48"/>
    </row>
    <row r="29" spans="1:13">
      <c r="A29" s="4" t="s">
        <v>5</v>
      </c>
      <c r="B29" s="2"/>
      <c r="C29" s="12"/>
      <c r="E29" s="2"/>
      <c r="F29" s="2">
        <v>74</v>
      </c>
      <c r="G29" s="4" t="s">
        <v>19</v>
      </c>
      <c r="H29" s="36"/>
      <c r="I29" s="36"/>
      <c r="J29" s="42">
        <v>74</v>
      </c>
      <c r="K29" s="39" t="s">
        <v>19</v>
      </c>
      <c r="L29" s="51">
        <f>F29+J29</f>
        <v>148</v>
      </c>
      <c r="M29" s="48" t="s">
        <v>19</v>
      </c>
    </row>
    <row r="30" spans="1:13">
      <c r="A30" s="4"/>
      <c r="B30" s="2"/>
      <c r="C30" s="12"/>
      <c r="D30" s="2"/>
      <c r="E30" s="2"/>
      <c r="F30" s="4"/>
      <c r="G30" s="4"/>
      <c r="H30" s="36"/>
      <c r="I30" s="37"/>
      <c r="J30" s="36"/>
      <c r="K30" s="39"/>
      <c r="L30" s="47"/>
      <c r="M30" s="48"/>
    </row>
    <row r="31" spans="1:13" s="65" customFormat="1">
      <c r="A31" s="63" t="s">
        <v>84</v>
      </c>
      <c r="B31" s="64"/>
      <c r="C31" s="58"/>
      <c r="D31" s="63"/>
      <c r="E31" s="64"/>
      <c r="F31" s="58">
        <f>D17</f>
        <v>1100</v>
      </c>
      <c r="G31" s="63" t="s">
        <v>2</v>
      </c>
      <c r="H31" s="63"/>
      <c r="I31" s="64"/>
      <c r="J31" s="58">
        <f>J17</f>
        <v>174</v>
      </c>
      <c r="K31" s="63" t="s">
        <v>2</v>
      </c>
      <c r="L31" s="58">
        <f>F31+J31</f>
        <v>1274</v>
      </c>
      <c r="M31" s="63" t="s">
        <v>2</v>
      </c>
    </row>
    <row r="32" spans="1:13">
      <c r="A32" s="4"/>
      <c r="B32" s="2"/>
      <c r="C32" s="12"/>
      <c r="D32" s="15"/>
      <c r="E32" s="2"/>
      <c r="F32" s="12"/>
      <c r="G32" s="4"/>
      <c r="H32" s="36"/>
      <c r="I32" s="38"/>
      <c r="J32" s="36"/>
      <c r="K32" s="36"/>
      <c r="L32" s="47"/>
      <c r="M32" s="48"/>
    </row>
    <row r="33" spans="1:15">
      <c r="A33" s="4" t="s">
        <v>38</v>
      </c>
      <c r="B33" s="2"/>
      <c r="C33" s="12"/>
      <c r="D33" s="15"/>
      <c r="E33" s="26"/>
      <c r="F33" s="29">
        <f>75*5*2</f>
        <v>750</v>
      </c>
      <c r="G33" s="24" t="s">
        <v>6</v>
      </c>
      <c r="H33" s="36"/>
      <c r="I33" s="38" t="s">
        <v>63</v>
      </c>
      <c r="J33" s="22">
        <f>74*2*2</f>
        <v>296</v>
      </c>
      <c r="K33" s="39" t="s">
        <v>6</v>
      </c>
      <c r="L33" s="51">
        <f>F33+J33</f>
        <v>1046</v>
      </c>
      <c r="M33" s="48" t="s">
        <v>6</v>
      </c>
    </row>
    <row r="34" spans="1:15">
      <c r="A34" s="4"/>
      <c r="B34" s="2"/>
      <c r="C34" s="12"/>
      <c r="D34" s="12"/>
      <c r="E34" s="28"/>
      <c r="F34" s="19"/>
      <c r="G34" s="24"/>
      <c r="H34" s="36"/>
      <c r="I34" s="37"/>
      <c r="J34" s="36"/>
      <c r="K34" s="36"/>
      <c r="L34" s="47"/>
      <c r="M34" s="48"/>
    </row>
    <row r="35" spans="1:15">
      <c r="A35" s="4" t="s">
        <v>25</v>
      </c>
      <c r="B35" s="2"/>
      <c r="C35" s="12"/>
      <c r="D35" s="15"/>
      <c r="E35" s="26"/>
      <c r="F35" s="29">
        <f>F33</f>
        <v>750</v>
      </c>
      <c r="G35" s="24" t="s">
        <v>6</v>
      </c>
      <c r="H35" s="36"/>
      <c r="I35" s="37"/>
      <c r="J35" s="22">
        <f>J33</f>
        <v>296</v>
      </c>
      <c r="K35" s="39" t="s">
        <v>6</v>
      </c>
      <c r="L35" s="51">
        <f>F35+J35</f>
        <v>1046</v>
      </c>
      <c r="M35" s="48" t="s">
        <v>6</v>
      </c>
    </row>
    <row r="36" spans="1:15">
      <c r="A36" s="4"/>
      <c r="B36" s="2"/>
      <c r="C36" s="11"/>
      <c r="D36" s="2"/>
      <c r="E36" s="28"/>
      <c r="F36" s="26"/>
      <c r="G36" s="27"/>
      <c r="H36" s="36"/>
      <c r="I36" s="37"/>
      <c r="J36" s="36"/>
      <c r="K36" s="36"/>
      <c r="L36" s="47"/>
      <c r="M36" s="48"/>
    </row>
    <row r="37" spans="1:15">
      <c r="A37" s="4" t="s">
        <v>28</v>
      </c>
      <c r="B37" s="2"/>
      <c r="C37" s="11"/>
      <c r="D37" s="33"/>
      <c r="E37" s="33"/>
      <c r="F37" s="33">
        <f>100*3</f>
        <v>300</v>
      </c>
      <c r="G37" s="25" t="s">
        <v>6</v>
      </c>
      <c r="H37" s="36"/>
      <c r="I37" s="37"/>
      <c r="J37" s="22">
        <f>75*3</f>
        <v>225</v>
      </c>
      <c r="K37" s="39" t="s">
        <v>6</v>
      </c>
      <c r="L37" s="51">
        <f>F37+J37</f>
        <v>525</v>
      </c>
      <c r="M37" s="48" t="s">
        <v>6</v>
      </c>
    </row>
    <row r="38" spans="1:15">
      <c r="A38" s="3"/>
      <c r="B38" s="2"/>
      <c r="C38" s="11"/>
      <c r="D38" s="35"/>
      <c r="E38" s="33"/>
      <c r="F38" s="33"/>
      <c r="G38" s="2"/>
      <c r="H38" s="36"/>
      <c r="I38" s="37"/>
      <c r="J38" s="29"/>
      <c r="K38" s="36"/>
      <c r="L38" s="47"/>
      <c r="M38" s="48"/>
    </row>
    <row r="39" spans="1:15">
      <c r="A39" s="39" t="s">
        <v>86</v>
      </c>
      <c r="B39" s="16"/>
      <c r="C39" s="16"/>
      <c r="D39" s="36"/>
      <c r="E39" s="36"/>
      <c r="F39" s="22">
        <f>85*5.5</f>
        <v>467.5</v>
      </c>
      <c r="G39" s="25" t="s">
        <v>6</v>
      </c>
      <c r="H39" s="36"/>
      <c r="I39" s="38" t="s">
        <v>72</v>
      </c>
      <c r="J39" s="42">
        <f>80*3</f>
        <v>240</v>
      </c>
      <c r="K39" s="39" t="s">
        <v>6</v>
      </c>
      <c r="L39" s="51">
        <f t="shared" ref="L39:L44" si="0">F39+J39</f>
        <v>707.5</v>
      </c>
      <c r="M39" s="48" t="s">
        <v>6</v>
      </c>
      <c r="O39" s="54"/>
    </row>
    <row r="40" spans="1:15">
      <c r="A40" s="39" t="s">
        <v>85</v>
      </c>
      <c r="B40" s="16"/>
      <c r="C40" s="18"/>
      <c r="D40" s="37"/>
      <c r="E40" s="36"/>
      <c r="F40" s="21">
        <f>85*5.5</f>
        <v>467.5</v>
      </c>
      <c r="G40" s="25" t="s">
        <v>6</v>
      </c>
      <c r="H40" s="36"/>
      <c r="I40" s="37"/>
      <c r="J40" s="43">
        <f>J39</f>
        <v>240</v>
      </c>
      <c r="K40" s="36"/>
      <c r="L40" s="51">
        <f t="shared" si="0"/>
        <v>707.5</v>
      </c>
      <c r="M40" s="48" t="s">
        <v>6</v>
      </c>
    </row>
    <row r="41" spans="1:15">
      <c r="A41" s="17" t="s">
        <v>9</v>
      </c>
      <c r="B41" s="15"/>
      <c r="C41" s="15"/>
      <c r="D41" s="15" t="s">
        <v>14</v>
      </c>
      <c r="E41" s="15"/>
      <c r="F41" s="12">
        <f>F40</f>
        <v>467.5</v>
      </c>
      <c r="G41" s="16" t="s">
        <v>10</v>
      </c>
      <c r="H41" s="36"/>
      <c r="I41" s="37"/>
      <c r="J41" s="43">
        <f>J39</f>
        <v>240</v>
      </c>
      <c r="K41" s="36"/>
      <c r="L41" s="51">
        <f t="shared" si="0"/>
        <v>707.5</v>
      </c>
      <c r="M41" s="48"/>
    </row>
    <row r="42" spans="1:15">
      <c r="A42" s="17" t="s">
        <v>11</v>
      </c>
      <c r="B42" s="15"/>
      <c r="C42" s="16"/>
      <c r="D42" s="15" t="s">
        <v>14</v>
      </c>
      <c r="E42" s="16"/>
      <c r="F42" s="12">
        <f>F40</f>
        <v>467.5</v>
      </c>
      <c r="G42" s="16" t="s">
        <v>12</v>
      </c>
      <c r="H42" s="36"/>
      <c r="I42" s="37"/>
      <c r="J42" s="42">
        <f>J39</f>
        <v>240</v>
      </c>
      <c r="K42" s="36"/>
      <c r="L42" s="51">
        <f t="shared" si="0"/>
        <v>707.5</v>
      </c>
      <c r="M42" s="48"/>
    </row>
    <row r="43" spans="1:15">
      <c r="A43" s="17" t="s">
        <v>7</v>
      </c>
      <c r="B43" s="15"/>
      <c r="C43" s="16"/>
      <c r="D43" s="38" t="s">
        <v>15</v>
      </c>
      <c r="E43" s="16"/>
      <c r="F43" s="12">
        <f>F40</f>
        <v>467.5</v>
      </c>
      <c r="G43" s="16" t="s">
        <v>8</v>
      </c>
      <c r="H43" s="36"/>
      <c r="I43" s="37"/>
      <c r="J43" s="42">
        <f>J39</f>
        <v>240</v>
      </c>
      <c r="K43" s="39"/>
      <c r="L43" s="51">
        <f t="shared" si="0"/>
        <v>707.5</v>
      </c>
      <c r="M43" s="48"/>
    </row>
    <row r="44" spans="1:15">
      <c r="A44" s="17" t="s">
        <v>16</v>
      </c>
      <c r="B44" s="16"/>
      <c r="C44" s="16"/>
      <c r="D44" s="18" t="s">
        <v>15</v>
      </c>
      <c r="E44" s="16"/>
      <c r="F44" s="12">
        <f>F40</f>
        <v>467.5</v>
      </c>
      <c r="G44" s="16" t="s">
        <v>13</v>
      </c>
      <c r="H44" s="36"/>
      <c r="I44" s="37"/>
      <c r="J44" s="42">
        <f>J39</f>
        <v>240</v>
      </c>
      <c r="K44" s="36"/>
      <c r="L44" s="51">
        <f t="shared" si="0"/>
        <v>707.5</v>
      </c>
      <c r="M44" s="48"/>
    </row>
    <row r="45" spans="1:15">
      <c r="A45" s="17"/>
      <c r="B45" s="16"/>
      <c r="C45" s="16"/>
      <c r="D45" s="18"/>
      <c r="E45" s="16"/>
      <c r="F45" s="12"/>
      <c r="G45" s="16"/>
      <c r="H45" s="36"/>
      <c r="I45" s="37"/>
      <c r="J45" s="42"/>
      <c r="K45" s="39"/>
      <c r="L45" s="47"/>
      <c r="M45" s="48"/>
    </row>
    <row r="46" spans="1:15">
      <c r="A46" s="56"/>
      <c r="B46" s="18"/>
      <c r="C46" s="16"/>
      <c r="D46" s="16"/>
      <c r="E46" s="16"/>
      <c r="F46" s="58"/>
      <c r="G46" s="23"/>
      <c r="H46" s="36"/>
      <c r="I46" s="37"/>
      <c r="J46" s="42"/>
      <c r="K46" s="36"/>
      <c r="L46" s="47"/>
      <c r="M46" s="48"/>
    </row>
    <row r="47" spans="1:15">
      <c r="A47" s="57" t="s">
        <v>36</v>
      </c>
      <c r="B47" s="36"/>
      <c r="C47" s="36"/>
      <c r="D47" s="36"/>
      <c r="E47" s="36"/>
      <c r="F47" s="37"/>
      <c r="G47" s="36"/>
      <c r="H47" s="36"/>
      <c r="I47" s="36"/>
      <c r="J47" s="28">
        <v>10</v>
      </c>
      <c r="K47" s="39" t="s">
        <v>17</v>
      </c>
      <c r="L47" s="47"/>
      <c r="M47" s="48"/>
    </row>
    <row r="48" spans="1:15">
      <c r="A48" s="24" t="s">
        <v>65</v>
      </c>
      <c r="B48" s="36"/>
      <c r="C48" s="36"/>
      <c r="D48" s="36"/>
      <c r="E48" s="36"/>
      <c r="F48" s="36"/>
      <c r="G48" s="36"/>
      <c r="H48" s="36"/>
      <c r="I48" s="38" t="s">
        <v>49</v>
      </c>
      <c r="J48" s="37">
        <f>10*1*2*7</f>
        <v>140</v>
      </c>
      <c r="K48" s="37" t="s">
        <v>2</v>
      </c>
      <c r="L48" s="37"/>
      <c r="M48" s="37"/>
      <c r="N48" s="44"/>
    </row>
    <row r="49" spans="1:14">
      <c r="A49" s="36" t="s">
        <v>39</v>
      </c>
      <c r="B49" s="36"/>
      <c r="C49" s="36"/>
      <c r="D49" s="36"/>
      <c r="E49" s="36"/>
      <c r="F49" s="36"/>
      <c r="G49" s="36"/>
      <c r="H49" s="36"/>
      <c r="I49" s="37"/>
      <c r="J49" s="37">
        <v>10</v>
      </c>
      <c r="K49" s="37" t="s">
        <v>2</v>
      </c>
      <c r="L49" s="37"/>
      <c r="M49" s="37"/>
      <c r="N49" s="44"/>
    </row>
    <row r="50" spans="1:14">
      <c r="A50" s="36" t="s">
        <v>40</v>
      </c>
      <c r="B50" s="36"/>
      <c r="C50" s="36"/>
      <c r="D50" s="36"/>
      <c r="E50" s="36"/>
      <c r="F50" s="36"/>
      <c r="G50" s="36"/>
      <c r="H50" s="36"/>
      <c r="I50" s="37"/>
      <c r="J50" s="37">
        <v>5</v>
      </c>
      <c r="K50" s="37" t="s">
        <v>2</v>
      </c>
      <c r="L50" s="37"/>
      <c r="M50" s="37"/>
      <c r="N50" s="44"/>
    </row>
    <row r="51" spans="1:14" s="30" customFormat="1">
      <c r="A51" s="39" t="s">
        <v>82</v>
      </c>
      <c r="B51" s="36"/>
      <c r="C51" s="36"/>
      <c r="D51" s="36"/>
      <c r="E51" s="36"/>
      <c r="F51" s="36"/>
      <c r="G51" s="36"/>
      <c r="H51" s="36"/>
      <c r="I51" s="37"/>
      <c r="J51" s="22">
        <f>J48-(J54+J55)</f>
        <v>90.5</v>
      </c>
      <c r="K51" s="37" t="s">
        <v>2</v>
      </c>
      <c r="L51" s="37"/>
      <c r="M51" s="37"/>
      <c r="N51" s="44"/>
    </row>
    <row r="52" spans="1:14">
      <c r="A52" s="39" t="s">
        <v>66</v>
      </c>
      <c r="B52" s="36"/>
      <c r="C52" s="36"/>
      <c r="D52" s="36"/>
      <c r="E52" s="36"/>
      <c r="F52" s="36"/>
      <c r="G52" s="36"/>
      <c r="H52" s="36"/>
      <c r="I52" s="37"/>
      <c r="J52" s="22">
        <f>10*15*1.1</f>
        <v>165</v>
      </c>
      <c r="K52" s="37" t="s">
        <v>19</v>
      </c>
      <c r="L52" s="37"/>
      <c r="M52" s="37"/>
      <c r="N52" s="44"/>
    </row>
    <row r="53" spans="1:14">
      <c r="A53" s="36" t="s">
        <v>41</v>
      </c>
      <c r="B53" s="36"/>
      <c r="C53" s="36"/>
      <c r="D53" s="36"/>
      <c r="E53" s="36"/>
      <c r="F53" s="36"/>
      <c r="G53" s="36"/>
      <c r="H53" s="36"/>
      <c r="I53" s="37"/>
      <c r="J53" s="37">
        <v>10</v>
      </c>
      <c r="K53" s="37" t="s">
        <v>17</v>
      </c>
      <c r="L53" s="37"/>
      <c r="M53" s="37"/>
      <c r="N53" s="44"/>
    </row>
    <row r="54" spans="1:14" s="30" customFormat="1">
      <c r="A54" s="39" t="s">
        <v>81</v>
      </c>
      <c r="B54" s="36"/>
      <c r="C54" s="36"/>
      <c r="D54" s="36"/>
      <c r="E54" s="36"/>
      <c r="F54" s="36"/>
      <c r="G54" s="36"/>
      <c r="H54" s="36"/>
      <c r="I54" s="37"/>
      <c r="J54" s="22">
        <f>165*0.1*1*1.2</f>
        <v>19.8</v>
      </c>
      <c r="K54" s="38" t="s">
        <v>2</v>
      </c>
      <c r="L54" s="37"/>
      <c r="M54" s="37"/>
      <c r="N54" s="44"/>
    </row>
    <row r="55" spans="1:14">
      <c r="A55" s="39" t="s">
        <v>67</v>
      </c>
      <c r="B55" s="36"/>
      <c r="C55" s="36"/>
      <c r="D55" s="36"/>
      <c r="E55" s="36"/>
      <c r="F55" s="36"/>
      <c r="G55" s="36"/>
      <c r="H55" s="36"/>
      <c r="I55" s="37"/>
      <c r="J55" s="22">
        <f>165*0.6*0.3</f>
        <v>29.7</v>
      </c>
      <c r="K55" s="38" t="s">
        <v>2</v>
      </c>
      <c r="L55" s="37"/>
      <c r="M55" s="37"/>
      <c r="N55" s="44"/>
    </row>
    <row r="56" spans="1:14">
      <c r="A56" s="39" t="s">
        <v>89</v>
      </c>
      <c r="B56" s="36"/>
      <c r="C56" s="36"/>
      <c r="D56" s="36"/>
      <c r="E56" s="36"/>
      <c r="G56" s="36"/>
      <c r="H56" s="36"/>
      <c r="I56" s="37"/>
      <c r="J56" s="37">
        <f>2*150*1.5</f>
        <v>450</v>
      </c>
      <c r="K56" s="37" t="s">
        <v>6</v>
      </c>
      <c r="L56" s="37"/>
      <c r="M56" s="37"/>
      <c r="N56" s="44"/>
    </row>
    <row r="57" spans="1:14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</row>
    <row r="58" spans="1:14">
      <c r="A58" s="75" t="s">
        <v>22</v>
      </c>
      <c r="B58" s="69" t="s">
        <v>17</v>
      </c>
      <c r="C58" s="68"/>
      <c r="D58" s="68"/>
      <c r="E58" s="68"/>
      <c r="F58" s="76">
        <v>9</v>
      </c>
      <c r="G58" s="71"/>
      <c r="H58" s="67"/>
      <c r="I58" s="68"/>
      <c r="J58" s="68"/>
      <c r="K58" s="67"/>
      <c r="L58" s="73"/>
      <c r="M58" s="74"/>
    </row>
    <row r="59" spans="1:14">
      <c r="A59" s="72" t="s">
        <v>78</v>
      </c>
      <c r="B59" s="69"/>
      <c r="C59" s="68"/>
      <c r="D59" s="68" t="s">
        <v>42</v>
      </c>
      <c r="E59" s="68"/>
      <c r="F59" s="66">
        <v>283.5</v>
      </c>
      <c r="G59" s="71" t="s">
        <v>2</v>
      </c>
      <c r="H59" s="67"/>
      <c r="I59" s="68"/>
      <c r="J59" s="68"/>
      <c r="K59" s="67"/>
      <c r="L59" s="73"/>
      <c r="M59" s="74"/>
    </row>
    <row r="60" spans="1:14">
      <c r="A60" s="67" t="s">
        <v>29</v>
      </c>
      <c r="B60" s="67"/>
      <c r="C60" s="67"/>
      <c r="D60" s="67"/>
      <c r="E60" s="67"/>
      <c r="F60" s="66">
        <v>18</v>
      </c>
      <c r="G60" s="67" t="s">
        <v>2</v>
      </c>
      <c r="H60" s="67"/>
      <c r="I60" s="67"/>
      <c r="J60" s="68"/>
      <c r="K60" s="70"/>
      <c r="L60" s="73"/>
      <c r="M60" s="74"/>
    </row>
    <row r="61" spans="1:14">
      <c r="A61" s="67" t="s">
        <v>27</v>
      </c>
      <c r="B61" s="67"/>
      <c r="C61" s="67"/>
      <c r="D61" s="67"/>
      <c r="E61" s="67"/>
      <c r="F61" s="66">
        <v>18</v>
      </c>
      <c r="G61" s="67" t="s">
        <v>2</v>
      </c>
      <c r="H61" s="67"/>
      <c r="I61" s="67"/>
      <c r="J61" s="68"/>
      <c r="K61" s="70"/>
      <c r="L61" s="73"/>
      <c r="M61" s="74"/>
    </row>
    <row r="62" spans="1:14">
      <c r="A62" s="70" t="s">
        <v>83</v>
      </c>
      <c r="B62" s="67"/>
      <c r="C62" s="67"/>
      <c r="D62" s="67"/>
      <c r="E62" s="67"/>
      <c r="F62" s="66">
        <v>271.22399999999999</v>
      </c>
      <c r="G62" s="70" t="s">
        <v>2</v>
      </c>
      <c r="H62" s="67"/>
      <c r="I62" s="67"/>
      <c r="J62" s="68"/>
      <c r="K62" s="70"/>
      <c r="L62" s="73"/>
      <c r="M62" s="74"/>
    </row>
    <row r="63" spans="1:14">
      <c r="A63" s="70" t="s">
        <v>64</v>
      </c>
      <c r="B63" s="67"/>
      <c r="C63" s="67"/>
      <c r="D63" s="67"/>
      <c r="E63" s="67"/>
      <c r="F63" s="66">
        <v>69.300000000000011</v>
      </c>
      <c r="G63" s="67" t="s">
        <v>19</v>
      </c>
      <c r="H63" s="67"/>
      <c r="I63" s="67"/>
      <c r="J63" s="68"/>
      <c r="K63" s="70"/>
      <c r="L63" s="73"/>
      <c r="M63" s="74"/>
    </row>
    <row r="64" spans="1:14">
      <c r="A64" s="70" t="s">
        <v>77</v>
      </c>
      <c r="B64" s="67"/>
      <c r="C64" s="67"/>
      <c r="D64" s="67"/>
      <c r="E64" s="67"/>
      <c r="F64" s="66">
        <v>9</v>
      </c>
      <c r="G64" s="70" t="s">
        <v>17</v>
      </c>
      <c r="H64" s="67"/>
      <c r="I64" s="67"/>
      <c r="J64" s="68"/>
      <c r="K64" s="70"/>
      <c r="L64" s="73"/>
      <c r="M64" s="74"/>
    </row>
    <row r="65" spans="1:13">
      <c r="A65" s="70" t="s">
        <v>79</v>
      </c>
      <c r="B65" s="67"/>
      <c r="C65" s="67"/>
      <c r="D65" s="67"/>
      <c r="E65" s="67"/>
      <c r="F65" s="66">
        <v>1.4040000000000001</v>
      </c>
      <c r="G65" s="70" t="s">
        <v>2</v>
      </c>
      <c r="H65" s="67"/>
      <c r="I65" s="67"/>
      <c r="J65" s="68"/>
      <c r="K65" s="70"/>
      <c r="L65" s="73"/>
      <c r="M65" s="74"/>
    </row>
    <row r="66" spans="1:13">
      <c r="A66" s="70" t="s">
        <v>80</v>
      </c>
      <c r="B66" s="67"/>
      <c r="C66" s="67"/>
      <c r="D66" s="67"/>
      <c r="E66" s="67"/>
      <c r="F66" s="66">
        <v>4.32</v>
      </c>
      <c r="G66" s="70" t="s">
        <v>2</v>
      </c>
      <c r="H66" s="67"/>
      <c r="I66" s="67"/>
      <c r="J66" s="68"/>
      <c r="K66" s="70"/>
      <c r="L66" s="73"/>
      <c r="M66" s="74"/>
    </row>
    <row r="67" spans="1:13">
      <c r="A67" s="70" t="s">
        <v>87</v>
      </c>
      <c r="B67" s="67"/>
      <c r="C67" s="67"/>
      <c r="D67" s="67"/>
      <c r="E67" s="67"/>
      <c r="F67" s="66">
        <v>310.5</v>
      </c>
      <c r="G67" s="70"/>
      <c r="H67" s="67"/>
      <c r="I67" s="67"/>
      <c r="J67" s="68"/>
      <c r="K67" s="70"/>
      <c r="L67" s="73"/>
      <c r="M67" s="74"/>
    </row>
    <row r="69" spans="1:13">
      <c r="A69" s="88" t="s">
        <v>51</v>
      </c>
      <c r="B69" s="81"/>
      <c r="C69" s="80"/>
      <c r="D69" s="80"/>
      <c r="E69" s="80"/>
      <c r="F69" s="89">
        <v>5</v>
      </c>
      <c r="G69" s="83" t="s">
        <v>17</v>
      </c>
      <c r="H69" s="79"/>
      <c r="I69" s="80"/>
      <c r="J69" s="85"/>
      <c r="K69" s="79"/>
      <c r="L69" s="86"/>
      <c r="M69" s="87"/>
    </row>
    <row r="70" spans="1:13">
      <c r="A70" s="84" t="s">
        <v>73</v>
      </c>
      <c r="B70" s="81"/>
      <c r="C70" s="80"/>
      <c r="D70" s="80" t="s">
        <v>42</v>
      </c>
      <c r="E70" s="80"/>
      <c r="F70" s="77">
        <v>175</v>
      </c>
      <c r="G70" s="83" t="s">
        <v>2</v>
      </c>
      <c r="H70" s="79"/>
      <c r="I70" s="80"/>
      <c r="J70" s="85"/>
      <c r="K70" s="79"/>
      <c r="L70" s="86"/>
      <c r="M70" s="87"/>
    </row>
    <row r="71" spans="1:13">
      <c r="A71" s="79" t="s">
        <v>43</v>
      </c>
      <c r="B71" s="81"/>
      <c r="C71" s="80"/>
      <c r="D71" s="80"/>
      <c r="E71" s="80"/>
      <c r="F71" s="77">
        <v>5</v>
      </c>
      <c r="G71" s="83" t="s">
        <v>2</v>
      </c>
      <c r="H71" s="79"/>
      <c r="I71" s="80"/>
      <c r="J71" s="85"/>
      <c r="K71" s="79"/>
      <c r="L71" s="86"/>
      <c r="M71" s="87"/>
    </row>
    <row r="72" spans="1:13">
      <c r="A72" s="79" t="s">
        <v>74</v>
      </c>
      <c r="B72" s="81"/>
      <c r="C72" s="80"/>
      <c r="D72" s="80"/>
      <c r="E72" s="80"/>
      <c r="F72" s="77">
        <v>165.548</v>
      </c>
      <c r="G72" s="84" t="s">
        <v>2</v>
      </c>
      <c r="H72" s="79"/>
      <c r="I72" s="80"/>
      <c r="J72" s="85"/>
      <c r="K72" s="79"/>
      <c r="L72" s="86"/>
      <c r="M72" s="87"/>
    </row>
    <row r="73" spans="1:13">
      <c r="A73" s="79" t="s">
        <v>44</v>
      </c>
      <c r="B73" s="81"/>
      <c r="C73" s="80"/>
      <c r="D73" s="80"/>
      <c r="E73" s="80"/>
      <c r="F73" s="77">
        <v>5</v>
      </c>
      <c r="G73" s="83" t="s">
        <v>2</v>
      </c>
      <c r="H73" s="79"/>
      <c r="I73" s="80"/>
      <c r="J73" s="85"/>
      <c r="K73" s="79"/>
      <c r="L73" s="86"/>
      <c r="M73" s="87"/>
    </row>
    <row r="74" spans="1:13">
      <c r="A74" s="82" t="s">
        <v>50</v>
      </c>
      <c r="B74" s="81"/>
      <c r="C74" s="80"/>
      <c r="D74" s="80"/>
      <c r="E74" s="80"/>
      <c r="F74" s="77">
        <v>38.5</v>
      </c>
      <c r="G74" s="84" t="s">
        <v>19</v>
      </c>
      <c r="H74" s="79"/>
      <c r="I74" s="80"/>
      <c r="J74" s="85"/>
      <c r="K74" s="79"/>
      <c r="L74" s="86"/>
      <c r="M74" s="87"/>
    </row>
    <row r="75" spans="1:13">
      <c r="A75" s="82" t="s">
        <v>75</v>
      </c>
      <c r="B75" s="81"/>
      <c r="C75" s="80"/>
      <c r="D75" s="80"/>
      <c r="E75" s="80"/>
      <c r="F75" s="78">
        <v>1.0920000000000001</v>
      </c>
      <c r="G75" s="84" t="s">
        <v>2</v>
      </c>
      <c r="H75" s="79"/>
      <c r="I75" s="80"/>
      <c r="J75" s="85"/>
      <c r="K75" s="79"/>
      <c r="L75" s="86"/>
      <c r="M75" s="87"/>
    </row>
    <row r="76" spans="1:13">
      <c r="A76" s="82" t="s">
        <v>76</v>
      </c>
      <c r="B76" s="81"/>
      <c r="C76" s="80"/>
      <c r="D76" s="80"/>
      <c r="E76" s="80"/>
      <c r="F76" s="78">
        <v>3.3600000000000003</v>
      </c>
      <c r="G76" s="84" t="s">
        <v>2</v>
      </c>
      <c r="H76" s="79"/>
      <c r="I76" s="80"/>
      <c r="J76" s="85"/>
      <c r="K76" s="79"/>
      <c r="L76" s="86"/>
      <c r="M76" s="87"/>
    </row>
    <row r="77" spans="1:13">
      <c r="A77" s="82" t="s">
        <v>88</v>
      </c>
      <c r="B77" s="81"/>
      <c r="C77" s="80"/>
      <c r="D77" s="80"/>
      <c r="E77" s="80"/>
      <c r="F77" s="77">
        <v>81.900000000000006</v>
      </c>
      <c r="G77" s="84" t="s">
        <v>6</v>
      </c>
      <c r="H77" s="79"/>
      <c r="I77" s="80"/>
      <c r="J77" s="85"/>
      <c r="K77" s="79"/>
      <c r="L77" s="86"/>
      <c r="M77" s="87"/>
    </row>
  </sheetData>
  <phoneticPr fontId="0" type="noConversion"/>
  <pageMargins left="0.94488188976377963" right="0.47244094488188981" top="0.31496062992125984" bottom="0.27559055118110237" header="0.27559055118110237" footer="0.23622047244094491"/>
  <pageSetup paperSize="25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 Bejček</dc:creator>
  <cp:lastModifiedBy>Jan</cp:lastModifiedBy>
  <cp:lastPrinted>2020-06-02T04:55:30Z</cp:lastPrinted>
  <dcterms:created xsi:type="dcterms:W3CDTF">2006-08-29T19:42:47Z</dcterms:created>
  <dcterms:modified xsi:type="dcterms:W3CDTF">2020-06-02T06:30:22Z</dcterms:modified>
</cp:coreProperties>
</file>