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1"/>
  </bookViews>
  <sheets>
    <sheet name="Krycí list rozpočtu" sheetId="3" r:id="rId1"/>
    <sheet name="Stavební rozpočet" sheetId="1" r:id="rId2"/>
  </sheets>
  <definedNames/>
  <calcPr calcId="162913"/>
  <extLst/>
</workbook>
</file>

<file path=xl/sharedStrings.xml><?xml version="1.0" encoding="utf-8"?>
<sst xmlns="http://schemas.openxmlformats.org/spreadsheetml/2006/main" count="157" uniqueCount="114">
  <si>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</si>
  <si>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</si>
  <si>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</si>
  <si>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</si>
  <si>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</si>
  <si>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</si>
  <si>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</si>
  <si>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</si>
  <si>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</si>
  <si>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</si>
  <si>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Poznámka:</t>
  </si>
  <si>
    <t>Kód</t>
  </si>
  <si>
    <t>98</t>
  </si>
  <si>
    <t>981012313R00</t>
  </si>
  <si>
    <t>S</t>
  </si>
  <si>
    <t>979086112R00</t>
  </si>
  <si>
    <t>979083113R00</t>
  </si>
  <si>
    <t>Demolice objektu bývalé geodezie čp. 1324 Dukelská</t>
  </si>
  <si>
    <t>Benešov</t>
  </si>
  <si>
    <t>Zkrácený popis</t>
  </si>
  <si>
    <t>Rozměry</t>
  </si>
  <si>
    <t>Demolice</t>
  </si>
  <si>
    <t>Přesuny sutí</t>
  </si>
  <si>
    <t>Nakládání nebo překládání suti a vybouraných hmot</t>
  </si>
  <si>
    <t>Vodorovné přemístění suti na skládku do 2000 m</t>
  </si>
  <si>
    <t>Doba výstavby:</t>
  </si>
  <si>
    <t>Začátek výstavby:</t>
  </si>
  <si>
    <t>Konec výstavby:</t>
  </si>
  <si>
    <t>Zpracováno dne:</t>
  </si>
  <si>
    <t>MJ</t>
  </si>
  <si>
    <t>m3</t>
  </si>
  <si>
    <t>t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</si>
  <si>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</si>
  <si>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</si>
  <si>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</si>
  <si>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</si>
  <si>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</si>
  <si>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</si>
  <si>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</si>
  <si>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</si>
  <si>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</si>
  <si>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</si>
  <si>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</si>
  <si>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</si>
  <si>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</si>
  <si>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</si>
  <si>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</si>
  <si>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</si>
  <si>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</si>
  <si>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</si>
  <si>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</si>
  <si>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</si>
  <si>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</si>
  <si>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</si>
  <si>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</si>
  <si>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</si>
  <si>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5</t>
  </si>
  <si>
    <t>98_</t>
  </si>
  <si>
    <t>S_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</si>
  <si>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</si>
  <si>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</si>
  <si>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</si>
  <si>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</si>
  <si>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</si>
  <si>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</si>
  <si>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</si>
  <si>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</si>
  <si>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</si>
  <si>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</si>
  <si>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</si>
  <si>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</si>
  <si>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</si>
  <si>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</si>
  <si>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</si>
  <si>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</si>
  <si>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</si>
  <si>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</si>
  <si>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</si>
  <si>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</si>
  <si>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</si>
  <si>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</si>
  <si>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</si>
  <si>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</si>
  <si>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</si>
  <si>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</si>
  <si>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</si>
  <si>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</si>
  <si>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</si>
  <si>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</si>
  <si>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</si>
  <si>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</si>
  <si>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</si>
  <si>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</si>
  <si>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</si>
  <si>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</si>
  <si>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</si>
  <si>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</si>
  <si>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</si>
  <si>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</si>
  <si>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</si>
  <si>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</si>
  <si>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</si>
  <si>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</si>
  <si>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</si>
  <si>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</si>
  <si>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</si>
  <si>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</si>
  <si>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</si>
  <si>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RTS II / 2022</t>
  </si>
  <si>
    <t xml:space="preserve">Tichovský </t>
  </si>
  <si>
    <t xml:space="preserve">Město Benešov </t>
  </si>
  <si>
    <t xml:space="preserve">dle výsledků VŘ </t>
  </si>
  <si>
    <t>občanská vybavenost</t>
  </si>
  <si>
    <t>Demolice budov, zdivo, podíl konstr. do 20 %, MVC,ruční vybourání výplní otvorů,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</si>
</sst>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7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2" borderId="3" xfId="0" applyNumberFormat="1" applyFont="1" applyFill="1" applyBorder="1" applyAlignment="1" applyProtection="1">
      <alignment horizontal="right" vertical="center"/>
      <protection/>
    </xf>
    <xf numFmtId="4" fontId="7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9" fillId="3" borderId="17" xfId="0" applyNumberFormat="1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1" fillId="0" borderId="17" xfId="0" applyNumberFormat="1" applyFont="1" applyFill="1" applyBorder="1" applyAlignment="1" applyProtection="1">
      <alignment horizontal="right" vertical="center"/>
      <protection/>
    </xf>
    <xf numFmtId="49" fontId="11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0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0" fillId="3" borderId="25" xfId="0" applyNumberFormat="1" applyFont="1" applyFill="1" applyBorder="1" applyAlignment="1" applyProtection="1">
      <alignment horizontal="left" vertical="center"/>
      <protection/>
    </xf>
    <xf numFmtId="0" fontId="10" fillId="3" borderId="33" xfId="0" applyNumberFormat="1" applyFont="1" applyFill="1" applyBorder="1" applyAlignment="1" applyProtection="1">
      <alignment horizontal="left" vertical="center"/>
      <protection/>
    </xf>
    <xf numFmtId="49" fontId="10" fillId="0" borderId="25" xfId="0" applyNumberFormat="1" applyFont="1" applyFill="1" applyBorder="1" applyAlignment="1" applyProtection="1">
      <alignment horizontal="left" vertical="center"/>
      <protection/>
    </xf>
    <xf numFmtId="0" fontId="10" fillId="0" borderId="2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49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left" vertical="center"/>
      <protection/>
    </xf>
    <xf numFmtId="49" fontId="7" fillId="2" borderId="3" xfId="0" applyNumberFormat="1" applyFont="1" applyFill="1" applyBorder="1" applyAlignment="1" applyProtection="1">
      <alignment horizontal="left" vertical="center"/>
      <protection/>
    </xf>
    <xf numFmtId="0" fontId="7" fillId="2" borderId="3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0" fontId="7" fillId="2" borderId="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7">
      <selection activeCell="C2" sqref="C2:D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1"/>
      <c r="B1" s="35"/>
      <c r="C1" s="82" t="s">
        <v>79</v>
      </c>
      <c r="D1" s="83"/>
      <c r="E1" s="83"/>
      <c r="F1" s="83"/>
      <c r="G1" s="83"/>
      <c r="H1" s="83"/>
      <c r="I1" s="83"/>
    </row>
    <row r="2" spans="1:10" ht="12.75">
      <c r="A2" s="84" t="s">
        <v>1</v>
      </c>
      <c r="B2" s="85"/>
      <c r="C2" s="86" t="str">
        <f>'Stavební rozpočet'!C2</f>
        <v>Demolice objektu bývalé geodezie čp. 1324 Dukelská</v>
      </c>
      <c r="D2" s="87"/>
      <c r="E2" s="89" t="s">
        <v>33</v>
      </c>
      <c r="F2" s="89" t="str">
        <f>'Stavební rozpočet'!I2</f>
        <v xml:space="preserve">Město Benešov </v>
      </c>
      <c r="G2" s="85"/>
      <c r="H2" s="89" t="s">
        <v>104</v>
      </c>
      <c r="I2" s="90"/>
      <c r="J2" s="27"/>
    </row>
    <row r="3" spans="1:10" ht="12.75">
      <c r="A3" s="81"/>
      <c r="B3" s="56"/>
      <c r="C3" s="88"/>
      <c r="D3" s="88"/>
      <c r="E3" s="56"/>
      <c r="F3" s="56"/>
      <c r="G3" s="56"/>
      <c r="H3" s="56"/>
      <c r="I3" s="74"/>
      <c r="J3" s="27"/>
    </row>
    <row r="4" spans="1:10" ht="12.75">
      <c r="A4" s="75" t="s">
        <v>2</v>
      </c>
      <c r="B4" s="56"/>
      <c r="C4" s="55" t="str">
        <f>'Stavební rozpočet'!C4</f>
        <v>občanská vybavenost</v>
      </c>
      <c r="D4" s="56"/>
      <c r="E4" s="55" t="s">
        <v>34</v>
      </c>
      <c r="F4" s="55" t="str">
        <f>'Stavební rozpočet'!I4</f>
        <v> </v>
      </c>
      <c r="G4" s="56"/>
      <c r="H4" s="55" t="s">
        <v>104</v>
      </c>
      <c r="I4" s="73"/>
      <c r="J4" s="27"/>
    </row>
    <row r="5" spans="1:10" ht="12.75">
      <c r="A5" s="81"/>
      <c r="B5" s="56"/>
      <c r="C5" s="56"/>
      <c r="D5" s="56"/>
      <c r="E5" s="56"/>
      <c r="F5" s="56"/>
      <c r="G5" s="56"/>
      <c r="H5" s="56"/>
      <c r="I5" s="74"/>
      <c r="J5" s="27"/>
    </row>
    <row r="6" spans="1:10" ht="12.75">
      <c r="A6" s="75" t="s">
        <v>3</v>
      </c>
      <c r="B6" s="56"/>
      <c r="C6" s="55" t="str">
        <f>'Stavební rozpočet'!C6</f>
        <v>Benešov</v>
      </c>
      <c r="D6" s="56"/>
      <c r="E6" s="55" t="s">
        <v>35</v>
      </c>
      <c r="F6" s="55" t="str">
        <f>'Stavební rozpočet'!I6</f>
        <v xml:space="preserve">dle výsledků VŘ </v>
      </c>
      <c r="G6" s="56"/>
      <c r="H6" s="55" t="s">
        <v>104</v>
      </c>
      <c r="I6" s="73"/>
      <c r="J6" s="27"/>
    </row>
    <row r="7" spans="1:10" ht="12.75">
      <c r="A7" s="81"/>
      <c r="B7" s="56"/>
      <c r="C7" s="56"/>
      <c r="D7" s="56"/>
      <c r="E7" s="56"/>
      <c r="F7" s="56"/>
      <c r="G7" s="56"/>
      <c r="H7" s="56"/>
      <c r="I7" s="74"/>
      <c r="J7" s="27"/>
    </row>
    <row r="8" spans="1:10" ht="12.75">
      <c r="A8" s="75" t="s">
        <v>26</v>
      </c>
      <c r="B8" s="56"/>
      <c r="C8" s="55">
        <f>'Stavební rozpočet'!G4</f>
        <v>0</v>
      </c>
      <c r="D8" s="56"/>
      <c r="E8" s="55" t="s">
        <v>27</v>
      </c>
      <c r="F8" s="55" t="str">
        <f>'Stavební rozpočet'!G6</f>
        <v xml:space="preserve"> </v>
      </c>
      <c r="G8" s="56"/>
      <c r="H8" s="78" t="s">
        <v>105</v>
      </c>
      <c r="I8" s="73" t="s">
        <v>9</v>
      </c>
      <c r="J8" s="27"/>
    </row>
    <row r="9" spans="1:10" ht="12.75">
      <c r="A9" s="81"/>
      <c r="B9" s="56"/>
      <c r="C9" s="56"/>
      <c r="D9" s="56"/>
      <c r="E9" s="56"/>
      <c r="F9" s="56"/>
      <c r="G9" s="56"/>
      <c r="H9" s="56"/>
      <c r="I9" s="74"/>
      <c r="J9" s="27"/>
    </row>
    <row r="10" spans="1:10" ht="12.75">
      <c r="A10" s="75" t="s">
        <v>4</v>
      </c>
      <c r="B10" s="56"/>
      <c r="C10" s="55" t="str">
        <f>'Stavební rozpočet'!C8</f>
        <v xml:space="preserve"> </v>
      </c>
      <c r="D10" s="56"/>
      <c r="E10" s="55" t="s">
        <v>36</v>
      </c>
      <c r="F10" s="55" t="str">
        <f>'Stavební rozpočet'!I8</f>
        <v xml:space="preserve">Tichovský </v>
      </c>
      <c r="G10" s="56"/>
      <c r="H10" s="78" t="s">
        <v>106</v>
      </c>
      <c r="I10" s="79">
        <f>'Stavební rozpočet'!G8</f>
        <v>0</v>
      </c>
      <c r="J10" s="27"/>
    </row>
    <row r="11" spans="1:10" ht="12.75">
      <c r="A11" s="76"/>
      <c r="B11" s="77"/>
      <c r="C11" s="77"/>
      <c r="D11" s="77"/>
      <c r="E11" s="77"/>
      <c r="F11" s="77"/>
      <c r="G11" s="77"/>
      <c r="H11" s="77"/>
      <c r="I11" s="80"/>
      <c r="J11" s="27"/>
    </row>
    <row r="12" spans="1:9" ht="23.45" customHeight="1">
      <c r="A12" s="69" t="s">
        <v>64</v>
      </c>
      <c r="B12" s="70"/>
      <c r="C12" s="70"/>
      <c r="D12" s="70"/>
      <c r="E12" s="70"/>
      <c r="F12" s="70"/>
      <c r="G12" s="70"/>
      <c r="H12" s="70"/>
      <c r="I12" s="70"/>
    </row>
    <row r="13" spans="1:10" ht="26.45" customHeight="1">
      <c r="A13" s="36" t="s">
        <v>65</v>
      </c>
      <c r="B13" s="71" t="s">
        <v>77</v>
      </c>
      <c r="C13" s="72"/>
      <c r="D13" s="36" t="s">
        <v>80</v>
      </c>
      <c r="E13" s="71" t="s">
        <v>89</v>
      </c>
      <c r="F13" s="72"/>
      <c r="G13" s="36" t="s">
        <v>90</v>
      </c>
      <c r="H13" s="71" t="s">
        <v>107</v>
      </c>
      <c r="I13" s="72"/>
      <c r="J13" s="27"/>
    </row>
    <row r="14" spans="1:10" ht="15.2" customHeight="1">
      <c r="A14" s="37" t="s">
        <v>66</v>
      </c>
      <c r="B14" s="41" t="s">
        <v>78</v>
      </c>
      <c r="C14" s="44">
        <f>SUM('Stavební rozpočet'!AB12:AB16)</f>
        <v>0</v>
      </c>
      <c r="D14" s="67" t="s">
        <v>81</v>
      </c>
      <c r="E14" s="68"/>
      <c r="F14" s="44">
        <v>0</v>
      </c>
      <c r="G14" s="67" t="s">
        <v>91</v>
      </c>
      <c r="H14" s="68"/>
      <c r="I14" s="44">
        <v>0</v>
      </c>
      <c r="J14" s="27"/>
    </row>
    <row r="15" spans="1:10" ht="15.2" customHeight="1">
      <c r="A15" s="38"/>
      <c r="B15" s="41" t="s">
        <v>43</v>
      </c>
      <c r="C15" s="44">
        <f>SUM('Stavební rozpočet'!AC12:AC16)</f>
        <v>0</v>
      </c>
      <c r="D15" s="67" t="s">
        <v>82</v>
      </c>
      <c r="E15" s="68"/>
      <c r="F15" s="44">
        <v>0</v>
      </c>
      <c r="G15" s="67" t="s">
        <v>92</v>
      </c>
      <c r="H15" s="68"/>
      <c r="I15" s="44">
        <v>0</v>
      </c>
      <c r="J15" s="27"/>
    </row>
    <row r="16" spans="1:10" ht="15.2" customHeight="1">
      <c r="A16" s="37" t="s">
        <v>67</v>
      </c>
      <c r="B16" s="41" t="s">
        <v>78</v>
      </c>
      <c r="C16" s="44">
        <f>SUM('Stavební rozpočet'!AD12:AD16)</f>
        <v>0</v>
      </c>
      <c r="D16" s="67" t="s">
        <v>83</v>
      </c>
      <c r="E16" s="68"/>
      <c r="F16" s="44">
        <v>0</v>
      </c>
      <c r="G16" s="67" t="s">
        <v>93</v>
      </c>
      <c r="H16" s="68"/>
      <c r="I16" s="44">
        <v>0</v>
      </c>
      <c r="J16" s="27"/>
    </row>
    <row r="17" spans="1:10" ht="15.2" customHeight="1">
      <c r="A17" s="38"/>
      <c r="B17" s="41" t="s">
        <v>43</v>
      </c>
      <c r="C17" s="44">
        <f>SUM('Stavební rozpočet'!AE12:AE16)</f>
        <v>0</v>
      </c>
      <c r="D17" s="67"/>
      <c r="E17" s="68"/>
      <c r="F17" s="45"/>
      <c r="G17" s="67" t="s">
        <v>94</v>
      </c>
      <c r="H17" s="68"/>
      <c r="I17" s="44">
        <v>0</v>
      </c>
      <c r="J17" s="27"/>
    </row>
    <row r="18" spans="1:10" ht="15.2" customHeight="1">
      <c r="A18" s="37" t="s">
        <v>68</v>
      </c>
      <c r="B18" s="41" t="s">
        <v>78</v>
      </c>
      <c r="C18" s="44">
        <f>SUM('Stavební rozpočet'!AF12:AF16)</f>
        <v>0</v>
      </c>
      <c r="D18" s="67"/>
      <c r="E18" s="68"/>
      <c r="F18" s="45"/>
      <c r="G18" s="67" t="s">
        <v>95</v>
      </c>
      <c r="H18" s="68"/>
      <c r="I18" s="44">
        <v>0</v>
      </c>
      <c r="J18" s="27"/>
    </row>
    <row r="19" spans="1:10" ht="15.2" customHeight="1">
      <c r="A19" s="38"/>
      <c r="B19" s="41" t="s">
        <v>43</v>
      </c>
      <c r="C19" s="44">
        <f>SUM('Stavební rozpočet'!AG12:AG16)</f>
        <v>0</v>
      </c>
      <c r="D19" s="67"/>
      <c r="E19" s="68"/>
      <c r="F19" s="45"/>
      <c r="G19" s="67" t="s">
        <v>96</v>
      </c>
      <c r="H19" s="68"/>
      <c r="I19" s="44">
        <v>0</v>
      </c>
      <c r="J19" s="27"/>
    </row>
    <row r="20" spans="1:10" ht="15.2" customHeight="1">
      <c r="A20" s="65" t="s">
        <v>69</v>
      </c>
      <c r="B20" s="66"/>
      <c r="C20" s="44">
        <f>SUM('Stavební rozpočet'!AH12:AH16)</f>
        <v>0</v>
      </c>
      <c r="D20" s="67"/>
      <c r="E20" s="68"/>
      <c r="F20" s="45"/>
      <c r="G20" s="67"/>
      <c r="H20" s="68"/>
      <c r="I20" s="45"/>
      <c r="J20" s="27"/>
    </row>
    <row r="21" spans="1:10" ht="15.2" customHeight="1">
      <c r="A21" s="65" t="s">
        <v>70</v>
      </c>
      <c r="B21" s="66"/>
      <c r="C21" s="44">
        <f>SUM('Stavební rozpočet'!Z12:Z16)</f>
        <v>0</v>
      </c>
      <c r="D21" s="67"/>
      <c r="E21" s="68"/>
      <c r="F21" s="45"/>
      <c r="G21" s="67"/>
      <c r="H21" s="68"/>
      <c r="I21" s="45"/>
      <c r="J21" s="27"/>
    </row>
    <row r="22" spans="1:10" ht="16.7" customHeight="1">
      <c r="A22" s="65" t="s">
        <v>71</v>
      </c>
      <c r="B22" s="66"/>
      <c r="C22" s="44">
        <f>SUM(C14:C21)</f>
        <v>0</v>
      </c>
      <c r="D22" s="65" t="s">
        <v>84</v>
      </c>
      <c r="E22" s="66"/>
      <c r="F22" s="44">
        <f>SUM(F14:F21)</f>
        <v>0</v>
      </c>
      <c r="G22" s="65" t="s">
        <v>97</v>
      </c>
      <c r="H22" s="66"/>
      <c r="I22" s="44">
        <f>SUM(I14:I21)</f>
        <v>0</v>
      </c>
      <c r="J22" s="27"/>
    </row>
    <row r="23" spans="1:10" ht="15.2" customHeight="1">
      <c r="A23" s="7"/>
      <c r="B23" s="7"/>
      <c r="C23" s="42"/>
      <c r="D23" s="65" t="s">
        <v>85</v>
      </c>
      <c r="E23" s="66"/>
      <c r="F23" s="46">
        <v>0</v>
      </c>
      <c r="G23" s="65" t="s">
        <v>98</v>
      </c>
      <c r="H23" s="66"/>
      <c r="I23" s="44">
        <v>0</v>
      </c>
      <c r="J23" s="27"/>
    </row>
    <row r="24" spans="4:9" ht="15.2" customHeight="1">
      <c r="D24" s="7"/>
      <c r="E24" s="7"/>
      <c r="F24" s="47"/>
      <c r="G24" s="65" t="s">
        <v>99</v>
      </c>
      <c r="H24" s="66"/>
      <c r="I24" s="49"/>
    </row>
    <row r="25" spans="6:10" ht="15.2" customHeight="1">
      <c r="F25" s="48"/>
      <c r="G25" s="65" t="s">
        <v>100</v>
      </c>
      <c r="H25" s="66"/>
      <c r="I25" s="44">
        <v>0</v>
      </c>
      <c r="J25" s="27"/>
    </row>
    <row r="26" spans="1:9" ht="12.75">
      <c r="A26" s="35"/>
      <c r="B26" s="35"/>
      <c r="C26" s="35"/>
      <c r="G26" s="7"/>
      <c r="H26" s="7"/>
      <c r="I26" s="7"/>
    </row>
    <row r="27" spans="1:9" ht="15.2" customHeight="1">
      <c r="A27" s="63" t="s">
        <v>72</v>
      </c>
      <c r="B27" s="64"/>
      <c r="C27" s="50">
        <f>SUM('Stavební rozpočet'!AJ12:AJ16)</f>
        <v>0</v>
      </c>
      <c r="D27" s="43"/>
      <c r="E27" s="35"/>
      <c r="F27" s="35"/>
      <c r="G27" s="35"/>
      <c r="H27" s="35"/>
      <c r="I27" s="35"/>
    </row>
    <row r="28" spans="1:10" ht="15.2" customHeight="1">
      <c r="A28" s="63" t="s">
        <v>73</v>
      </c>
      <c r="B28" s="64"/>
      <c r="C28" s="50">
        <f>SUM('Stavební rozpočet'!AK12:AK16)</f>
        <v>0</v>
      </c>
      <c r="D28" s="63" t="s">
        <v>86</v>
      </c>
      <c r="E28" s="64"/>
      <c r="F28" s="50">
        <f>ROUND(C28*(15/100),2)</f>
        <v>0</v>
      </c>
      <c r="G28" s="63" t="s">
        <v>101</v>
      </c>
      <c r="H28" s="64"/>
      <c r="I28" s="50">
        <f>SUM(C27:C29)</f>
        <v>0</v>
      </c>
      <c r="J28" s="27"/>
    </row>
    <row r="29" spans="1:10" ht="15.2" customHeight="1">
      <c r="A29" s="63" t="s">
        <v>74</v>
      </c>
      <c r="B29" s="64"/>
      <c r="C29" s="50">
        <f>SUM('Stavební rozpočet'!AL12:AL16)+(F22+I22+F23+I23+I24+I25)</f>
        <v>0</v>
      </c>
      <c r="D29" s="63" t="s">
        <v>87</v>
      </c>
      <c r="E29" s="64"/>
      <c r="F29" s="50">
        <f>ROUND(C29*(21/100),2)</f>
        <v>0</v>
      </c>
      <c r="G29" s="63" t="s">
        <v>102</v>
      </c>
      <c r="H29" s="64"/>
      <c r="I29" s="50">
        <f>SUM(F28:F29)+I28</f>
        <v>0</v>
      </c>
      <c r="J29" s="27"/>
    </row>
    <row r="30" spans="1:9" ht="12.75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4.45" customHeight="1">
      <c r="A31" s="60" t="s">
        <v>75</v>
      </c>
      <c r="B31" s="61"/>
      <c r="C31" s="62"/>
      <c r="D31" s="60" t="s">
        <v>88</v>
      </c>
      <c r="E31" s="61"/>
      <c r="F31" s="62"/>
      <c r="G31" s="60" t="s">
        <v>103</v>
      </c>
      <c r="H31" s="61"/>
      <c r="I31" s="62"/>
      <c r="J31" s="28"/>
    </row>
    <row r="32" spans="1:10" ht="14.45" customHeight="1">
      <c r="A32" s="52"/>
      <c r="B32" s="53"/>
      <c r="C32" s="54"/>
      <c r="D32" s="52"/>
      <c r="E32" s="53"/>
      <c r="F32" s="54"/>
      <c r="G32" s="52"/>
      <c r="H32" s="53"/>
      <c r="I32" s="54"/>
      <c r="J32" s="28"/>
    </row>
    <row r="33" spans="1:10" ht="14.45" customHeight="1">
      <c r="A33" s="52"/>
      <c r="B33" s="53"/>
      <c r="C33" s="54"/>
      <c r="D33" s="52"/>
      <c r="E33" s="53"/>
      <c r="F33" s="54"/>
      <c r="G33" s="52"/>
      <c r="H33" s="53"/>
      <c r="I33" s="54"/>
      <c r="J33" s="28"/>
    </row>
    <row r="34" spans="1:10" ht="14.45" customHeight="1">
      <c r="A34" s="52"/>
      <c r="B34" s="53"/>
      <c r="C34" s="54"/>
      <c r="D34" s="52"/>
      <c r="E34" s="53"/>
      <c r="F34" s="54"/>
      <c r="G34" s="52"/>
      <c r="H34" s="53"/>
      <c r="I34" s="54"/>
      <c r="J34" s="28"/>
    </row>
    <row r="35" spans="1:10" ht="14.45" customHeight="1">
      <c r="A35" s="57" t="s">
        <v>76</v>
      </c>
      <c r="B35" s="58"/>
      <c r="C35" s="59"/>
      <c r="D35" s="57" t="s">
        <v>76</v>
      </c>
      <c r="E35" s="58"/>
      <c r="F35" s="59"/>
      <c r="G35" s="57" t="s">
        <v>76</v>
      </c>
      <c r="H35" s="58"/>
      <c r="I35" s="59"/>
      <c r="J35" s="28"/>
    </row>
    <row r="36" spans="1:9" ht="11.25" customHeight="1">
      <c r="A36" s="40" t="s">
        <v>10</v>
      </c>
      <c r="B36" s="34"/>
      <c r="C36" s="34"/>
      <c r="D36" s="34"/>
      <c r="E36" s="34"/>
      <c r="F36" s="34"/>
      <c r="G36" s="34"/>
      <c r="H36" s="34"/>
      <c r="I36" s="34"/>
    </row>
    <row r="37" spans="1:9" ht="12.75">
      <c r="A37" s="55"/>
      <c r="B37" s="56"/>
      <c r="C37" s="56"/>
      <c r="D37" s="56"/>
      <c r="E37" s="56"/>
      <c r="F37" s="56"/>
      <c r="G37" s="56"/>
      <c r="H37" s="56"/>
      <c r="I37" s="56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9"/>
  <sheetViews>
    <sheetView tabSelected="1" workbookViewId="0" topLeftCell="A1">
      <pane ySplit="11" topLeftCell="A12" activePane="bottomLeft" state="frozen"/>
      <selection pane="bottomLeft" activeCell="E22" sqref="E22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3.28125" style="0" customWidth="1"/>
    <col min="5" max="5" width="18.00390625" style="0" customWidth="1"/>
    <col min="6" max="6" width="4.28125" style="0" customWidth="1"/>
    <col min="7" max="7" width="12.8515625" style="0" customWidth="1"/>
    <col min="8" max="8" width="12.00390625" style="0" customWidth="1"/>
    <col min="9" max="9" width="14.28125" style="0" customWidth="1"/>
    <col min="10" max="10" width="13.140625" style="0" customWidth="1"/>
    <col min="11" max="11" width="12.421875" style="0" customWidth="1"/>
    <col min="12" max="12" width="10.28125" style="0" customWidth="1"/>
    <col min="25" max="62" width="12.140625" style="0" hidden="1" customWidth="1"/>
  </cols>
  <sheetData>
    <row r="1" spans="1:12" ht="72.95" customHeight="1">
      <c r="A1" s="11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ht="12.75">
      <c r="A2" s="84" t="s">
        <v>1</v>
      </c>
      <c r="B2" s="85"/>
      <c r="C2" s="86" t="s">
        <v>17</v>
      </c>
      <c r="D2" s="87"/>
      <c r="E2" s="113" t="s">
        <v>25</v>
      </c>
      <c r="F2" s="85"/>
      <c r="G2" s="113" t="s">
        <v>6</v>
      </c>
      <c r="H2" s="89" t="s">
        <v>33</v>
      </c>
      <c r="I2" s="113" t="s">
        <v>110</v>
      </c>
      <c r="J2" s="85"/>
      <c r="K2" s="85"/>
      <c r="L2" s="114"/>
      <c r="M2" s="27"/>
    </row>
    <row r="3" spans="1:13" ht="12.75">
      <c r="A3" s="81"/>
      <c r="B3" s="56"/>
      <c r="C3" s="88"/>
      <c r="D3" s="88"/>
      <c r="E3" s="56"/>
      <c r="F3" s="56"/>
      <c r="G3" s="56"/>
      <c r="H3" s="56"/>
      <c r="I3" s="56"/>
      <c r="J3" s="56"/>
      <c r="K3" s="56"/>
      <c r="L3" s="74"/>
      <c r="M3" s="27"/>
    </row>
    <row r="4" spans="1:13" ht="12.75">
      <c r="A4" s="75" t="s">
        <v>2</v>
      </c>
      <c r="B4" s="56"/>
      <c r="C4" s="55" t="s">
        <v>112</v>
      </c>
      <c r="D4" s="56"/>
      <c r="E4" s="78" t="s">
        <v>26</v>
      </c>
      <c r="F4" s="56"/>
      <c r="G4" s="78"/>
      <c r="H4" s="55" t="s">
        <v>34</v>
      </c>
      <c r="I4" s="78" t="s">
        <v>39</v>
      </c>
      <c r="J4" s="56"/>
      <c r="K4" s="56"/>
      <c r="L4" s="74"/>
      <c r="M4" s="27"/>
    </row>
    <row r="5" spans="1:13" ht="12.75">
      <c r="A5" s="81"/>
      <c r="B5" s="56"/>
      <c r="C5" s="56"/>
      <c r="D5" s="56"/>
      <c r="E5" s="56"/>
      <c r="F5" s="56"/>
      <c r="G5" s="56"/>
      <c r="H5" s="56"/>
      <c r="I5" s="56"/>
      <c r="J5" s="56"/>
      <c r="K5" s="56"/>
      <c r="L5" s="74"/>
      <c r="M5" s="27"/>
    </row>
    <row r="6" spans="1:13" ht="12.75">
      <c r="A6" s="75" t="s">
        <v>3</v>
      </c>
      <c r="B6" s="56"/>
      <c r="C6" s="55" t="s">
        <v>18</v>
      </c>
      <c r="D6" s="56"/>
      <c r="E6" s="78" t="s">
        <v>27</v>
      </c>
      <c r="F6" s="56"/>
      <c r="G6" s="78" t="s">
        <v>6</v>
      </c>
      <c r="H6" s="55" t="s">
        <v>35</v>
      </c>
      <c r="I6" s="78" t="s">
        <v>111</v>
      </c>
      <c r="J6" s="56"/>
      <c r="K6" s="56"/>
      <c r="L6" s="74"/>
      <c r="M6" s="27"/>
    </row>
    <row r="7" spans="1:13" ht="12.75">
      <c r="A7" s="81"/>
      <c r="B7" s="56"/>
      <c r="C7" s="56"/>
      <c r="D7" s="56"/>
      <c r="E7" s="56"/>
      <c r="F7" s="56"/>
      <c r="G7" s="56"/>
      <c r="H7" s="56"/>
      <c r="I7" s="56"/>
      <c r="J7" s="56"/>
      <c r="K7" s="56"/>
      <c r="L7" s="74"/>
      <c r="M7" s="27"/>
    </row>
    <row r="8" spans="1:13" ht="12.75">
      <c r="A8" s="75" t="s">
        <v>4</v>
      </c>
      <c r="B8" s="56"/>
      <c r="C8" s="55" t="s">
        <v>6</v>
      </c>
      <c r="D8" s="56"/>
      <c r="E8" s="78" t="s">
        <v>28</v>
      </c>
      <c r="F8" s="56"/>
      <c r="G8" s="78"/>
      <c r="H8" s="55" t="s">
        <v>36</v>
      </c>
      <c r="I8" s="78" t="s">
        <v>109</v>
      </c>
      <c r="J8" s="56"/>
      <c r="K8" s="56"/>
      <c r="L8" s="74"/>
      <c r="M8" s="27"/>
    </row>
    <row r="9" spans="1:13" ht="12.75">
      <c r="A9" s="111"/>
      <c r="B9" s="91"/>
      <c r="C9" s="91"/>
      <c r="D9" s="91"/>
      <c r="E9" s="91"/>
      <c r="F9" s="91"/>
      <c r="G9" s="91"/>
      <c r="H9" s="91"/>
      <c r="I9" s="91"/>
      <c r="J9" s="91"/>
      <c r="K9" s="91"/>
      <c r="L9" s="92"/>
      <c r="M9" s="27"/>
    </row>
    <row r="10" spans="1:13" ht="12.75">
      <c r="A10" s="1" t="s">
        <v>5</v>
      </c>
      <c r="B10" s="9" t="s">
        <v>11</v>
      </c>
      <c r="C10" s="98" t="s">
        <v>19</v>
      </c>
      <c r="D10" s="99"/>
      <c r="E10" s="100"/>
      <c r="F10" s="9" t="s">
        <v>29</v>
      </c>
      <c r="G10" s="13" t="s">
        <v>32</v>
      </c>
      <c r="H10" s="16" t="s">
        <v>37</v>
      </c>
      <c r="I10" s="101" t="s">
        <v>40</v>
      </c>
      <c r="J10" s="102"/>
      <c r="K10" s="103"/>
      <c r="L10" s="21" t="s">
        <v>45</v>
      </c>
      <c r="M10" s="28"/>
    </row>
    <row r="11" spans="1:62" ht="12.75">
      <c r="A11" s="2" t="s">
        <v>6</v>
      </c>
      <c r="B11" s="10" t="s">
        <v>6</v>
      </c>
      <c r="C11" s="104" t="s">
        <v>20</v>
      </c>
      <c r="D11" s="105"/>
      <c r="E11" s="106"/>
      <c r="F11" s="10" t="s">
        <v>6</v>
      </c>
      <c r="G11" s="10" t="s">
        <v>6</v>
      </c>
      <c r="H11" s="17" t="s">
        <v>38</v>
      </c>
      <c r="I11" s="18" t="s">
        <v>41</v>
      </c>
      <c r="J11" s="19" t="s">
        <v>43</v>
      </c>
      <c r="K11" s="20" t="s">
        <v>44</v>
      </c>
      <c r="L11" s="22" t="s">
        <v>46</v>
      </c>
      <c r="M11" s="28"/>
      <c r="Z11" s="25" t="s">
        <v>47</v>
      </c>
      <c r="AA11" s="25" t="s">
        <v>48</v>
      </c>
      <c r="AB11" s="25" t="s">
        <v>49</v>
      </c>
      <c r="AC11" s="25" t="s">
        <v>50</v>
      </c>
      <c r="AD11" s="25" t="s">
        <v>51</v>
      </c>
      <c r="AE11" s="25" t="s">
        <v>52</v>
      </c>
      <c r="AF11" s="25" t="s">
        <v>53</v>
      </c>
      <c r="AG11" s="25" t="s">
        <v>54</v>
      </c>
      <c r="AH11" s="25" t="s">
        <v>55</v>
      </c>
      <c r="BH11" s="25" t="s">
        <v>61</v>
      </c>
      <c r="BI11" s="25" t="s">
        <v>62</v>
      </c>
      <c r="BJ11" s="25" t="s">
        <v>63</v>
      </c>
    </row>
    <row r="12" spans="1:47" ht="12.75">
      <c r="A12" s="3"/>
      <c r="B12" s="11" t="s">
        <v>12</v>
      </c>
      <c r="C12" s="107" t="s">
        <v>21</v>
      </c>
      <c r="D12" s="108"/>
      <c r="E12" s="108"/>
      <c r="F12" s="3" t="s">
        <v>6</v>
      </c>
      <c r="G12" s="3" t="s">
        <v>6</v>
      </c>
      <c r="H12" s="3" t="s">
        <v>6</v>
      </c>
      <c r="I12" s="31">
        <f>SUM(I13:I13)</f>
        <v>0</v>
      </c>
      <c r="J12" s="31">
        <f>SUM(J13:J13)</f>
        <v>0</v>
      </c>
      <c r="K12" s="31">
        <f>SUM(K13:K13)</f>
        <v>0</v>
      </c>
      <c r="L12" s="23"/>
      <c r="AI12" s="25"/>
      <c r="AS12" s="32">
        <f>SUM(AJ13:AJ13)</f>
        <v>0</v>
      </c>
      <c r="AT12" s="32">
        <f>SUM(AK13:AK13)</f>
        <v>0</v>
      </c>
      <c r="AU12" s="32">
        <f>SUM(AL13:AL13)</f>
        <v>0</v>
      </c>
    </row>
    <row r="13" spans="1:62" ht="33" customHeight="1">
      <c r="A13" s="4" t="s">
        <v>7</v>
      </c>
      <c r="B13" s="4" t="s">
        <v>13</v>
      </c>
      <c r="C13" s="93" t="s">
        <v>113</v>
      </c>
      <c r="D13" s="94"/>
      <c r="E13" s="94"/>
      <c r="F13" s="4" t="s">
        <v>30</v>
      </c>
      <c r="G13" s="14">
        <v>2494</v>
      </c>
      <c r="H13" s="14">
        <v>0</v>
      </c>
      <c r="I13" s="14">
        <f>G13*AO13</f>
        <v>0</v>
      </c>
      <c r="J13" s="14">
        <f>G13*AP13</f>
        <v>0</v>
      </c>
      <c r="K13" s="14">
        <f>G13*H13</f>
        <v>0</v>
      </c>
      <c r="L13" s="24" t="s">
        <v>108</v>
      </c>
      <c r="Z13" s="29">
        <f>IF(AQ13="5",BJ13,0)</f>
        <v>0</v>
      </c>
      <c r="AB13" s="29">
        <f>IF(AQ13="1",BH13,0)</f>
        <v>0</v>
      </c>
      <c r="AC13" s="29">
        <f>IF(AQ13="1",BI13,0)</f>
        <v>0</v>
      </c>
      <c r="AD13" s="29">
        <f>IF(AQ13="7",BH13,0)</f>
        <v>0</v>
      </c>
      <c r="AE13" s="29">
        <f>IF(AQ13="7",BI13,0)</f>
        <v>0</v>
      </c>
      <c r="AF13" s="29">
        <f>IF(AQ13="2",BH13,0)</f>
        <v>0</v>
      </c>
      <c r="AG13" s="29">
        <f>IF(AQ13="2",BI13,0)</f>
        <v>0</v>
      </c>
      <c r="AH13" s="29">
        <f>IF(AQ13="0",BJ13,0)</f>
        <v>0</v>
      </c>
      <c r="AI13" s="25"/>
      <c r="AJ13" s="14">
        <f>IF(AN13=0,K13,0)</f>
        <v>0</v>
      </c>
      <c r="AK13" s="14">
        <f>IF(AN13=15,K13,0)</f>
        <v>0</v>
      </c>
      <c r="AL13" s="14">
        <f>IF(AN13=21,K13,0)</f>
        <v>0</v>
      </c>
      <c r="AN13" s="29">
        <v>21</v>
      </c>
      <c r="AO13" s="29">
        <f>H13*0.0481145584725537</f>
        <v>0</v>
      </c>
      <c r="AP13" s="29">
        <f>H13*(1-0.0481145584725537)</f>
        <v>0</v>
      </c>
      <c r="AQ13" s="24" t="s">
        <v>7</v>
      </c>
      <c r="AV13" s="29">
        <f>AW13+AX13</f>
        <v>0</v>
      </c>
      <c r="AW13" s="29">
        <f>G13*AO13</f>
        <v>0</v>
      </c>
      <c r="AX13" s="29">
        <f>G13*AP13</f>
        <v>0</v>
      </c>
      <c r="AY13" s="30" t="s">
        <v>57</v>
      </c>
      <c r="AZ13" s="30" t="s">
        <v>59</v>
      </c>
      <c r="BA13" s="25" t="s">
        <v>60</v>
      </c>
      <c r="BC13" s="29">
        <f>AW13+AX13</f>
        <v>0</v>
      </c>
      <c r="BD13" s="29">
        <f>H13/(100-BE13)*100</f>
        <v>0</v>
      </c>
      <c r="BE13" s="29">
        <v>0</v>
      </c>
      <c r="BF13" s="29">
        <f>13</f>
        <v>13</v>
      </c>
      <c r="BH13" s="14">
        <f>G13*AO13</f>
        <v>0</v>
      </c>
      <c r="BI13" s="14">
        <f>G13*AP13</f>
        <v>0</v>
      </c>
      <c r="BJ13" s="14">
        <f>G13*H13</f>
        <v>0</v>
      </c>
    </row>
    <row r="14" spans="1:47" ht="12.75">
      <c r="A14" s="5"/>
      <c r="B14" s="12" t="s">
        <v>14</v>
      </c>
      <c r="C14" s="109" t="s">
        <v>22</v>
      </c>
      <c r="D14" s="110"/>
      <c r="E14" s="110"/>
      <c r="F14" s="5" t="s">
        <v>6</v>
      </c>
      <c r="G14" s="5" t="s">
        <v>6</v>
      </c>
      <c r="H14" s="5" t="s">
        <v>6</v>
      </c>
      <c r="I14" s="32">
        <f>SUM(I15:I16)</f>
        <v>0</v>
      </c>
      <c r="J14" s="32">
        <f>SUM(J15:J16)</f>
        <v>0</v>
      </c>
      <c r="K14" s="32">
        <f>SUM(K15:K16)</f>
        <v>0</v>
      </c>
      <c r="L14" s="25"/>
      <c r="AI14" s="25"/>
      <c r="AS14" s="32">
        <f>SUM(AJ15:AJ16)</f>
        <v>0</v>
      </c>
      <c r="AT14" s="32">
        <f>SUM(AK15:AK16)</f>
        <v>0</v>
      </c>
      <c r="AU14" s="32">
        <f>SUM(AL15:AL16)</f>
        <v>0</v>
      </c>
    </row>
    <row r="15" spans="1:62" ht="12.75">
      <c r="A15" s="4" t="s">
        <v>8</v>
      </c>
      <c r="B15" s="4" t="s">
        <v>15</v>
      </c>
      <c r="C15" s="93" t="s">
        <v>23</v>
      </c>
      <c r="D15" s="94"/>
      <c r="E15" s="94"/>
      <c r="F15" s="4" t="s">
        <v>31</v>
      </c>
      <c r="G15" s="14">
        <v>1080</v>
      </c>
      <c r="H15" s="14">
        <v>0</v>
      </c>
      <c r="I15" s="14">
        <f>G15*AO15</f>
        <v>0</v>
      </c>
      <c r="J15" s="14">
        <f>G15*AP15</f>
        <v>0</v>
      </c>
      <c r="K15" s="14">
        <f>G15*H15</f>
        <v>0</v>
      </c>
      <c r="L15" s="24" t="s">
        <v>108</v>
      </c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25"/>
      <c r="AJ15" s="14">
        <f>IF(AN15=0,K15,0)</f>
        <v>0</v>
      </c>
      <c r="AK15" s="14">
        <f>IF(AN15=15,K15,0)</f>
        <v>0</v>
      </c>
      <c r="AL15" s="14">
        <f>IF(AN15=21,K15,0)</f>
        <v>0</v>
      </c>
      <c r="AN15" s="29">
        <v>21</v>
      </c>
      <c r="AO15" s="29">
        <f>H15*0</f>
        <v>0</v>
      </c>
      <c r="AP15" s="29">
        <f>H15*(1-0)</f>
        <v>0</v>
      </c>
      <c r="AQ15" s="24" t="s">
        <v>56</v>
      </c>
      <c r="AV15" s="29">
        <f>AW15+AX15</f>
        <v>0</v>
      </c>
      <c r="AW15" s="29">
        <f>G15*AO15</f>
        <v>0</v>
      </c>
      <c r="AX15" s="29">
        <f>G15*AP15</f>
        <v>0</v>
      </c>
      <c r="AY15" s="30" t="s">
        <v>58</v>
      </c>
      <c r="AZ15" s="30" t="s">
        <v>59</v>
      </c>
      <c r="BA15" s="25" t="s">
        <v>60</v>
      </c>
      <c r="BC15" s="29">
        <f>AW15+AX15</f>
        <v>0</v>
      </c>
      <c r="BD15" s="29">
        <f>H15/(100-BE15)*100</f>
        <v>0</v>
      </c>
      <c r="BE15" s="29">
        <v>0</v>
      </c>
      <c r="BF15" s="29">
        <f>15</f>
        <v>15</v>
      </c>
      <c r="BH15" s="14">
        <f>G15*AO15</f>
        <v>0</v>
      </c>
      <c r="BI15" s="14">
        <f>G15*AP15</f>
        <v>0</v>
      </c>
      <c r="BJ15" s="14">
        <f>G15*H15</f>
        <v>0</v>
      </c>
    </row>
    <row r="16" spans="1:62" ht="12.75">
      <c r="A16" s="6" t="s">
        <v>9</v>
      </c>
      <c r="B16" s="6" t="s">
        <v>16</v>
      </c>
      <c r="C16" s="95" t="s">
        <v>24</v>
      </c>
      <c r="D16" s="96"/>
      <c r="E16" s="96"/>
      <c r="F16" s="6" t="s">
        <v>31</v>
      </c>
      <c r="G16" s="15">
        <v>1080</v>
      </c>
      <c r="H16" s="15">
        <v>0</v>
      </c>
      <c r="I16" s="15">
        <f>G16*AO16</f>
        <v>0</v>
      </c>
      <c r="J16" s="15">
        <f>G16*AP16</f>
        <v>0</v>
      </c>
      <c r="K16" s="15">
        <f>G16*H16</f>
        <v>0</v>
      </c>
      <c r="L16" s="26" t="s">
        <v>108</v>
      </c>
      <c r="Z16" s="29">
        <f>IF(AQ16="5",BJ16,0)</f>
        <v>0</v>
      </c>
      <c r="AB16" s="29">
        <f>IF(AQ16="1",BH16,0)</f>
        <v>0</v>
      </c>
      <c r="AC16" s="29">
        <f>IF(AQ16="1",BI16,0)</f>
        <v>0</v>
      </c>
      <c r="AD16" s="29">
        <f>IF(AQ16="7",BH16,0)</f>
        <v>0</v>
      </c>
      <c r="AE16" s="29">
        <f>IF(AQ16="7",BI16,0)</f>
        <v>0</v>
      </c>
      <c r="AF16" s="29">
        <f>IF(AQ16="2",BH16,0)</f>
        <v>0</v>
      </c>
      <c r="AG16" s="29">
        <f>IF(AQ16="2",BI16,0)</f>
        <v>0</v>
      </c>
      <c r="AH16" s="29">
        <f>IF(AQ16="0",BJ16,0)</f>
        <v>0</v>
      </c>
      <c r="AI16" s="25"/>
      <c r="AJ16" s="14">
        <f>IF(AN16=0,K16,0)</f>
        <v>0</v>
      </c>
      <c r="AK16" s="14">
        <f>IF(AN16=15,K16,0)</f>
        <v>0</v>
      </c>
      <c r="AL16" s="14">
        <f>IF(AN16=21,K16,0)</f>
        <v>0</v>
      </c>
      <c r="AN16" s="29">
        <v>21</v>
      </c>
      <c r="AO16" s="29">
        <f>H16*0.0147511312217195</f>
        <v>0</v>
      </c>
      <c r="AP16" s="29">
        <f>H16*(1-0.0147511312217195)</f>
        <v>0</v>
      </c>
      <c r="AQ16" s="24" t="s">
        <v>56</v>
      </c>
      <c r="AV16" s="29">
        <f>AW16+AX16</f>
        <v>0</v>
      </c>
      <c r="AW16" s="29">
        <f>G16*AO16</f>
        <v>0</v>
      </c>
      <c r="AX16" s="29">
        <f>G16*AP16</f>
        <v>0</v>
      </c>
      <c r="AY16" s="30" t="s">
        <v>58</v>
      </c>
      <c r="AZ16" s="30" t="s">
        <v>59</v>
      </c>
      <c r="BA16" s="25" t="s">
        <v>60</v>
      </c>
      <c r="BC16" s="29">
        <f>AW16+AX16</f>
        <v>0</v>
      </c>
      <c r="BD16" s="29">
        <f>H16/(100-BE16)*100</f>
        <v>0</v>
      </c>
      <c r="BE16" s="29">
        <v>0</v>
      </c>
      <c r="BF16" s="29">
        <f>16</f>
        <v>16</v>
      </c>
      <c r="BH16" s="14">
        <f>G16*AO16</f>
        <v>0</v>
      </c>
      <c r="BI16" s="14">
        <f>G16*AP16</f>
        <v>0</v>
      </c>
      <c r="BJ16" s="14">
        <f>G16*H16</f>
        <v>0</v>
      </c>
    </row>
    <row r="17" spans="1:12" ht="12.75">
      <c r="A17" s="7"/>
      <c r="B17" s="7"/>
      <c r="C17" s="7"/>
      <c r="D17" s="7"/>
      <c r="E17" s="7"/>
      <c r="F17" s="7"/>
      <c r="G17" s="7"/>
      <c r="H17" s="7"/>
      <c r="I17" s="97" t="s">
        <v>42</v>
      </c>
      <c r="J17" s="87"/>
      <c r="K17" s="33">
        <f>K12+K14</f>
        <v>0</v>
      </c>
      <c r="L17" s="7"/>
    </row>
    <row r="18" ht="11.25" customHeight="1">
      <c r="A18" s="8" t="s">
        <v>10</v>
      </c>
    </row>
    <row r="19" spans="1:12" ht="12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</sheetData>
  <mergeCells count="35">
    <mergeCell ref="A1:L1"/>
    <mergeCell ref="A2:B3"/>
    <mergeCell ref="C2:D3"/>
    <mergeCell ref="E2:F3"/>
    <mergeCell ref="G2:G3"/>
    <mergeCell ref="H2:H3"/>
    <mergeCell ref="I2:L3"/>
    <mergeCell ref="I4:L5"/>
    <mergeCell ref="A6:B7"/>
    <mergeCell ref="C6:D7"/>
    <mergeCell ref="E6:F7"/>
    <mergeCell ref="G6:G7"/>
    <mergeCell ref="H6:H7"/>
    <mergeCell ref="I6:L7"/>
    <mergeCell ref="A4:B5"/>
    <mergeCell ref="C4:D5"/>
    <mergeCell ref="E4:F5"/>
    <mergeCell ref="G4:G5"/>
    <mergeCell ref="H4:H5"/>
    <mergeCell ref="I8:L9"/>
    <mergeCell ref="C15:E15"/>
    <mergeCell ref="C16:E16"/>
    <mergeCell ref="I17:J17"/>
    <mergeCell ref="A19:L19"/>
    <mergeCell ref="C10:E10"/>
    <mergeCell ref="I10:K10"/>
    <mergeCell ref="C11:E11"/>
    <mergeCell ref="C12:E12"/>
    <mergeCell ref="C13:E13"/>
    <mergeCell ref="C14:E14"/>
    <mergeCell ref="A8:B9"/>
    <mergeCell ref="C8:D9"/>
    <mergeCell ref="E8:F9"/>
    <mergeCell ref="G8:G9"/>
    <mergeCell ref="H8:H9"/>
  </mergeCells>
  <printOptions/>
  <pageMargins left="0.394" right="0.394" top="0.591" bottom="0.591" header="0.5" footer="0.5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Tichovský</dc:creator>
  <cp:keywords/>
  <dc:description/>
  <cp:lastModifiedBy>Pavlína Tůmová</cp:lastModifiedBy>
  <cp:lastPrinted>2021-12-03T10:03:10Z</cp:lastPrinted>
  <dcterms:created xsi:type="dcterms:W3CDTF">2021-12-03T09:15:06Z</dcterms:created>
  <dcterms:modified xsi:type="dcterms:W3CDTF">2021-12-03T10:03:55Z</dcterms:modified>
  <cp:category/>
  <cp:version/>
  <cp:contentType/>
  <cp:contentStatus/>
</cp:coreProperties>
</file>